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/2026/"/>
    </mc:Choice>
  </mc:AlternateContent>
  <xr:revisionPtr revIDLastSave="0" documentId="8_{818F86F5-D9A1-46BA-8438-16245CA9D449}" xr6:coauthVersionLast="47" xr6:coauthVersionMax="47" xr10:uidLastSave="{00000000-0000-0000-0000-000000000000}"/>
  <bookViews>
    <workbookView xWindow="-120" yWindow="-120" windowWidth="29040" windowHeight="15720" xr2:uid="{28A8CA2D-CD82-4D44-BA4F-61596706E6AF}"/>
  </bookViews>
  <sheets>
    <sheet name="Indicadores alojativos" sheetId="1" r:id="rId1"/>
    <sheet name="Vivienda Vacacional" sheetId="2" r:id="rId2"/>
    <sheet name="Pasajero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0" i="3" l="1"/>
  <c r="L63" i="3"/>
  <c r="K63" i="3"/>
  <c r="J63" i="3"/>
  <c r="D63" i="3"/>
  <c r="J62" i="3"/>
  <c r="K57" i="3"/>
  <c r="J57" i="3"/>
  <c r="J56" i="3"/>
  <c r="H51" i="3"/>
  <c r="E51" i="3"/>
  <c r="D51" i="3"/>
  <c r="C51" i="3"/>
  <c r="J50" i="3"/>
  <c r="O13" i="3"/>
  <c r="K13" i="3"/>
  <c r="J13" i="3"/>
  <c r="H13" i="3"/>
  <c r="C13" i="3"/>
  <c r="B13" i="3"/>
  <c r="J12" i="3"/>
  <c r="N6" i="3"/>
  <c r="L13" i="3"/>
  <c r="K101" i="3"/>
  <c r="G6" i="3"/>
  <c r="F6" i="3"/>
  <c r="J5" i="3"/>
  <c r="N5" i="2"/>
  <c r="I4" i="2"/>
  <c r="J324" i="1"/>
  <c r="J201" i="1"/>
  <c r="K122" i="1"/>
  <c r="J122" i="1"/>
  <c r="K87" i="1"/>
  <c r="J87" i="1"/>
  <c r="K71" i="1"/>
  <c r="J71" i="1"/>
  <c r="K57" i="1"/>
  <c r="J57" i="1"/>
  <c r="H57" i="1"/>
  <c r="E57" i="1"/>
  <c r="F57" i="1" s="1"/>
  <c r="K22" i="1"/>
  <c r="J22" i="1"/>
  <c r="D22" i="1"/>
  <c r="C22" i="1"/>
  <c r="B22" i="1"/>
  <c r="J21" i="1"/>
  <c r="J293" i="1"/>
  <c r="H6" i="1"/>
  <c r="G6" i="1"/>
  <c r="F6" i="1"/>
  <c r="D57" i="1"/>
  <c r="G57" i="1" s="1"/>
  <c r="C57" i="1"/>
  <c r="J5" i="1"/>
  <c r="J200" i="1" s="1"/>
  <c r="O44" i="1" l="1"/>
  <c r="N44" i="1"/>
  <c r="H14" i="1"/>
  <c r="G14" i="1"/>
  <c r="F14" i="1"/>
  <c r="D148" i="1"/>
  <c r="J154" i="1"/>
  <c r="P15" i="1"/>
  <c r="O12" i="1"/>
  <c r="N12" i="1"/>
  <c r="P12" i="1"/>
  <c r="G38" i="1"/>
  <c r="F38" i="1"/>
  <c r="E148" i="1"/>
  <c r="H83" i="1"/>
  <c r="G83" i="1"/>
  <c r="F83" i="1"/>
  <c r="K154" i="1"/>
  <c r="J159" i="1"/>
  <c r="J164" i="1"/>
  <c r="E143" i="1"/>
  <c r="H78" i="1"/>
  <c r="J144" i="1"/>
  <c r="K159" i="1"/>
  <c r="G33" i="1"/>
  <c r="F33" i="1"/>
  <c r="K144" i="1"/>
  <c r="G60" i="1"/>
  <c r="H60" i="1"/>
  <c r="F60" i="1"/>
  <c r="H63" i="1"/>
  <c r="G63" i="1"/>
  <c r="F63" i="1"/>
  <c r="D140" i="1"/>
  <c r="J148" i="1"/>
  <c r="J174" i="1"/>
  <c r="G124" i="1"/>
  <c r="F124" i="1"/>
  <c r="E141" i="1"/>
  <c r="H76" i="1"/>
  <c r="G44" i="1"/>
  <c r="F44" i="1"/>
  <c r="G46" i="1"/>
  <c r="F46" i="1"/>
  <c r="G48" i="1"/>
  <c r="F48" i="1"/>
  <c r="H58" i="1"/>
  <c r="G58" i="1"/>
  <c r="F58" i="1"/>
  <c r="H64" i="1"/>
  <c r="D137" i="1"/>
  <c r="J167" i="1"/>
  <c r="F30" i="1"/>
  <c r="G30" i="1"/>
  <c r="H13" i="1"/>
  <c r="G13" i="1"/>
  <c r="F13" i="1"/>
  <c r="E137" i="1"/>
  <c r="H72" i="1"/>
  <c r="G72" i="1"/>
  <c r="F72" i="1"/>
  <c r="K167" i="1"/>
  <c r="F8" i="1"/>
  <c r="G8" i="1"/>
  <c r="H8" i="1"/>
  <c r="E145" i="1"/>
  <c r="H80" i="1"/>
  <c r="H10" i="1"/>
  <c r="G10" i="1"/>
  <c r="F10" i="1"/>
  <c r="H18" i="1"/>
  <c r="G18" i="1"/>
  <c r="F18" i="1"/>
  <c r="G24" i="1"/>
  <c r="F24" i="1"/>
  <c r="E138" i="1"/>
  <c r="H73" i="1"/>
  <c r="J141" i="1"/>
  <c r="K141" i="1"/>
  <c r="H81" i="1"/>
  <c r="E146" i="1"/>
  <c r="K162" i="1"/>
  <c r="M139" i="1"/>
  <c r="H7" i="1"/>
  <c r="G7" i="1"/>
  <c r="F7" i="1"/>
  <c r="H15" i="1"/>
  <c r="G29" i="1"/>
  <c r="F29" i="1"/>
  <c r="J138" i="1"/>
  <c r="K169" i="1"/>
  <c r="P7" i="1"/>
  <c r="D159" i="1"/>
  <c r="H67" i="1"/>
  <c r="G67" i="1"/>
  <c r="F67" i="1"/>
  <c r="K138" i="1"/>
  <c r="E154" i="1"/>
  <c r="F11" i="1"/>
  <c r="H11" i="1"/>
  <c r="G11" i="1"/>
  <c r="F16" i="1"/>
  <c r="H16" i="1"/>
  <c r="G16" i="1"/>
  <c r="E164" i="1"/>
  <c r="K183" i="1"/>
  <c r="O9" i="1"/>
  <c r="N9" i="1"/>
  <c r="P9" i="1"/>
  <c r="G49" i="1"/>
  <c r="F49" i="1"/>
  <c r="J169" i="1"/>
  <c r="K174" i="1"/>
  <c r="J178" i="1"/>
  <c r="K191" i="1"/>
  <c r="K164" i="1"/>
  <c r="K178" i="1"/>
  <c r="J193" i="1"/>
  <c r="J171" i="1"/>
  <c r="J180" i="1"/>
  <c r="K193" i="1"/>
  <c r="K148" i="1"/>
  <c r="J161" i="1"/>
  <c r="K171" i="1"/>
  <c r="K161" i="1"/>
  <c r="J137" i="1"/>
  <c r="K137" i="1"/>
  <c r="J145" i="1"/>
  <c r="J168" i="1"/>
  <c r="J140" i="1"/>
  <c r="K145" i="1"/>
  <c r="K168" i="1"/>
  <c r="K140" i="1"/>
  <c r="J142" i="1"/>
  <c r="J165" i="1"/>
  <c r="J177" i="1"/>
  <c r="K142" i="1"/>
  <c r="J147" i="1"/>
  <c r="K165" i="1"/>
  <c r="J170" i="1"/>
  <c r="K181" i="1"/>
  <c r="J192" i="1"/>
  <c r="K147" i="1"/>
  <c r="J160" i="1"/>
  <c r="K170" i="1"/>
  <c r="H26" i="3"/>
  <c r="H7" i="3"/>
  <c r="F7" i="3"/>
  <c r="G7" i="3"/>
  <c r="F8" i="2"/>
  <c r="G8" i="2"/>
  <c r="H90" i="3"/>
  <c r="P20" i="3"/>
  <c r="N20" i="3"/>
  <c r="O20" i="3"/>
  <c r="E24" i="3"/>
  <c r="H25" i="3"/>
  <c r="P16" i="3"/>
  <c r="O16" i="3"/>
  <c r="N16" i="3"/>
  <c r="H36" i="3"/>
  <c r="P26" i="3"/>
  <c r="O26" i="3"/>
  <c r="N26" i="3"/>
  <c r="P8" i="3"/>
  <c r="P34" i="3"/>
  <c r="H27" i="3"/>
  <c r="P37" i="3"/>
  <c r="P44" i="3"/>
  <c r="P14" i="3"/>
  <c r="H9" i="3"/>
  <c r="G9" i="3"/>
  <c r="F9" i="3"/>
  <c r="P28" i="3"/>
  <c r="P38" i="3"/>
  <c r="H29" i="3"/>
  <c r="P33" i="3"/>
  <c r="O33" i="3"/>
  <c r="N33" i="3"/>
  <c r="P46" i="3"/>
  <c r="H83" i="3"/>
  <c r="M10" i="2"/>
  <c r="N10" i="2"/>
  <c r="H20" i="3"/>
  <c r="H16" i="3"/>
  <c r="O40" i="3"/>
  <c r="P40" i="3"/>
  <c r="N40" i="3"/>
  <c r="H35" i="3"/>
  <c r="H93" i="3"/>
  <c r="O58" i="3"/>
  <c r="N58" i="3"/>
  <c r="P58" i="3"/>
  <c r="H47" i="3"/>
  <c r="H64" i="3"/>
  <c r="H79" i="3"/>
  <c r="P7" i="3"/>
  <c r="O7" i="3"/>
  <c r="N7" i="3"/>
  <c r="P9" i="3"/>
  <c r="O9" i="3"/>
  <c r="N9" i="3"/>
  <c r="H15" i="3"/>
  <c r="H17" i="3"/>
  <c r="H19" i="3"/>
  <c r="H32" i="3"/>
  <c r="H39" i="3"/>
  <c r="H30" i="3"/>
  <c r="H76" i="3"/>
  <c r="H8" i="3"/>
  <c r="F8" i="3"/>
  <c r="G8" i="3"/>
  <c r="H37" i="3"/>
  <c r="H42" i="3"/>
  <c r="H72" i="3"/>
  <c r="H45" i="3"/>
  <c r="H69" i="3"/>
  <c r="H73" i="3"/>
  <c r="H14" i="3"/>
  <c r="E18" i="3"/>
  <c r="H40" i="3"/>
  <c r="H66" i="3"/>
  <c r="H46" i="3"/>
  <c r="H82" i="3"/>
  <c r="H22" i="3"/>
  <c r="H86" i="3"/>
  <c r="H96" i="3"/>
  <c r="H89" i="3"/>
  <c r="H92" i="3"/>
  <c r="H28" i="3"/>
  <c r="H38" i="3"/>
  <c r="H34" i="3"/>
  <c r="H84" i="3"/>
  <c r="H67" i="3"/>
  <c r="P6" i="1"/>
  <c r="L87" i="1"/>
  <c r="L22" i="1"/>
  <c r="M87" i="1"/>
  <c r="L354" i="1"/>
  <c r="L369" i="1"/>
  <c r="L340" i="1"/>
  <c r="L325" i="1"/>
  <c r="L248" i="1"/>
  <c r="L217" i="1"/>
  <c r="L309" i="1"/>
  <c r="L232" i="1"/>
  <c r="L187" i="1"/>
  <c r="L293" i="1"/>
  <c r="L278" i="1"/>
  <c r="L201" i="1"/>
  <c r="L262" i="1"/>
  <c r="L71" i="1"/>
  <c r="L152" i="1"/>
  <c r="L136" i="1"/>
  <c r="L57" i="1"/>
  <c r="L122" i="1"/>
  <c r="N6" i="1"/>
  <c r="M22" i="1"/>
  <c r="M325" i="1"/>
  <c r="M369" i="1"/>
  <c r="M340" i="1"/>
  <c r="M217" i="1"/>
  <c r="M309" i="1"/>
  <c r="M232" i="1"/>
  <c r="M187" i="1"/>
  <c r="M293" i="1"/>
  <c r="M278" i="1"/>
  <c r="M354" i="1"/>
  <c r="M262" i="1"/>
  <c r="M248" i="1"/>
  <c r="M201" i="1"/>
  <c r="M71" i="1"/>
  <c r="M152" i="1"/>
  <c r="M136" i="1"/>
  <c r="N136" i="1" s="1"/>
  <c r="M57" i="1"/>
  <c r="M122" i="1"/>
  <c r="J247" i="1"/>
  <c r="J308" i="1"/>
  <c r="J151" i="1"/>
  <c r="J186" i="1"/>
  <c r="J135" i="1"/>
  <c r="J277" i="1"/>
  <c r="J216" i="1"/>
  <c r="J56" i="1"/>
  <c r="J121" i="1"/>
  <c r="J231" i="1"/>
  <c r="J86" i="1"/>
  <c r="J292" i="1"/>
  <c r="J261" i="1"/>
  <c r="J70" i="1"/>
  <c r="C354" i="1"/>
  <c r="C369" i="1"/>
  <c r="C309" i="1"/>
  <c r="C340" i="1"/>
  <c r="C325" i="1"/>
  <c r="C201" i="1"/>
  <c r="C248" i="1"/>
  <c r="C278" i="1"/>
  <c r="C187" i="1"/>
  <c r="C136" i="1"/>
  <c r="C217" i="1"/>
  <c r="C232" i="1"/>
  <c r="C87" i="1"/>
  <c r="C122" i="1"/>
  <c r="C293" i="1"/>
  <c r="C262" i="1"/>
  <c r="C71" i="1"/>
  <c r="C152" i="1"/>
  <c r="D369" i="1"/>
  <c r="D354" i="1"/>
  <c r="D262" i="1"/>
  <c r="D340" i="1"/>
  <c r="D122" i="1"/>
  <c r="D325" i="1"/>
  <c r="D201" i="1"/>
  <c r="D248" i="1"/>
  <c r="D217" i="1"/>
  <c r="D309" i="1"/>
  <c r="D278" i="1"/>
  <c r="D293" i="1"/>
  <c r="D232" i="1"/>
  <c r="D87" i="1"/>
  <c r="D71" i="1"/>
  <c r="D152" i="1"/>
  <c r="D136" i="1"/>
  <c r="D187" i="1"/>
  <c r="O6" i="1"/>
  <c r="B369" i="1"/>
  <c r="B340" i="1"/>
  <c r="B325" i="1"/>
  <c r="B201" i="1"/>
  <c r="B309" i="1"/>
  <c r="B278" i="1"/>
  <c r="B354" i="1"/>
  <c r="B293" i="1"/>
  <c r="B187" i="1"/>
  <c r="B136" i="1"/>
  <c r="B217" i="1"/>
  <c r="B232" i="1"/>
  <c r="B248" i="1"/>
  <c r="B57" i="1"/>
  <c r="B122" i="1"/>
  <c r="B87" i="1"/>
  <c r="B262" i="1"/>
  <c r="B71" i="1"/>
  <c r="B152" i="1"/>
  <c r="E369" i="1"/>
  <c r="E262" i="1"/>
  <c r="E340" i="1"/>
  <c r="E122" i="1"/>
  <c r="E325" i="1"/>
  <c r="E201" i="1"/>
  <c r="E248" i="1"/>
  <c r="E217" i="1"/>
  <c r="E309" i="1"/>
  <c r="E278" i="1"/>
  <c r="E293" i="1"/>
  <c r="E354" i="1"/>
  <c r="E232" i="1"/>
  <c r="E87" i="1"/>
  <c r="E22" i="1"/>
  <c r="E71" i="1"/>
  <c r="E152" i="1"/>
  <c r="E136" i="1"/>
  <c r="F136" i="1" s="1"/>
  <c r="E187" i="1"/>
  <c r="K201" i="1"/>
  <c r="J187" i="1"/>
  <c r="J136" i="1"/>
  <c r="K136" i="1"/>
  <c r="J152" i="1"/>
  <c r="K152" i="1"/>
  <c r="J354" i="1"/>
  <c r="J340" i="1"/>
  <c r="J369" i="1"/>
  <c r="J325" i="1"/>
  <c r="J248" i="1"/>
  <c r="J217" i="1"/>
  <c r="J309" i="1"/>
  <c r="J232" i="1"/>
  <c r="J262" i="1"/>
  <c r="J278" i="1"/>
  <c r="K369" i="1"/>
  <c r="K340" i="1"/>
  <c r="K325" i="1"/>
  <c r="K248" i="1"/>
  <c r="K217" i="1"/>
  <c r="K309" i="1"/>
  <c r="K232" i="1"/>
  <c r="K187" i="1"/>
  <c r="K293" i="1"/>
  <c r="K278" i="1"/>
  <c r="K354" i="1"/>
  <c r="K262" i="1"/>
  <c r="J353" i="1"/>
  <c r="J368" i="1"/>
  <c r="J339" i="1"/>
  <c r="F51" i="3"/>
  <c r="G51" i="3"/>
  <c r="B63" i="3"/>
  <c r="B101" i="3"/>
  <c r="B51" i="3"/>
  <c r="B57" i="3"/>
  <c r="M5" i="2"/>
  <c r="C63" i="3"/>
  <c r="C101" i="3"/>
  <c r="D13" i="3"/>
  <c r="D101" i="3"/>
  <c r="C57" i="3"/>
  <c r="H6" i="3"/>
  <c r="E101" i="3"/>
  <c r="D57" i="3"/>
  <c r="E57" i="3"/>
  <c r="N13" i="3"/>
  <c r="L101" i="3"/>
  <c r="L51" i="3"/>
  <c r="L57" i="3"/>
  <c r="P13" i="3"/>
  <c r="G5" i="2"/>
  <c r="F5" i="2"/>
  <c r="M101" i="3"/>
  <c r="M51" i="3"/>
  <c r="M57" i="3"/>
  <c r="M63" i="3"/>
  <c r="O6" i="3"/>
  <c r="E63" i="3"/>
  <c r="P6" i="3"/>
  <c r="J51" i="3"/>
  <c r="K51" i="3"/>
  <c r="J101" i="3"/>
  <c r="J195" i="1" l="1"/>
  <c r="O8" i="3"/>
  <c r="N8" i="3"/>
  <c r="E179" i="1"/>
  <c r="H114" i="1"/>
  <c r="G114" i="1"/>
  <c r="F114" i="1"/>
  <c r="G226" i="1"/>
  <c r="F226" i="1"/>
  <c r="P30" i="3"/>
  <c r="O30" i="3"/>
  <c r="N30" i="3"/>
  <c r="J179" i="1"/>
  <c r="H95" i="1"/>
  <c r="G95" i="1"/>
  <c r="F95" i="1"/>
  <c r="E160" i="1"/>
  <c r="G299" i="1"/>
  <c r="F299" i="1"/>
  <c r="H65" i="3"/>
  <c r="E68" i="3"/>
  <c r="H10" i="3"/>
  <c r="G10" i="3"/>
  <c r="F10" i="3"/>
  <c r="P89" i="3"/>
  <c r="O89" i="3"/>
  <c r="N89" i="3"/>
  <c r="J24" i="3"/>
  <c r="M68" i="3"/>
  <c r="P64" i="3"/>
  <c r="O64" i="3"/>
  <c r="N64" i="3"/>
  <c r="P84" i="3"/>
  <c r="K189" i="1"/>
  <c r="H80" i="3"/>
  <c r="O45" i="3"/>
  <c r="P45" i="3"/>
  <c r="N45" i="3"/>
  <c r="P27" i="3"/>
  <c r="O27" i="3"/>
  <c r="N27" i="3"/>
  <c r="J54" i="1"/>
  <c r="H252" i="1"/>
  <c r="G252" i="1"/>
  <c r="F252" i="1"/>
  <c r="H234" i="1"/>
  <c r="G234" i="1"/>
  <c r="F234" i="1"/>
  <c r="M11" i="2"/>
  <c r="N11" i="2"/>
  <c r="B24" i="3"/>
  <c r="F42" i="1"/>
  <c r="G42" i="1"/>
  <c r="H42" i="1"/>
  <c r="G270" i="1"/>
  <c r="F270" i="1"/>
  <c r="D179" i="1"/>
  <c r="N9" i="2"/>
  <c r="M9" i="2"/>
  <c r="B148" i="1"/>
  <c r="G238" i="1"/>
  <c r="F238" i="1"/>
  <c r="H238" i="1"/>
  <c r="B182" i="1"/>
  <c r="P87" i="3"/>
  <c r="O87" i="3"/>
  <c r="N87" i="3"/>
  <c r="M8" i="2"/>
  <c r="N8" i="2"/>
  <c r="J153" i="1"/>
  <c r="N39" i="1"/>
  <c r="P39" i="1"/>
  <c r="O39" i="1"/>
  <c r="H249" i="1"/>
  <c r="G249" i="1"/>
  <c r="F249" i="1"/>
  <c r="B163" i="1"/>
  <c r="N7" i="2"/>
  <c r="M7" i="2"/>
  <c r="J163" i="1"/>
  <c r="D166" i="1"/>
  <c r="G36" i="1"/>
  <c r="F36" i="1"/>
  <c r="G288" i="1"/>
  <c r="F288" i="1"/>
  <c r="G228" i="1"/>
  <c r="F228" i="1"/>
  <c r="C160" i="1"/>
  <c r="H70" i="3"/>
  <c r="N12" i="2"/>
  <c r="M12" i="2"/>
  <c r="F23" i="1"/>
  <c r="H23" i="1"/>
  <c r="G23" i="1"/>
  <c r="H39" i="1"/>
  <c r="H34" i="1"/>
  <c r="H38" i="1"/>
  <c r="H48" i="1"/>
  <c r="H41" i="1"/>
  <c r="H51" i="1"/>
  <c r="H33" i="1"/>
  <c r="H24" i="1"/>
  <c r="H29" i="1"/>
  <c r="H43" i="1"/>
  <c r="H40" i="1"/>
  <c r="H53" i="1"/>
  <c r="H30" i="1"/>
  <c r="H44" i="1"/>
  <c r="H36" i="1"/>
  <c r="H35" i="1"/>
  <c r="H45" i="1"/>
  <c r="H46" i="1"/>
  <c r="H49" i="1"/>
  <c r="G219" i="1"/>
  <c r="F219" i="1"/>
  <c r="B153" i="1"/>
  <c r="O28" i="3"/>
  <c r="N28" i="3"/>
  <c r="O60" i="3"/>
  <c r="N60" i="3"/>
  <c r="P60" i="3"/>
  <c r="J146" i="1"/>
  <c r="E176" i="1"/>
  <c r="H111" i="1"/>
  <c r="G111" i="1"/>
  <c r="F111" i="1"/>
  <c r="G97" i="1"/>
  <c r="H97" i="1"/>
  <c r="F97" i="1"/>
  <c r="E162" i="1"/>
  <c r="G285" i="1"/>
  <c r="F285" i="1"/>
  <c r="K195" i="1"/>
  <c r="J18" i="3"/>
  <c r="J48" i="3" s="1"/>
  <c r="H43" i="3"/>
  <c r="P82" i="3"/>
  <c r="O82" i="3"/>
  <c r="N82" i="3"/>
  <c r="P75" i="3"/>
  <c r="O75" i="3"/>
  <c r="N75" i="3"/>
  <c r="M74" i="3"/>
  <c r="H97" i="3"/>
  <c r="P94" i="3"/>
  <c r="O94" i="3"/>
  <c r="N94" i="3"/>
  <c r="H87" i="3"/>
  <c r="P43" i="3"/>
  <c r="N43" i="3"/>
  <c r="O43" i="3"/>
  <c r="H94" i="3"/>
  <c r="P70" i="3"/>
  <c r="O70" i="3"/>
  <c r="N70" i="3"/>
  <c r="N41" i="3"/>
  <c r="P41" i="3"/>
  <c r="O41" i="3"/>
  <c r="P25" i="3"/>
  <c r="O25" i="3"/>
  <c r="N25" i="3"/>
  <c r="M24" i="3"/>
  <c r="H54" i="3"/>
  <c r="G54" i="3"/>
  <c r="F54" i="3"/>
  <c r="E195" i="1"/>
  <c r="H130" i="1"/>
  <c r="G130" i="1"/>
  <c r="F130" i="1"/>
  <c r="G287" i="1"/>
  <c r="F287" i="1"/>
  <c r="B139" i="1"/>
  <c r="C164" i="1"/>
  <c r="P15" i="3"/>
  <c r="N15" i="3"/>
  <c r="O15" i="3"/>
  <c r="M18" i="3"/>
  <c r="O67" i="3"/>
  <c r="P67" i="3"/>
  <c r="N67" i="3"/>
  <c r="H23" i="3"/>
  <c r="P95" i="3"/>
  <c r="O95" i="3"/>
  <c r="N95" i="3"/>
  <c r="N21" i="3"/>
  <c r="P21" i="3"/>
  <c r="O21" i="3"/>
  <c r="J74" i="3"/>
  <c r="N31" i="3"/>
  <c r="P31" i="3"/>
  <c r="O31" i="3"/>
  <c r="H91" i="3"/>
  <c r="P80" i="3"/>
  <c r="O80" i="3"/>
  <c r="N80" i="3"/>
  <c r="H71" i="3"/>
  <c r="P73" i="3"/>
  <c r="O73" i="3"/>
  <c r="N73" i="3"/>
  <c r="N78" i="3"/>
  <c r="P78" i="3"/>
  <c r="O78" i="3"/>
  <c r="C24" i="3"/>
  <c r="G315" i="1"/>
  <c r="F315" i="1"/>
  <c r="G250" i="1"/>
  <c r="F250" i="1"/>
  <c r="H250" i="1"/>
  <c r="O69" i="3"/>
  <c r="N69" i="3"/>
  <c r="P69" i="3"/>
  <c r="H259" i="1"/>
  <c r="G259" i="1"/>
  <c r="F259" i="1"/>
  <c r="P72" i="3"/>
  <c r="O72" i="3"/>
  <c r="N72" i="3"/>
  <c r="N18" i="1"/>
  <c r="O18" i="1"/>
  <c r="P18" i="1"/>
  <c r="H44" i="3"/>
  <c r="P83" i="3"/>
  <c r="O83" i="3"/>
  <c r="N83" i="3"/>
  <c r="K24" i="3"/>
  <c r="O38" i="3"/>
  <c r="N38" i="3"/>
  <c r="H104" i="3"/>
  <c r="G104" i="3"/>
  <c r="F104" i="3"/>
  <c r="J183" i="1"/>
  <c r="F37" i="1"/>
  <c r="H37" i="1"/>
  <c r="G37" i="1"/>
  <c r="G317" i="1"/>
  <c r="F317" i="1"/>
  <c r="B144" i="1"/>
  <c r="H85" i="3"/>
  <c r="E170" i="1"/>
  <c r="H105" i="1"/>
  <c r="G105" i="1"/>
  <c r="F105" i="1"/>
  <c r="K176" i="1"/>
  <c r="H33" i="3"/>
  <c r="P97" i="3"/>
  <c r="O97" i="3"/>
  <c r="N97" i="3"/>
  <c r="O19" i="3"/>
  <c r="N19" i="3"/>
  <c r="P19" i="3"/>
  <c r="O46" i="3"/>
  <c r="N46" i="3"/>
  <c r="H53" i="3"/>
  <c r="F53" i="3"/>
  <c r="G53" i="3"/>
  <c r="B74" i="3"/>
  <c r="K172" i="1"/>
  <c r="H47" i="1"/>
  <c r="G47" i="1"/>
  <c r="F47" i="1"/>
  <c r="G264" i="1"/>
  <c r="F264" i="1"/>
  <c r="F269" i="1"/>
  <c r="G269" i="1"/>
  <c r="L24" i="3"/>
  <c r="L74" i="3"/>
  <c r="H103" i="3"/>
  <c r="G103" i="3"/>
  <c r="F103" i="3"/>
  <c r="G9" i="2"/>
  <c r="F9" i="2"/>
  <c r="B18" i="3"/>
  <c r="B48" i="3" s="1"/>
  <c r="K68" i="1"/>
  <c r="G282" i="1"/>
  <c r="F282" i="1"/>
  <c r="M6" i="2"/>
  <c r="N6" i="2"/>
  <c r="P65" i="3"/>
  <c r="O65" i="3"/>
  <c r="N65" i="3"/>
  <c r="H78" i="3"/>
  <c r="P39" i="3"/>
  <c r="O39" i="3"/>
  <c r="N39" i="3"/>
  <c r="H52" i="3"/>
  <c r="G52" i="3"/>
  <c r="F52" i="3"/>
  <c r="G6" i="2"/>
  <c r="F6" i="2"/>
  <c r="E153" i="1"/>
  <c r="H88" i="1"/>
  <c r="G88" i="1"/>
  <c r="F88" i="1"/>
  <c r="H115" i="1"/>
  <c r="H89" i="1"/>
  <c r="H99" i="1"/>
  <c r="H96" i="1"/>
  <c r="G301" i="1"/>
  <c r="F301" i="1"/>
  <c r="B154" i="1"/>
  <c r="K68" i="3"/>
  <c r="K98" i="3" s="1"/>
  <c r="K175" i="1"/>
  <c r="G295" i="1"/>
  <c r="F295" i="1"/>
  <c r="F318" i="1"/>
  <c r="G318" i="1"/>
  <c r="P79" i="3"/>
  <c r="O79" i="3"/>
  <c r="N79" i="3"/>
  <c r="H88" i="3"/>
  <c r="O84" i="3"/>
  <c r="N84" i="3"/>
  <c r="H100" i="1"/>
  <c r="G100" i="1"/>
  <c r="F100" i="1"/>
  <c r="E165" i="1"/>
  <c r="P17" i="3"/>
  <c r="O17" i="3"/>
  <c r="N17" i="3"/>
  <c r="K192" i="1"/>
  <c r="E74" i="3"/>
  <c r="H75" i="3"/>
  <c r="O10" i="3"/>
  <c r="N10" i="3"/>
  <c r="P10" i="3"/>
  <c r="P29" i="3"/>
  <c r="O29" i="3"/>
  <c r="N29" i="3"/>
  <c r="F12" i="2"/>
  <c r="G12" i="2"/>
  <c r="H41" i="3"/>
  <c r="P91" i="3"/>
  <c r="O91" i="3"/>
  <c r="N91" i="3"/>
  <c r="P66" i="3"/>
  <c r="O66" i="3"/>
  <c r="N66" i="3"/>
  <c r="J68" i="3"/>
  <c r="J98" i="3" s="1"/>
  <c r="P76" i="3"/>
  <c r="O76" i="3"/>
  <c r="N76" i="3"/>
  <c r="K74" i="3"/>
  <c r="H95" i="3"/>
  <c r="G58" i="3"/>
  <c r="F58" i="3"/>
  <c r="H58" i="3"/>
  <c r="P23" i="3"/>
  <c r="O23" i="3"/>
  <c r="N23" i="3"/>
  <c r="O42" i="3"/>
  <c r="N42" i="3"/>
  <c r="P42" i="3"/>
  <c r="L68" i="3"/>
  <c r="L98" i="3" s="1"/>
  <c r="C74" i="3"/>
  <c r="C18" i="3"/>
  <c r="C48" i="3" s="1"/>
  <c r="H233" i="1"/>
  <c r="G233" i="1"/>
  <c r="F233" i="1"/>
  <c r="K194" i="1"/>
  <c r="G218" i="1"/>
  <c r="F218" i="1"/>
  <c r="E183" i="1"/>
  <c r="H118" i="1"/>
  <c r="G118" i="1"/>
  <c r="F118" i="1"/>
  <c r="G129" i="1"/>
  <c r="F129" i="1"/>
  <c r="E194" i="1"/>
  <c r="H129" i="1"/>
  <c r="H254" i="1"/>
  <c r="G254" i="1"/>
  <c r="F254" i="1"/>
  <c r="G298" i="1"/>
  <c r="F298" i="1"/>
  <c r="G279" i="1"/>
  <c r="F279" i="1"/>
  <c r="O10" i="1"/>
  <c r="N10" i="1"/>
  <c r="P10" i="1"/>
  <c r="B172" i="1"/>
  <c r="B165" i="1"/>
  <c r="D165" i="1"/>
  <c r="D142" i="1"/>
  <c r="D197" i="1"/>
  <c r="C144" i="1"/>
  <c r="C145" i="1"/>
  <c r="D154" i="1"/>
  <c r="F154" i="1" s="1"/>
  <c r="F89" i="1"/>
  <c r="G89" i="1"/>
  <c r="G34" i="1"/>
  <c r="F34" i="1"/>
  <c r="M141" i="1"/>
  <c r="P76" i="1"/>
  <c r="O76" i="1"/>
  <c r="N76" i="1"/>
  <c r="G39" i="1"/>
  <c r="F39" i="1"/>
  <c r="M153" i="1"/>
  <c r="P88" i="1"/>
  <c r="O88" i="1"/>
  <c r="N88" i="1"/>
  <c r="P114" i="1"/>
  <c r="O114" i="1"/>
  <c r="N114" i="1"/>
  <c r="M179" i="1"/>
  <c r="P258" i="1"/>
  <c r="O258" i="1"/>
  <c r="N258" i="1"/>
  <c r="N111" i="1"/>
  <c r="M176" i="1"/>
  <c r="P111" i="1"/>
  <c r="O111" i="1"/>
  <c r="O284" i="1"/>
  <c r="N284" i="1"/>
  <c r="L182" i="1"/>
  <c r="L143" i="1"/>
  <c r="B137" i="1"/>
  <c r="L119" i="1"/>
  <c r="L159" i="1"/>
  <c r="H79" i="1"/>
  <c r="F79" i="1"/>
  <c r="G79" i="1"/>
  <c r="E144" i="1"/>
  <c r="D171" i="1"/>
  <c r="D177" i="1"/>
  <c r="C167" i="1"/>
  <c r="C165" i="1"/>
  <c r="P81" i="1"/>
  <c r="M146" i="1"/>
  <c r="O81" i="1"/>
  <c r="N81" i="1"/>
  <c r="C27" i="1"/>
  <c r="P67" i="1"/>
  <c r="O67" i="1"/>
  <c r="N67" i="1"/>
  <c r="P103" i="1"/>
  <c r="O103" i="1"/>
  <c r="N103" i="1"/>
  <c r="M168" i="1"/>
  <c r="M181" i="1"/>
  <c r="P116" i="1"/>
  <c r="O116" i="1"/>
  <c r="N116" i="1"/>
  <c r="O301" i="1"/>
  <c r="N301" i="1"/>
  <c r="O295" i="1"/>
  <c r="N295" i="1"/>
  <c r="N130" i="1"/>
  <c r="P130" i="1"/>
  <c r="M195" i="1"/>
  <c r="O130" i="1"/>
  <c r="O289" i="1"/>
  <c r="N289" i="1"/>
  <c r="L195" i="1"/>
  <c r="L153" i="1"/>
  <c r="C68" i="1"/>
  <c r="B140" i="1"/>
  <c r="J182" i="1"/>
  <c r="K177" i="1"/>
  <c r="H9" i="1"/>
  <c r="G9" i="1"/>
  <c r="F9" i="1"/>
  <c r="F50" i="1"/>
  <c r="H50" i="1"/>
  <c r="G50" i="1"/>
  <c r="E180" i="1"/>
  <c r="H77" i="1"/>
  <c r="G77" i="1"/>
  <c r="F77" i="1"/>
  <c r="E142" i="1"/>
  <c r="G266" i="1"/>
  <c r="F266" i="1"/>
  <c r="G314" i="1"/>
  <c r="F314" i="1"/>
  <c r="G281" i="1"/>
  <c r="F281" i="1"/>
  <c r="G267" i="1"/>
  <c r="F267" i="1"/>
  <c r="B175" i="1"/>
  <c r="H81" i="3"/>
  <c r="P35" i="3"/>
  <c r="O35" i="3"/>
  <c r="N35" i="3"/>
  <c r="P93" i="3"/>
  <c r="O93" i="3"/>
  <c r="N93" i="3"/>
  <c r="P85" i="3"/>
  <c r="O85" i="3"/>
  <c r="N85" i="3"/>
  <c r="P47" i="3"/>
  <c r="O47" i="3"/>
  <c r="N47" i="3"/>
  <c r="H102" i="3"/>
  <c r="G102" i="3"/>
  <c r="F102" i="3"/>
  <c r="B68" i="3"/>
  <c r="B98" i="3" s="1"/>
  <c r="J191" i="1"/>
  <c r="K190" i="1"/>
  <c r="O7" i="1"/>
  <c r="N7" i="1"/>
  <c r="H59" i="1"/>
  <c r="F59" i="1"/>
  <c r="G59" i="1"/>
  <c r="E189" i="1"/>
  <c r="E68" i="1"/>
  <c r="H102" i="1"/>
  <c r="G102" i="1"/>
  <c r="F102" i="1"/>
  <c r="E167" i="1"/>
  <c r="G310" i="1"/>
  <c r="F310" i="1"/>
  <c r="G272" i="1"/>
  <c r="F272" i="1"/>
  <c r="B183" i="1"/>
  <c r="D180" i="1"/>
  <c r="G115" i="1"/>
  <c r="F115" i="1"/>
  <c r="G43" i="1"/>
  <c r="F43" i="1"/>
  <c r="D162" i="1"/>
  <c r="C194" i="1"/>
  <c r="C175" i="1"/>
  <c r="C181" i="1"/>
  <c r="M143" i="1"/>
  <c r="P78" i="1"/>
  <c r="O78" i="1"/>
  <c r="N78" i="1"/>
  <c r="M188" i="1"/>
  <c r="P123" i="1"/>
  <c r="O123" i="1"/>
  <c r="N123" i="1"/>
  <c r="M133" i="1"/>
  <c r="P233" i="1"/>
  <c r="O233" i="1"/>
  <c r="N233" i="1"/>
  <c r="O315" i="1"/>
  <c r="N315" i="1"/>
  <c r="N274" i="1"/>
  <c r="O274" i="1"/>
  <c r="N313" i="1"/>
  <c r="O313" i="1"/>
  <c r="L174" i="1"/>
  <c r="L147" i="1"/>
  <c r="L163" i="1"/>
  <c r="O45" i="1"/>
  <c r="N45" i="1"/>
  <c r="P45" i="1"/>
  <c r="G280" i="1"/>
  <c r="F280" i="1"/>
  <c r="P37" i="1"/>
  <c r="O37" i="1"/>
  <c r="N37" i="1"/>
  <c r="B159" i="1"/>
  <c r="B119" i="1"/>
  <c r="B133" i="1"/>
  <c r="B188" i="1"/>
  <c r="G53" i="1"/>
  <c r="F53" i="1"/>
  <c r="D174" i="1"/>
  <c r="D172" i="1"/>
  <c r="C153" i="1"/>
  <c r="C183" i="1"/>
  <c r="C190" i="1"/>
  <c r="M166" i="1"/>
  <c r="P101" i="1"/>
  <c r="O101" i="1"/>
  <c r="N101" i="1"/>
  <c r="O256" i="1"/>
  <c r="N256" i="1"/>
  <c r="P256" i="1"/>
  <c r="O269" i="1"/>
  <c r="N269" i="1"/>
  <c r="N287" i="1"/>
  <c r="O287" i="1"/>
  <c r="O318" i="1"/>
  <c r="N318" i="1"/>
  <c r="L191" i="1"/>
  <c r="L137" i="1"/>
  <c r="L181" i="1"/>
  <c r="L173" i="1"/>
  <c r="J158" i="1"/>
  <c r="J190" i="1"/>
  <c r="L183" i="1"/>
  <c r="E193" i="1"/>
  <c r="H128" i="1"/>
  <c r="G128" i="1"/>
  <c r="F128" i="1"/>
  <c r="G110" i="1"/>
  <c r="F110" i="1"/>
  <c r="H110" i="1"/>
  <c r="E175" i="1"/>
  <c r="F12" i="1"/>
  <c r="H12" i="1"/>
  <c r="G12" i="1"/>
  <c r="E172" i="1"/>
  <c r="H107" i="1"/>
  <c r="G107" i="1"/>
  <c r="F107" i="1"/>
  <c r="G224" i="1"/>
  <c r="F224" i="1"/>
  <c r="H239" i="1"/>
  <c r="G239" i="1"/>
  <c r="F239" i="1"/>
  <c r="F223" i="1"/>
  <c r="G223" i="1"/>
  <c r="F305" i="1"/>
  <c r="G305" i="1"/>
  <c r="B162" i="1"/>
  <c r="B176" i="1"/>
  <c r="B196" i="1"/>
  <c r="D195" i="1"/>
  <c r="D191" i="1"/>
  <c r="B171" i="1"/>
  <c r="C188" i="1"/>
  <c r="C133" i="1"/>
  <c r="O35" i="1"/>
  <c r="P35" i="1"/>
  <c r="N35" i="1"/>
  <c r="C54" i="1"/>
  <c r="M193" i="1"/>
  <c r="P128" i="1"/>
  <c r="O128" i="1"/>
  <c r="N128" i="1"/>
  <c r="P66" i="1"/>
  <c r="N66" i="1"/>
  <c r="O66" i="1"/>
  <c r="O283" i="1"/>
  <c r="N283" i="1"/>
  <c r="P255" i="1"/>
  <c r="N255" i="1"/>
  <c r="O255" i="1"/>
  <c r="P240" i="1"/>
  <c r="O240" i="1"/>
  <c r="N240" i="1"/>
  <c r="N294" i="1"/>
  <c r="O294" i="1"/>
  <c r="L145" i="1"/>
  <c r="L142" i="1"/>
  <c r="L176" i="1"/>
  <c r="C137" i="1"/>
  <c r="J155" i="1"/>
  <c r="J92" i="1"/>
  <c r="J196" i="1"/>
  <c r="J143" i="1"/>
  <c r="E171" i="1"/>
  <c r="H106" i="1"/>
  <c r="G106" i="1"/>
  <c r="F106" i="1"/>
  <c r="H235" i="1"/>
  <c r="G235" i="1"/>
  <c r="F235" i="1"/>
  <c r="H125" i="1"/>
  <c r="G125" i="1"/>
  <c r="F125" i="1"/>
  <c r="E190" i="1"/>
  <c r="H126" i="1"/>
  <c r="E191" i="1"/>
  <c r="G126" i="1"/>
  <c r="F126" i="1"/>
  <c r="H237" i="1"/>
  <c r="G237" i="1"/>
  <c r="F237" i="1"/>
  <c r="G274" i="1"/>
  <c r="F274" i="1"/>
  <c r="F241" i="1"/>
  <c r="G241" i="1"/>
  <c r="H241" i="1"/>
  <c r="G319" i="1"/>
  <c r="F319" i="1"/>
  <c r="B147" i="1"/>
  <c r="B193" i="1"/>
  <c r="G15" i="1"/>
  <c r="F15" i="1"/>
  <c r="B143" i="1"/>
  <c r="C177" i="1"/>
  <c r="C196" i="1"/>
  <c r="P118" i="1"/>
  <c r="O118" i="1"/>
  <c r="M183" i="1"/>
  <c r="N118" i="1"/>
  <c r="M148" i="1"/>
  <c r="P83" i="1"/>
  <c r="O83" i="1"/>
  <c r="N83" i="1"/>
  <c r="M175" i="1"/>
  <c r="O110" i="1"/>
  <c r="P110" i="1"/>
  <c r="N110" i="1"/>
  <c r="N320" i="1"/>
  <c r="O320" i="1"/>
  <c r="P254" i="1"/>
  <c r="O254" i="1"/>
  <c r="N254" i="1"/>
  <c r="O296" i="1"/>
  <c r="N296" i="1"/>
  <c r="B168" i="1"/>
  <c r="L164" i="1"/>
  <c r="L168" i="1"/>
  <c r="L189" i="1"/>
  <c r="D193" i="1"/>
  <c r="J27" i="1"/>
  <c r="L154" i="1"/>
  <c r="J188" i="1"/>
  <c r="J133" i="1"/>
  <c r="C159" i="1"/>
  <c r="C119" i="1"/>
  <c r="H101" i="1"/>
  <c r="G101" i="1"/>
  <c r="F101" i="1"/>
  <c r="E166" i="1"/>
  <c r="F32" i="1"/>
  <c r="H32" i="1"/>
  <c r="G32" i="1"/>
  <c r="H251" i="1"/>
  <c r="G251" i="1"/>
  <c r="F251" i="1"/>
  <c r="G296" i="1"/>
  <c r="F296" i="1"/>
  <c r="F255" i="1"/>
  <c r="H255" i="1"/>
  <c r="G255" i="1"/>
  <c r="G294" i="1"/>
  <c r="F294" i="1"/>
  <c r="B170" i="1"/>
  <c r="B174" i="1"/>
  <c r="D182" i="1"/>
  <c r="D147" i="1"/>
  <c r="F35" i="1"/>
  <c r="G35" i="1"/>
  <c r="L138" i="1"/>
  <c r="O30" i="1"/>
  <c r="N30" i="1"/>
  <c r="P30" i="1"/>
  <c r="M54" i="1"/>
  <c r="O310" i="1"/>
  <c r="N310" i="1"/>
  <c r="P106" i="1"/>
  <c r="O106" i="1"/>
  <c r="N106" i="1"/>
  <c r="M171" i="1"/>
  <c r="O271" i="1"/>
  <c r="N271" i="1"/>
  <c r="O304" i="1"/>
  <c r="N304" i="1"/>
  <c r="N319" i="1"/>
  <c r="O319" i="1"/>
  <c r="L68" i="1"/>
  <c r="L178" i="1"/>
  <c r="L197" i="1"/>
  <c r="L167" i="1"/>
  <c r="J156" i="1"/>
  <c r="N31" i="1"/>
  <c r="P31" i="1"/>
  <c r="O31" i="1"/>
  <c r="P49" i="1"/>
  <c r="O49" i="1"/>
  <c r="N49" i="1"/>
  <c r="D168" i="1"/>
  <c r="D170" i="1"/>
  <c r="G45" i="1"/>
  <c r="F45" i="1"/>
  <c r="O65" i="1"/>
  <c r="N65" i="1"/>
  <c r="P65" i="1"/>
  <c r="B27" i="1"/>
  <c r="M169" i="1"/>
  <c r="P104" i="1"/>
  <c r="O104" i="1"/>
  <c r="N104" i="1"/>
  <c r="M180" i="1"/>
  <c r="P115" i="1"/>
  <c r="O115" i="1"/>
  <c r="N115" i="1"/>
  <c r="O125" i="1"/>
  <c r="N125" i="1"/>
  <c r="M190" i="1"/>
  <c r="P125" i="1"/>
  <c r="O263" i="1"/>
  <c r="N263" i="1"/>
  <c r="O266" i="1"/>
  <c r="N266" i="1"/>
  <c r="P239" i="1"/>
  <c r="O239" i="1"/>
  <c r="N239" i="1"/>
  <c r="C148" i="1"/>
  <c r="B166" i="1"/>
  <c r="P47" i="1"/>
  <c r="O47" i="1"/>
  <c r="N47" i="1"/>
  <c r="G268" i="1"/>
  <c r="F268" i="1"/>
  <c r="D173" i="1"/>
  <c r="D160" i="1"/>
  <c r="D119" i="1"/>
  <c r="G64" i="1"/>
  <c r="F64" i="1"/>
  <c r="D27" i="1"/>
  <c r="M197" i="1"/>
  <c r="P132" i="1"/>
  <c r="O132" i="1"/>
  <c r="N132" i="1"/>
  <c r="N77" i="1"/>
  <c r="M142" i="1"/>
  <c r="P77" i="1"/>
  <c r="O77" i="1"/>
  <c r="O297" i="1"/>
  <c r="N297" i="1"/>
  <c r="O273" i="1"/>
  <c r="N273" i="1"/>
  <c r="O302" i="1"/>
  <c r="N302" i="1"/>
  <c r="O253" i="1"/>
  <c r="N253" i="1"/>
  <c r="P253" i="1"/>
  <c r="L175" i="1"/>
  <c r="M119" i="1"/>
  <c r="P94" i="1"/>
  <c r="O94" i="1"/>
  <c r="N94" i="1"/>
  <c r="M159" i="1"/>
  <c r="P86" i="3"/>
  <c r="O86" i="3"/>
  <c r="N86" i="3"/>
  <c r="F10" i="2"/>
  <c r="G10" i="2"/>
  <c r="K143" i="1"/>
  <c r="G320" i="1"/>
  <c r="F320" i="1"/>
  <c r="G304" i="1"/>
  <c r="F304" i="1"/>
  <c r="B160" i="1"/>
  <c r="H31" i="3"/>
  <c r="P96" i="3"/>
  <c r="O96" i="3"/>
  <c r="N96" i="3"/>
  <c r="L18" i="3"/>
  <c r="L48" i="3" s="1"/>
  <c r="O14" i="3"/>
  <c r="N14" i="3"/>
  <c r="G11" i="2"/>
  <c r="F11" i="2"/>
  <c r="K153" i="1"/>
  <c r="K160" i="1"/>
  <c r="K119" i="1"/>
  <c r="J176" i="1"/>
  <c r="J175" i="1"/>
  <c r="L139" i="1"/>
  <c r="O139" i="1" s="1"/>
  <c r="O74" i="1"/>
  <c r="N74" i="1"/>
  <c r="H117" i="1"/>
  <c r="E182" i="1"/>
  <c r="G117" i="1"/>
  <c r="F117" i="1"/>
  <c r="H62" i="1"/>
  <c r="G62" i="1"/>
  <c r="F62" i="1"/>
  <c r="F61" i="1"/>
  <c r="H61" i="1"/>
  <c r="G61" i="1"/>
  <c r="G297" i="1"/>
  <c r="F297" i="1"/>
  <c r="G236" i="1"/>
  <c r="F236" i="1"/>
  <c r="H236" i="1"/>
  <c r="E178" i="1"/>
  <c r="G113" i="1"/>
  <c r="F113" i="1"/>
  <c r="H113" i="1"/>
  <c r="B192" i="1"/>
  <c r="D192" i="1"/>
  <c r="D138" i="1"/>
  <c r="G73" i="1"/>
  <c r="F73" i="1"/>
  <c r="F51" i="1"/>
  <c r="G51" i="1"/>
  <c r="M189" i="1"/>
  <c r="P124" i="1"/>
  <c r="O124" i="1"/>
  <c r="N124" i="1"/>
  <c r="P41" i="1"/>
  <c r="O41" i="1"/>
  <c r="N41" i="1"/>
  <c r="N100" i="1"/>
  <c r="M165" i="1"/>
  <c r="P100" i="1"/>
  <c r="O100" i="1"/>
  <c r="P252" i="1"/>
  <c r="O252" i="1"/>
  <c r="N252" i="1"/>
  <c r="O286" i="1"/>
  <c r="N286" i="1"/>
  <c r="O298" i="1"/>
  <c r="N298" i="1"/>
  <c r="L144" i="1"/>
  <c r="M172" i="1"/>
  <c r="P107" i="1"/>
  <c r="N107" i="1"/>
  <c r="O107" i="1"/>
  <c r="N59" i="3"/>
  <c r="P59" i="3"/>
  <c r="O59" i="3"/>
  <c r="N88" i="3"/>
  <c r="P88" i="3"/>
  <c r="O88" i="3"/>
  <c r="J173" i="1"/>
  <c r="E177" i="1"/>
  <c r="H112" i="1"/>
  <c r="G112" i="1"/>
  <c r="F112" i="1"/>
  <c r="G312" i="1"/>
  <c r="F312" i="1"/>
  <c r="H21" i="3"/>
  <c r="N22" i="3"/>
  <c r="P22" i="3"/>
  <c r="O22" i="3"/>
  <c r="K18" i="3"/>
  <c r="K48" i="3" s="1"/>
  <c r="O34" i="3"/>
  <c r="N34" i="3"/>
  <c r="C68" i="3"/>
  <c r="C98" i="3" s="1"/>
  <c r="G7" i="2"/>
  <c r="F7" i="2"/>
  <c r="K163" i="1"/>
  <c r="J139" i="1"/>
  <c r="J189" i="1"/>
  <c r="O59" i="1"/>
  <c r="N59" i="1"/>
  <c r="H257" i="1"/>
  <c r="G257" i="1"/>
  <c r="F257" i="1"/>
  <c r="E174" i="1"/>
  <c r="H109" i="1"/>
  <c r="G109" i="1"/>
  <c r="F109" i="1"/>
  <c r="G313" i="1"/>
  <c r="F313" i="1"/>
  <c r="G302" i="1"/>
  <c r="F302" i="1"/>
  <c r="G263" i="1"/>
  <c r="F263" i="1"/>
  <c r="M138" i="1"/>
  <c r="P73" i="1"/>
  <c r="O73" i="1"/>
  <c r="N73" i="1"/>
  <c r="B178" i="1"/>
  <c r="B164" i="1"/>
  <c r="D163" i="1"/>
  <c r="D141" i="1"/>
  <c r="G76" i="1"/>
  <c r="F76" i="1"/>
  <c r="C147" i="1"/>
  <c r="C138" i="1"/>
  <c r="L196" i="1"/>
  <c r="P244" i="1"/>
  <c r="O244" i="1"/>
  <c r="N244" i="1"/>
  <c r="P51" i="1"/>
  <c r="O51" i="1"/>
  <c r="N51" i="1"/>
  <c r="M177" i="1"/>
  <c r="N112" i="1"/>
  <c r="P112" i="1"/>
  <c r="O112" i="1"/>
  <c r="N265" i="1"/>
  <c r="O265" i="1"/>
  <c r="O288" i="1"/>
  <c r="N288" i="1"/>
  <c r="P237" i="1"/>
  <c r="O237" i="1"/>
  <c r="N237" i="1"/>
  <c r="O312" i="1"/>
  <c r="N312" i="1"/>
  <c r="P42" i="1"/>
  <c r="O42" i="1"/>
  <c r="N42" i="1"/>
  <c r="L179" i="1"/>
  <c r="C140" i="1"/>
  <c r="J172" i="1"/>
  <c r="D143" i="1"/>
  <c r="G78" i="1"/>
  <c r="F78" i="1"/>
  <c r="F52" i="1"/>
  <c r="H52" i="1"/>
  <c r="G52" i="1"/>
  <c r="G303" i="1"/>
  <c r="F303" i="1"/>
  <c r="B141" i="1"/>
  <c r="P81" i="3"/>
  <c r="O81" i="3"/>
  <c r="N81" i="3"/>
  <c r="H60" i="3"/>
  <c r="F60" i="3"/>
  <c r="G60" i="3"/>
  <c r="N32" i="3"/>
  <c r="P32" i="3"/>
  <c r="O32" i="3"/>
  <c r="P71" i="3"/>
  <c r="O71" i="3"/>
  <c r="N71" i="3"/>
  <c r="O44" i="3"/>
  <c r="N44" i="3"/>
  <c r="K196" i="1"/>
  <c r="K173" i="1"/>
  <c r="J68" i="1"/>
  <c r="J197" i="1"/>
  <c r="E168" i="1"/>
  <c r="H103" i="1"/>
  <c r="G103" i="1"/>
  <c r="F103" i="1"/>
  <c r="E147" i="1"/>
  <c r="H82" i="1"/>
  <c r="G82" i="1"/>
  <c r="F82" i="1"/>
  <c r="F271" i="1"/>
  <c r="G271" i="1"/>
  <c r="G316" i="1"/>
  <c r="F316" i="1"/>
  <c r="G283" i="1"/>
  <c r="F283" i="1"/>
  <c r="E197" i="1"/>
  <c r="H132" i="1"/>
  <c r="G132" i="1"/>
  <c r="F132" i="1"/>
  <c r="B195" i="1"/>
  <c r="B146" i="1"/>
  <c r="D188" i="1"/>
  <c r="D133" i="1"/>
  <c r="D139" i="1"/>
  <c r="D164" i="1"/>
  <c r="G164" i="1" s="1"/>
  <c r="F99" i="1"/>
  <c r="G99" i="1"/>
  <c r="C170" i="1"/>
  <c r="C141" i="1"/>
  <c r="C142" i="1"/>
  <c r="B180" i="1"/>
  <c r="P109" i="1"/>
  <c r="M174" i="1"/>
  <c r="O109" i="1"/>
  <c r="N109" i="1"/>
  <c r="P60" i="1"/>
  <c r="O60" i="1"/>
  <c r="N60" i="1"/>
  <c r="N129" i="1"/>
  <c r="P129" i="1"/>
  <c r="O129" i="1"/>
  <c r="M194" i="1"/>
  <c r="P75" i="1"/>
  <c r="O75" i="1"/>
  <c r="N75" i="1"/>
  <c r="M140" i="1"/>
  <c r="O316" i="1"/>
  <c r="N316" i="1"/>
  <c r="L190" i="1"/>
  <c r="L133" i="1"/>
  <c r="L188" i="1"/>
  <c r="K156" i="1"/>
  <c r="P14" i="1"/>
  <c r="O14" i="1"/>
  <c r="N14" i="1"/>
  <c r="D169" i="1"/>
  <c r="M191" i="1"/>
  <c r="P126" i="1"/>
  <c r="O126" i="1"/>
  <c r="N126" i="1"/>
  <c r="M161" i="1"/>
  <c r="P96" i="1"/>
  <c r="O96" i="1"/>
  <c r="N96" i="1"/>
  <c r="P13" i="1"/>
  <c r="O13" i="1"/>
  <c r="N13" i="1"/>
  <c r="N95" i="1"/>
  <c r="O95" i="1"/>
  <c r="M160" i="1"/>
  <c r="P95" i="1"/>
  <c r="P235" i="1"/>
  <c r="O235" i="1"/>
  <c r="N235" i="1"/>
  <c r="O268" i="1"/>
  <c r="N268" i="1"/>
  <c r="B54" i="1"/>
  <c r="L166" i="1"/>
  <c r="L194" i="1"/>
  <c r="K158" i="1"/>
  <c r="P17" i="1"/>
  <c r="O17" i="1"/>
  <c r="N17" i="1"/>
  <c r="B68" i="1"/>
  <c r="N32" i="1"/>
  <c r="P32" i="1"/>
  <c r="O32" i="1"/>
  <c r="B142" i="1"/>
  <c r="B169" i="1"/>
  <c r="G40" i="1"/>
  <c r="F40" i="1"/>
  <c r="D196" i="1"/>
  <c r="C192" i="1"/>
  <c r="C162" i="1"/>
  <c r="L146" i="1"/>
  <c r="L162" i="1"/>
  <c r="M164" i="1"/>
  <c r="P99" i="1"/>
  <c r="O99" i="1"/>
  <c r="N99" i="1"/>
  <c r="P117" i="1"/>
  <c r="O117" i="1"/>
  <c r="N117" i="1"/>
  <c r="M182" i="1"/>
  <c r="P23" i="1"/>
  <c r="O23" i="1"/>
  <c r="N23" i="1"/>
  <c r="P29" i="1"/>
  <c r="P44" i="1"/>
  <c r="N105" i="1"/>
  <c r="P105" i="1"/>
  <c r="O105" i="1"/>
  <c r="M170" i="1"/>
  <c r="P243" i="1"/>
  <c r="O243" i="1"/>
  <c r="N243" i="1"/>
  <c r="O270" i="1"/>
  <c r="N270" i="1"/>
  <c r="N241" i="1"/>
  <c r="P241" i="1"/>
  <c r="O241" i="1"/>
  <c r="L193" i="1"/>
  <c r="L165" i="1"/>
  <c r="L140" i="1"/>
  <c r="K155" i="1"/>
  <c r="K92" i="1"/>
  <c r="B191" i="1"/>
  <c r="J162" i="1"/>
  <c r="J119" i="1"/>
  <c r="K197" i="1"/>
  <c r="J166" i="1"/>
  <c r="K182" i="1"/>
  <c r="H31" i="1"/>
  <c r="F31" i="1"/>
  <c r="G31" i="1"/>
  <c r="E54" i="1"/>
  <c r="E161" i="1"/>
  <c r="H66" i="1"/>
  <c r="G66" i="1"/>
  <c r="F66" i="1"/>
  <c r="H127" i="1"/>
  <c r="G127" i="1"/>
  <c r="F127" i="1"/>
  <c r="E192" i="1"/>
  <c r="G273" i="1"/>
  <c r="F273" i="1"/>
  <c r="G284" i="1"/>
  <c r="F284" i="1"/>
  <c r="H242" i="1"/>
  <c r="G242" i="1"/>
  <c r="F242" i="1"/>
  <c r="G289" i="1"/>
  <c r="F289" i="1"/>
  <c r="D54" i="1"/>
  <c r="B173" i="1"/>
  <c r="B179" i="1"/>
  <c r="B189" i="1"/>
  <c r="D181" i="1"/>
  <c r="C195" i="1"/>
  <c r="C172" i="1"/>
  <c r="P64" i="1"/>
  <c r="O64" i="1"/>
  <c r="N64" i="1"/>
  <c r="L141" i="1"/>
  <c r="P113" i="1"/>
  <c r="O113" i="1"/>
  <c r="N113" i="1"/>
  <c r="M178" i="1"/>
  <c r="P108" i="1"/>
  <c r="O108" i="1"/>
  <c r="N108" i="1"/>
  <c r="M173" i="1"/>
  <c r="P33" i="1"/>
  <c r="O33" i="1"/>
  <c r="N33" i="1"/>
  <c r="P127" i="1"/>
  <c r="O127" i="1"/>
  <c r="M192" i="1"/>
  <c r="N127" i="1"/>
  <c r="P249" i="1"/>
  <c r="O249" i="1"/>
  <c r="N249" i="1"/>
  <c r="N251" i="1"/>
  <c r="P251" i="1"/>
  <c r="O251" i="1"/>
  <c r="P16" i="1"/>
  <c r="O16" i="1"/>
  <c r="N16" i="1"/>
  <c r="L148" i="1"/>
  <c r="L177" i="1"/>
  <c r="L160" i="1"/>
  <c r="P102" i="1"/>
  <c r="O102" i="1"/>
  <c r="N102" i="1"/>
  <c r="M167" i="1"/>
  <c r="K27" i="1"/>
  <c r="D176" i="1"/>
  <c r="P34" i="1"/>
  <c r="O34" i="1"/>
  <c r="N34" i="1"/>
  <c r="K139" i="1"/>
  <c r="J181" i="1"/>
  <c r="L54" i="1"/>
  <c r="O29" i="1"/>
  <c r="N29" i="1"/>
  <c r="H75" i="1"/>
  <c r="G75" i="1"/>
  <c r="F75" i="1"/>
  <c r="E140" i="1"/>
  <c r="H65" i="1"/>
  <c r="G65" i="1"/>
  <c r="F65" i="1"/>
  <c r="G220" i="1"/>
  <c r="F220" i="1"/>
  <c r="G286" i="1"/>
  <c r="F286" i="1"/>
  <c r="G221" i="1"/>
  <c r="F221" i="1"/>
  <c r="G222" i="1"/>
  <c r="F222" i="1"/>
  <c r="N24" i="1"/>
  <c r="O24" i="1"/>
  <c r="P24" i="1"/>
  <c r="B197" i="1"/>
  <c r="B138" i="1"/>
  <c r="B181" i="1"/>
  <c r="D189" i="1"/>
  <c r="D68" i="1"/>
  <c r="D183" i="1"/>
  <c r="C182" i="1"/>
  <c r="C174" i="1"/>
  <c r="C178" i="1"/>
  <c r="P61" i="1"/>
  <c r="O61" i="1"/>
  <c r="N61" i="1"/>
  <c r="M68" i="1"/>
  <c r="P58" i="1"/>
  <c r="O58" i="1"/>
  <c r="N58" i="1"/>
  <c r="P59" i="1"/>
  <c r="P236" i="1"/>
  <c r="O236" i="1"/>
  <c r="N236" i="1"/>
  <c r="P63" i="1"/>
  <c r="O63" i="1"/>
  <c r="N63" i="1"/>
  <c r="P43" i="1"/>
  <c r="O43" i="1"/>
  <c r="N43" i="1"/>
  <c r="N250" i="1"/>
  <c r="P250" i="1"/>
  <c r="O250" i="1"/>
  <c r="P257" i="1"/>
  <c r="O257" i="1"/>
  <c r="N257" i="1"/>
  <c r="P234" i="1"/>
  <c r="N234" i="1"/>
  <c r="O234" i="1"/>
  <c r="N285" i="1"/>
  <c r="O285" i="1"/>
  <c r="L171" i="1"/>
  <c r="L170" i="1"/>
  <c r="P11" i="1"/>
  <c r="O11" i="1"/>
  <c r="N11" i="1"/>
  <c r="C161" i="1"/>
  <c r="L172" i="1"/>
  <c r="J194" i="1"/>
  <c r="K180" i="1"/>
  <c r="E173" i="1"/>
  <c r="H108" i="1"/>
  <c r="G108" i="1"/>
  <c r="F108" i="1"/>
  <c r="H74" i="1"/>
  <c r="E139" i="1"/>
  <c r="G74" i="1"/>
  <c r="F74" i="1"/>
  <c r="G225" i="1"/>
  <c r="F225" i="1"/>
  <c r="H256" i="1"/>
  <c r="G256" i="1"/>
  <c r="F256" i="1"/>
  <c r="H244" i="1"/>
  <c r="G244" i="1"/>
  <c r="F244" i="1"/>
  <c r="G227" i="1"/>
  <c r="F227" i="1"/>
  <c r="B190" i="1"/>
  <c r="D153" i="1"/>
  <c r="D144" i="1"/>
  <c r="C168" i="1"/>
  <c r="C139" i="1"/>
  <c r="C146" i="1"/>
  <c r="C191" i="1"/>
  <c r="P52" i="1"/>
  <c r="O52" i="1"/>
  <c r="N52" i="1"/>
  <c r="N281" i="1"/>
  <c r="O281" i="1"/>
  <c r="M137" i="1"/>
  <c r="P72" i="1"/>
  <c r="O72" i="1"/>
  <c r="N72" i="1"/>
  <c r="P74" i="1"/>
  <c r="P53" i="1"/>
  <c r="O53" i="1"/>
  <c r="N53" i="1"/>
  <c r="O267" i="1"/>
  <c r="N267" i="1"/>
  <c r="O264" i="1"/>
  <c r="N264" i="1"/>
  <c r="P259" i="1"/>
  <c r="N259" i="1"/>
  <c r="O259" i="1"/>
  <c r="O299" i="1"/>
  <c r="N299" i="1"/>
  <c r="P8" i="1"/>
  <c r="O8" i="1"/>
  <c r="N8" i="1"/>
  <c r="L180" i="1"/>
  <c r="L192" i="1"/>
  <c r="D146" i="1"/>
  <c r="G81" i="1"/>
  <c r="F81" i="1"/>
  <c r="C176" i="1"/>
  <c r="P36" i="1"/>
  <c r="O36" i="1"/>
  <c r="N36" i="1"/>
  <c r="O242" i="1"/>
  <c r="N242" i="1"/>
  <c r="P242" i="1"/>
  <c r="D175" i="1"/>
  <c r="D167" i="1"/>
  <c r="C173" i="1"/>
  <c r="C179" i="1"/>
  <c r="C154" i="1"/>
  <c r="M196" i="1"/>
  <c r="P131" i="1"/>
  <c r="O131" i="1"/>
  <c r="N131" i="1"/>
  <c r="O50" i="1"/>
  <c r="N50" i="1"/>
  <c r="P50" i="1"/>
  <c r="P89" i="1"/>
  <c r="M154" i="1"/>
  <c r="O89" i="1"/>
  <c r="N89" i="1"/>
  <c r="M163" i="1"/>
  <c r="P98" i="1"/>
  <c r="O98" i="1"/>
  <c r="N98" i="1"/>
  <c r="N62" i="1"/>
  <c r="O62" i="1"/>
  <c r="P62" i="1"/>
  <c r="O305" i="1"/>
  <c r="N305" i="1"/>
  <c r="O300" i="1"/>
  <c r="N300" i="1"/>
  <c r="O311" i="1"/>
  <c r="N311" i="1"/>
  <c r="C193" i="1"/>
  <c r="B161" i="1"/>
  <c r="G300" i="1"/>
  <c r="F300" i="1"/>
  <c r="C171" i="1"/>
  <c r="D190" i="1"/>
  <c r="D194" i="1"/>
  <c r="D178" i="1"/>
  <c r="C197" i="1"/>
  <c r="C169" i="1"/>
  <c r="C180" i="1"/>
  <c r="P46" i="1"/>
  <c r="O46" i="1"/>
  <c r="N46" i="1"/>
  <c r="P38" i="1"/>
  <c r="O38" i="1"/>
  <c r="N38" i="1"/>
  <c r="P238" i="1"/>
  <c r="O238" i="1"/>
  <c r="N238" i="1"/>
  <c r="O317" i="1"/>
  <c r="N317" i="1"/>
  <c r="O280" i="1"/>
  <c r="N280" i="1"/>
  <c r="N314" i="1"/>
  <c r="O314" i="1"/>
  <c r="O40" i="1"/>
  <c r="N40" i="1"/>
  <c r="P40" i="1"/>
  <c r="D161" i="1"/>
  <c r="G96" i="1"/>
  <c r="F96" i="1"/>
  <c r="C166" i="1"/>
  <c r="K54" i="1"/>
  <c r="K166" i="1"/>
  <c r="K179" i="1"/>
  <c r="F17" i="1"/>
  <c r="H17" i="1"/>
  <c r="G17" i="1"/>
  <c r="E163" i="1"/>
  <c r="H98" i="1"/>
  <c r="G98" i="1"/>
  <c r="F98" i="1"/>
  <c r="E196" i="1"/>
  <c r="H131" i="1"/>
  <c r="G131" i="1"/>
  <c r="F131" i="1"/>
  <c r="E159" i="1"/>
  <c r="G94" i="1"/>
  <c r="F94" i="1"/>
  <c r="E119" i="1"/>
  <c r="H94" i="1"/>
  <c r="F311" i="1"/>
  <c r="G311" i="1"/>
  <c r="H258" i="1"/>
  <c r="G258" i="1"/>
  <c r="F258" i="1"/>
  <c r="H243" i="1"/>
  <c r="G243" i="1"/>
  <c r="F243" i="1"/>
  <c r="B167" i="1"/>
  <c r="H77" i="3"/>
  <c r="O77" i="3"/>
  <c r="P77" i="3"/>
  <c r="N77" i="3"/>
  <c r="P90" i="3"/>
  <c r="O90" i="3"/>
  <c r="N90" i="3"/>
  <c r="P92" i="3"/>
  <c r="O92" i="3"/>
  <c r="N92" i="3"/>
  <c r="P36" i="3"/>
  <c r="O36" i="3"/>
  <c r="N36" i="3"/>
  <c r="H59" i="3"/>
  <c r="G59" i="3"/>
  <c r="F59" i="3"/>
  <c r="O37" i="3"/>
  <c r="N37" i="3"/>
  <c r="K146" i="1"/>
  <c r="K133" i="1"/>
  <c r="K188" i="1"/>
  <c r="O15" i="1"/>
  <c r="N15" i="1"/>
  <c r="E188" i="1"/>
  <c r="E133" i="1"/>
  <c r="H123" i="1"/>
  <c r="G123" i="1"/>
  <c r="F123" i="1"/>
  <c r="H124" i="1"/>
  <c r="H116" i="1"/>
  <c r="G116" i="1"/>
  <c r="F116" i="1"/>
  <c r="E181" i="1"/>
  <c r="G104" i="1"/>
  <c r="F104" i="1"/>
  <c r="E169" i="1"/>
  <c r="H104" i="1"/>
  <c r="G240" i="1"/>
  <c r="F240" i="1"/>
  <c r="H240" i="1"/>
  <c r="G265" i="1"/>
  <c r="F265" i="1"/>
  <c r="H253" i="1"/>
  <c r="G253" i="1"/>
  <c r="F253" i="1"/>
  <c r="B177" i="1"/>
  <c r="B194" i="1"/>
  <c r="B145" i="1"/>
  <c r="C143" i="1"/>
  <c r="C163" i="1"/>
  <c r="C189" i="1"/>
  <c r="L169" i="1"/>
  <c r="G41" i="1"/>
  <c r="F41" i="1"/>
  <c r="M162" i="1"/>
  <c r="P97" i="1"/>
  <c r="O97" i="1"/>
  <c r="N97" i="1"/>
  <c r="O48" i="1"/>
  <c r="N48" i="1"/>
  <c r="P48" i="1"/>
  <c r="P80" i="1"/>
  <c r="O80" i="1"/>
  <c r="M145" i="1"/>
  <c r="N80" i="1"/>
  <c r="P82" i="1"/>
  <c r="O82" i="1"/>
  <c r="N82" i="1"/>
  <c r="M147" i="1"/>
  <c r="O303" i="1"/>
  <c r="N303" i="1"/>
  <c r="O282" i="1"/>
  <c r="N282" i="1"/>
  <c r="O272" i="1"/>
  <c r="N272" i="1"/>
  <c r="N279" i="1"/>
  <c r="O279" i="1"/>
  <c r="L161" i="1"/>
  <c r="D145" i="1"/>
  <c r="G80" i="1"/>
  <c r="F80" i="1"/>
  <c r="P79" i="1"/>
  <c r="M144" i="1"/>
  <c r="O79" i="1"/>
  <c r="N79" i="1"/>
  <c r="P101" i="3"/>
  <c r="O101" i="3"/>
  <c r="N101" i="3"/>
  <c r="H101" i="3"/>
  <c r="G101" i="3"/>
  <c r="F101" i="3"/>
  <c r="P57" i="3"/>
  <c r="O57" i="3"/>
  <c r="N57" i="3"/>
  <c r="F13" i="3"/>
  <c r="G13" i="3"/>
  <c r="O51" i="3"/>
  <c r="N51" i="3"/>
  <c r="P51" i="3"/>
  <c r="G309" i="1"/>
  <c r="F309" i="1"/>
  <c r="F262" i="1"/>
  <c r="G262" i="1"/>
  <c r="O57" i="1"/>
  <c r="N57" i="1"/>
  <c r="P57" i="1"/>
  <c r="O293" i="1"/>
  <c r="N293" i="1"/>
  <c r="H18" i="3"/>
  <c r="E48" i="3"/>
  <c r="P63" i="3"/>
  <c r="O63" i="3"/>
  <c r="N63" i="3"/>
  <c r="H87" i="1"/>
  <c r="G87" i="1"/>
  <c r="F87" i="1"/>
  <c r="G278" i="1"/>
  <c r="F278" i="1"/>
  <c r="H325" i="1"/>
  <c r="G325" i="1"/>
  <c r="F325" i="1"/>
  <c r="O187" i="1"/>
  <c r="N187" i="1"/>
  <c r="P232" i="1"/>
  <c r="O232" i="1"/>
  <c r="N232" i="1"/>
  <c r="F22" i="1"/>
  <c r="G22" i="1"/>
  <c r="H22" i="1"/>
  <c r="O201" i="1"/>
  <c r="N201" i="1"/>
  <c r="G152" i="1"/>
  <c r="F152" i="1"/>
  <c r="H232" i="1"/>
  <c r="G232" i="1"/>
  <c r="F232" i="1"/>
  <c r="O152" i="1"/>
  <c r="N152" i="1"/>
  <c r="P248" i="1"/>
  <c r="O248" i="1"/>
  <c r="N248" i="1"/>
  <c r="G143" i="1"/>
  <c r="F143" i="1"/>
  <c r="O262" i="1"/>
  <c r="N262" i="1"/>
  <c r="H24" i="3"/>
  <c r="P122" i="1"/>
  <c r="O136" i="1"/>
  <c r="O122" i="1"/>
  <c r="N122" i="1"/>
  <c r="G141" i="1"/>
  <c r="F141" i="1"/>
  <c r="G187" i="1"/>
  <c r="F187" i="1"/>
  <c r="G217" i="1"/>
  <c r="F217" i="1"/>
  <c r="H369" i="1"/>
  <c r="G369" i="1"/>
  <c r="F369" i="1"/>
  <c r="O309" i="1"/>
  <c r="N309" i="1"/>
  <c r="G138" i="1"/>
  <c r="F138" i="1"/>
  <c r="F63" i="3"/>
  <c r="H63" i="3"/>
  <c r="G63" i="3"/>
  <c r="H71" i="1"/>
  <c r="G71" i="1"/>
  <c r="F71" i="1"/>
  <c r="F122" i="1"/>
  <c r="G136" i="1"/>
  <c r="H122" i="1"/>
  <c r="G122" i="1"/>
  <c r="G145" i="1"/>
  <c r="F145" i="1"/>
  <c r="H57" i="3"/>
  <c r="G57" i="3"/>
  <c r="F57" i="3"/>
  <c r="H354" i="1"/>
  <c r="G354" i="1"/>
  <c r="F354" i="1"/>
  <c r="P354" i="1"/>
  <c r="O354" i="1"/>
  <c r="N354" i="1"/>
  <c r="O340" i="1"/>
  <c r="N340" i="1"/>
  <c r="P340" i="1"/>
  <c r="P369" i="1"/>
  <c r="O369" i="1"/>
  <c r="N369" i="1"/>
  <c r="P22" i="1"/>
  <c r="O22" i="1"/>
  <c r="N22" i="1"/>
  <c r="G146" i="1"/>
  <c r="F146" i="1"/>
  <c r="H340" i="1"/>
  <c r="G340" i="1"/>
  <c r="F340" i="1"/>
  <c r="N217" i="1"/>
  <c r="O217" i="1"/>
  <c r="G148" i="1"/>
  <c r="F148" i="1"/>
  <c r="H248" i="1"/>
  <c r="G248" i="1"/>
  <c r="F248" i="1"/>
  <c r="P87" i="1"/>
  <c r="O87" i="1"/>
  <c r="N87" i="1"/>
  <c r="G293" i="1"/>
  <c r="F293" i="1"/>
  <c r="O278" i="1"/>
  <c r="N278" i="1"/>
  <c r="P71" i="1"/>
  <c r="O71" i="1"/>
  <c r="N71" i="1"/>
  <c r="N325" i="1"/>
  <c r="P325" i="1"/>
  <c r="O325" i="1"/>
  <c r="G201" i="1"/>
  <c r="F201" i="1"/>
  <c r="F137" i="1"/>
  <c r="G137" i="1"/>
  <c r="G206" i="1" l="1"/>
  <c r="F206" i="1"/>
  <c r="P363" i="1"/>
  <c r="O363" i="1"/>
  <c r="N363" i="1"/>
  <c r="G26" i="3"/>
  <c r="F26" i="3"/>
  <c r="G202" i="1"/>
  <c r="F202" i="1"/>
  <c r="H341" i="1"/>
  <c r="G341" i="1"/>
  <c r="F341" i="1"/>
  <c r="G38" i="3"/>
  <c r="F38" i="3"/>
  <c r="G22" i="3"/>
  <c r="F22" i="3"/>
  <c r="P346" i="1"/>
  <c r="O346" i="1"/>
  <c r="N346" i="1"/>
  <c r="P378" i="1"/>
  <c r="O378" i="1"/>
  <c r="N378" i="1"/>
  <c r="G208" i="1"/>
  <c r="F208" i="1"/>
  <c r="O330" i="1"/>
  <c r="P330" i="1"/>
  <c r="N330" i="1"/>
  <c r="N377" i="1"/>
  <c r="P377" i="1"/>
  <c r="O377" i="1"/>
  <c r="N358" i="1"/>
  <c r="O358" i="1"/>
  <c r="P358" i="1"/>
  <c r="G209" i="1"/>
  <c r="F209" i="1"/>
  <c r="P343" i="1"/>
  <c r="O343" i="1"/>
  <c r="N343" i="1"/>
  <c r="G204" i="1"/>
  <c r="F204" i="1"/>
  <c r="O327" i="1"/>
  <c r="P327" i="1"/>
  <c r="N327" i="1"/>
  <c r="H375" i="1"/>
  <c r="G375" i="1"/>
  <c r="F375" i="1"/>
  <c r="H345" i="1"/>
  <c r="G345" i="1"/>
  <c r="F345" i="1"/>
  <c r="D155" i="1"/>
  <c r="D92" i="1"/>
  <c r="D157" i="1" s="1"/>
  <c r="G35" i="3"/>
  <c r="F35" i="3"/>
  <c r="F47" i="3"/>
  <c r="G47" i="3"/>
  <c r="C155" i="1"/>
  <c r="C92" i="1"/>
  <c r="C157" i="1" s="1"/>
  <c r="O220" i="1"/>
  <c r="N220" i="1"/>
  <c r="O218" i="1"/>
  <c r="N218" i="1"/>
  <c r="F372" i="1"/>
  <c r="H372" i="1"/>
  <c r="G372" i="1"/>
  <c r="O203" i="1"/>
  <c r="N203" i="1"/>
  <c r="O204" i="1"/>
  <c r="N204" i="1"/>
  <c r="H351" i="1"/>
  <c r="G351" i="1"/>
  <c r="F351" i="1"/>
  <c r="P351" i="1"/>
  <c r="O351" i="1"/>
  <c r="N351" i="1"/>
  <c r="O223" i="1"/>
  <c r="N223" i="1"/>
  <c r="H359" i="1"/>
  <c r="G359" i="1"/>
  <c r="F359" i="1"/>
  <c r="G379" i="1"/>
  <c r="H379" i="1"/>
  <c r="F379" i="1"/>
  <c r="G94" i="3"/>
  <c r="F94" i="3"/>
  <c r="H326" i="1"/>
  <c r="F326" i="1"/>
  <c r="G326" i="1"/>
  <c r="G334" i="1"/>
  <c r="F334" i="1"/>
  <c r="H334" i="1"/>
  <c r="P52" i="3"/>
  <c r="N52" i="3"/>
  <c r="O52" i="3"/>
  <c r="O333" i="1"/>
  <c r="N333" i="1"/>
  <c r="P333" i="1"/>
  <c r="N344" i="1"/>
  <c r="P344" i="1"/>
  <c r="O344" i="1"/>
  <c r="O373" i="1"/>
  <c r="P373" i="1"/>
  <c r="N373" i="1"/>
  <c r="B158" i="1"/>
  <c r="L92" i="1"/>
  <c r="L157" i="1" s="1"/>
  <c r="L155" i="1"/>
  <c r="P337" i="1"/>
  <c r="O337" i="1"/>
  <c r="N337" i="1"/>
  <c r="P380" i="1"/>
  <c r="O380" i="1"/>
  <c r="N380" i="1"/>
  <c r="H362" i="1"/>
  <c r="G362" i="1"/>
  <c r="F362" i="1"/>
  <c r="B155" i="1"/>
  <c r="B92" i="1"/>
  <c r="B157" i="1" s="1"/>
  <c r="H346" i="1"/>
  <c r="G346" i="1"/>
  <c r="F346" i="1"/>
  <c r="O54" i="3"/>
  <c r="P54" i="3"/>
  <c r="N54" i="3"/>
  <c r="G39" i="3"/>
  <c r="F39" i="3"/>
  <c r="G85" i="3"/>
  <c r="F85" i="3"/>
  <c r="G87" i="3"/>
  <c r="F87" i="3"/>
  <c r="O209" i="1"/>
  <c r="N209" i="1"/>
  <c r="O206" i="1"/>
  <c r="N206" i="1"/>
  <c r="D24" i="3"/>
  <c r="G25" i="3"/>
  <c r="F25" i="3"/>
  <c r="D68" i="3"/>
  <c r="D98" i="3" s="1"/>
  <c r="G64" i="3"/>
  <c r="F64" i="3"/>
  <c r="F79" i="3"/>
  <c r="G79" i="3"/>
  <c r="P332" i="1"/>
  <c r="O332" i="1"/>
  <c r="N332" i="1"/>
  <c r="H364" i="1"/>
  <c r="G364" i="1"/>
  <c r="F364" i="1"/>
  <c r="H331" i="1"/>
  <c r="G331" i="1"/>
  <c r="F331" i="1"/>
  <c r="G86" i="3"/>
  <c r="F86" i="3"/>
  <c r="G82" i="3"/>
  <c r="F82" i="3"/>
  <c r="F213" i="1"/>
  <c r="G213" i="1"/>
  <c r="N345" i="1"/>
  <c r="P345" i="1"/>
  <c r="O345" i="1"/>
  <c r="O26" i="1"/>
  <c r="P26" i="1"/>
  <c r="N26" i="1"/>
  <c r="H366" i="1"/>
  <c r="F366" i="1"/>
  <c r="G366" i="1"/>
  <c r="H344" i="1"/>
  <c r="G344" i="1"/>
  <c r="F344" i="1"/>
  <c r="P102" i="3"/>
  <c r="O102" i="3"/>
  <c r="N102" i="3"/>
  <c r="F19" i="3"/>
  <c r="G19" i="3"/>
  <c r="G92" i="3"/>
  <c r="F92" i="3"/>
  <c r="O212" i="1"/>
  <c r="N212" i="1"/>
  <c r="O222" i="1"/>
  <c r="N222" i="1"/>
  <c r="O225" i="1"/>
  <c r="N225" i="1"/>
  <c r="G205" i="1"/>
  <c r="F205" i="1"/>
  <c r="P331" i="1"/>
  <c r="O331" i="1"/>
  <c r="N331" i="1"/>
  <c r="P28" i="1"/>
  <c r="O28" i="1"/>
  <c r="N28" i="1"/>
  <c r="H361" i="1"/>
  <c r="G361" i="1"/>
  <c r="F361" i="1"/>
  <c r="H349" i="1"/>
  <c r="G349" i="1"/>
  <c r="F349" i="1"/>
  <c r="G327" i="1"/>
  <c r="F327" i="1"/>
  <c r="H327" i="1"/>
  <c r="F96" i="3"/>
  <c r="G96" i="3"/>
  <c r="F67" i="3"/>
  <c r="G67" i="3"/>
  <c r="O205" i="1"/>
  <c r="N205" i="1"/>
  <c r="O208" i="1"/>
  <c r="N208" i="1"/>
  <c r="O211" i="1"/>
  <c r="N211" i="1"/>
  <c r="G210" i="1"/>
  <c r="F210" i="1"/>
  <c r="M27" i="1"/>
  <c r="P25" i="1"/>
  <c r="O25" i="1"/>
  <c r="N25" i="1"/>
  <c r="P361" i="1"/>
  <c r="O361" i="1"/>
  <c r="N361" i="1"/>
  <c r="G355" i="1"/>
  <c r="F355" i="1"/>
  <c r="H355" i="1"/>
  <c r="H329" i="1"/>
  <c r="F329" i="1"/>
  <c r="G329" i="1"/>
  <c r="H337" i="1"/>
  <c r="G337" i="1"/>
  <c r="F337" i="1"/>
  <c r="G32" i="3"/>
  <c r="F32" i="3"/>
  <c r="D74" i="3"/>
  <c r="G75" i="3"/>
  <c r="F75" i="3"/>
  <c r="F77" i="3"/>
  <c r="G77" i="3"/>
  <c r="P342" i="1"/>
  <c r="O342" i="1"/>
  <c r="N342" i="1"/>
  <c r="H365" i="1"/>
  <c r="G365" i="1"/>
  <c r="F365" i="1"/>
  <c r="H28" i="1"/>
  <c r="G28" i="1"/>
  <c r="F28" i="1"/>
  <c r="P104" i="3"/>
  <c r="O104" i="3"/>
  <c r="N104" i="3"/>
  <c r="G30" i="3"/>
  <c r="F30" i="3"/>
  <c r="G95" i="3"/>
  <c r="F95" i="3"/>
  <c r="G97" i="3"/>
  <c r="F97" i="3"/>
  <c r="P329" i="1"/>
  <c r="O329" i="1"/>
  <c r="N329" i="1"/>
  <c r="P376" i="1"/>
  <c r="O376" i="1"/>
  <c r="N376" i="1"/>
  <c r="P357" i="1"/>
  <c r="O357" i="1"/>
  <c r="N357" i="1"/>
  <c r="F363" i="1"/>
  <c r="G363" i="1"/>
  <c r="H363" i="1"/>
  <c r="F25" i="1"/>
  <c r="E27" i="1"/>
  <c r="H25" i="1"/>
  <c r="G25" i="1"/>
  <c r="G76" i="3"/>
  <c r="F76" i="3"/>
  <c r="G21" i="3"/>
  <c r="F21" i="3"/>
  <c r="G23" i="3"/>
  <c r="F23" i="3"/>
  <c r="N210" i="1"/>
  <c r="O210" i="1"/>
  <c r="F377" i="1"/>
  <c r="H377" i="1"/>
  <c r="G377" i="1"/>
  <c r="L27" i="1"/>
  <c r="P326" i="1"/>
  <c r="O326" i="1"/>
  <c r="N326" i="1"/>
  <c r="L156" i="1"/>
  <c r="G40" i="3"/>
  <c r="F40" i="3"/>
  <c r="N335" i="1"/>
  <c r="O335" i="1"/>
  <c r="P335" i="1"/>
  <c r="P370" i="1"/>
  <c r="O370" i="1"/>
  <c r="N370" i="1"/>
  <c r="B156" i="1"/>
  <c r="L158" i="1"/>
  <c r="G65" i="3"/>
  <c r="F65" i="3"/>
  <c r="P334" i="1"/>
  <c r="O334" i="1"/>
  <c r="N334" i="1"/>
  <c r="P359" i="1"/>
  <c r="O359" i="1"/>
  <c r="N359" i="1"/>
  <c r="P350" i="1"/>
  <c r="O350" i="1"/>
  <c r="N350" i="1"/>
  <c r="P91" i="1"/>
  <c r="M156" i="1"/>
  <c r="O91" i="1"/>
  <c r="N91" i="1"/>
  <c r="P374" i="1"/>
  <c r="O374" i="1"/>
  <c r="N374" i="1"/>
  <c r="P355" i="1"/>
  <c r="O355" i="1"/>
  <c r="N355" i="1"/>
  <c r="G356" i="1"/>
  <c r="H356" i="1"/>
  <c r="F356" i="1"/>
  <c r="G376" i="1"/>
  <c r="F376" i="1"/>
  <c r="H376" i="1"/>
  <c r="H330" i="1"/>
  <c r="G330" i="1"/>
  <c r="F330" i="1"/>
  <c r="H91" i="1"/>
  <c r="G91" i="1"/>
  <c r="E156" i="1"/>
  <c r="F91" i="1"/>
  <c r="F36" i="3"/>
  <c r="G36" i="3"/>
  <c r="F37" i="3"/>
  <c r="G37" i="3"/>
  <c r="G31" i="3"/>
  <c r="F31" i="3"/>
  <c r="G33" i="3"/>
  <c r="F33" i="3"/>
  <c r="O207" i="1"/>
  <c r="N207" i="1"/>
  <c r="G78" i="3"/>
  <c r="F78" i="3"/>
  <c r="H342" i="1"/>
  <c r="G342" i="1"/>
  <c r="F342" i="1"/>
  <c r="G211" i="1"/>
  <c r="F211" i="1"/>
  <c r="H374" i="1"/>
  <c r="G374" i="1"/>
  <c r="F374" i="1"/>
  <c r="G41" i="3"/>
  <c r="F41" i="3"/>
  <c r="O221" i="1"/>
  <c r="N221" i="1"/>
  <c r="O219" i="1"/>
  <c r="N219" i="1"/>
  <c r="O347" i="1"/>
  <c r="N347" i="1"/>
  <c r="P347" i="1"/>
  <c r="P371" i="1"/>
  <c r="O371" i="1"/>
  <c r="N371" i="1"/>
  <c r="N360" i="1"/>
  <c r="P360" i="1"/>
  <c r="O360" i="1"/>
  <c r="G360" i="1"/>
  <c r="F360" i="1"/>
  <c r="H360" i="1"/>
  <c r="H380" i="1"/>
  <c r="G380" i="1"/>
  <c r="F380" i="1"/>
  <c r="H333" i="1"/>
  <c r="G333" i="1"/>
  <c r="F333" i="1"/>
  <c r="F69" i="3"/>
  <c r="G69" i="3"/>
  <c r="G16" i="3"/>
  <c r="F16" i="3"/>
  <c r="G88" i="3"/>
  <c r="F88" i="3"/>
  <c r="F80" i="3"/>
  <c r="G80" i="3"/>
  <c r="P103" i="3"/>
  <c r="O103" i="3"/>
  <c r="N103" i="3"/>
  <c r="E158" i="1"/>
  <c r="H93" i="1"/>
  <c r="G93" i="1"/>
  <c r="F93" i="1"/>
  <c r="G66" i="3"/>
  <c r="F66" i="3"/>
  <c r="G207" i="1"/>
  <c r="F207" i="1"/>
  <c r="G84" i="3"/>
  <c r="F84" i="3"/>
  <c r="G347" i="1"/>
  <c r="F347" i="1"/>
  <c r="H347" i="1"/>
  <c r="O53" i="3"/>
  <c r="N53" i="3"/>
  <c r="P53" i="3"/>
  <c r="G45" i="3"/>
  <c r="F45" i="3"/>
  <c r="G72" i="3"/>
  <c r="F72" i="3"/>
  <c r="P93" i="1"/>
  <c r="O93" i="1"/>
  <c r="N93" i="1"/>
  <c r="M158" i="1"/>
  <c r="G357" i="1"/>
  <c r="F357" i="1"/>
  <c r="H357" i="1"/>
  <c r="G42" i="3"/>
  <c r="F42" i="3"/>
  <c r="G43" i="3"/>
  <c r="F43" i="3"/>
  <c r="M155" i="1"/>
  <c r="M92" i="1"/>
  <c r="P90" i="1"/>
  <c r="O90" i="1"/>
  <c r="N90" i="1"/>
  <c r="P372" i="1"/>
  <c r="O372" i="1"/>
  <c r="N372" i="1"/>
  <c r="H358" i="1"/>
  <c r="G358" i="1"/>
  <c r="F358" i="1"/>
  <c r="G26" i="1"/>
  <c r="F26" i="1"/>
  <c r="H26" i="1"/>
  <c r="G343" i="1"/>
  <c r="F343" i="1"/>
  <c r="H343" i="1"/>
  <c r="G27" i="3"/>
  <c r="F27" i="3"/>
  <c r="G70" i="3"/>
  <c r="F70" i="3"/>
  <c r="P336" i="1"/>
  <c r="N336" i="1"/>
  <c r="O336" i="1"/>
  <c r="G73" i="3"/>
  <c r="F73" i="3"/>
  <c r="O227" i="1"/>
  <c r="N227" i="1"/>
  <c r="O213" i="1"/>
  <c r="N213" i="1"/>
  <c r="P341" i="1"/>
  <c r="O341" i="1"/>
  <c r="N341" i="1"/>
  <c r="N379" i="1"/>
  <c r="P379" i="1"/>
  <c r="O379" i="1"/>
  <c r="N356" i="1"/>
  <c r="P356" i="1"/>
  <c r="O356" i="1"/>
  <c r="H335" i="1"/>
  <c r="G335" i="1"/>
  <c r="F335" i="1"/>
  <c r="G29" i="3"/>
  <c r="F29" i="3"/>
  <c r="G20" i="3"/>
  <c r="F20" i="3"/>
  <c r="F71" i="3"/>
  <c r="G71" i="3"/>
  <c r="P328" i="1"/>
  <c r="O328" i="1"/>
  <c r="N328" i="1"/>
  <c r="P365" i="1"/>
  <c r="O365" i="1"/>
  <c r="N365" i="1"/>
  <c r="E155" i="1"/>
  <c r="E92" i="1"/>
  <c r="H90" i="1"/>
  <c r="G90" i="1"/>
  <c r="F90" i="1"/>
  <c r="F378" i="1"/>
  <c r="H378" i="1"/>
  <c r="G378" i="1"/>
  <c r="G28" i="3"/>
  <c r="F28" i="3"/>
  <c r="G34" i="3"/>
  <c r="F34" i="3"/>
  <c r="O375" i="1"/>
  <c r="N375" i="1"/>
  <c r="P375" i="1"/>
  <c r="G44" i="3"/>
  <c r="F44" i="3"/>
  <c r="G203" i="1"/>
  <c r="F203" i="1"/>
  <c r="H371" i="1"/>
  <c r="F371" i="1"/>
  <c r="G371" i="1"/>
  <c r="H348" i="1"/>
  <c r="G348" i="1"/>
  <c r="F348" i="1"/>
  <c r="D156" i="1"/>
  <c r="G15" i="3"/>
  <c r="F15" i="3"/>
  <c r="G83" i="3"/>
  <c r="F83" i="3"/>
  <c r="G81" i="3"/>
  <c r="F81" i="3"/>
  <c r="C156" i="1"/>
  <c r="O226" i="1"/>
  <c r="N226" i="1"/>
  <c r="O202" i="1"/>
  <c r="N202" i="1"/>
  <c r="P348" i="1"/>
  <c r="O348" i="1"/>
  <c r="N348" i="1"/>
  <c r="H350" i="1"/>
  <c r="F350" i="1"/>
  <c r="G350" i="1"/>
  <c r="G17" i="3"/>
  <c r="F17" i="3"/>
  <c r="N362" i="1"/>
  <c r="P362" i="1"/>
  <c r="O362" i="1"/>
  <c r="G328" i="1"/>
  <c r="F328" i="1"/>
  <c r="H328" i="1"/>
  <c r="D18" i="3"/>
  <c r="G14" i="3"/>
  <c r="F14" i="3"/>
  <c r="G90" i="3"/>
  <c r="F90" i="3"/>
  <c r="O224" i="1"/>
  <c r="N224" i="1"/>
  <c r="G212" i="1"/>
  <c r="F212" i="1"/>
  <c r="P364" i="1"/>
  <c r="O364" i="1"/>
  <c r="N364" i="1"/>
  <c r="F336" i="1"/>
  <c r="H336" i="1"/>
  <c r="G336" i="1"/>
  <c r="F46" i="3"/>
  <c r="G46" i="3"/>
  <c r="P349" i="1"/>
  <c r="O349" i="1"/>
  <c r="N349" i="1"/>
  <c r="G370" i="1"/>
  <c r="F370" i="1"/>
  <c r="H370" i="1"/>
  <c r="O366" i="1"/>
  <c r="N366" i="1"/>
  <c r="P366" i="1"/>
  <c r="H373" i="1"/>
  <c r="F373" i="1"/>
  <c r="G373" i="1"/>
  <c r="H332" i="1"/>
  <c r="F332" i="1"/>
  <c r="G332" i="1"/>
  <c r="D158" i="1"/>
  <c r="G93" i="3"/>
  <c r="F93" i="3"/>
  <c r="G89" i="3"/>
  <c r="F89" i="3"/>
  <c r="G91" i="3"/>
  <c r="F91" i="3"/>
  <c r="C158" i="1"/>
  <c r="G169" i="1"/>
  <c r="F169" i="1"/>
  <c r="G163" i="1"/>
  <c r="F163" i="1"/>
  <c r="J184" i="1"/>
  <c r="P119" i="1"/>
  <c r="O119" i="1"/>
  <c r="N119" i="1"/>
  <c r="M184" i="1"/>
  <c r="O197" i="1"/>
  <c r="N197" i="1"/>
  <c r="O171" i="1"/>
  <c r="N171" i="1"/>
  <c r="G179" i="1"/>
  <c r="F179" i="1"/>
  <c r="O162" i="1"/>
  <c r="N162" i="1"/>
  <c r="M198" i="1"/>
  <c r="P133" i="1"/>
  <c r="O133" i="1"/>
  <c r="N133" i="1"/>
  <c r="O181" i="1"/>
  <c r="N181" i="1"/>
  <c r="N139" i="1"/>
  <c r="F164" i="1"/>
  <c r="G154" i="1"/>
  <c r="O147" i="1"/>
  <c r="N147" i="1"/>
  <c r="L198" i="1"/>
  <c r="O174" i="1"/>
  <c r="N174" i="1"/>
  <c r="G177" i="1"/>
  <c r="F177" i="1"/>
  <c r="O183" i="1"/>
  <c r="N183" i="1"/>
  <c r="G193" i="1"/>
  <c r="F193" i="1"/>
  <c r="O153" i="1"/>
  <c r="N153" i="1"/>
  <c r="O177" i="1"/>
  <c r="N177" i="1"/>
  <c r="P54" i="1"/>
  <c r="O54" i="1"/>
  <c r="N54" i="1"/>
  <c r="O188" i="1"/>
  <c r="N188" i="1"/>
  <c r="G167" i="1"/>
  <c r="F167" i="1"/>
  <c r="P24" i="3"/>
  <c r="O24" i="3"/>
  <c r="N24" i="3"/>
  <c r="G162" i="1"/>
  <c r="F162" i="1"/>
  <c r="O182" i="1"/>
  <c r="N182" i="1"/>
  <c r="O138" i="1"/>
  <c r="N138" i="1"/>
  <c r="G191" i="1"/>
  <c r="F191" i="1"/>
  <c r="G160" i="1"/>
  <c r="F160" i="1"/>
  <c r="O165" i="1"/>
  <c r="N165" i="1"/>
  <c r="G178" i="1"/>
  <c r="F178" i="1"/>
  <c r="O166" i="1"/>
  <c r="N166" i="1"/>
  <c r="G188" i="1"/>
  <c r="F188" i="1"/>
  <c r="G159" i="1"/>
  <c r="F159" i="1"/>
  <c r="O163" i="1"/>
  <c r="N163" i="1"/>
  <c r="H54" i="1"/>
  <c r="G54" i="1"/>
  <c r="F54" i="1"/>
  <c r="O161" i="1"/>
  <c r="N161" i="1"/>
  <c r="G147" i="1"/>
  <c r="F147" i="1"/>
  <c r="G180" i="1"/>
  <c r="F180" i="1"/>
  <c r="O146" i="1"/>
  <c r="N146" i="1"/>
  <c r="O176" i="1"/>
  <c r="N176" i="1"/>
  <c r="F176" i="1"/>
  <c r="G176" i="1"/>
  <c r="N68" i="3"/>
  <c r="M98" i="3"/>
  <c r="P68" i="3"/>
  <c r="O68" i="3"/>
  <c r="G139" i="1"/>
  <c r="F139" i="1"/>
  <c r="P68" i="1"/>
  <c r="O68" i="1"/>
  <c r="N68" i="1"/>
  <c r="O192" i="1"/>
  <c r="N192" i="1"/>
  <c r="E184" i="1"/>
  <c r="H119" i="1"/>
  <c r="G119" i="1"/>
  <c r="F119" i="1"/>
  <c r="O180" i="1"/>
  <c r="N180" i="1"/>
  <c r="G190" i="1"/>
  <c r="F190" i="1"/>
  <c r="O193" i="1"/>
  <c r="N193" i="1"/>
  <c r="G142" i="1"/>
  <c r="F142" i="1"/>
  <c r="O144" i="1"/>
  <c r="N144" i="1"/>
  <c r="O167" i="1"/>
  <c r="N167" i="1"/>
  <c r="K184" i="1"/>
  <c r="H68" i="1"/>
  <c r="F68" i="1"/>
  <c r="G68" i="1"/>
  <c r="H74" i="3"/>
  <c r="G74" i="3"/>
  <c r="F74" i="3"/>
  <c r="O145" i="1"/>
  <c r="N145" i="1"/>
  <c r="E198" i="1"/>
  <c r="G133" i="1"/>
  <c r="F133" i="1"/>
  <c r="H133" i="1"/>
  <c r="G161" i="1"/>
  <c r="F161" i="1"/>
  <c r="O140" i="1"/>
  <c r="N140" i="1"/>
  <c r="O143" i="1"/>
  <c r="N143" i="1"/>
  <c r="G189" i="1"/>
  <c r="F189" i="1"/>
  <c r="O195" i="1"/>
  <c r="N195" i="1"/>
  <c r="O141" i="1"/>
  <c r="N141" i="1"/>
  <c r="P18" i="3"/>
  <c r="O18" i="3"/>
  <c r="M48" i="3"/>
  <c r="N18" i="3"/>
  <c r="P74" i="3"/>
  <c r="O74" i="3"/>
  <c r="N74" i="3"/>
  <c r="G173" i="1"/>
  <c r="F173" i="1"/>
  <c r="O142" i="1"/>
  <c r="N142" i="1"/>
  <c r="O169" i="1"/>
  <c r="N169" i="1"/>
  <c r="O164" i="1"/>
  <c r="N164" i="1"/>
  <c r="C198" i="1"/>
  <c r="G172" i="1"/>
  <c r="F172" i="1"/>
  <c r="H48" i="3"/>
  <c r="G166" i="1"/>
  <c r="F166" i="1"/>
  <c r="O154" i="1"/>
  <c r="N154" i="1"/>
  <c r="G140" i="1"/>
  <c r="F140" i="1"/>
  <c r="O173" i="1"/>
  <c r="N173" i="1"/>
  <c r="O194" i="1"/>
  <c r="N194" i="1"/>
  <c r="D198" i="1"/>
  <c r="C184" i="1"/>
  <c r="N172" i="1"/>
  <c r="O172" i="1"/>
  <c r="O189" i="1"/>
  <c r="N189" i="1"/>
  <c r="O159" i="1"/>
  <c r="N159" i="1"/>
  <c r="G194" i="1"/>
  <c r="F194" i="1"/>
  <c r="G165" i="1"/>
  <c r="F165" i="1"/>
  <c r="N191" i="1"/>
  <c r="O191" i="1"/>
  <c r="J198" i="1"/>
  <c r="B198" i="1"/>
  <c r="O170" i="1"/>
  <c r="N170" i="1"/>
  <c r="O175" i="1"/>
  <c r="N175" i="1"/>
  <c r="G175" i="1"/>
  <c r="F175" i="1"/>
  <c r="B184" i="1"/>
  <c r="O179" i="1"/>
  <c r="N179" i="1"/>
  <c r="G196" i="1"/>
  <c r="F196" i="1"/>
  <c r="G174" i="1"/>
  <c r="F174" i="1"/>
  <c r="G170" i="1"/>
  <c r="F170" i="1"/>
  <c r="O137" i="1"/>
  <c r="N137" i="1"/>
  <c r="G197" i="1"/>
  <c r="F197" i="1"/>
  <c r="G182" i="1"/>
  <c r="F182" i="1"/>
  <c r="O190" i="1"/>
  <c r="N190" i="1"/>
  <c r="O168" i="1"/>
  <c r="N168" i="1"/>
  <c r="G183" i="1"/>
  <c r="F183" i="1"/>
  <c r="G195" i="1"/>
  <c r="F195" i="1"/>
  <c r="K198" i="1"/>
  <c r="G144" i="1"/>
  <c r="F144" i="1"/>
  <c r="G181" i="1"/>
  <c r="F181" i="1"/>
  <c r="K157" i="1"/>
  <c r="O160" i="1"/>
  <c r="N160" i="1"/>
  <c r="O148" i="1"/>
  <c r="N148" i="1"/>
  <c r="G168" i="1"/>
  <c r="F168" i="1"/>
  <c r="O178" i="1"/>
  <c r="N178" i="1"/>
  <c r="G171" i="1"/>
  <c r="F171" i="1"/>
  <c r="H68" i="3"/>
  <c r="G68" i="3"/>
  <c r="F68" i="3"/>
  <c r="E98" i="3"/>
  <c r="O196" i="1"/>
  <c r="N196" i="1"/>
  <c r="G192" i="1"/>
  <c r="F192" i="1"/>
  <c r="D184" i="1"/>
  <c r="J157" i="1"/>
  <c r="L184" i="1"/>
  <c r="G153" i="1"/>
  <c r="F153" i="1"/>
  <c r="O228" i="1" l="1"/>
  <c r="N228" i="1"/>
  <c r="F184" i="1"/>
  <c r="G184" i="1"/>
  <c r="D48" i="3"/>
  <c r="F18" i="3"/>
  <c r="G18" i="3"/>
  <c r="H98" i="3"/>
  <c r="G98" i="3"/>
  <c r="F98" i="3"/>
  <c r="N198" i="1"/>
  <c r="O198" i="1"/>
  <c r="P92" i="1"/>
  <c r="O92" i="1"/>
  <c r="N92" i="1"/>
  <c r="M157" i="1"/>
  <c r="F24" i="3"/>
  <c r="G24" i="3"/>
  <c r="O155" i="1"/>
  <c r="N155" i="1"/>
  <c r="P27" i="1"/>
  <c r="O27" i="1"/>
  <c r="N27" i="1"/>
  <c r="N98" i="3"/>
  <c r="P98" i="3"/>
  <c r="O98" i="3"/>
  <c r="E157" i="1"/>
  <c r="G92" i="1"/>
  <c r="F92" i="1"/>
  <c r="H92" i="1"/>
  <c r="O184" i="1"/>
  <c r="N184" i="1"/>
  <c r="G155" i="1"/>
  <c r="F155" i="1"/>
  <c r="O158" i="1"/>
  <c r="N158" i="1"/>
  <c r="G198" i="1"/>
  <c r="F198" i="1"/>
  <c r="H27" i="1"/>
  <c r="G27" i="1"/>
  <c r="F27" i="1"/>
  <c r="G156" i="1"/>
  <c r="F156" i="1"/>
  <c r="O156" i="1"/>
  <c r="N156" i="1"/>
  <c r="P48" i="3"/>
  <c r="O48" i="3"/>
  <c r="N48" i="3"/>
  <c r="G158" i="1"/>
  <c r="F158" i="1"/>
  <c r="G157" i="1" l="1"/>
  <c r="F157" i="1"/>
  <c r="O157" i="1"/>
  <c r="N157" i="1"/>
  <c r="G48" i="3"/>
  <c r="F48" i="3"/>
</calcChain>
</file>

<file path=xl/sharedStrings.xml><?xml version="1.0" encoding="utf-8"?>
<sst xmlns="http://schemas.openxmlformats.org/spreadsheetml/2006/main" count="472" uniqueCount="124">
  <si>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</si>
  <si>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</si>
  <si>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</si>
  <si>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</si>
  <si>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</si>
  <si>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</si>
  <si>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</si>
  <si>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</si>
  <si>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</si>
  <si>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</si>
  <si>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</si>
  <si>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</si>
  <si>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</si>
  <si>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</si>
  <si>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</si>
  <si>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</si>
  <si>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</si>
  <si>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</si>
  <si>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</si>
  <si>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</si>
  <si>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</si>
  <si>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</si>
  <si>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</si>
  <si>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</si>
  <si>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</si>
  <si>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</si>
  <si>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</si>
  <si>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</si>
  <si>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</si>
  <si>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</si>
  <si>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</si>
  <si>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</si>
  <si>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</si>
  <si>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</si>
  <si>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</si>
  <si>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</si>
  <si>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</si>
  <si>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</si>
  <si>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</si>
  <si>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</si>
  <si>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</si>
  <si>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</si>
  <si>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</si>
  <si>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</si>
  <si>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</si>
  <si>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</si>
  <si>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</si>
  <si>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</si>
  <si>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</si>
  <si>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</si>
  <si>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</si>
  <si>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</si>
  <si>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</si>
  <si>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</si>
  <si>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</si>
  <si>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</si>
  <si>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</si>
  <si>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</si>
  <si>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</si>
  <si>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</si>
  <si>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</si>
  <si>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</si>
  <si>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t>Estancia media en establecimientos alojativos (hoteles y apartamentos) (en días)</t>
  </si>
  <si>
    <r>
      <t>Estancia media  según lugar de residencia</t>
    </r>
    <r>
      <rPr>
        <sz val="12"/>
        <color theme="1"/>
        <rFont val="Calibri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</si>
  <si>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</si>
  <si>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Calibri"/>
        <family val="2"/>
        <scheme val="minor"/>
      </rPr>
      <t xml:space="preserve"> (en días)</t>
    </r>
  </si>
  <si>
    <t>Tasas de ocupación por plaza en establecimientos alojativos (hoteles y apartamentos)</t>
  </si>
  <si>
    <t>Tasas de ocupación según municipio de alojamiento</t>
  </si>
  <si>
    <t>Indicadores de rentabilidad alojativa (hoteles y apartamentos)</t>
  </si>
  <si>
    <t>Ingresos totales según tipología y categoría alojativa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</si>
  <si>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</si>
  <si>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</si>
  <si>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</si>
  <si>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</si>
  <si>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</si>
  <si>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</si>
  <si>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</si>
  <si>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</si>
  <si>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</si>
  <si>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</si>
  <si>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</si>
  <si>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</si>
  <si>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Resumen de indicadores vivienda vacacional de Tenerife</t>
  </si>
  <si>
    <t>Promedio de viviendas vacacionales disponibles</t>
  </si>
  <si>
    <t>Promedio de viviendas vacacionales reservadas</t>
  </si>
  <si>
    <t>Promedio de plazas disponibles</t>
  </si>
  <si>
    <t>Promedio de estancia media en la vivienda vacacional</t>
  </si>
  <si>
    <t>Promedio tasa de vivienda reservada</t>
  </si>
  <si>
    <t>Promedio Tarifa media diaria por vivienda reservada</t>
  </si>
  <si>
    <t>Ingresos totales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</si>
  <si>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</si>
  <si>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</si>
  <si>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</si>
  <si>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</si>
  <si>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</si>
  <si>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</si>
  <si>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Otros servicios comercial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</si>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</sst>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147DFC"/>
      <name val="Calibri"/>
      <family val="2"/>
      <scheme val="minor"/>
    </font>
    <font>
      <sz val="11"/>
      <color rgb="FF147DFC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FACCB"/>
      <name val="Calibri"/>
      <family val="2"/>
      <scheme val="minor"/>
    </font>
    <font>
      <sz val="11"/>
      <color rgb="FF0FACCB"/>
      <name val="Calibri"/>
      <family val="2"/>
      <scheme val="minor"/>
    </font>
    <font>
      <b/>
      <sz val="11"/>
      <color rgb="FFE29700"/>
      <name val="Calibri"/>
      <family val="2"/>
      <scheme val="minor"/>
    </font>
    <font>
      <sz val="11"/>
      <color rgb="FFE297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color rgb="FF666633"/>
      <name val="Calibri"/>
      <family val="2"/>
      <scheme val="minor"/>
    </font>
    <font>
      <sz val="11"/>
      <color rgb="FF66663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rgb="FFF79057"/>
      <name val="Calibri"/>
      <family val="2"/>
      <scheme val="minor"/>
    </font>
    <font>
      <sz val="11"/>
      <color rgb="FFF79057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D8767F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B1F6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9AB7F"/>
        <bgColor indexed="64"/>
      </patternFill>
    </fill>
  </fills>
  <borders count="143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rgb="FFACD1FE"/>
      </left>
      <right style="hair">
        <color rgb="FFACD1FE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rgb="FF0070C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hair">
        <color rgb="FF0070C0"/>
      </right>
      <top style="thin">
        <color theme="0" tint="-0.24994659260841701"/>
      </top>
      <bottom/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ACD1FE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/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/>
      <right/>
      <top style="dashed">
        <color theme="0" tint="-0.499984740745262"/>
      </top>
      <bottom/>
      <diagonal/>
    </border>
    <border>
      <left style="hair">
        <color theme="4" tint="0.59996337778862885"/>
      </left>
      <right style="hair">
        <color theme="4" tint="0.59996337778862885"/>
      </right>
      <top style="hair">
        <color theme="4" tint="0.59996337778862885"/>
      </top>
      <bottom style="hair">
        <color theme="4" tint="0.59996337778862885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6" fillId="4" borderId="0" xfId="1" applyNumberFormat="1" applyFont="1" applyFill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12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64" fontId="6" fillId="4" borderId="0" xfId="1" applyNumberFormat="1" applyFont="1" applyFill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3" fontId="6" fillId="0" borderId="13" xfId="0" applyNumberFormat="1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64" fontId="6" fillId="4" borderId="14" xfId="1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left"/>
    </xf>
    <xf numFmtId="3" fontId="7" fillId="0" borderId="15" xfId="0" applyNumberFormat="1" applyFont="1" applyBorder="1" applyAlignment="1">
      <alignment horizontal="center"/>
    </xf>
    <xf numFmtId="164" fontId="7" fillId="0" borderId="15" xfId="1" applyNumberFormat="1" applyFont="1" applyBorder="1" applyAlignment="1">
      <alignment horizontal="center"/>
    </xf>
    <xf numFmtId="164" fontId="7" fillId="4" borderId="16" xfId="1" applyNumberFormat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3" fontId="0" fillId="0" borderId="17" xfId="0" applyNumberFormat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4" borderId="18" xfId="1" applyNumberFormat="1" applyFont="1" applyFill="1" applyBorder="1" applyAlignment="1">
      <alignment horizontal="center"/>
    </xf>
    <xf numFmtId="0" fontId="0" fillId="0" borderId="19" xfId="0" applyBorder="1" applyAlignment="1">
      <alignment horizontal="left"/>
    </xf>
    <xf numFmtId="3" fontId="0" fillId="0" borderId="19" xfId="0" applyNumberFormat="1" applyBorder="1" applyAlignment="1">
      <alignment horizontal="center"/>
    </xf>
    <xf numFmtId="164" fontId="0" fillId="0" borderId="19" xfId="1" applyNumberFormat="1" applyFont="1" applyBorder="1" applyAlignment="1">
      <alignment horizontal="center"/>
    </xf>
    <xf numFmtId="0" fontId="0" fillId="0" borderId="20" xfId="0" applyBorder="1" applyAlignment="1">
      <alignment horizontal="left"/>
    </xf>
    <xf numFmtId="3" fontId="0" fillId="0" borderId="20" xfId="0" applyNumberFormat="1" applyBorder="1" applyAlignment="1">
      <alignment horizontal="center"/>
    </xf>
    <xf numFmtId="164" fontId="0" fillId="0" borderId="20" xfId="1" applyNumberFormat="1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3" fontId="0" fillId="0" borderId="23" xfId="0" applyNumberFormat="1" applyBorder="1" applyAlignment="1">
      <alignment horizontal="center"/>
    </xf>
    <xf numFmtId="164" fontId="0" fillId="0" borderId="23" xfId="1" applyNumberFormat="1" applyFont="1" applyBorder="1" applyAlignment="1">
      <alignment horizontal="center"/>
    </xf>
    <xf numFmtId="164" fontId="0" fillId="4" borderId="24" xfId="1" applyNumberFormat="1" applyFont="1" applyFill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164" fontId="7" fillId="4" borderId="15" xfId="1" applyNumberFormat="1" applyFont="1" applyFill="1" applyBorder="1" applyAlignment="1">
      <alignment horizontal="center"/>
    </xf>
    <xf numFmtId="0" fontId="0" fillId="0" borderId="18" xfId="0" applyBorder="1" applyAlignment="1">
      <alignment horizontal="left"/>
    </xf>
    <xf numFmtId="164" fontId="0" fillId="0" borderId="18" xfId="1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0" fillId="0" borderId="23" xfId="0" applyBorder="1" applyAlignment="1">
      <alignment horizontal="left"/>
    </xf>
    <xf numFmtId="0" fontId="5" fillId="4" borderId="31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3" fontId="8" fillId="0" borderId="14" xfId="0" applyNumberFormat="1" applyFont="1" applyBorder="1" applyAlignment="1">
      <alignment horizontal="center"/>
    </xf>
    <xf numFmtId="164" fontId="8" fillId="0" borderId="14" xfId="1" applyNumberFormat="1" applyFont="1" applyBorder="1" applyAlignment="1">
      <alignment horizontal="center"/>
    </xf>
    <xf numFmtId="164" fontId="8" fillId="4" borderId="16" xfId="1" applyNumberFormat="1" applyFont="1" applyFill="1" applyBorder="1" applyAlignment="1">
      <alignment horizontal="center"/>
    </xf>
    <xf numFmtId="0" fontId="0" fillId="0" borderId="34" xfId="0" applyBorder="1" applyAlignment="1">
      <alignment horizontal="left"/>
    </xf>
    <xf numFmtId="3" fontId="0" fillId="0" borderId="34" xfId="0" applyNumberFormat="1" applyBorder="1" applyAlignment="1">
      <alignment horizontal="center"/>
    </xf>
    <xf numFmtId="164" fontId="0" fillId="0" borderId="34" xfId="1" applyNumberFormat="1" applyFont="1" applyBorder="1" applyAlignment="1">
      <alignment horizontal="center"/>
    </xf>
    <xf numFmtId="0" fontId="0" fillId="0" borderId="35" xfId="0" applyBorder="1" applyAlignment="1">
      <alignment horizontal="left"/>
    </xf>
    <xf numFmtId="3" fontId="0" fillId="0" borderId="35" xfId="0" applyNumberFormat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0" fillId="2" borderId="36" xfId="0" applyFill="1" applyBorder="1" applyAlignment="1">
      <alignment horizontal="left"/>
    </xf>
    <xf numFmtId="164" fontId="6" fillId="6" borderId="0" xfId="1" applyNumberFormat="1" applyFont="1" applyFill="1" applyAlignment="1">
      <alignment horizontal="center"/>
    </xf>
    <xf numFmtId="164" fontId="6" fillId="6" borderId="0" xfId="1" applyNumberFormat="1" applyFont="1" applyFill="1" applyAlignment="1">
      <alignment horizontal="center" vertical="center" wrapText="1"/>
    </xf>
    <xf numFmtId="0" fontId="9" fillId="0" borderId="37" xfId="0" applyFont="1" applyBorder="1" applyAlignment="1">
      <alignment horizontal="left"/>
    </xf>
    <xf numFmtId="3" fontId="9" fillId="0" borderId="37" xfId="0" applyNumberFormat="1" applyFont="1" applyBorder="1" applyAlignment="1">
      <alignment horizontal="center"/>
    </xf>
    <xf numFmtId="164" fontId="9" fillId="0" borderId="37" xfId="1" applyNumberFormat="1" applyFont="1" applyBorder="1" applyAlignment="1">
      <alignment horizontal="center"/>
    </xf>
    <xf numFmtId="164" fontId="9" fillId="6" borderId="38" xfId="1" applyNumberFormat="1" applyFont="1" applyFill="1" applyBorder="1" applyAlignment="1">
      <alignment horizontal="center"/>
    </xf>
    <xf numFmtId="0" fontId="10" fillId="0" borderId="39" xfId="0" applyFont="1" applyBorder="1" applyAlignment="1">
      <alignment horizontal="left"/>
    </xf>
    <xf numFmtId="3" fontId="10" fillId="0" borderId="39" xfId="0" applyNumberFormat="1" applyFont="1" applyBorder="1" applyAlignment="1">
      <alignment horizontal="center"/>
    </xf>
    <xf numFmtId="164" fontId="10" fillId="0" borderId="39" xfId="1" applyNumberFormat="1" applyFont="1" applyBorder="1" applyAlignment="1">
      <alignment horizontal="center"/>
    </xf>
    <xf numFmtId="164" fontId="10" fillId="6" borderId="39" xfId="1" applyNumberFormat="1" applyFont="1" applyFill="1" applyBorder="1" applyAlignment="1">
      <alignment horizontal="center"/>
    </xf>
    <xf numFmtId="164" fontId="0" fillId="6" borderId="18" xfId="1" applyNumberFormat="1" applyFont="1" applyFill="1" applyBorder="1" applyAlignment="1">
      <alignment horizontal="center"/>
    </xf>
    <xf numFmtId="0" fontId="10" fillId="0" borderId="37" xfId="0" applyFont="1" applyBorder="1" applyAlignment="1">
      <alignment horizontal="left"/>
    </xf>
    <xf numFmtId="3" fontId="10" fillId="0" borderId="37" xfId="0" applyNumberFormat="1" applyFont="1" applyBorder="1" applyAlignment="1">
      <alignment horizontal="center"/>
    </xf>
    <xf numFmtId="164" fontId="10" fillId="0" borderId="37" xfId="1" applyNumberFormat="1" applyFont="1" applyBorder="1" applyAlignment="1">
      <alignment horizontal="center"/>
    </xf>
    <xf numFmtId="164" fontId="10" fillId="6" borderId="40" xfId="1" applyNumberFormat="1" applyFont="1" applyFill="1" applyBorder="1" applyAlignment="1">
      <alignment horizontal="center"/>
    </xf>
    <xf numFmtId="164" fontId="0" fillId="6" borderId="41" xfId="1" applyNumberFormat="1" applyFont="1" applyFill="1" applyBorder="1" applyAlignment="1">
      <alignment horizontal="center"/>
    </xf>
    <xf numFmtId="164" fontId="0" fillId="6" borderId="0" xfId="1" applyNumberFormat="1" applyFont="1" applyFill="1" applyAlignment="1">
      <alignment horizontal="center"/>
    </xf>
    <xf numFmtId="0" fontId="0" fillId="0" borderId="42" xfId="0" applyBorder="1" applyAlignment="1">
      <alignment horizontal="left"/>
    </xf>
    <xf numFmtId="3" fontId="0" fillId="0" borderId="43" xfId="0" applyNumberFormat="1" applyBorder="1" applyAlignment="1">
      <alignment horizontal="center"/>
    </xf>
    <xf numFmtId="164" fontId="0" fillId="0" borderId="43" xfId="1" applyNumberFormat="1" applyFont="1" applyBorder="1" applyAlignment="1">
      <alignment horizontal="center"/>
    </xf>
    <xf numFmtId="0" fontId="0" fillId="0" borderId="44" xfId="0" applyBorder="1" applyAlignment="1">
      <alignment horizontal="left"/>
    </xf>
    <xf numFmtId="3" fontId="0" fillId="0" borderId="44" xfId="0" applyNumberFormat="1" applyBorder="1" applyAlignment="1">
      <alignment horizontal="center"/>
    </xf>
    <xf numFmtId="164" fontId="0" fillId="0" borderId="44" xfId="1" applyNumberFormat="1" applyFon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164" fontId="0" fillId="0" borderId="22" xfId="1" applyNumberFormat="1" applyFont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11" fillId="0" borderId="46" xfId="0" applyFont="1" applyBorder="1" applyAlignment="1">
      <alignment horizontal="left"/>
    </xf>
    <xf numFmtId="2" fontId="12" fillId="0" borderId="46" xfId="0" applyNumberFormat="1" applyFont="1" applyBorder="1" applyAlignment="1">
      <alignment horizontal="center"/>
    </xf>
    <xf numFmtId="2" fontId="12" fillId="0" borderId="47" xfId="0" applyNumberFormat="1" applyFont="1" applyBorder="1" applyAlignment="1">
      <alignment horizontal="center"/>
    </xf>
    <xf numFmtId="164" fontId="12" fillId="0" borderId="46" xfId="1" applyNumberFormat="1" applyFont="1" applyBorder="1" applyAlignment="1">
      <alignment horizontal="center"/>
    </xf>
    <xf numFmtId="2" fontId="12" fillId="7" borderId="0" xfId="0" applyNumberFormat="1" applyFont="1" applyFill="1" applyAlignment="1">
      <alignment horizontal="center"/>
    </xf>
    <xf numFmtId="0" fontId="12" fillId="0" borderId="48" xfId="0" applyFont="1" applyBorder="1" applyAlignment="1">
      <alignment horizontal="left"/>
    </xf>
    <xf numFmtId="2" fontId="12" fillId="0" borderId="48" xfId="0" applyNumberFormat="1" applyFont="1" applyBorder="1" applyAlignment="1">
      <alignment horizontal="center"/>
    </xf>
    <xf numFmtId="2" fontId="12" fillId="0" borderId="49" xfId="0" applyNumberFormat="1" applyFont="1" applyBorder="1" applyAlignment="1">
      <alignment horizontal="center"/>
    </xf>
    <xf numFmtId="164" fontId="12" fillId="0" borderId="48" xfId="1" applyNumberFormat="1" applyFont="1" applyBorder="1" applyAlignment="1">
      <alignment horizontal="center"/>
    </xf>
    <xf numFmtId="0" fontId="0" fillId="0" borderId="50" xfId="0" applyBorder="1" applyAlignment="1">
      <alignment horizontal="left"/>
    </xf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164" fontId="0" fillId="0" borderId="50" xfId="1" applyNumberFormat="1" applyFont="1" applyBorder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0" fontId="0" fillId="0" borderId="53" xfId="0" applyBorder="1" applyAlignment="1">
      <alignment horizontal="left"/>
    </xf>
    <xf numFmtId="2" fontId="0" fillId="0" borderId="53" xfId="0" applyNumberFormat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164" fontId="0" fillId="0" borderId="53" xfId="1" applyNumberFormat="1" applyFont="1" applyBorder="1" applyAlignment="1">
      <alignment horizontal="center"/>
    </xf>
    <xf numFmtId="0" fontId="12" fillId="0" borderId="55" xfId="0" applyFont="1" applyBorder="1" applyAlignment="1">
      <alignment horizontal="left"/>
    </xf>
    <xf numFmtId="2" fontId="12" fillId="0" borderId="55" xfId="0" applyNumberFormat="1" applyFont="1" applyBorder="1" applyAlignment="1">
      <alignment horizontal="center"/>
    </xf>
    <xf numFmtId="164" fontId="12" fillId="0" borderId="55" xfId="1" applyNumberFormat="1" applyFon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2" fontId="0" fillId="0" borderId="57" xfId="0" applyNumberFormat="1" applyBorder="1" applyAlignment="1">
      <alignment horizontal="center"/>
    </xf>
    <xf numFmtId="164" fontId="0" fillId="0" borderId="56" xfId="1" applyNumberFormat="1" applyFont="1" applyBorder="1" applyAlignment="1">
      <alignment horizontal="center"/>
    </xf>
    <xf numFmtId="2" fontId="0" fillId="0" borderId="58" xfId="0" applyNumberFormat="1" applyBorder="1" applyAlignment="1">
      <alignment horizontal="center"/>
    </xf>
    <xf numFmtId="2" fontId="0" fillId="0" borderId="59" xfId="0" applyNumberFormat="1" applyBorder="1" applyAlignment="1">
      <alignment horizontal="center"/>
    </xf>
    <xf numFmtId="164" fontId="0" fillId="0" borderId="58" xfId="1" applyNumberFormat="1" applyFon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164" fontId="0" fillId="0" borderId="60" xfId="1" applyNumberFormat="1" applyFont="1" applyBorder="1" applyAlignment="1">
      <alignment horizontal="center"/>
    </xf>
    <xf numFmtId="165" fontId="12" fillId="0" borderId="46" xfId="0" applyNumberFormat="1" applyFont="1" applyBorder="1" applyAlignment="1">
      <alignment horizontal="center"/>
    </xf>
    <xf numFmtId="2" fontId="12" fillId="0" borderId="62" xfId="0" applyNumberFormat="1" applyFont="1" applyBorder="1" applyAlignment="1">
      <alignment horizontal="center"/>
    </xf>
    <xf numFmtId="0" fontId="12" fillId="0" borderId="46" xfId="0" applyFont="1" applyBorder="1" applyAlignment="1">
      <alignment horizontal="left"/>
    </xf>
    <xf numFmtId="2" fontId="0" fillId="0" borderId="63" xfId="0" applyNumberFormat="1" applyBorder="1" applyAlignment="1">
      <alignment horizontal="center"/>
    </xf>
    <xf numFmtId="165" fontId="0" fillId="0" borderId="50" xfId="0" applyNumberFormat="1" applyBorder="1" applyAlignment="1">
      <alignment horizontal="center"/>
    </xf>
    <xf numFmtId="165" fontId="0" fillId="0" borderId="53" xfId="0" applyNumberFormat="1" applyBorder="1" applyAlignment="1">
      <alignment horizontal="center"/>
    </xf>
    <xf numFmtId="165" fontId="12" fillId="0" borderId="48" xfId="0" applyNumberFormat="1" applyFont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164" fontId="0" fillId="0" borderId="64" xfId="1" applyNumberFormat="1" applyFont="1" applyBorder="1" applyAlignment="1">
      <alignment horizontal="center"/>
    </xf>
    <xf numFmtId="165" fontId="0" fillId="0" borderId="64" xfId="0" applyNumberFormat="1" applyBorder="1" applyAlignment="1">
      <alignment horizontal="center"/>
    </xf>
    <xf numFmtId="165" fontId="0" fillId="0" borderId="58" xfId="0" applyNumberFormat="1" applyBorder="1" applyAlignment="1">
      <alignment horizontal="center"/>
    </xf>
    <xf numFmtId="0" fontId="0" fillId="0" borderId="65" xfId="0" applyBorder="1" applyAlignment="1">
      <alignment horizontal="left"/>
    </xf>
    <xf numFmtId="2" fontId="0" fillId="0" borderId="65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164" fontId="0" fillId="0" borderId="65" xfId="1" applyNumberFormat="1" applyFont="1" applyBorder="1" applyAlignment="1">
      <alignment horizontal="center"/>
    </xf>
    <xf numFmtId="0" fontId="0" fillId="0" borderId="58" xfId="0" applyBorder="1" applyAlignment="1">
      <alignment horizontal="left"/>
    </xf>
    <xf numFmtId="0" fontId="0" fillId="0" borderId="67" xfId="0" applyBorder="1" applyAlignment="1">
      <alignment horizontal="left"/>
    </xf>
    <xf numFmtId="2" fontId="0" fillId="0" borderId="67" xfId="0" applyNumberFormat="1" applyBorder="1" applyAlignment="1">
      <alignment horizontal="center"/>
    </xf>
    <xf numFmtId="164" fontId="0" fillId="0" borderId="67" xfId="1" applyNumberFormat="1" applyFont="1" applyBorder="1" applyAlignment="1">
      <alignment horizontal="center"/>
    </xf>
    <xf numFmtId="0" fontId="0" fillId="0" borderId="60" xfId="0" applyBorder="1" applyAlignment="1">
      <alignment horizontal="left"/>
    </xf>
    <xf numFmtId="2" fontId="0" fillId="0" borderId="68" xfId="0" applyNumberFormat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14" fillId="0" borderId="69" xfId="0" applyFont="1" applyBorder="1" applyAlignment="1">
      <alignment horizontal="left"/>
    </xf>
    <xf numFmtId="164" fontId="15" fillId="0" borderId="69" xfId="1" applyNumberFormat="1" applyFont="1" applyBorder="1" applyAlignment="1">
      <alignment horizontal="center"/>
    </xf>
    <xf numFmtId="166" fontId="15" fillId="0" borderId="70" xfId="0" applyNumberFormat="1" applyFont="1" applyBorder="1" applyAlignment="1">
      <alignment horizontal="center"/>
    </xf>
    <xf numFmtId="166" fontId="15" fillId="0" borderId="71" xfId="0" applyNumberFormat="1" applyFont="1" applyBorder="1" applyAlignment="1">
      <alignment horizontal="center"/>
    </xf>
    <xf numFmtId="166" fontId="15" fillId="8" borderId="0" xfId="0" applyNumberFormat="1" applyFont="1" applyFill="1" applyAlignment="1">
      <alignment horizontal="center"/>
    </xf>
    <xf numFmtId="0" fontId="15" fillId="0" borderId="72" xfId="0" applyFont="1" applyBorder="1" applyAlignment="1">
      <alignment horizontal="left"/>
    </xf>
    <xf numFmtId="164" fontId="15" fillId="0" borderId="72" xfId="1" applyNumberFormat="1" applyFont="1" applyBorder="1" applyAlignment="1">
      <alignment horizontal="center"/>
    </xf>
    <xf numFmtId="166" fontId="15" fillId="0" borderId="73" xfId="0" applyNumberFormat="1" applyFont="1" applyBorder="1" applyAlignment="1">
      <alignment horizontal="center"/>
    </xf>
    <xf numFmtId="166" fontId="15" fillId="0" borderId="74" xfId="0" applyNumberFormat="1" applyFont="1" applyBorder="1" applyAlignment="1">
      <alignment horizontal="center"/>
    </xf>
    <xf numFmtId="0" fontId="0" fillId="0" borderId="75" xfId="0" applyBorder="1" applyAlignment="1">
      <alignment horizontal="left"/>
    </xf>
    <xf numFmtId="164" fontId="0" fillId="0" borderId="75" xfId="1" applyNumberFormat="1" applyFont="1" applyBorder="1" applyAlignment="1">
      <alignment horizontal="center"/>
    </xf>
    <xf numFmtId="166" fontId="0" fillId="0" borderId="76" xfId="0" applyNumberFormat="1" applyBorder="1" applyAlignment="1">
      <alignment horizontal="center"/>
    </xf>
    <xf numFmtId="166" fontId="0" fillId="0" borderId="77" xfId="0" applyNumberFormat="1" applyBorder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78" xfId="0" applyNumberFormat="1" applyBorder="1" applyAlignment="1">
      <alignment horizontal="center"/>
    </xf>
    <xf numFmtId="0" fontId="0" fillId="0" borderId="79" xfId="0" applyBorder="1" applyAlignment="1">
      <alignment horizontal="left"/>
    </xf>
    <xf numFmtId="164" fontId="0" fillId="0" borderId="79" xfId="1" applyNumberFormat="1" applyFont="1" applyBorder="1" applyAlignment="1">
      <alignment horizontal="center"/>
    </xf>
    <xf numFmtId="166" fontId="0" fillId="0" borderId="80" xfId="0" applyNumberFormat="1" applyBorder="1" applyAlignment="1">
      <alignment horizontal="center"/>
    </xf>
    <xf numFmtId="166" fontId="0" fillId="0" borderId="81" xfId="0" applyNumberFormat="1" applyBorder="1" applyAlignment="1">
      <alignment horizontal="center"/>
    </xf>
    <xf numFmtId="166" fontId="0" fillId="0" borderId="82" xfId="0" applyNumberFormat="1" applyBorder="1" applyAlignment="1">
      <alignment horizontal="center"/>
    </xf>
    <xf numFmtId="166" fontId="0" fillId="0" borderId="83" xfId="0" applyNumberFormat="1" applyBorder="1" applyAlignment="1">
      <alignment horizontal="center"/>
    </xf>
    <xf numFmtId="166" fontId="0" fillId="0" borderId="84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0" fontId="16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7" fillId="0" borderId="86" xfId="0" applyFont="1" applyBorder="1" applyAlignment="1">
      <alignment horizontal="left"/>
    </xf>
    <xf numFmtId="167" fontId="17" fillId="0" borderId="86" xfId="0" applyNumberFormat="1" applyFont="1" applyBorder="1" applyAlignment="1">
      <alignment horizontal="center"/>
    </xf>
    <xf numFmtId="164" fontId="17" fillId="0" borderId="86" xfId="1" applyNumberFormat="1" applyFont="1" applyBorder="1" applyAlignment="1">
      <alignment horizontal="center"/>
    </xf>
    <xf numFmtId="164" fontId="17" fillId="10" borderId="0" xfId="1" applyNumberFormat="1" applyFont="1" applyFill="1" applyAlignment="1">
      <alignment horizontal="center"/>
    </xf>
    <xf numFmtId="0" fontId="18" fillId="0" borderId="87" xfId="0" applyFont="1" applyBorder="1" applyAlignment="1">
      <alignment horizontal="left"/>
    </xf>
    <xf numFmtId="167" fontId="18" fillId="0" borderId="87" xfId="0" applyNumberFormat="1" applyFont="1" applyBorder="1" applyAlignment="1">
      <alignment horizontal="center"/>
    </xf>
    <xf numFmtId="164" fontId="18" fillId="0" borderId="87" xfId="1" applyNumberFormat="1" applyFont="1" applyBorder="1" applyAlignment="1">
      <alignment horizontal="center"/>
    </xf>
    <xf numFmtId="164" fontId="18" fillId="10" borderId="0" xfId="1" applyNumberFormat="1" applyFont="1" applyFill="1" applyAlignment="1">
      <alignment horizontal="center"/>
    </xf>
    <xf numFmtId="3" fontId="18" fillId="0" borderId="87" xfId="0" applyNumberFormat="1" applyFont="1" applyBorder="1" applyAlignment="1">
      <alignment horizontal="center"/>
    </xf>
    <xf numFmtId="0" fontId="0" fillId="0" borderId="88" xfId="0" applyBorder="1" applyAlignment="1">
      <alignment horizontal="left"/>
    </xf>
    <xf numFmtId="167" fontId="0" fillId="0" borderId="89" xfId="0" applyNumberFormat="1" applyBorder="1" applyAlignment="1">
      <alignment horizontal="center"/>
    </xf>
    <xf numFmtId="164" fontId="0" fillId="0" borderId="89" xfId="1" applyNumberFormat="1" applyFont="1" applyBorder="1" applyAlignment="1">
      <alignment horizontal="center"/>
    </xf>
    <xf numFmtId="164" fontId="0" fillId="10" borderId="0" xfId="1" applyNumberFormat="1" applyFont="1" applyFill="1" applyAlignment="1">
      <alignment horizontal="center"/>
    </xf>
    <xf numFmtId="164" fontId="0" fillId="0" borderId="88" xfId="1" applyNumberFormat="1" applyFont="1" applyBorder="1" applyAlignment="1">
      <alignment horizontal="center"/>
    </xf>
    <xf numFmtId="3" fontId="0" fillId="0" borderId="88" xfId="0" applyNumberFormat="1" applyBorder="1" applyAlignment="1">
      <alignment horizontal="center"/>
    </xf>
    <xf numFmtId="0" fontId="0" fillId="0" borderId="90" xfId="0" applyBorder="1" applyAlignment="1">
      <alignment horizontal="left"/>
    </xf>
    <xf numFmtId="167" fontId="0" fillId="0" borderId="19" xfId="0" applyNumberFormat="1" applyBorder="1" applyAlignment="1">
      <alignment horizontal="center"/>
    </xf>
    <xf numFmtId="0" fontId="0" fillId="0" borderId="91" xfId="0" applyBorder="1" applyAlignment="1">
      <alignment horizontal="left"/>
    </xf>
    <xf numFmtId="0" fontId="0" fillId="0" borderId="92" xfId="0" applyBorder="1" applyAlignment="1">
      <alignment horizontal="left"/>
    </xf>
    <xf numFmtId="167" fontId="0" fillId="0" borderId="93" xfId="0" applyNumberFormat="1" applyBorder="1" applyAlignment="1">
      <alignment horizontal="center"/>
    </xf>
    <xf numFmtId="164" fontId="0" fillId="0" borderId="93" xfId="1" applyNumberFormat="1" applyFont="1" applyBorder="1" applyAlignment="1">
      <alignment horizontal="center"/>
    </xf>
    <xf numFmtId="3" fontId="0" fillId="0" borderId="93" xfId="0" applyNumberFormat="1" applyBorder="1" applyAlignment="1">
      <alignment horizontal="center"/>
    </xf>
    <xf numFmtId="167" fontId="0" fillId="0" borderId="21" xfId="0" applyNumberFormat="1" applyBorder="1" applyAlignment="1">
      <alignment horizontal="center"/>
    </xf>
    <xf numFmtId="164" fontId="0" fillId="0" borderId="21" xfId="1" applyNumberFormat="1" applyFon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167" fontId="0" fillId="0" borderId="22" xfId="0" applyNumberFormat="1" applyBorder="1" applyAlignment="1">
      <alignment horizontal="center"/>
    </xf>
    <xf numFmtId="167" fontId="0" fillId="0" borderId="44" xfId="0" applyNumberFormat="1" applyBorder="1" applyAlignment="1">
      <alignment horizontal="center"/>
    </xf>
    <xf numFmtId="168" fontId="17" fillId="0" borderId="86" xfId="0" applyNumberFormat="1" applyFont="1" applyBorder="1" applyAlignment="1">
      <alignment horizontal="center"/>
    </xf>
    <xf numFmtId="164" fontId="17" fillId="0" borderId="94" xfId="1" applyNumberFormat="1" applyFont="1" applyBorder="1" applyAlignment="1">
      <alignment horizontal="center"/>
    </xf>
    <xf numFmtId="169" fontId="17" fillId="0" borderId="94" xfId="0" applyNumberFormat="1" applyFont="1" applyBorder="1" applyAlignment="1">
      <alignment horizontal="center"/>
    </xf>
    <xf numFmtId="169" fontId="17" fillId="0" borderId="95" xfId="0" applyNumberFormat="1" applyFont="1" applyBorder="1" applyAlignment="1">
      <alignment horizontal="center"/>
    </xf>
    <xf numFmtId="0" fontId="17" fillId="10" borderId="0" xfId="0" applyFont="1" applyFill="1" applyAlignment="1">
      <alignment horizontal="center"/>
    </xf>
    <xf numFmtId="168" fontId="18" fillId="0" borderId="87" xfId="0" applyNumberFormat="1" applyFont="1" applyBorder="1" applyAlignment="1">
      <alignment horizontal="center"/>
    </xf>
    <xf numFmtId="164" fontId="18" fillId="0" borderId="96" xfId="1" applyNumberFormat="1" applyFont="1" applyBorder="1" applyAlignment="1">
      <alignment horizontal="center"/>
    </xf>
    <xf numFmtId="169" fontId="18" fillId="0" borderId="96" xfId="0" applyNumberFormat="1" applyFont="1" applyBorder="1" applyAlignment="1">
      <alignment horizontal="center"/>
    </xf>
    <xf numFmtId="169" fontId="18" fillId="0" borderId="97" xfId="0" applyNumberFormat="1" applyFont="1" applyBorder="1" applyAlignment="1">
      <alignment horizontal="center"/>
    </xf>
    <xf numFmtId="0" fontId="18" fillId="10" borderId="0" xfId="0" applyFont="1" applyFill="1" applyAlignment="1">
      <alignment horizontal="center"/>
    </xf>
    <xf numFmtId="168" fontId="0" fillId="0" borderId="89" xfId="0" applyNumberFormat="1" applyBorder="1" applyAlignment="1">
      <alignment horizontal="center"/>
    </xf>
    <xf numFmtId="164" fontId="0" fillId="0" borderId="98" xfId="1" applyNumberFormat="1" applyFont="1" applyBorder="1" applyAlignment="1">
      <alignment horizontal="center"/>
    </xf>
    <xf numFmtId="169" fontId="0" fillId="0" borderId="98" xfId="0" applyNumberFormat="1" applyBorder="1" applyAlignment="1">
      <alignment horizontal="center"/>
    </xf>
    <xf numFmtId="169" fontId="0" fillId="0" borderId="99" xfId="0" applyNumberFormat="1" applyBorder="1" applyAlignment="1">
      <alignment horizontal="center"/>
    </xf>
    <xf numFmtId="168" fontId="0" fillId="0" borderId="19" xfId="0" applyNumberFormat="1" applyBorder="1" applyAlignment="1">
      <alignment horizontal="center"/>
    </xf>
    <xf numFmtId="164" fontId="0" fillId="0" borderId="100" xfId="1" applyNumberFormat="1" applyFont="1" applyBorder="1" applyAlignment="1">
      <alignment horizontal="center"/>
    </xf>
    <xf numFmtId="169" fontId="0" fillId="0" borderId="100" xfId="0" applyNumberFormat="1" applyBorder="1" applyAlignment="1">
      <alignment horizontal="center"/>
    </xf>
    <xf numFmtId="169" fontId="0" fillId="0" borderId="101" xfId="0" applyNumberFormat="1" applyBorder="1" applyAlignment="1">
      <alignment horizontal="center"/>
    </xf>
    <xf numFmtId="164" fontId="0" fillId="0" borderId="102" xfId="1" applyNumberFormat="1" applyFont="1" applyBorder="1" applyAlignment="1">
      <alignment horizontal="center"/>
    </xf>
    <xf numFmtId="169" fontId="0" fillId="0" borderId="102" xfId="0" applyNumberFormat="1" applyBorder="1" applyAlignment="1">
      <alignment horizontal="center"/>
    </xf>
    <xf numFmtId="169" fontId="0" fillId="0" borderId="103" xfId="0" applyNumberFormat="1" applyBorder="1" applyAlignment="1">
      <alignment horizontal="center"/>
    </xf>
    <xf numFmtId="168" fontId="0" fillId="0" borderId="93" xfId="0" applyNumberFormat="1" applyBorder="1" applyAlignment="1">
      <alignment horizontal="center"/>
    </xf>
    <xf numFmtId="164" fontId="0" fillId="0" borderId="104" xfId="1" applyNumberFormat="1" applyFont="1" applyBorder="1" applyAlignment="1">
      <alignment horizontal="center"/>
    </xf>
    <xf numFmtId="169" fontId="0" fillId="0" borderId="104" xfId="0" applyNumberFormat="1" applyBorder="1" applyAlignment="1">
      <alignment horizontal="center"/>
    </xf>
    <xf numFmtId="169" fontId="0" fillId="0" borderId="105" xfId="0" applyNumberFormat="1" applyBorder="1" applyAlignment="1">
      <alignment horizontal="center"/>
    </xf>
    <xf numFmtId="168" fontId="0" fillId="0" borderId="21" xfId="0" applyNumberFormat="1" applyBorder="1" applyAlignment="1">
      <alignment horizontal="center"/>
    </xf>
    <xf numFmtId="164" fontId="0" fillId="0" borderId="106" xfId="1" applyNumberFormat="1" applyFont="1" applyBorder="1" applyAlignment="1">
      <alignment horizontal="center"/>
    </xf>
    <xf numFmtId="169" fontId="0" fillId="0" borderId="106" xfId="0" applyNumberFormat="1" applyBorder="1" applyAlignment="1">
      <alignment horizontal="center"/>
    </xf>
    <xf numFmtId="169" fontId="0" fillId="0" borderId="107" xfId="0" applyNumberFormat="1" applyBorder="1" applyAlignment="1">
      <alignment horizontal="center"/>
    </xf>
    <xf numFmtId="164" fontId="0" fillId="0" borderId="52" xfId="1" applyNumberFormat="1" applyFont="1" applyBorder="1" applyAlignment="1">
      <alignment horizontal="center"/>
    </xf>
    <xf numFmtId="169" fontId="0" fillId="0" borderId="52" xfId="0" applyNumberFormat="1" applyBorder="1" applyAlignment="1">
      <alignment horizontal="center"/>
    </xf>
    <xf numFmtId="169" fontId="0" fillId="0" borderId="78" xfId="0" applyNumberFormat="1" applyBorder="1" applyAlignment="1">
      <alignment horizontal="center"/>
    </xf>
    <xf numFmtId="168" fontId="0" fillId="0" borderId="22" xfId="0" applyNumberFormat="1" applyBorder="1" applyAlignment="1">
      <alignment horizontal="center"/>
    </xf>
    <xf numFmtId="164" fontId="0" fillId="0" borderId="84" xfId="1" applyNumberFormat="1" applyFont="1" applyBorder="1" applyAlignment="1">
      <alignment horizontal="center"/>
    </xf>
    <xf numFmtId="169" fontId="0" fillId="0" borderId="82" xfId="0" applyNumberFormat="1" applyBorder="1" applyAlignment="1">
      <alignment horizontal="center"/>
    </xf>
    <xf numFmtId="169" fontId="0" fillId="0" borderId="83" xfId="0" applyNumberFormat="1" applyBorder="1" applyAlignment="1">
      <alignment horizontal="center"/>
    </xf>
    <xf numFmtId="168" fontId="0" fillId="0" borderId="44" xfId="0" applyNumberFormat="1" applyBorder="1" applyAlignment="1">
      <alignment horizontal="center"/>
    </xf>
    <xf numFmtId="164" fontId="0" fillId="0" borderId="108" xfId="1" applyNumberFormat="1" applyFont="1" applyBorder="1" applyAlignment="1">
      <alignment horizontal="center"/>
    </xf>
    <xf numFmtId="169" fontId="0" fillId="0" borderId="109" xfId="0" applyNumberFormat="1" applyBorder="1" applyAlignment="1">
      <alignment horizontal="center"/>
    </xf>
    <xf numFmtId="169" fontId="0" fillId="0" borderId="110" xfId="0" applyNumberFormat="1" applyBorder="1" applyAlignment="1">
      <alignment horizontal="center"/>
    </xf>
    <xf numFmtId="169" fontId="0" fillId="0" borderId="111" xfId="0" applyNumberFormat="1" applyBorder="1" applyAlignment="1">
      <alignment horizontal="center"/>
    </xf>
    <xf numFmtId="169" fontId="0" fillId="0" borderId="112" xfId="0" applyNumberFormat="1" applyBorder="1" applyAlignment="1">
      <alignment horizontal="center"/>
    </xf>
    <xf numFmtId="164" fontId="0" fillId="0" borderId="113" xfId="1" applyNumberFormat="1" applyFont="1" applyBorder="1" applyAlignment="1">
      <alignment horizontal="center"/>
    </xf>
    <xf numFmtId="169" fontId="0" fillId="0" borderId="113" xfId="0" applyNumberFormat="1" applyBorder="1" applyAlignment="1">
      <alignment horizontal="center"/>
    </xf>
    <xf numFmtId="0" fontId="0" fillId="10" borderId="114" xfId="0" applyFill="1" applyBorder="1" applyAlignment="1">
      <alignment horizontal="center"/>
    </xf>
    <xf numFmtId="2" fontId="0" fillId="0" borderId="115" xfId="0" applyNumberFormat="1" applyBorder="1" applyAlignment="1">
      <alignment horizontal="center"/>
    </xf>
    <xf numFmtId="2" fontId="0" fillId="0" borderId="116" xfId="0" applyNumberFormat="1" applyBorder="1" applyAlignment="1">
      <alignment horizontal="center"/>
    </xf>
    <xf numFmtId="2" fontId="0" fillId="0" borderId="117" xfId="0" applyNumberFormat="1" applyBorder="1" applyAlignment="1">
      <alignment horizontal="center"/>
    </xf>
    <xf numFmtId="164" fontId="0" fillId="0" borderId="109" xfId="1" applyNumberFormat="1" applyFont="1" applyBorder="1" applyAlignment="1">
      <alignment horizontal="center"/>
    </xf>
    <xf numFmtId="0" fontId="16" fillId="11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" borderId="118" xfId="0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 vertical="center" wrapText="1"/>
    </xf>
    <xf numFmtId="0" fontId="19" fillId="0" borderId="119" xfId="0" applyFont="1" applyBorder="1" applyAlignment="1">
      <alignment horizontal="left"/>
    </xf>
    <xf numFmtId="0" fontId="19" fillId="0" borderId="120" xfId="0" applyFont="1" applyBorder="1" applyAlignment="1">
      <alignment horizontal="center"/>
    </xf>
    <xf numFmtId="164" fontId="19" fillId="0" borderId="120" xfId="1" applyNumberFormat="1" applyFont="1" applyBorder="1" applyAlignment="1">
      <alignment horizontal="center"/>
    </xf>
    <xf numFmtId="1" fontId="19" fillId="0" borderId="120" xfId="1" applyNumberFormat="1" applyFont="1" applyBorder="1" applyAlignment="1">
      <alignment horizontal="center"/>
    </xf>
    <xf numFmtId="164" fontId="19" fillId="12" borderId="121" xfId="1" applyNumberFormat="1" applyFont="1" applyFill="1" applyBorder="1" applyAlignment="1">
      <alignment horizontal="center"/>
    </xf>
    <xf numFmtId="1" fontId="19" fillId="0" borderId="120" xfId="0" applyNumberFormat="1" applyFont="1" applyBorder="1" applyAlignment="1">
      <alignment horizontal="center"/>
    </xf>
    <xf numFmtId="0" fontId="20" fillId="0" borderId="122" xfId="0" applyFont="1" applyBorder="1" applyAlignment="1">
      <alignment horizontal="left"/>
    </xf>
    <xf numFmtId="0" fontId="20" fillId="0" borderId="123" xfId="0" applyFont="1" applyBorder="1" applyAlignment="1">
      <alignment horizontal="center"/>
    </xf>
    <xf numFmtId="164" fontId="20" fillId="0" borderId="123" xfId="1" applyNumberFormat="1" applyFont="1" applyBorder="1" applyAlignment="1">
      <alignment horizontal="center"/>
    </xf>
    <xf numFmtId="1" fontId="20" fillId="0" borderId="123" xfId="1" applyNumberFormat="1" applyFont="1" applyBorder="1" applyAlignment="1">
      <alignment horizontal="center"/>
    </xf>
    <xf numFmtId="164" fontId="20" fillId="12" borderId="124" xfId="1" applyNumberFormat="1" applyFont="1" applyFill="1" applyBorder="1" applyAlignment="1">
      <alignment horizontal="center"/>
    </xf>
    <xf numFmtId="1" fontId="20" fillId="0" borderId="123" xfId="0" applyNumberFormat="1" applyFont="1" applyBorder="1" applyAlignment="1">
      <alignment horizontal="center"/>
    </xf>
    <xf numFmtId="0" fontId="0" fillId="0" borderId="125" xfId="0" applyBorder="1" applyAlignment="1">
      <alignment horizontal="center"/>
    </xf>
    <xf numFmtId="164" fontId="0" fillId="0" borderId="125" xfId="1" applyNumberFormat="1" applyFont="1" applyBorder="1" applyAlignment="1">
      <alignment horizontal="center"/>
    </xf>
    <xf numFmtId="1" fontId="0" fillId="0" borderId="125" xfId="1" applyNumberFormat="1" applyFont="1" applyBorder="1" applyAlignment="1">
      <alignment horizontal="center"/>
    </xf>
    <xf numFmtId="164" fontId="0" fillId="12" borderId="126" xfId="1" applyNumberFormat="1" applyFont="1" applyFill="1" applyBorder="1" applyAlignment="1">
      <alignment horizontal="center"/>
    </xf>
    <xf numFmtId="1" fontId="0" fillId="0" borderId="125" xfId="0" applyNumberFormat="1" applyBorder="1" applyAlignment="1">
      <alignment horizontal="center"/>
    </xf>
    <xf numFmtId="0" fontId="0" fillId="0" borderId="52" xfId="0" applyBorder="1" applyAlignment="1">
      <alignment horizontal="center"/>
    </xf>
    <xf numFmtId="1" fontId="0" fillId="0" borderId="52" xfId="1" applyNumberFormat="1" applyFont="1" applyBorder="1" applyAlignment="1">
      <alignment horizontal="center"/>
    </xf>
    <xf numFmtId="164" fontId="0" fillId="12" borderId="127" xfId="1" applyNumberFormat="1" applyFont="1" applyFill="1" applyBorder="1" applyAlignment="1">
      <alignment horizontal="center"/>
    </xf>
    <xf numFmtId="1" fontId="0" fillId="0" borderId="52" xfId="0" applyNumberFormat="1" applyBorder="1" applyAlignment="1">
      <alignment horizontal="center"/>
    </xf>
    <xf numFmtId="0" fontId="0" fillId="0" borderId="128" xfId="0" applyBorder="1" applyAlignment="1">
      <alignment horizontal="center"/>
    </xf>
    <xf numFmtId="164" fontId="0" fillId="0" borderId="128" xfId="1" applyNumberFormat="1" applyFont="1" applyBorder="1" applyAlignment="1">
      <alignment horizontal="center"/>
    </xf>
    <xf numFmtId="1" fontId="0" fillId="0" borderId="128" xfId="1" applyNumberFormat="1" applyFont="1" applyBorder="1" applyAlignment="1">
      <alignment horizontal="center"/>
    </xf>
    <xf numFmtId="164" fontId="0" fillId="12" borderId="129" xfId="1" applyNumberFormat="1" applyFont="1" applyFill="1" applyBorder="1" applyAlignment="1">
      <alignment horizontal="center"/>
    </xf>
    <xf numFmtId="1" fontId="0" fillId="0" borderId="128" xfId="0" applyNumberFormat="1" applyBorder="1" applyAlignment="1">
      <alignment horizontal="center"/>
    </xf>
    <xf numFmtId="0" fontId="20" fillId="0" borderId="130" xfId="0" applyFont="1" applyBorder="1" applyAlignment="1">
      <alignment horizontal="left"/>
    </xf>
    <xf numFmtId="1" fontId="0" fillId="0" borderId="113" xfId="1" applyNumberFormat="1" applyFont="1" applyBorder="1" applyAlignment="1">
      <alignment horizontal="center"/>
    </xf>
    <xf numFmtId="164" fontId="0" fillId="12" borderId="131" xfId="1" applyNumberFormat="1" applyFont="1" applyFill="1" applyBorder="1" applyAlignment="1">
      <alignment horizontal="center"/>
    </xf>
    <xf numFmtId="0" fontId="5" fillId="12" borderId="132" xfId="0" applyFont="1" applyFill="1" applyBorder="1" applyAlignment="1">
      <alignment horizontal="center"/>
    </xf>
    <xf numFmtId="3" fontId="19" fillId="0" borderId="120" xfId="0" applyNumberFormat="1" applyFont="1" applyBorder="1" applyAlignment="1">
      <alignment horizontal="center"/>
    </xf>
    <xf numFmtId="3" fontId="19" fillId="0" borderId="120" xfId="1" applyNumberFormat="1" applyFont="1" applyBorder="1" applyAlignment="1">
      <alignment horizontal="center"/>
    </xf>
    <xf numFmtId="3" fontId="20" fillId="0" borderId="123" xfId="0" applyNumberFormat="1" applyFont="1" applyBorder="1" applyAlignment="1">
      <alignment horizontal="center"/>
    </xf>
    <xf numFmtId="3" fontId="20" fillId="0" borderId="123" xfId="1" applyNumberFormat="1" applyFont="1" applyBorder="1" applyAlignment="1">
      <alignment horizontal="center"/>
    </xf>
    <xf numFmtId="3" fontId="0" fillId="0" borderId="125" xfId="0" applyNumberFormat="1" applyBorder="1" applyAlignment="1">
      <alignment horizontal="center"/>
    </xf>
    <xf numFmtId="3" fontId="0" fillId="0" borderId="125" xfId="1" applyNumberFormat="1" applyFon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0" fillId="0" borderId="52" xfId="1" applyNumberFormat="1" applyFont="1" applyBorder="1" applyAlignment="1">
      <alignment horizontal="center"/>
    </xf>
    <xf numFmtId="3" fontId="0" fillId="0" borderId="128" xfId="0" applyNumberFormat="1" applyBorder="1" applyAlignment="1">
      <alignment horizontal="center"/>
    </xf>
    <xf numFmtId="3" fontId="0" fillId="0" borderId="128" xfId="1" applyNumberFormat="1" applyFont="1" applyBorder="1" applyAlignment="1">
      <alignment horizontal="center"/>
    </xf>
    <xf numFmtId="3" fontId="0" fillId="0" borderId="113" xfId="1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5" fillId="13" borderId="133" xfId="0" applyFont="1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2" borderId="36" xfId="0" applyFill="1" applyBorder="1" applyAlignment="1">
      <alignment horizontal="center" vertical="center" wrapText="1"/>
    </xf>
    <xf numFmtId="0" fontId="0" fillId="0" borderId="134" xfId="0" applyBorder="1" applyAlignment="1">
      <alignment horizontal="left"/>
    </xf>
    <xf numFmtId="3" fontId="0" fillId="0" borderId="134" xfId="0" applyNumberFormat="1" applyBorder="1" applyAlignment="1">
      <alignment horizontal="center"/>
    </xf>
    <xf numFmtId="164" fontId="1" fillId="0" borderId="134" xfId="1" applyNumberFormat="1" applyFont="1" applyBorder="1" applyAlignment="1">
      <alignment horizontal="center"/>
    </xf>
    <xf numFmtId="3" fontId="0" fillId="0" borderId="34" xfId="0" applyNumberFormat="1" applyBorder="1" applyAlignment="1">
      <alignment horizontal="left"/>
    </xf>
    <xf numFmtId="4" fontId="0" fillId="0" borderId="134" xfId="0" applyNumberFormat="1" applyBorder="1" applyAlignment="1">
      <alignment horizontal="center"/>
    </xf>
    <xf numFmtId="164" fontId="0" fillId="0" borderId="134" xfId="1" applyNumberFormat="1" applyFont="1" applyBorder="1" applyAlignment="1">
      <alignment horizontal="center"/>
    </xf>
    <xf numFmtId="169" fontId="0" fillId="0" borderId="134" xfId="0" applyNumberFormat="1" applyBorder="1" applyAlignment="1">
      <alignment horizontal="center"/>
    </xf>
    <xf numFmtId="167" fontId="0" fillId="0" borderId="13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12" borderId="0" xfId="0" applyFill="1"/>
    <xf numFmtId="0" fontId="0" fillId="0" borderId="0" xfId="0" applyAlignment="1">
      <alignment horizontal="right"/>
    </xf>
    <xf numFmtId="0" fontId="0" fillId="12" borderId="0" xfId="0" applyFill="1" applyAlignment="1">
      <alignment horizontal="right"/>
    </xf>
    <xf numFmtId="0" fontId="3" fillId="3" borderId="5" xfId="0" applyFont="1" applyFill="1" applyBorder="1" applyAlignment="1">
      <alignment horizontal="center" wrapText="1"/>
    </xf>
    <xf numFmtId="0" fontId="5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3" fontId="6" fillId="0" borderId="13" xfId="0" applyNumberFormat="1" applyFont="1" applyBorder="1" applyAlignment="1">
      <alignment horizontal="right" vertical="center"/>
    </xf>
    <xf numFmtId="0" fontId="21" fillId="0" borderId="135" xfId="0" applyFont="1" applyBorder="1" applyAlignment="1">
      <alignment horizontal="left"/>
    </xf>
    <xf numFmtId="3" fontId="21" fillId="0" borderId="135" xfId="0" applyNumberFormat="1" applyFont="1" applyBorder="1" applyAlignment="1">
      <alignment horizontal="center" vertical="center"/>
    </xf>
    <xf numFmtId="164" fontId="21" fillId="0" borderId="135" xfId="1" applyNumberFormat="1" applyFont="1" applyBorder="1" applyAlignment="1">
      <alignment horizontal="center" vertical="center"/>
    </xf>
    <xf numFmtId="0" fontId="22" fillId="14" borderId="0" xfId="0" applyFont="1" applyFill="1" applyAlignment="1">
      <alignment horizontal="center"/>
    </xf>
    <xf numFmtId="3" fontId="0" fillId="0" borderId="0" xfId="0" applyNumberFormat="1"/>
    <xf numFmtId="3" fontId="0" fillId="0" borderId="34" xfId="0" applyNumberFormat="1" applyBorder="1" applyAlignment="1">
      <alignment horizontal="center" vertical="center"/>
    </xf>
    <xf numFmtId="164" fontId="1" fillId="0" borderId="34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23" fillId="0" borderId="136" xfId="0" applyNumberFormat="1" applyFont="1" applyBorder="1" applyAlignment="1">
      <alignment horizontal="right"/>
    </xf>
    <xf numFmtId="3" fontId="24" fillId="0" borderId="137" xfId="0" applyNumberFormat="1" applyFont="1" applyBorder="1" applyAlignment="1">
      <alignment horizontal="right"/>
    </xf>
    <xf numFmtId="0" fontId="21" fillId="0" borderId="138" xfId="0" applyFont="1" applyBorder="1" applyAlignment="1">
      <alignment horizontal="left"/>
    </xf>
    <xf numFmtId="3" fontId="21" fillId="0" borderId="138" xfId="0" applyNumberFormat="1" applyFont="1" applyBorder="1" applyAlignment="1">
      <alignment horizontal="center" vertical="center"/>
    </xf>
    <xf numFmtId="164" fontId="21" fillId="0" borderId="138" xfId="1" applyNumberFormat="1" applyFont="1" applyBorder="1" applyAlignment="1">
      <alignment horizontal="center" vertical="center"/>
    </xf>
    <xf numFmtId="0" fontId="22" fillId="0" borderId="139" xfId="0" applyFont="1" applyBorder="1" applyAlignment="1">
      <alignment horizontal="left"/>
    </xf>
    <xf numFmtId="3" fontId="22" fillId="0" borderId="139" xfId="0" applyNumberFormat="1" applyFont="1" applyBorder="1" applyAlignment="1">
      <alignment horizontal="center" vertical="center"/>
    </xf>
    <xf numFmtId="164" fontId="22" fillId="0" borderId="139" xfId="1" applyNumberFormat="1" applyFont="1" applyBorder="1" applyAlignment="1">
      <alignment horizontal="center" vertical="center"/>
    </xf>
    <xf numFmtId="3" fontId="0" fillId="0" borderId="18" xfId="0" applyNumberFormat="1" applyBorder="1" applyAlignment="1">
      <alignment horizontal="left"/>
    </xf>
    <xf numFmtId="3" fontId="0" fillId="0" borderId="18" xfId="0" applyNumberFormat="1" applyBorder="1" applyAlignment="1">
      <alignment horizontal="center" vertical="center"/>
    </xf>
    <xf numFmtId="164" fontId="1" fillId="0" borderId="18" xfId="1" applyNumberFormat="1" applyFont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25" fillId="0" borderId="140" xfId="0" applyFont="1" applyBorder="1" applyAlignment="1">
      <alignment horizontal="left"/>
    </xf>
    <xf numFmtId="3" fontId="25" fillId="0" borderId="140" xfId="0" applyNumberFormat="1" applyFont="1" applyBorder="1" applyAlignment="1">
      <alignment horizontal="center" vertical="center"/>
    </xf>
    <xf numFmtId="164" fontId="25" fillId="0" borderId="140" xfId="1" applyNumberFormat="1" applyFont="1" applyBorder="1" applyAlignment="1">
      <alignment horizontal="center" vertical="center"/>
    </xf>
    <xf numFmtId="0" fontId="22" fillId="12" borderId="0" xfId="0" applyFont="1" applyFill="1" applyAlignment="1">
      <alignment horizontal="center"/>
    </xf>
    <xf numFmtId="0" fontId="25" fillId="0" borderId="141" xfId="0" applyFont="1" applyBorder="1" applyAlignment="1">
      <alignment horizontal="left"/>
    </xf>
    <xf numFmtId="3" fontId="25" fillId="0" borderId="141" xfId="0" applyNumberFormat="1" applyFont="1" applyBorder="1" applyAlignment="1">
      <alignment horizontal="center" vertical="center"/>
    </xf>
    <xf numFmtId="164" fontId="25" fillId="0" borderId="141" xfId="1" applyNumberFormat="1" applyFont="1" applyBorder="1" applyAlignment="1">
      <alignment horizontal="center" vertical="center"/>
    </xf>
    <xf numFmtId="0" fontId="26" fillId="0" borderId="142" xfId="0" applyFont="1" applyBorder="1" applyAlignment="1">
      <alignment horizontal="left"/>
    </xf>
    <xf numFmtId="3" fontId="26" fillId="0" borderId="142" xfId="0" applyNumberFormat="1" applyFont="1" applyBorder="1" applyAlignment="1">
      <alignment horizontal="center" vertical="center"/>
    </xf>
    <xf numFmtId="164" fontId="26" fillId="0" borderId="142" xfId="1" applyNumberFormat="1" applyFont="1" applyBorder="1" applyAlignment="1">
      <alignment horizontal="center" vertical="center"/>
    </xf>
    <xf numFmtId="0" fontId="27" fillId="12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1693334</xdr:colOff>
      <xdr:row>0</xdr:row>
      <xdr:rowOff>516043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7DFB4-C3B6-4BCE-8577-A6CBC4F6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2204085</xdr:colOff>
      <xdr:row>0</xdr:row>
      <xdr:rowOff>578399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2DD89F-8E1C-4570-A56C-3E199BDFA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137410" cy="578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47625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1E7B4319-03B8-46A3-8ECD-0E41731CD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7625"/>
          <a:ext cx="2133600" cy="5822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5CE9-33AB-4BF1-94EF-BEBA50A61B9D}">
  <dimension ref="A1:P381"/>
  <sheetViews>
    <sheetView tabSelected="1" zoomScaleNormal="100" workbookViewId="0">
      <pane xSplit="1" ySplit="6" topLeftCell="B7" activePane="bottomRight" state="frozen"/>
      <selection activeCell="C24" sqref="C24"/>
      <selection pane="topRight" activeCell="C24" sqref="C24"/>
      <selection pane="bottomLeft" activeCell="C24" sqref="C24"/>
      <selection pane="bottomRight" activeCell="C24" sqref="C24"/>
    </sheetView>
  </sheetViews>
  <sheetFormatPr baseColWidth="10" defaultRowHeight="15" x14ac:dyDescent="0.25"/>
  <cols>
    <col min="1" max="1" width="31.7109375" style="303" customWidth="1"/>
    <col min="2" max="3" width="13.140625" customWidth="1"/>
    <col min="4" max="5" width="13.85546875" customWidth="1"/>
    <col min="6" max="6" width="10.42578125" customWidth="1"/>
    <col min="7" max="7" width="12.7109375" customWidth="1"/>
    <col min="8" max="8" width="11" customWidth="1"/>
    <col min="9" max="9" width="2.7109375" customWidth="1"/>
    <col min="10" max="13" width="14.28515625" customWidth="1"/>
    <col min="14" max="14" width="10.5703125" customWidth="1"/>
    <col min="15" max="15" width="15.85546875" customWidth="1"/>
    <col min="16" max="16" width="9.5703125" customWidth="1"/>
  </cols>
  <sheetData>
    <row r="1" spans="1:16" ht="46.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6.35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ht="21" x14ac:dyDescent="0.3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x14ac:dyDescent="0.25">
      <c r="A5" s="10"/>
      <c r="B5" s="11" t="s">
        <v>123</v>
      </c>
      <c r="C5" s="12"/>
      <c r="D5" s="12"/>
      <c r="E5" s="12"/>
      <c r="F5" s="12"/>
      <c r="G5" s="12"/>
      <c r="H5" s="13"/>
      <c r="I5" s="14"/>
      <c r="J5" s="11" t="str">
        <f>CONCATENATE("acumulado ",B5)</f>
        <v>acumulado julio</v>
      </c>
      <c r="K5" s="12"/>
      <c r="L5" s="12"/>
      <c r="M5" s="12"/>
      <c r="N5" s="12"/>
      <c r="O5" s="12"/>
      <c r="P5" s="13"/>
    </row>
    <row r="6" spans="1:16" x14ac:dyDescent="0.25">
      <c r="A6" s="15"/>
      <c r="B6" s="16">
        <v>2023</v>
      </c>
      <c r="C6" s="17">
        <v>2024</v>
      </c>
      <c r="D6" s="17">
        <v>2025</v>
      </c>
      <c r="E6" s="17">
        <v>2026</v>
      </c>
      <c r="F6" s="17" t="str">
        <f>CONCATENATE("var ",RIGHT(E6,2),"/",RIGHT(D6,2))</f>
        <v>var 26/25</v>
      </c>
      <c r="G6" s="17" t="str">
        <f>CONCATENATE("dif ",RIGHT(E6,2),"-",RIGHT(D6,2))</f>
        <v>dif 26-25</v>
      </c>
      <c r="H6" s="17" t="str">
        <f>CONCATENATE("cuota ",RIGHT(E6,2))</f>
        <v>cuota 26</v>
      </c>
      <c r="I6" s="18"/>
      <c r="J6" s="17">
        <v>2023</v>
      </c>
      <c r="K6" s="17">
        <v>2024</v>
      </c>
      <c r="L6" s="17">
        <v>2025</v>
      </c>
      <c r="M6" s="17">
        <v>2026</v>
      </c>
      <c r="N6" s="17" t="str">
        <f>CONCATENATE("var ",RIGHT(M6,2),"/",RIGHT(L6,2))</f>
        <v>var 26/25</v>
      </c>
      <c r="O6" s="17" t="str">
        <f>CONCATENATE("dif ",RIGHT(M6,2),"-",RIGHT(L6,2))</f>
        <v>dif 26-25</v>
      </c>
      <c r="P6" s="17" t="str">
        <f>CONCATENATE("cuota ",RIGHT(M6,2))</f>
        <v>cuota 26</v>
      </c>
    </row>
    <row r="7" spans="1:16" x14ac:dyDescent="0.25">
      <c r="A7" s="19" t="s">
        <v>4</v>
      </c>
      <c r="B7" s="20">
        <v>454190</v>
      </c>
      <c r="C7" s="20">
        <v>480798</v>
      </c>
      <c r="D7" s="20">
        <v>485154</v>
      </c>
      <c r="E7" s="20">
        <v>484506</v>
      </c>
      <c r="F7" s="21">
        <f>E7/D7-1</f>
        <v>-1.3356583682706535E-3</v>
      </c>
      <c r="G7" s="20">
        <f t="shared" ref="G7:G18" si="0">E7-D7</f>
        <v>-648</v>
      </c>
      <c r="H7" s="21">
        <f t="shared" ref="H7:H18" si="1">E7/$E$7</f>
        <v>1</v>
      </c>
      <c r="I7" s="22"/>
      <c r="J7" s="20">
        <v>2977588</v>
      </c>
      <c r="K7" s="20">
        <v>3169430</v>
      </c>
      <c r="L7" s="20">
        <v>3151846</v>
      </c>
      <c r="M7" s="20">
        <v>3143788</v>
      </c>
      <c r="N7" s="21">
        <f>M7/L7-1</f>
        <v>-2.5565969910966713E-3</v>
      </c>
      <c r="O7" s="20">
        <f>M7-L7</f>
        <v>-8058</v>
      </c>
      <c r="P7" s="21">
        <f t="shared" ref="P7:P18" si="2">M7/$M$7</f>
        <v>1</v>
      </c>
    </row>
    <row r="8" spans="1:16" x14ac:dyDescent="0.25">
      <c r="A8" s="23" t="s">
        <v>5</v>
      </c>
      <c r="B8" s="24">
        <v>359300</v>
      </c>
      <c r="C8" s="24">
        <v>372261</v>
      </c>
      <c r="D8" s="24">
        <v>373013</v>
      </c>
      <c r="E8" s="24">
        <v>366588</v>
      </c>
      <c r="F8" s="25">
        <f t="shared" ref="F8:F18" si="3">E8/D8-1</f>
        <v>-1.7224600751180263E-2</v>
      </c>
      <c r="G8" s="24">
        <f t="shared" si="0"/>
        <v>-6425</v>
      </c>
      <c r="H8" s="25">
        <f t="shared" si="1"/>
        <v>0.75662220901289146</v>
      </c>
      <c r="I8" s="26"/>
      <c r="J8" s="24">
        <v>2351509</v>
      </c>
      <c r="K8" s="24">
        <v>2475982</v>
      </c>
      <c r="L8" s="24">
        <v>2430370</v>
      </c>
      <c r="M8" s="24">
        <v>2438884</v>
      </c>
      <c r="N8" s="25">
        <f t="shared" ref="N8:N18" si="4">M8/L8-1</f>
        <v>3.5031702991725755E-3</v>
      </c>
      <c r="O8" s="24">
        <f t="shared" ref="O8:O18" si="5">M8-L8</f>
        <v>8514</v>
      </c>
      <c r="P8" s="25">
        <f t="shared" si="2"/>
        <v>0.77577877388678884</v>
      </c>
    </row>
    <row r="9" spans="1:16" x14ac:dyDescent="0.25">
      <c r="A9" s="27" t="s">
        <v>6</v>
      </c>
      <c r="B9" s="28">
        <v>67005</v>
      </c>
      <c r="C9" s="28">
        <v>65822</v>
      </c>
      <c r="D9" s="28">
        <v>64979</v>
      </c>
      <c r="E9" s="28">
        <v>70457</v>
      </c>
      <c r="F9" s="29">
        <f t="shared" si="3"/>
        <v>8.4304159805475676E-2</v>
      </c>
      <c r="G9" s="28">
        <f t="shared" si="0"/>
        <v>5478</v>
      </c>
      <c r="H9" s="29">
        <f t="shared" si="1"/>
        <v>0.14542028375293597</v>
      </c>
      <c r="I9" s="30"/>
      <c r="J9" s="28">
        <v>431626</v>
      </c>
      <c r="K9" s="28">
        <v>472665</v>
      </c>
      <c r="L9" s="28">
        <v>460533</v>
      </c>
      <c r="M9" s="28">
        <v>473858</v>
      </c>
      <c r="N9" s="29">
        <f t="shared" si="4"/>
        <v>2.8933865759891209E-2</v>
      </c>
      <c r="O9" s="28">
        <f t="shared" si="5"/>
        <v>13325</v>
      </c>
      <c r="P9" s="29">
        <f t="shared" si="2"/>
        <v>0.15072835700117185</v>
      </c>
    </row>
    <row r="10" spans="1:16" x14ac:dyDescent="0.25">
      <c r="A10" s="31" t="s">
        <v>7</v>
      </c>
      <c r="B10" s="32">
        <v>231730</v>
      </c>
      <c r="C10" s="32">
        <v>239251</v>
      </c>
      <c r="D10" s="32">
        <v>242005</v>
      </c>
      <c r="E10" s="32">
        <v>235062</v>
      </c>
      <c r="F10" s="33">
        <f t="shared" si="3"/>
        <v>-2.8689489886572606E-2</v>
      </c>
      <c r="G10" s="32">
        <f t="shared" si="0"/>
        <v>-6943</v>
      </c>
      <c r="H10" s="33">
        <f t="shared" si="1"/>
        <v>0.48515807853772708</v>
      </c>
      <c r="I10" s="30"/>
      <c r="J10" s="32">
        <v>1484739</v>
      </c>
      <c r="K10" s="32">
        <v>1561871</v>
      </c>
      <c r="L10" s="32">
        <v>1531026</v>
      </c>
      <c r="M10" s="32">
        <v>1527421</v>
      </c>
      <c r="N10" s="33">
        <f>M10/L10-1</f>
        <v>-2.3546301630409383E-3</v>
      </c>
      <c r="O10" s="32">
        <f>M10-L10</f>
        <v>-3605</v>
      </c>
      <c r="P10" s="33">
        <f t="shared" si="2"/>
        <v>0.48585368987985195</v>
      </c>
    </row>
    <row r="11" spans="1:16" x14ac:dyDescent="0.25">
      <c r="A11" s="31" t="s">
        <v>8</v>
      </c>
      <c r="B11" s="32">
        <v>49462</v>
      </c>
      <c r="C11" s="32">
        <v>55843</v>
      </c>
      <c r="D11" s="32">
        <v>51504</v>
      </c>
      <c r="E11" s="32">
        <v>52155</v>
      </c>
      <c r="F11" s="33">
        <f t="shared" si="3"/>
        <v>1.2639794967381102E-2</v>
      </c>
      <c r="G11" s="32">
        <f t="shared" si="0"/>
        <v>651</v>
      </c>
      <c r="H11" s="33">
        <f t="shared" si="1"/>
        <v>0.10764572574952633</v>
      </c>
      <c r="I11" s="30"/>
      <c r="J11" s="32">
        <v>350565</v>
      </c>
      <c r="K11" s="32">
        <v>351695</v>
      </c>
      <c r="L11" s="32">
        <v>338575</v>
      </c>
      <c r="M11" s="32">
        <v>340380</v>
      </c>
      <c r="N11" s="33">
        <f t="shared" si="4"/>
        <v>5.33116739274897E-3</v>
      </c>
      <c r="O11" s="32">
        <f t="shared" si="5"/>
        <v>1805</v>
      </c>
      <c r="P11" s="33">
        <f t="shared" si="2"/>
        <v>0.10827065947194912</v>
      </c>
    </row>
    <row r="12" spans="1:16" x14ac:dyDescent="0.25">
      <c r="A12" s="31" t="s">
        <v>9</v>
      </c>
      <c r="B12" s="32">
        <v>7854</v>
      </c>
      <c r="C12" s="32">
        <v>7859</v>
      </c>
      <c r="D12" s="32">
        <v>9351</v>
      </c>
      <c r="E12" s="32">
        <v>5527</v>
      </c>
      <c r="F12" s="33">
        <f>E12/D12-1</f>
        <v>-0.40894022029729438</v>
      </c>
      <c r="G12" s="32">
        <f t="shared" si="0"/>
        <v>-3824</v>
      </c>
      <c r="H12" s="33">
        <f t="shared" si="1"/>
        <v>1.1407495469612347E-2</v>
      </c>
      <c r="I12" s="30"/>
      <c r="J12" s="32">
        <v>62349</v>
      </c>
      <c r="K12" s="32">
        <v>65957</v>
      </c>
      <c r="L12" s="32">
        <v>71236</v>
      </c>
      <c r="M12" s="32">
        <v>69841</v>
      </c>
      <c r="N12" s="33">
        <f t="shared" si="4"/>
        <v>-1.9582795215902116E-2</v>
      </c>
      <c r="O12" s="32">
        <f t="shared" si="5"/>
        <v>-1395</v>
      </c>
      <c r="P12" s="33">
        <f t="shared" si="2"/>
        <v>2.2215556519714432E-2</v>
      </c>
    </row>
    <row r="13" spans="1:16" x14ac:dyDescent="0.25">
      <c r="A13" s="34" t="s">
        <v>10</v>
      </c>
      <c r="B13" s="35">
        <v>3249</v>
      </c>
      <c r="C13" s="35">
        <v>3486</v>
      </c>
      <c r="D13" s="35">
        <v>5174</v>
      </c>
      <c r="E13" s="35">
        <v>3387</v>
      </c>
      <c r="F13" s="36">
        <f t="shared" si="3"/>
        <v>-0.34538074990336298</v>
      </c>
      <c r="G13" s="35">
        <f t="shared" si="0"/>
        <v>-1787</v>
      </c>
      <c r="H13" s="36">
        <f t="shared" si="1"/>
        <v>6.9906255030897447E-3</v>
      </c>
      <c r="I13" s="30"/>
      <c r="J13" s="35">
        <v>22230</v>
      </c>
      <c r="K13" s="35">
        <v>23794</v>
      </c>
      <c r="L13" s="35">
        <v>29000</v>
      </c>
      <c r="M13" s="35">
        <v>27384</v>
      </c>
      <c r="N13" s="36">
        <f t="shared" si="4"/>
        <v>-5.5724137931034479E-2</v>
      </c>
      <c r="O13" s="35">
        <f t="shared" si="5"/>
        <v>-1616</v>
      </c>
      <c r="P13" s="36">
        <f t="shared" si="2"/>
        <v>8.7105110141014602E-3</v>
      </c>
    </row>
    <row r="14" spans="1:16" x14ac:dyDescent="0.25">
      <c r="A14" s="23" t="s">
        <v>11</v>
      </c>
      <c r="B14" s="24">
        <v>94890</v>
      </c>
      <c r="C14" s="24">
        <v>108537</v>
      </c>
      <c r="D14" s="24">
        <v>112141</v>
      </c>
      <c r="E14" s="24">
        <v>117918</v>
      </c>
      <c r="F14" s="25">
        <f t="shared" si="3"/>
        <v>5.151550280450512E-2</v>
      </c>
      <c r="G14" s="24">
        <f t="shared" si="0"/>
        <v>5777</v>
      </c>
      <c r="H14" s="25">
        <f t="shared" si="1"/>
        <v>0.24337779098710852</v>
      </c>
      <c r="I14" s="26"/>
      <c r="J14" s="24">
        <v>626079</v>
      </c>
      <c r="K14" s="24">
        <v>693448</v>
      </c>
      <c r="L14" s="24">
        <v>721476</v>
      </c>
      <c r="M14" s="24">
        <v>704904</v>
      </c>
      <c r="N14" s="25">
        <f t="shared" si="4"/>
        <v>-2.2969579029655907E-2</v>
      </c>
      <c r="O14" s="24">
        <f t="shared" si="5"/>
        <v>-16572</v>
      </c>
      <c r="P14" s="25">
        <f t="shared" si="2"/>
        <v>0.22422122611321119</v>
      </c>
    </row>
    <row r="15" spans="1:16" x14ac:dyDescent="0.25">
      <c r="A15" s="37" t="s">
        <v>12</v>
      </c>
      <c r="B15" s="28">
        <v>6015</v>
      </c>
      <c r="C15" s="28">
        <v>9464</v>
      </c>
      <c r="D15" s="28">
        <v>9276</v>
      </c>
      <c r="E15" s="28">
        <v>8931</v>
      </c>
      <c r="F15" s="29">
        <f t="shared" si="3"/>
        <v>-3.719275549805956E-2</v>
      </c>
      <c r="G15" s="28">
        <f t="shared" si="0"/>
        <v>-345</v>
      </c>
      <c r="H15" s="29">
        <f t="shared" si="1"/>
        <v>1.8433208257482878E-2</v>
      </c>
      <c r="I15" s="30"/>
      <c r="J15" s="28">
        <v>44368</v>
      </c>
      <c r="K15" s="28">
        <v>64719</v>
      </c>
      <c r="L15" s="28">
        <v>64140</v>
      </c>
      <c r="M15" s="28">
        <v>61852</v>
      </c>
      <c r="N15" s="29">
        <f t="shared" si="4"/>
        <v>-3.5671967570938601E-2</v>
      </c>
      <c r="O15" s="28">
        <f t="shared" si="5"/>
        <v>-2288</v>
      </c>
      <c r="P15" s="29">
        <f t="shared" si="2"/>
        <v>1.9674354632055344E-2</v>
      </c>
    </row>
    <row r="16" spans="1:16" x14ac:dyDescent="0.25">
      <c r="A16" s="31" t="s">
        <v>8</v>
      </c>
      <c r="B16" s="32">
        <v>56175</v>
      </c>
      <c r="C16" s="32">
        <v>64641</v>
      </c>
      <c r="D16" s="32">
        <v>68426</v>
      </c>
      <c r="E16" s="32">
        <v>67597</v>
      </c>
      <c r="F16" s="33">
        <f t="shared" si="3"/>
        <v>-1.2115277818373182E-2</v>
      </c>
      <c r="G16" s="32">
        <f t="shared" si="0"/>
        <v>-829</v>
      </c>
      <c r="H16" s="33">
        <f t="shared" si="1"/>
        <v>0.13951736407805063</v>
      </c>
      <c r="I16" s="30"/>
      <c r="J16" s="32">
        <v>360601</v>
      </c>
      <c r="K16" s="32">
        <v>397023</v>
      </c>
      <c r="L16" s="32">
        <v>425797</v>
      </c>
      <c r="M16" s="32">
        <v>410994</v>
      </c>
      <c r="N16" s="33">
        <f t="shared" si="4"/>
        <v>-3.4765392898493896E-2</v>
      </c>
      <c r="O16" s="32">
        <f t="shared" si="5"/>
        <v>-14803</v>
      </c>
      <c r="P16" s="33">
        <f t="shared" si="2"/>
        <v>0.1307320977114233</v>
      </c>
    </row>
    <row r="17" spans="1:16" x14ac:dyDescent="0.25">
      <c r="A17" s="31" t="s">
        <v>9</v>
      </c>
      <c r="B17" s="32">
        <v>23993</v>
      </c>
      <c r="C17" s="32">
        <v>24662</v>
      </c>
      <c r="D17" s="32">
        <v>23850</v>
      </c>
      <c r="E17" s="32">
        <v>30005</v>
      </c>
      <c r="F17" s="33">
        <f t="shared" si="3"/>
        <v>0.25807127882599579</v>
      </c>
      <c r="G17" s="32">
        <f t="shared" si="0"/>
        <v>6155</v>
      </c>
      <c r="H17" s="33">
        <f t="shared" si="1"/>
        <v>6.1929057638089105E-2</v>
      </c>
      <c r="I17" s="30"/>
      <c r="J17" s="32">
        <v>160927</v>
      </c>
      <c r="K17" s="32">
        <v>165985</v>
      </c>
      <c r="L17" s="32">
        <v>161021</v>
      </c>
      <c r="M17" s="32">
        <v>157866</v>
      </c>
      <c r="N17" s="33">
        <f t="shared" si="4"/>
        <v>-1.9593717589631132E-2</v>
      </c>
      <c r="O17" s="32">
        <f t="shared" si="5"/>
        <v>-3155</v>
      </c>
      <c r="P17" s="33">
        <f t="shared" si="2"/>
        <v>5.021521807450121E-2</v>
      </c>
    </row>
    <row r="18" spans="1:16" x14ac:dyDescent="0.25">
      <c r="A18" s="38" t="s">
        <v>10</v>
      </c>
      <c r="B18" s="39">
        <v>8707</v>
      </c>
      <c r="C18" s="39">
        <v>9770</v>
      </c>
      <c r="D18" s="39">
        <v>10589</v>
      </c>
      <c r="E18" s="39">
        <v>11385</v>
      </c>
      <c r="F18" s="40">
        <f t="shared" si="3"/>
        <v>7.51723486637077E-2</v>
      </c>
      <c r="G18" s="39">
        <f t="shared" si="0"/>
        <v>796</v>
      </c>
      <c r="H18" s="40">
        <f t="shared" si="1"/>
        <v>2.34981610134859E-2</v>
      </c>
      <c r="I18" s="41"/>
      <c r="J18" s="39">
        <v>60183</v>
      </c>
      <c r="K18" s="39">
        <v>65721</v>
      </c>
      <c r="L18" s="39">
        <v>70518</v>
      </c>
      <c r="M18" s="39">
        <v>74192</v>
      </c>
      <c r="N18" s="40">
        <f t="shared" si="4"/>
        <v>5.210017300547376E-2</v>
      </c>
      <c r="O18" s="39">
        <f t="shared" si="5"/>
        <v>3674</v>
      </c>
      <c r="P18" s="40">
        <f t="shared" si="2"/>
        <v>2.3599555695231356E-2</v>
      </c>
    </row>
    <row r="19" spans="1:16" x14ac:dyDescent="0.25">
      <c r="A19" s="42" t="s">
        <v>13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</row>
    <row r="20" spans="1:16" ht="21" x14ac:dyDescent="0.35">
      <c r="A20" s="45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7"/>
    </row>
    <row r="21" spans="1:16" x14ac:dyDescent="0.25">
      <c r="A21" s="10"/>
      <c r="B21" s="11" t="s">
        <v>123</v>
      </c>
      <c r="C21" s="12"/>
      <c r="D21" s="12"/>
      <c r="E21" s="12"/>
      <c r="F21" s="12"/>
      <c r="G21" s="12"/>
      <c r="H21" s="13"/>
      <c r="I21" s="14"/>
      <c r="J21" s="11" t="str">
        <f>J$5</f>
        <v>acumulado julio</v>
      </c>
      <c r="K21" s="12"/>
      <c r="L21" s="12"/>
      <c r="M21" s="12"/>
      <c r="N21" s="12"/>
      <c r="O21" s="12"/>
      <c r="P21" s="13"/>
    </row>
    <row r="22" spans="1:16" x14ac:dyDescent="0.25">
      <c r="A22" s="15"/>
      <c r="B22" s="17">
        <f>B$6</f>
        <v>2023</v>
      </c>
      <c r="C22" s="17">
        <f>C$6</f>
        <v>2024</v>
      </c>
      <c r="D22" s="17">
        <f>D$6</f>
        <v>2025</v>
      </c>
      <c r="E22" s="17">
        <f>E$6</f>
        <v>2026</v>
      </c>
      <c r="F22" s="17" t="str">
        <f>CONCATENATE("var ",RIGHT(E22,2),"/",RIGHT(D22,2))</f>
        <v>var 26/25</v>
      </c>
      <c r="G22" s="17" t="str">
        <f>CONCATENATE("dif ",RIGHT(E22,2),"-",RIGHT(D22,2))</f>
        <v>dif 26-25</v>
      </c>
      <c r="H22" s="17" t="str">
        <f>CONCATENATE("cuota ",RIGHT(E22,2))</f>
        <v>cuota 26</v>
      </c>
      <c r="I22" s="18"/>
      <c r="J22" s="17">
        <f>J$6</f>
        <v>2023</v>
      </c>
      <c r="K22" s="17">
        <f>K$6</f>
        <v>2024</v>
      </c>
      <c r="L22" s="17">
        <f>L$6</f>
        <v>2025</v>
      </c>
      <c r="M22" s="17">
        <f>M$6</f>
        <v>2026</v>
      </c>
      <c r="N22" s="17" t="str">
        <f>CONCATENATE("var ",RIGHT(M22,2),"/",RIGHT(L22,2))</f>
        <v>var 26/25</v>
      </c>
      <c r="O22" s="17" t="str">
        <f>CONCATENATE("dif ",RIGHT(M22,2),"-",RIGHT(L22,2))</f>
        <v>dif 26-25</v>
      </c>
      <c r="P22" s="17" t="str">
        <f>CONCATENATE("cuota ",RIGHT(M22,2))</f>
        <v>cuota 26</v>
      </c>
    </row>
    <row r="23" spans="1:16" x14ac:dyDescent="0.25">
      <c r="A23" s="19" t="s">
        <v>15</v>
      </c>
      <c r="B23" s="20">
        <v>454190</v>
      </c>
      <c r="C23" s="20">
        <v>480798</v>
      </c>
      <c r="D23" s="20">
        <v>485154</v>
      </c>
      <c r="E23" s="20">
        <v>484506</v>
      </c>
      <c r="F23" s="21">
        <f>E23/D23-1</f>
        <v>-1.3356583682706535E-3</v>
      </c>
      <c r="G23" s="20">
        <f t="shared" ref="G23:G54" si="6">E23-D23</f>
        <v>-648</v>
      </c>
      <c r="H23" s="21">
        <f t="shared" ref="H23:H54" si="7">E23/$E$23</f>
        <v>1</v>
      </c>
      <c r="I23" s="22"/>
      <c r="J23" s="20">
        <v>2977588</v>
      </c>
      <c r="K23" s="20">
        <v>3169430</v>
      </c>
      <c r="L23" s="20">
        <v>3151846</v>
      </c>
      <c r="M23" s="20">
        <v>3143788</v>
      </c>
      <c r="N23" s="21">
        <f>M23/L23-1</f>
        <v>-2.5565969910966713E-3</v>
      </c>
      <c r="O23" s="20">
        <f>M23-L23</f>
        <v>-8058</v>
      </c>
      <c r="P23" s="21">
        <f t="shared" ref="P23:P54" si="8">M23/$M$23</f>
        <v>1</v>
      </c>
    </row>
    <row r="24" spans="1:16" x14ac:dyDescent="0.25">
      <c r="A24" s="23" t="s">
        <v>16</v>
      </c>
      <c r="B24" s="24">
        <v>124578</v>
      </c>
      <c r="C24" s="24">
        <v>121556</v>
      </c>
      <c r="D24" s="24">
        <v>127033</v>
      </c>
      <c r="E24" s="24">
        <v>126735</v>
      </c>
      <c r="F24" s="25">
        <f t="shared" ref="F24:F54" si="9">E24/D24-1</f>
        <v>-2.3458471420811922E-3</v>
      </c>
      <c r="G24" s="24">
        <f t="shared" si="6"/>
        <v>-298</v>
      </c>
      <c r="H24" s="25">
        <f t="shared" si="7"/>
        <v>0.2615757080407673</v>
      </c>
      <c r="I24" s="48"/>
      <c r="J24" s="24">
        <v>612082</v>
      </c>
      <c r="K24" s="24">
        <v>603347</v>
      </c>
      <c r="L24" s="24">
        <v>607670</v>
      </c>
      <c r="M24" s="24">
        <v>633401</v>
      </c>
      <c r="N24" s="25">
        <f t="shared" ref="N24:N54" si="10">M24/L24-1</f>
        <v>4.2343706287952365E-2</v>
      </c>
      <c r="O24" s="24">
        <f t="shared" ref="O24:O54" si="11">M24-L24</f>
        <v>25731</v>
      </c>
      <c r="P24" s="25">
        <f t="shared" si="8"/>
        <v>0.20147700799163301</v>
      </c>
    </row>
    <row r="25" spans="1:16" x14ac:dyDescent="0.25">
      <c r="A25" s="27" t="s">
        <v>17</v>
      </c>
      <c r="B25" s="28">
        <v>57995</v>
      </c>
      <c r="C25" s="28">
        <v>54129</v>
      </c>
      <c r="D25" s="28">
        <v>54507</v>
      </c>
      <c r="E25" s="28">
        <v>62341</v>
      </c>
      <c r="F25" s="29">
        <f t="shared" si="9"/>
        <v>0.14372465921808208</v>
      </c>
      <c r="G25" s="28">
        <f t="shared" si="6"/>
        <v>7834</v>
      </c>
      <c r="H25" s="29">
        <f t="shared" si="7"/>
        <v>0.12866920120700259</v>
      </c>
      <c r="I25" s="30"/>
      <c r="J25" s="28">
        <v>256518</v>
      </c>
      <c r="K25" s="28">
        <v>242968</v>
      </c>
      <c r="L25" s="28">
        <v>231301</v>
      </c>
      <c r="M25" s="28">
        <v>272586</v>
      </c>
      <c r="N25" s="29">
        <f t="shared" si="10"/>
        <v>0.17849036536807028</v>
      </c>
      <c r="O25" s="28">
        <f>M25-L25</f>
        <v>41285</v>
      </c>
      <c r="P25" s="29">
        <f t="shared" si="8"/>
        <v>8.6706228282568673E-2</v>
      </c>
    </row>
    <row r="26" spans="1:16" x14ac:dyDescent="0.25">
      <c r="A26" s="49" t="s">
        <v>18</v>
      </c>
      <c r="B26" s="28">
        <v>31935</v>
      </c>
      <c r="C26" s="28">
        <v>29104</v>
      </c>
      <c r="D26" s="28">
        <v>32940</v>
      </c>
      <c r="E26" s="28">
        <v>30149</v>
      </c>
      <c r="F26" s="50">
        <f t="shared" si="9"/>
        <v>-8.4729811778992081E-2</v>
      </c>
      <c r="G26" s="28">
        <f t="shared" si="6"/>
        <v>-2791</v>
      </c>
      <c r="H26" s="50">
        <f t="shared" si="7"/>
        <v>6.2226267579761657E-2</v>
      </c>
      <c r="I26" s="30"/>
      <c r="J26" s="28">
        <v>147640</v>
      </c>
      <c r="K26" s="28">
        <v>122052</v>
      </c>
      <c r="L26" s="28">
        <v>126644</v>
      </c>
      <c r="M26" s="28">
        <v>130675</v>
      </c>
      <c r="N26" s="50">
        <f t="shared" si="10"/>
        <v>3.1829379994314788E-2</v>
      </c>
      <c r="O26" s="51">
        <f>M26-L26</f>
        <v>4031</v>
      </c>
      <c r="P26" s="50">
        <f t="shared" si="8"/>
        <v>4.1566097968438076E-2</v>
      </c>
    </row>
    <row r="27" spans="1:16" x14ac:dyDescent="0.25">
      <c r="A27" s="49" t="s">
        <v>19</v>
      </c>
      <c r="B27" s="51">
        <f>B25-B26</f>
        <v>26060</v>
      </c>
      <c r="C27" s="51">
        <f>C25-C26</f>
        <v>25025</v>
      </c>
      <c r="D27" s="51">
        <f>D25-D26</f>
        <v>21567</v>
      </c>
      <c r="E27" s="51">
        <f>E25-E26</f>
        <v>32192</v>
      </c>
      <c r="F27" s="50">
        <f t="shared" si="9"/>
        <v>0.49265080910650538</v>
      </c>
      <c r="G27" s="51">
        <f t="shared" si="6"/>
        <v>10625</v>
      </c>
      <c r="H27" s="50">
        <f t="shared" si="7"/>
        <v>6.6442933627240935E-2</v>
      </c>
      <c r="I27" s="30"/>
      <c r="J27" s="51">
        <f>J25-J26</f>
        <v>108878</v>
      </c>
      <c r="K27" s="51">
        <f>K25-K26</f>
        <v>120916</v>
      </c>
      <c r="L27" s="51">
        <f>L25-L26</f>
        <v>104657</v>
      </c>
      <c r="M27" s="51">
        <f>M25-M26</f>
        <v>141911</v>
      </c>
      <c r="N27" s="50">
        <f>M27/L27-1</f>
        <v>0.35596281185204992</v>
      </c>
      <c r="O27" s="51">
        <f t="shared" si="11"/>
        <v>37254</v>
      </c>
      <c r="P27" s="50">
        <f t="shared" si="8"/>
        <v>4.5140130314130597E-2</v>
      </c>
    </row>
    <row r="28" spans="1:16" x14ac:dyDescent="0.25">
      <c r="A28" s="34" t="s">
        <v>20</v>
      </c>
      <c r="B28" s="35">
        <v>66583</v>
      </c>
      <c r="C28" s="35">
        <v>67427</v>
      </c>
      <c r="D28" s="35">
        <v>72526</v>
      </c>
      <c r="E28" s="35">
        <v>64394</v>
      </c>
      <c r="F28" s="36">
        <f t="shared" si="9"/>
        <v>-0.11212530678653176</v>
      </c>
      <c r="G28" s="35">
        <f t="shared" si="6"/>
        <v>-8132</v>
      </c>
      <c r="H28" s="36">
        <f t="shared" si="7"/>
        <v>0.1329065068337647</v>
      </c>
      <c r="I28" s="30"/>
      <c r="J28" s="28">
        <v>355564</v>
      </c>
      <c r="K28" s="28">
        <v>360379</v>
      </c>
      <c r="L28" s="28">
        <v>376369</v>
      </c>
      <c r="M28" s="28">
        <v>360815</v>
      </c>
      <c r="N28" s="36">
        <f t="shared" si="10"/>
        <v>-4.1326464188070733E-2</v>
      </c>
      <c r="O28" s="35">
        <f t="shared" si="11"/>
        <v>-15554</v>
      </c>
      <c r="P28" s="36">
        <f t="shared" si="8"/>
        <v>0.11477077970906435</v>
      </c>
    </row>
    <row r="29" spans="1:16" x14ac:dyDescent="0.25">
      <c r="A29" s="23" t="s">
        <v>21</v>
      </c>
      <c r="B29" s="24">
        <v>329612</v>
      </c>
      <c r="C29" s="24">
        <v>359242</v>
      </c>
      <c r="D29" s="24">
        <v>358121</v>
      </c>
      <c r="E29" s="24">
        <v>357771</v>
      </c>
      <c r="F29" s="25">
        <f t="shared" si="9"/>
        <v>-9.7732330692701375E-4</v>
      </c>
      <c r="G29" s="24">
        <f t="shared" si="6"/>
        <v>-350</v>
      </c>
      <c r="H29" s="25">
        <f t="shared" si="7"/>
        <v>0.73842429195923265</v>
      </c>
      <c r="I29" s="48"/>
      <c r="J29" s="24">
        <v>2365506</v>
      </c>
      <c r="K29" s="24">
        <v>2566083</v>
      </c>
      <c r="L29" s="24">
        <v>2544176</v>
      </c>
      <c r="M29" s="24">
        <v>2510387</v>
      </c>
      <c r="N29" s="25">
        <f t="shared" si="10"/>
        <v>-1.328092081679888E-2</v>
      </c>
      <c r="O29" s="24">
        <f t="shared" si="11"/>
        <v>-33789</v>
      </c>
      <c r="P29" s="25">
        <f t="shared" si="8"/>
        <v>0.79852299200836696</v>
      </c>
    </row>
    <row r="30" spans="1:16" x14ac:dyDescent="0.25">
      <c r="A30" s="27" t="s">
        <v>22</v>
      </c>
      <c r="B30" s="28">
        <v>28031</v>
      </c>
      <c r="C30" s="28">
        <v>27620</v>
      </c>
      <c r="D30" s="28">
        <v>27424</v>
      </c>
      <c r="E30" s="28">
        <v>24115</v>
      </c>
      <c r="F30" s="29">
        <f t="shared" si="9"/>
        <v>-0.1206607351225204</v>
      </c>
      <c r="G30" s="28">
        <f t="shared" si="6"/>
        <v>-3309</v>
      </c>
      <c r="H30" s="29">
        <f t="shared" si="7"/>
        <v>4.977234544051054E-2</v>
      </c>
      <c r="I30" s="30"/>
      <c r="J30" s="28">
        <v>244797</v>
      </c>
      <c r="K30" s="28">
        <v>257348</v>
      </c>
      <c r="L30" s="28">
        <v>250877</v>
      </c>
      <c r="M30" s="28">
        <v>235538</v>
      </c>
      <c r="N30" s="29">
        <f t="shared" si="10"/>
        <v>-6.1141515563403526E-2</v>
      </c>
      <c r="O30" s="28">
        <f t="shared" si="11"/>
        <v>-15339</v>
      </c>
      <c r="P30" s="29">
        <f t="shared" si="8"/>
        <v>7.4921718640060975E-2</v>
      </c>
    </row>
    <row r="31" spans="1:16" x14ac:dyDescent="0.25">
      <c r="A31" s="31" t="s">
        <v>23</v>
      </c>
      <c r="B31" s="32">
        <v>2557</v>
      </c>
      <c r="C31" s="32">
        <v>2842</v>
      </c>
      <c r="D31" s="32">
        <v>2939</v>
      </c>
      <c r="E31" s="32">
        <v>2558</v>
      </c>
      <c r="F31" s="33">
        <f t="shared" si="9"/>
        <v>-0.12963593058863554</v>
      </c>
      <c r="G31" s="32">
        <f t="shared" si="6"/>
        <v>-381</v>
      </c>
      <c r="H31" s="33">
        <f t="shared" si="7"/>
        <v>5.2796043805443072E-3</v>
      </c>
      <c r="I31" s="30"/>
      <c r="J31" s="32">
        <v>16383</v>
      </c>
      <c r="K31" s="32">
        <v>18162</v>
      </c>
      <c r="L31" s="32">
        <v>17934</v>
      </c>
      <c r="M31" s="32">
        <v>18213</v>
      </c>
      <c r="N31" s="33">
        <f t="shared" si="10"/>
        <v>1.5557042489126705E-2</v>
      </c>
      <c r="O31" s="32">
        <f t="shared" si="11"/>
        <v>279</v>
      </c>
      <c r="P31" s="33">
        <f t="shared" si="8"/>
        <v>5.7933295756584097E-3</v>
      </c>
    </row>
    <row r="32" spans="1:16" x14ac:dyDescent="0.25">
      <c r="A32" s="31" t="s">
        <v>24</v>
      </c>
      <c r="B32" s="32">
        <v>291</v>
      </c>
      <c r="C32" s="32">
        <v>351</v>
      </c>
      <c r="D32" s="32">
        <v>387</v>
      </c>
      <c r="E32" s="32">
        <v>445</v>
      </c>
      <c r="F32" s="33">
        <f t="shared" si="9"/>
        <v>0.14987080103359163</v>
      </c>
      <c r="G32" s="32">
        <f t="shared" si="6"/>
        <v>58</v>
      </c>
      <c r="H32" s="33">
        <f t="shared" si="7"/>
        <v>9.1846127808530747E-4</v>
      </c>
      <c r="I32" s="30"/>
      <c r="J32" s="32">
        <v>3345</v>
      </c>
      <c r="K32" s="32">
        <v>3509</v>
      </c>
      <c r="L32" s="32">
        <v>4264</v>
      </c>
      <c r="M32" s="32">
        <v>5549</v>
      </c>
      <c r="N32" s="33">
        <f t="shared" si="10"/>
        <v>0.30136022514071303</v>
      </c>
      <c r="O32" s="32">
        <f t="shared" si="11"/>
        <v>1285</v>
      </c>
      <c r="P32" s="33">
        <f t="shared" si="8"/>
        <v>1.7650681280035423E-3</v>
      </c>
    </row>
    <row r="33" spans="1:16" x14ac:dyDescent="0.25">
      <c r="A33" s="31" t="s">
        <v>25</v>
      </c>
      <c r="B33" s="32">
        <v>1364</v>
      </c>
      <c r="C33" s="32">
        <v>2173</v>
      </c>
      <c r="D33" s="32">
        <v>2073</v>
      </c>
      <c r="E33" s="32">
        <v>1228</v>
      </c>
      <c r="F33" s="33">
        <f t="shared" si="9"/>
        <v>-0.40762180414857696</v>
      </c>
      <c r="G33" s="32">
        <f t="shared" si="6"/>
        <v>-845</v>
      </c>
      <c r="H33" s="33">
        <f t="shared" si="7"/>
        <v>2.5345403359297923E-3</v>
      </c>
      <c r="I33" s="30"/>
      <c r="J33" s="32">
        <v>43811</v>
      </c>
      <c r="K33" s="32">
        <v>39594</v>
      </c>
      <c r="L33" s="32">
        <v>38668</v>
      </c>
      <c r="M33" s="32">
        <v>34121</v>
      </c>
      <c r="N33" s="33">
        <f t="shared" si="10"/>
        <v>-0.11759077273197471</v>
      </c>
      <c r="O33" s="32">
        <f t="shared" si="11"/>
        <v>-4547</v>
      </c>
      <c r="P33" s="33">
        <f t="shared" si="8"/>
        <v>1.0853467218527459E-2</v>
      </c>
    </row>
    <row r="34" spans="1:16" x14ac:dyDescent="0.25">
      <c r="A34" s="31" t="s">
        <v>26</v>
      </c>
      <c r="B34" s="32">
        <v>3629</v>
      </c>
      <c r="C34" s="32">
        <v>4262</v>
      </c>
      <c r="D34" s="32">
        <v>2853</v>
      </c>
      <c r="E34" s="32">
        <v>2802</v>
      </c>
      <c r="F34" s="33">
        <f t="shared" si="9"/>
        <v>-1.7875920084121977E-2</v>
      </c>
      <c r="G34" s="32">
        <f t="shared" si="6"/>
        <v>-51</v>
      </c>
      <c r="H34" s="33">
        <f t="shared" si="7"/>
        <v>5.7832101150450147E-3</v>
      </c>
      <c r="I34" s="30"/>
      <c r="J34" s="32">
        <v>21327</v>
      </c>
      <c r="K34" s="32">
        <v>22250</v>
      </c>
      <c r="L34" s="32">
        <v>22924</v>
      </c>
      <c r="M34" s="32">
        <v>21046</v>
      </c>
      <c r="N34" s="33">
        <f t="shared" si="10"/>
        <v>-8.1922875588902433E-2</v>
      </c>
      <c r="O34" s="32">
        <f t="shared" si="11"/>
        <v>-1878</v>
      </c>
      <c r="P34" s="33">
        <f t="shared" si="8"/>
        <v>6.694471764635529E-3</v>
      </c>
    </row>
    <row r="35" spans="1:16" x14ac:dyDescent="0.25">
      <c r="A35" s="31" t="s">
        <v>27</v>
      </c>
      <c r="B35" s="32">
        <v>126</v>
      </c>
      <c r="C35" s="32">
        <v>101</v>
      </c>
      <c r="D35" s="32">
        <v>145</v>
      </c>
      <c r="E35" s="32">
        <v>192</v>
      </c>
      <c r="F35" s="33">
        <f t="shared" si="9"/>
        <v>0.32413793103448274</v>
      </c>
      <c r="G35" s="32">
        <f t="shared" si="6"/>
        <v>47</v>
      </c>
      <c r="H35" s="33">
        <f t="shared" si="7"/>
        <v>3.9627992223006524E-4</v>
      </c>
      <c r="I35" s="30"/>
      <c r="J35" s="32">
        <v>35860</v>
      </c>
      <c r="K35" s="32">
        <v>35758</v>
      </c>
      <c r="L35" s="32">
        <v>29746</v>
      </c>
      <c r="M35" s="32">
        <v>27285</v>
      </c>
      <c r="N35" s="33">
        <f t="shared" si="10"/>
        <v>-8.2733812949640329E-2</v>
      </c>
      <c r="O35" s="32">
        <f t="shared" si="11"/>
        <v>-2461</v>
      </c>
      <c r="P35" s="33">
        <f t="shared" si="8"/>
        <v>8.6790203410662559E-3</v>
      </c>
    </row>
    <row r="36" spans="1:16" x14ac:dyDescent="0.25">
      <c r="A36" s="31" t="s">
        <v>28</v>
      </c>
      <c r="B36" s="32">
        <v>234</v>
      </c>
      <c r="C36" s="32">
        <v>280</v>
      </c>
      <c r="D36" s="32">
        <v>253</v>
      </c>
      <c r="E36" s="32">
        <v>288</v>
      </c>
      <c r="F36" s="33">
        <f t="shared" si="9"/>
        <v>0.13833992094861669</v>
      </c>
      <c r="G36" s="32">
        <f t="shared" si="6"/>
        <v>35</v>
      </c>
      <c r="H36" s="33">
        <f t="shared" si="7"/>
        <v>5.9441988334509792E-4</v>
      </c>
      <c r="I36" s="30"/>
      <c r="J36" s="32">
        <v>2771</v>
      </c>
      <c r="K36" s="32">
        <v>3488</v>
      </c>
      <c r="L36" s="32">
        <v>3179</v>
      </c>
      <c r="M36" s="32">
        <v>3634</v>
      </c>
      <c r="N36" s="33">
        <f t="shared" si="10"/>
        <v>0.14312676942434721</v>
      </c>
      <c r="O36" s="32">
        <f t="shared" si="11"/>
        <v>455</v>
      </c>
      <c r="P36" s="33">
        <f t="shared" si="8"/>
        <v>1.1559303617165026E-3</v>
      </c>
    </row>
    <row r="37" spans="1:16" x14ac:dyDescent="0.25">
      <c r="A37" s="31" t="s">
        <v>29</v>
      </c>
      <c r="B37" s="32">
        <v>170103</v>
      </c>
      <c r="C37" s="32">
        <v>185055</v>
      </c>
      <c r="D37" s="32">
        <v>184554</v>
      </c>
      <c r="E37" s="32">
        <v>188124</v>
      </c>
      <c r="F37" s="33">
        <f t="shared" si="9"/>
        <v>1.9343931857342511E-2</v>
      </c>
      <c r="G37" s="32">
        <f t="shared" si="6"/>
        <v>3570</v>
      </c>
      <c r="H37" s="33">
        <f t="shared" si="7"/>
        <v>0.3882800213000458</v>
      </c>
      <c r="I37" s="30"/>
      <c r="J37" s="32">
        <v>1094069</v>
      </c>
      <c r="K37" s="32">
        <v>1197520</v>
      </c>
      <c r="L37" s="32">
        <v>1196308</v>
      </c>
      <c r="M37" s="32">
        <v>1186713</v>
      </c>
      <c r="N37" s="33">
        <f t="shared" si="10"/>
        <v>-8.0205097683874182E-3</v>
      </c>
      <c r="O37" s="32">
        <f t="shared" si="11"/>
        <v>-9595</v>
      </c>
      <c r="P37" s="33">
        <f t="shared" si="8"/>
        <v>0.3774786976729983</v>
      </c>
    </row>
    <row r="38" spans="1:16" x14ac:dyDescent="0.25">
      <c r="A38" s="31" t="s">
        <v>30</v>
      </c>
      <c r="B38" s="32">
        <v>15033</v>
      </c>
      <c r="C38" s="32">
        <v>17707</v>
      </c>
      <c r="D38" s="32">
        <v>19235</v>
      </c>
      <c r="E38" s="32">
        <v>21089</v>
      </c>
      <c r="F38" s="33">
        <f t="shared" si="9"/>
        <v>9.6386794905120921E-2</v>
      </c>
      <c r="G38" s="32">
        <f t="shared" si="6"/>
        <v>1854</v>
      </c>
      <c r="H38" s="33">
        <f t="shared" si="7"/>
        <v>4.3526808749530452E-2</v>
      </c>
      <c r="I38" s="30"/>
      <c r="J38" s="32">
        <v>125072</v>
      </c>
      <c r="K38" s="32">
        <v>136103</v>
      </c>
      <c r="L38" s="32">
        <v>130202</v>
      </c>
      <c r="M38" s="32">
        <v>135793</v>
      </c>
      <c r="N38" s="33">
        <f t="shared" si="10"/>
        <v>4.2940968648714994E-2</v>
      </c>
      <c r="O38" s="32">
        <f t="shared" si="11"/>
        <v>5591</v>
      </c>
      <c r="P38" s="33">
        <f t="shared" si="8"/>
        <v>4.3194070338076235E-2</v>
      </c>
    </row>
    <row r="39" spans="1:16" ht="15.75" customHeight="1" x14ac:dyDescent="0.25">
      <c r="A39" s="31" t="s">
        <v>31</v>
      </c>
      <c r="B39" s="32">
        <v>14774</v>
      </c>
      <c r="C39" s="32">
        <v>16518</v>
      </c>
      <c r="D39" s="32">
        <v>15734</v>
      </c>
      <c r="E39" s="32">
        <v>15857</v>
      </c>
      <c r="F39" s="33">
        <f t="shared" si="9"/>
        <v>7.8174653616371881E-3</v>
      </c>
      <c r="G39" s="32">
        <f t="shared" si="6"/>
        <v>123</v>
      </c>
      <c r="H39" s="33">
        <f t="shared" si="7"/>
        <v>3.272818086876117E-2</v>
      </c>
      <c r="I39" s="30"/>
      <c r="J39" s="32">
        <v>91082</v>
      </c>
      <c r="K39" s="32">
        <v>100519</v>
      </c>
      <c r="L39" s="32">
        <v>92428</v>
      </c>
      <c r="M39" s="32">
        <v>94333</v>
      </c>
      <c r="N39" s="33">
        <f t="shared" si="10"/>
        <v>2.0610637469165249E-2</v>
      </c>
      <c r="O39" s="32">
        <f t="shared" si="11"/>
        <v>1905</v>
      </c>
      <c r="P39" s="33">
        <f t="shared" si="8"/>
        <v>3.0006158176060217E-2</v>
      </c>
    </row>
    <row r="40" spans="1:16" x14ac:dyDescent="0.25">
      <c r="A40" s="31" t="s">
        <v>32</v>
      </c>
      <c r="B40" s="32">
        <v>15345</v>
      </c>
      <c r="C40" s="32">
        <v>15572</v>
      </c>
      <c r="D40" s="32">
        <v>13170</v>
      </c>
      <c r="E40" s="32">
        <v>13658</v>
      </c>
      <c r="F40" s="33">
        <f t="shared" si="9"/>
        <v>3.7053910402429668E-2</v>
      </c>
      <c r="G40" s="32">
        <f t="shared" si="6"/>
        <v>488</v>
      </c>
      <c r="H40" s="33">
        <f t="shared" si="7"/>
        <v>2.8189537384469956E-2</v>
      </c>
      <c r="I40" s="30"/>
      <c r="J40" s="32">
        <v>85536</v>
      </c>
      <c r="K40" s="32">
        <v>91506</v>
      </c>
      <c r="L40" s="32">
        <v>82509</v>
      </c>
      <c r="M40" s="32">
        <v>85325</v>
      </c>
      <c r="N40" s="33">
        <f t="shared" si="10"/>
        <v>3.4129610103140307E-2</v>
      </c>
      <c r="O40" s="32">
        <f t="shared" si="11"/>
        <v>2816</v>
      </c>
      <c r="P40" s="33">
        <f t="shared" si="8"/>
        <v>2.7140825017463011E-2</v>
      </c>
    </row>
    <row r="41" spans="1:16" x14ac:dyDescent="0.25">
      <c r="A41" s="31" t="s">
        <v>33</v>
      </c>
      <c r="B41" s="32">
        <v>13880</v>
      </c>
      <c r="C41" s="32">
        <v>18129</v>
      </c>
      <c r="D41" s="32">
        <v>19950</v>
      </c>
      <c r="E41" s="32">
        <v>22051</v>
      </c>
      <c r="F41" s="33">
        <f t="shared" si="9"/>
        <v>0.10531328320802014</v>
      </c>
      <c r="G41" s="32">
        <f t="shared" si="6"/>
        <v>2101</v>
      </c>
      <c r="H41" s="33">
        <f t="shared" si="7"/>
        <v>4.5512336276537342E-2</v>
      </c>
      <c r="I41" s="30"/>
      <c r="J41" s="32">
        <v>87815</v>
      </c>
      <c r="K41" s="32">
        <v>114817</v>
      </c>
      <c r="L41" s="32">
        <v>130906</v>
      </c>
      <c r="M41" s="32">
        <v>141564</v>
      </c>
      <c r="N41" s="33">
        <f t="shared" si="10"/>
        <v>8.141720012833642E-2</v>
      </c>
      <c r="O41" s="32">
        <f t="shared" si="11"/>
        <v>10658</v>
      </c>
      <c r="P41" s="33">
        <f t="shared" si="8"/>
        <v>4.5029753914704172E-2</v>
      </c>
    </row>
    <row r="42" spans="1:16" x14ac:dyDescent="0.25">
      <c r="A42" s="31" t="s">
        <v>34</v>
      </c>
      <c r="B42" s="32">
        <v>4848</v>
      </c>
      <c r="C42" s="32">
        <v>4036</v>
      </c>
      <c r="D42" s="32">
        <v>4296</v>
      </c>
      <c r="E42" s="32">
        <v>3359</v>
      </c>
      <c r="F42" s="33">
        <f t="shared" si="9"/>
        <v>-0.21810986964618251</v>
      </c>
      <c r="G42" s="32">
        <f t="shared" si="6"/>
        <v>-937</v>
      </c>
      <c r="H42" s="33">
        <f t="shared" si="7"/>
        <v>6.9328346810978601E-3</v>
      </c>
      <c r="I42" s="30"/>
      <c r="J42" s="32">
        <v>33721</v>
      </c>
      <c r="K42" s="32">
        <v>30609</v>
      </c>
      <c r="L42" s="32">
        <v>30621</v>
      </c>
      <c r="M42" s="32">
        <v>26020</v>
      </c>
      <c r="N42" s="33">
        <f t="shared" si="10"/>
        <v>-0.15025636001436926</v>
      </c>
      <c r="O42" s="32">
        <f t="shared" si="11"/>
        <v>-4601</v>
      </c>
      <c r="P42" s="33">
        <f t="shared" si="8"/>
        <v>8.2766395189497518E-3</v>
      </c>
    </row>
    <row r="43" spans="1:16" x14ac:dyDescent="0.25">
      <c r="A43" s="31" t="s">
        <v>35</v>
      </c>
      <c r="B43" s="32">
        <v>10315</v>
      </c>
      <c r="C43" s="32">
        <v>12202</v>
      </c>
      <c r="D43" s="32">
        <v>11737</v>
      </c>
      <c r="E43" s="32">
        <v>10002</v>
      </c>
      <c r="F43" s="33">
        <f t="shared" si="9"/>
        <v>-0.14782312345573823</v>
      </c>
      <c r="G43" s="32">
        <f t="shared" si="6"/>
        <v>-1735</v>
      </c>
      <c r="H43" s="33">
        <f t="shared" si="7"/>
        <v>2.0643707198672461E-2</v>
      </c>
      <c r="I43" s="30"/>
      <c r="J43" s="32">
        <v>87778</v>
      </c>
      <c r="K43" s="32">
        <v>104496</v>
      </c>
      <c r="L43" s="32">
        <v>103690</v>
      </c>
      <c r="M43" s="32">
        <v>90782</v>
      </c>
      <c r="N43" s="33">
        <f t="shared" si="10"/>
        <v>-0.12448644999517788</v>
      </c>
      <c r="O43" s="32">
        <f t="shared" si="11"/>
        <v>-12908</v>
      </c>
      <c r="P43" s="33">
        <f t="shared" si="8"/>
        <v>2.8876629085676262E-2</v>
      </c>
    </row>
    <row r="44" spans="1:16" x14ac:dyDescent="0.25">
      <c r="A44" s="31" t="s">
        <v>36</v>
      </c>
      <c r="B44" s="32">
        <v>1492</v>
      </c>
      <c r="C44" s="32">
        <v>1464</v>
      </c>
      <c r="D44" s="32">
        <v>1225</v>
      </c>
      <c r="E44" s="32">
        <v>943</v>
      </c>
      <c r="F44" s="33">
        <f t="shared" si="9"/>
        <v>-0.23020408163265305</v>
      </c>
      <c r="G44" s="32">
        <f t="shared" si="6"/>
        <v>-282</v>
      </c>
      <c r="H44" s="33">
        <f t="shared" si="7"/>
        <v>1.9463123263695392E-3</v>
      </c>
      <c r="I44" s="30"/>
      <c r="J44" s="32">
        <v>27847</v>
      </c>
      <c r="K44" s="32">
        <v>31090</v>
      </c>
      <c r="L44" s="32">
        <v>31515</v>
      </c>
      <c r="M44" s="32">
        <v>29132</v>
      </c>
      <c r="N44" s="33">
        <f t="shared" si="10"/>
        <v>-7.561478660955101E-2</v>
      </c>
      <c r="O44" s="32">
        <f t="shared" si="11"/>
        <v>-2383</v>
      </c>
      <c r="P44" s="33">
        <f t="shared" si="8"/>
        <v>9.2665281501169931E-3</v>
      </c>
    </row>
    <row r="45" spans="1:16" x14ac:dyDescent="0.25">
      <c r="A45" s="31" t="s">
        <v>37</v>
      </c>
      <c r="B45" s="32">
        <v>849</v>
      </c>
      <c r="C45" s="32">
        <v>563</v>
      </c>
      <c r="D45" s="32">
        <v>480</v>
      </c>
      <c r="E45" s="32">
        <v>516</v>
      </c>
      <c r="F45" s="33">
        <f t="shared" si="9"/>
        <v>7.4999999999999956E-2</v>
      </c>
      <c r="G45" s="32">
        <f t="shared" si="6"/>
        <v>36</v>
      </c>
      <c r="H45" s="33">
        <f t="shared" si="7"/>
        <v>1.0650022909933004E-3</v>
      </c>
      <c r="I45" s="30"/>
      <c r="J45" s="32">
        <v>39617</v>
      </c>
      <c r="K45" s="32">
        <v>41105</v>
      </c>
      <c r="L45" s="32">
        <v>32778</v>
      </c>
      <c r="M45" s="32">
        <v>33408</v>
      </c>
      <c r="N45" s="33">
        <f t="shared" si="10"/>
        <v>1.9220208676551387E-2</v>
      </c>
      <c r="O45" s="32">
        <f t="shared" si="11"/>
        <v>630</v>
      </c>
      <c r="P45" s="33">
        <f t="shared" si="8"/>
        <v>1.06266707551527E-2</v>
      </c>
    </row>
    <row r="46" spans="1:16" x14ac:dyDescent="0.25">
      <c r="A46" s="31" t="s">
        <v>38</v>
      </c>
      <c r="B46" s="32">
        <v>2911</v>
      </c>
      <c r="C46" s="32">
        <v>3237</v>
      </c>
      <c r="D46" s="32">
        <v>2044</v>
      </c>
      <c r="E46" s="32">
        <v>1940</v>
      </c>
      <c r="F46" s="33">
        <f t="shared" si="9"/>
        <v>-5.0880626223091974E-2</v>
      </c>
      <c r="G46" s="32">
        <f t="shared" si="6"/>
        <v>-104</v>
      </c>
      <c r="H46" s="33">
        <f t="shared" si="7"/>
        <v>4.0040783808662841E-3</v>
      </c>
      <c r="I46" s="30"/>
      <c r="J46" s="32">
        <v>16632</v>
      </c>
      <c r="K46" s="32">
        <v>19406</v>
      </c>
      <c r="L46" s="32">
        <v>14832</v>
      </c>
      <c r="M46" s="32">
        <v>15161</v>
      </c>
      <c r="N46" s="33">
        <f t="shared" si="10"/>
        <v>2.2181769147788577E-2</v>
      </c>
      <c r="O46" s="32">
        <f t="shared" si="11"/>
        <v>329</v>
      </c>
      <c r="P46" s="33">
        <f t="shared" si="8"/>
        <v>4.8225262008761401E-3</v>
      </c>
    </row>
    <row r="47" spans="1:16" x14ac:dyDescent="0.25">
      <c r="A47" s="31" t="s">
        <v>39</v>
      </c>
      <c r="B47" s="32">
        <v>1938</v>
      </c>
      <c r="C47" s="32">
        <v>2237</v>
      </c>
      <c r="D47" s="32">
        <v>1901</v>
      </c>
      <c r="E47" s="32">
        <v>2447</v>
      </c>
      <c r="F47" s="33">
        <f t="shared" si="9"/>
        <v>0.28721725407680165</v>
      </c>
      <c r="G47" s="32">
        <f t="shared" si="6"/>
        <v>546</v>
      </c>
      <c r="H47" s="33">
        <f t="shared" si="7"/>
        <v>5.0505050505050509E-3</v>
      </c>
      <c r="I47" s="30"/>
      <c r="J47" s="32">
        <v>11316</v>
      </c>
      <c r="K47" s="32">
        <v>15189</v>
      </c>
      <c r="L47" s="32">
        <v>13998</v>
      </c>
      <c r="M47" s="32">
        <v>15273</v>
      </c>
      <c r="N47" s="33">
        <f t="shared" si="10"/>
        <v>9.1084440634376262E-2</v>
      </c>
      <c r="O47" s="32">
        <f t="shared" si="11"/>
        <v>1275</v>
      </c>
      <c r="P47" s="33">
        <f t="shared" si="8"/>
        <v>4.8581520127947558E-3</v>
      </c>
    </row>
    <row r="48" spans="1:16" x14ac:dyDescent="0.25">
      <c r="A48" s="31" t="s">
        <v>40</v>
      </c>
      <c r="B48" s="32">
        <v>3302</v>
      </c>
      <c r="C48" s="32">
        <v>2558</v>
      </c>
      <c r="D48" s="32">
        <v>3050</v>
      </c>
      <c r="E48" s="32">
        <v>3044</v>
      </c>
      <c r="F48" s="33">
        <f t="shared" si="9"/>
        <v>-1.9672131147541183E-3</v>
      </c>
      <c r="G48" s="32">
        <f t="shared" si="6"/>
        <v>-6</v>
      </c>
      <c r="H48" s="33">
        <f t="shared" si="7"/>
        <v>6.2826879336891593E-3</v>
      </c>
      <c r="I48" s="30"/>
      <c r="J48" s="32">
        <v>13291</v>
      </c>
      <c r="K48" s="32">
        <v>11846</v>
      </c>
      <c r="L48" s="32">
        <v>12676</v>
      </c>
      <c r="M48" s="32">
        <v>14304</v>
      </c>
      <c r="N48" s="33">
        <f t="shared" si="10"/>
        <v>0.12843168191858623</v>
      </c>
      <c r="O48" s="32">
        <f t="shared" si="11"/>
        <v>1628</v>
      </c>
      <c r="P48" s="33">
        <f t="shared" si="8"/>
        <v>4.5499251221774494E-3</v>
      </c>
    </row>
    <row r="49" spans="1:16" x14ac:dyDescent="0.25">
      <c r="A49" s="31" t="s">
        <v>41</v>
      </c>
      <c r="B49" s="32">
        <v>572</v>
      </c>
      <c r="C49" s="32">
        <v>592</v>
      </c>
      <c r="D49" s="32">
        <v>435</v>
      </c>
      <c r="E49" s="32">
        <v>536</v>
      </c>
      <c r="F49" s="33">
        <f t="shared" si="9"/>
        <v>0.23218390804597711</v>
      </c>
      <c r="G49" s="32">
        <f t="shared" si="6"/>
        <v>101</v>
      </c>
      <c r="H49" s="33">
        <f t="shared" si="7"/>
        <v>1.1062814495589322E-3</v>
      </c>
      <c r="I49" s="30"/>
      <c r="J49" s="32">
        <v>13570</v>
      </c>
      <c r="K49" s="32">
        <v>14541</v>
      </c>
      <c r="L49" s="32">
        <v>10812</v>
      </c>
      <c r="M49" s="32">
        <v>10596</v>
      </c>
      <c r="N49" s="33">
        <f t="shared" si="10"/>
        <v>-1.9977802441731418E-2</v>
      </c>
      <c r="O49" s="32">
        <f t="shared" si="11"/>
        <v>-216</v>
      </c>
      <c r="P49" s="33">
        <f t="shared" si="8"/>
        <v>3.3704562775861476E-3</v>
      </c>
    </row>
    <row r="50" spans="1:16" x14ac:dyDescent="0.25">
      <c r="A50" s="31" t="s">
        <v>42</v>
      </c>
      <c r="B50" s="32">
        <v>4277</v>
      </c>
      <c r="C50" s="32">
        <v>4407</v>
      </c>
      <c r="D50" s="32">
        <v>5049</v>
      </c>
      <c r="E50" s="32">
        <v>4209</v>
      </c>
      <c r="F50" s="33">
        <f t="shared" si="9"/>
        <v>-0.16636957813428399</v>
      </c>
      <c r="G50" s="32">
        <f t="shared" si="6"/>
        <v>-840</v>
      </c>
      <c r="H50" s="33">
        <f t="shared" si="7"/>
        <v>8.6871989201372114E-3</v>
      </c>
      <c r="I50" s="30"/>
      <c r="J50" s="32">
        <v>20659</v>
      </c>
      <c r="K50" s="32">
        <v>24543</v>
      </c>
      <c r="L50" s="32">
        <v>24162</v>
      </c>
      <c r="M50" s="32">
        <v>24008</v>
      </c>
      <c r="N50" s="33">
        <f t="shared" si="10"/>
        <v>-6.3736445658472141E-3</v>
      </c>
      <c r="O50" s="32">
        <f t="shared" si="11"/>
        <v>-154</v>
      </c>
      <c r="P50" s="33">
        <f t="shared" si="8"/>
        <v>7.6366472548403388E-3</v>
      </c>
    </row>
    <row r="51" spans="1:16" x14ac:dyDescent="0.25">
      <c r="A51" s="31" t="s">
        <v>43</v>
      </c>
      <c r="B51" s="32">
        <v>9065</v>
      </c>
      <c r="C51" s="32">
        <v>12071</v>
      </c>
      <c r="D51" s="32">
        <v>12403</v>
      </c>
      <c r="E51" s="32">
        <v>12579</v>
      </c>
      <c r="F51" s="33">
        <f t="shared" si="9"/>
        <v>1.4190115294686834E-2</v>
      </c>
      <c r="G51" s="32">
        <f t="shared" si="6"/>
        <v>176</v>
      </c>
      <c r="H51" s="33">
        <f t="shared" si="7"/>
        <v>2.5962526779854118E-2</v>
      </c>
      <c r="I51" s="30"/>
      <c r="J51" s="32">
        <v>59650</v>
      </c>
      <c r="K51" s="32">
        <v>81818</v>
      </c>
      <c r="L51" s="32">
        <v>83344</v>
      </c>
      <c r="M51" s="32">
        <v>86341</v>
      </c>
      <c r="N51" s="33">
        <f t="shared" si="10"/>
        <v>3.5959397197158793E-2</v>
      </c>
      <c r="O51" s="32">
        <f t="shared" si="11"/>
        <v>2997</v>
      </c>
      <c r="P51" s="33">
        <f t="shared" si="8"/>
        <v>2.7464002025581878E-2</v>
      </c>
    </row>
    <row r="52" spans="1:16" x14ac:dyDescent="0.25">
      <c r="A52" s="31" t="s">
        <v>44</v>
      </c>
      <c r="B52" s="32">
        <v>4145</v>
      </c>
      <c r="C52" s="32">
        <v>3662</v>
      </c>
      <c r="D52" s="32">
        <v>4442</v>
      </c>
      <c r="E52" s="32">
        <v>4400</v>
      </c>
      <c r="F52" s="33">
        <f t="shared" si="9"/>
        <v>-9.4552003601980905E-3</v>
      </c>
      <c r="G52" s="32">
        <f t="shared" si="6"/>
        <v>-42</v>
      </c>
      <c r="H52" s="33">
        <f t="shared" si="7"/>
        <v>9.0814148844389955E-3</v>
      </c>
      <c r="I52" s="30"/>
      <c r="J52" s="32">
        <v>27690</v>
      </c>
      <c r="K52" s="32">
        <v>24610</v>
      </c>
      <c r="L52" s="32">
        <v>26965</v>
      </c>
      <c r="M52" s="32">
        <v>27415</v>
      </c>
      <c r="N52" s="33">
        <f t="shared" si="10"/>
        <v>1.6688299647691363E-2</v>
      </c>
      <c r="O52" s="32">
        <f t="shared" si="11"/>
        <v>450</v>
      </c>
      <c r="P52" s="33">
        <f t="shared" si="8"/>
        <v>8.7203717299003617E-3</v>
      </c>
    </row>
    <row r="53" spans="1:16" x14ac:dyDescent="0.25">
      <c r="A53" s="52" t="s">
        <v>45</v>
      </c>
      <c r="B53" s="32">
        <v>597</v>
      </c>
      <c r="C53" s="32">
        <v>513</v>
      </c>
      <c r="D53" s="32">
        <v>631</v>
      </c>
      <c r="E53" s="32">
        <v>512</v>
      </c>
      <c r="F53" s="33">
        <f t="shared" si="9"/>
        <v>-0.18858954041204434</v>
      </c>
      <c r="G53" s="32">
        <f t="shared" si="6"/>
        <v>-119</v>
      </c>
      <c r="H53" s="33">
        <f t="shared" si="7"/>
        <v>1.0567464592801741E-3</v>
      </c>
      <c r="I53" s="30"/>
      <c r="J53" s="32">
        <v>5294</v>
      </c>
      <c r="K53" s="32">
        <v>4665</v>
      </c>
      <c r="L53" s="32">
        <v>4715</v>
      </c>
      <c r="M53" s="32">
        <v>4033</v>
      </c>
      <c r="N53" s="33">
        <f t="shared" si="10"/>
        <v>-0.14464475079533401</v>
      </c>
      <c r="O53" s="32">
        <f t="shared" si="11"/>
        <v>-682</v>
      </c>
      <c r="P53" s="33">
        <f t="shared" si="8"/>
        <v>1.2828473166765699E-3</v>
      </c>
    </row>
    <row r="54" spans="1:16" x14ac:dyDescent="0.25">
      <c r="A54" s="34" t="s">
        <v>46</v>
      </c>
      <c r="B54" s="35">
        <f>B29-SUM(B30:B53)</f>
        <v>19934</v>
      </c>
      <c r="C54" s="35">
        <f>C29-SUM(C30:C53)</f>
        <v>21090</v>
      </c>
      <c r="D54" s="35">
        <f>D29-SUM(D30:D53)</f>
        <v>21711</v>
      </c>
      <c r="E54" s="35">
        <f>E29-SUM(E30:E53)</f>
        <v>20877</v>
      </c>
      <c r="F54" s="36">
        <f t="shared" si="9"/>
        <v>-3.8413707337294434E-2</v>
      </c>
      <c r="G54" s="35">
        <f t="shared" si="6"/>
        <v>-834</v>
      </c>
      <c r="H54" s="36">
        <f t="shared" si="7"/>
        <v>4.3089249668734751E-2</v>
      </c>
      <c r="I54" s="30"/>
      <c r="J54" s="35">
        <f>J29-SUM(J30:J53)</f>
        <v>156573</v>
      </c>
      <c r="K54" s="35">
        <f>K29-SUM(K30:K53)</f>
        <v>141591</v>
      </c>
      <c r="L54" s="35">
        <f>L29-SUM(L30:L53)</f>
        <v>154123</v>
      </c>
      <c r="M54" s="35">
        <f>M29-SUM(M30:M53)</f>
        <v>144800</v>
      </c>
      <c r="N54" s="36">
        <f t="shared" si="10"/>
        <v>-6.0490647080578497E-2</v>
      </c>
      <c r="O54" s="35">
        <f t="shared" si="11"/>
        <v>-9323</v>
      </c>
      <c r="P54" s="36">
        <f t="shared" si="8"/>
        <v>4.6059085409067023E-2</v>
      </c>
    </row>
    <row r="55" spans="1:16" ht="21" x14ac:dyDescent="0.35">
      <c r="A55" s="53" t="s">
        <v>47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5"/>
    </row>
    <row r="56" spans="1:16" x14ac:dyDescent="0.25">
      <c r="A56" s="10"/>
      <c r="B56" s="11" t="s">
        <v>123</v>
      </c>
      <c r="C56" s="12"/>
      <c r="D56" s="12"/>
      <c r="E56" s="12"/>
      <c r="F56" s="12"/>
      <c r="G56" s="12"/>
      <c r="H56" s="13"/>
      <c r="I56" s="14"/>
      <c r="J56" s="11" t="str">
        <f>J$5</f>
        <v>acumulado julio</v>
      </c>
      <c r="K56" s="12"/>
      <c r="L56" s="12"/>
      <c r="M56" s="12"/>
      <c r="N56" s="12"/>
      <c r="O56" s="12"/>
      <c r="P56" s="13"/>
    </row>
    <row r="57" spans="1:16" x14ac:dyDescent="0.25">
      <c r="A57" s="15"/>
      <c r="B57" s="17">
        <f>B$6</f>
        <v>2023</v>
      </c>
      <c r="C57" s="17">
        <f>C$6</f>
        <v>2024</v>
      </c>
      <c r="D57" s="17">
        <f>D$6</f>
        <v>2025</v>
      </c>
      <c r="E57" s="17">
        <f>E$6</f>
        <v>2026</v>
      </c>
      <c r="F57" s="17" t="str">
        <f>CONCATENATE("var ",RIGHT(E57,2),"/",RIGHT(D57,2))</f>
        <v>var 26/25</v>
      </c>
      <c r="G57" s="17" t="str">
        <f>CONCATENATE("dif ",RIGHT(E57,2),"-",RIGHT(D57,2))</f>
        <v>dif 26-25</v>
      </c>
      <c r="H57" s="17" t="str">
        <f>CONCATENATE("cuota ",RIGHT(E57,2))</f>
        <v>cuota 26</v>
      </c>
      <c r="I57" s="18"/>
      <c r="J57" s="17">
        <f>J$6</f>
        <v>2023</v>
      </c>
      <c r="K57" s="17">
        <f>K$6</f>
        <v>2024</v>
      </c>
      <c r="L57" s="17">
        <f>L$6</f>
        <v>2025</v>
      </c>
      <c r="M57" s="17">
        <f>M$6</f>
        <v>2026</v>
      </c>
      <c r="N57" s="17" t="str">
        <f>CONCATENATE("var ",RIGHT(M57,2),"/",RIGHT(L57,2))</f>
        <v>var 26/25</v>
      </c>
      <c r="O57" s="17" t="str">
        <f>CONCATENATE("dif ",RIGHT(M57,2),"-",RIGHT(L57,2))</f>
        <v>dif 26-25</v>
      </c>
      <c r="P57" s="17" t="str">
        <f>CONCATENATE("cuota ",RIGHT(M57,2))</f>
        <v>cuota 26</v>
      </c>
    </row>
    <row r="58" spans="1:16" x14ac:dyDescent="0.25">
      <c r="A58" s="19" t="s">
        <v>48</v>
      </c>
      <c r="B58" s="20">
        <v>454190</v>
      </c>
      <c r="C58" s="20">
        <v>480798</v>
      </c>
      <c r="D58" s="20">
        <v>485154</v>
      </c>
      <c r="E58" s="20">
        <v>484506</v>
      </c>
      <c r="F58" s="21">
        <f>E58/D58-1</f>
        <v>-1.3356583682706535E-3</v>
      </c>
      <c r="G58" s="20">
        <f t="shared" ref="G58:G68" si="12">E58-D58</f>
        <v>-648</v>
      </c>
      <c r="H58" s="21">
        <f t="shared" ref="H58:H68" si="13">E58/$E$58</f>
        <v>1</v>
      </c>
      <c r="I58" s="22"/>
      <c r="J58" s="20">
        <v>2977588</v>
      </c>
      <c r="K58" s="20">
        <v>3169430</v>
      </c>
      <c r="L58" s="20">
        <v>3151846</v>
      </c>
      <c r="M58" s="20">
        <v>3143788</v>
      </c>
      <c r="N58" s="21">
        <f>M58/L58-1</f>
        <v>-2.5565969910966713E-3</v>
      </c>
      <c r="O58" s="20">
        <f>M58-L58</f>
        <v>-8058</v>
      </c>
      <c r="P58" s="21">
        <f t="shared" ref="P58:P68" si="14">M58/$M$58</f>
        <v>1</v>
      </c>
    </row>
    <row r="59" spans="1:16" x14ac:dyDescent="0.25">
      <c r="A59" s="56" t="s">
        <v>49</v>
      </c>
      <c r="B59" s="57">
        <v>164390</v>
      </c>
      <c r="C59" s="57">
        <v>166795</v>
      </c>
      <c r="D59" s="57">
        <v>155966</v>
      </c>
      <c r="E59" s="57">
        <v>163379</v>
      </c>
      <c r="F59" s="58">
        <f t="shared" ref="F59:F68" si="15">E59/D59-1</f>
        <v>4.7529589782388415E-2</v>
      </c>
      <c r="G59" s="57">
        <f t="shared" si="12"/>
        <v>7413</v>
      </c>
      <c r="H59" s="58">
        <f t="shared" si="13"/>
        <v>0.33720738236471787</v>
      </c>
      <c r="I59" s="59"/>
      <c r="J59" s="57">
        <v>1080435</v>
      </c>
      <c r="K59" s="57">
        <v>1125743</v>
      </c>
      <c r="L59" s="57">
        <v>1073331</v>
      </c>
      <c r="M59" s="57">
        <v>1077606</v>
      </c>
      <c r="N59" s="58">
        <f t="shared" ref="N59:N68" si="16">M59/L59-1</f>
        <v>3.9829279131973205E-3</v>
      </c>
      <c r="O59" s="57">
        <f t="shared" ref="O59:O68" si="17">M59-L59</f>
        <v>4275</v>
      </c>
      <c r="P59" s="58">
        <f t="shared" si="14"/>
        <v>0.34277311319974502</v>
      </c>
    </row>
    <row r="60" spans="1:16" x14ac:dyDescent="0.25">
      <c r="A60" s="31" t="s">
        <v>50</v>
      </c>
      <c r="B60" s="32">
        <v>113228</v>
      </c>
      <c r="C60" s="32">
        <v>121148</v>
      </c>
      <c r="D60" s="32">
        <v>126014</v>
      </c>
      <c r="E60" s="32">
        <v>129184</v>
      </c>
      <c r="F60" s="33">
        <f t="shared" si="15"/>
        <v>2.5155935054835155E-2</v>
      </c>
      <c r="G60" s="32">
        <f t="shared" si="12"/>
        <v>3170</v>
      </c>
      <c r="H60" s="33">
        <f t="shared" si="13"/>
        <v>0.2666303410071289</v>
      </c>
      <c r="I60" s="30"/>
      <c r="J60" s="32">
        <v>751128</v>
      </c>
      <c r="K60" s="32">
        <v>796018</v>
      </c>
      <c r="L60" s="32">
        <v>822258</v>
      </c>
      <c r="M60" s="32">
        <v>844127</v>
      </c>
      <c r="N60" s="33">
        <f>M60/L60-1</f>
        <v>2.6596275135055025E-2</v>
      </c>
      <c r="O60" s="32">
        <f>M60-L60</f>
        <v>21869</v>
      </c>
      <c r="P60" s="33">
        <f t="shared" si="14"/>
        <v>0.268506336941295</v>
      </c>
    </row>
    <row r="61" spans="1:16" x14ac:dyDescent="0.25">
      <c r="A61" s="60" t="s">
        <v>51</v>
      </c>
      <c r="B61" s="61">
        <v>2845</v>
      </c>
      <c r="C61" s="61">
        <v>2508</v>
      </c>
      <c r="D61" s="61">
        <v>2685</v>
      </c>
      <c r="E61" s="61">
        <v>3962</v>
      </c>
      <c r="F61" s="62">
        <f t="shared" si="15"/>
        <v>0.4756052141527003</v>
      </c>
      <c r="G61" s="61">
        <f t="shared" si="12"/>
        <v>1277</v>
      </c>
      <c r="H61" s="62">
        <f t="shared" si="13"/>
        <v>8.1774013118516599E-3</v>
      </c>
      <c r="I61" s="30"/>
      <c r="J61" s="61">
        <v>30291</v>
      </c>
      <c r="K61" s="61">
        <v>27053</v>
      </c>
      <c r="L61" s="61">
        <v>24470</v>
      </c>
      <c r="M61" s="61">
        <v>29731</v>
      </c>
      <c r="N61" s="62">
        <f t="shared" si="16"/>
        <v>0.21499795668165089</v>
      </c>
      <c r="O61" s="61">
        <f t="shared" si="17"/>
        <v>5261</v>
      </c>
      <c r="P61" s="62">
        <f t="shared" si="14"/>
        <v>9.4570626263603009E-3</v>
      </c>
    </row>
    <row r="62" spans="1:16" x14ac:dyDescent="0.25">
      <c r="A62" s="31" t="s">
        <v>52</v>
      </c>
      <c r="B62" s="32">
        <v>76772</v>
      </c>
      <c r="C62" s="32">
        <v>90048</v>
      </c>
      <c r="D62" s="32">
        <v>93840</v>
      </c>
      <c r="E62" s="32">
        <v>87554</v>
      </c>
      <c r="F62" s="33">
        <f t="shared" si="15"/>
        <v>-6.6986359761295855E-2</v>
      </c>
      <c r="G62" s="32">
        <f t="shared" si="12"/>
        <v>-6286</v>
      </c>
      <c r="H62" s="33">
        <f t="shared" si="13"/>
        <v>0.18070777245276631</v>
      </c>
      <c r="I62" s="30"/>
      <c r="J62" s="32">
        <v>455709</v>
      </c>
      <c r="K62" s="32">
        <v>526281</v>
      </c>
      <c r="L62" s="32">
        <v>537778</v>
      </c>
      <c r="M62" s="32">
        <v>519145</v>
      </c>
      <c r="N62" s="33">
        <f t="shared" si="16"/>
        <v>-3.4648126178460248E-2</v>
      </c>
      <c r="O62" s="32">
        <f>M62-L62</f>
        <v>-18633</v>
      </c>
      <c r="P62" s="33">
        <f t="shared" si="14"/>
        <v>0.16513359043294268</v>
      </c>
    </row>
    <row r="63" spans="1:16" x14ac:dyDescent="0.25">
      <c r="A63" s="31" t="s">
        <v>53</v>
      </c>
      <c r="B63" s="32">
        <v>21748</v>
      </c>
      <c r="C63" s="32">
        <v>20589</v>
      </c>
      <c r="D63" s="32">
        <v>22582</v>
      </c>
      <c r="E63" s="32">
        <v>21393</v>
      </c>
      <c r="F63" s="33">
        <f t="shared" si="15"/>
        <v>-5.2652555132406298E-2</v>
      </c>
      <c r="G63" s="32">
        <f t="shared" si="12"/>
        <v>-1189</v>
      </c>
      <c r="H63" s="33">
        <f t="shared" si="13"/>
        <v>4.4154251959728053E-2</v>
      </c>
      <c r="I63" s="30"/>
      <c r="J63" s="32">
        <v>148504</v>
      </c>
      <c r="K63" s="32">
        <v>138865</v>
      </c>
      <c r="L63" s="32">
        <v>151159</v>
      </c>
      <c r="M63" s="32">
        <v>132836</v>
      </c>
      <c r="N63" s="33">
        <f t="shared" si="16"/>
        <v>-0.12121673205035755</v>
      </c>
      <c r="O63" s="32">
        <f t="shared" si="17"/>
        <v>-18323</v>
      </c>
      <c r="P63" s="33">
        <f t="shared" si="14"/>
        <v>4.2253485285903503E-2</v>
      </c>
    </row>
    <row r="64" spans="1:16" x14ac:dyDescent="0.25">
      <c r="A64" s="31" t="s">
        <v>54</v>
      </c>
      <c r="B64" s="32">
        <v>17745</v>
      </c>
      <c r="C64" s="32">
        <v>21632</v>
      </c>
      <c r="D64" s="32">
        <v>23873</v>
      </c>
      <c r="E64" s="32">
        <v>21827</v>
      </c>
      <c r="F64" s="33">
        <f t="shared" si="15"/>
        <v>-8.570351443052826E-2</v>
      </c>
      <c r="G64" s="32">
        <f t="shared" si="12"/>
        <v>-2046</v>
      </c>
      <c r="H64" s="33">
        <f t="shared" si="13"/>
        <v>4.5050009700602266E-2</v>
      </c>
      <c r="I64" s="30"/>
      <c r="J64" s="32">
        <v>144321</v>
      </c>
      <c r="K64" s="32">
        <v>146578</v>
      </c>
      <c r="L64" s="32">
        <v>164634</v>
      </c>
      <c r="M64" s="32">
        <v>168537</v>
      </c>
      <c r="N64" s="33">
        <f t="shared" si="16"/>
        <v>2.3707132184117574E-2</v>
      </c>
      <c r="O64" s="32">
        <f t="shared" si="17"/>
        <v>3903</v>
      </c>
      <c r="P64" s="33">
        <f t="shared" si="14"/>
        <v>5.3609530922568573E-2</v>
      </c>
    </row>
    <row r="65" spans="1:16" x14ac:dyDescent="0.25">
      <c r="A65" s="31" t="s">
        <v>55</v>
      </c>
      <c r="B65" s="32">
        <v>4340</v>
      </c>
      <c r="C65" s="32">
        <v>4593</v>
      </c>
      <c r="D65" s="32">
        <v>3637</v>
      </c>
      <c r="E65" s="32">
        <v>3086</v>
      </c>
      <c r="F65" s="33">
        <f t="shared" si="15"/>
        <v>-0.15149848776464114</v>
      </c>
      <c r="G65" s="32">
        <f t="shared" si="12"/>
        <v>-551</v>
      </c>
      <c r="H65" s="33">
        <f t="shared" si="13"/>
        <v>6.3693741666769861E-3</v>
      </c>
      <c r="I65" s="30"/>
      <c r="J65" s="32">
        <v>35023</v>
      </c>
      <c r="K65" s="32">
        <v>33791</v>
      </c>
      <c r="L65" s="32">
        <v>31909</v>
      </c>
      <c r="M65" s="32">
        <v>31112</v>
      </c>
      <c r="N65" s="33">
        <f t="shared" si="16"/>
        <v>-2.4977279137547437E-2</v>
      </c>
      <c r="O65" s="32">
        <f>M65-L65</f>
        <v>-797</v>
      </c>
      <c r="P65" s="33">
        <f t="shared" si="14"/>
        <v>9.8963416108210859E-3</v>
      </c>
    </row>
    <row r="66" spans="1:16" x14ac:dyDescent="0.25">
      <c r="A66" s="31" t="s">
        <v>56</v>
      </c>
      <c r="B66" s="32">
        <v>26451</v>
      </c>
      <c r="C66" s="32">
        <v>24893</v>
      </c>
      <c r="D66" s="32">
        <v>27952</v>
      </c>
      <c r="E66" s="32">
        <v>27459</v>
      </c>
      <c r="F66" s="33">
        <f t="shared" si="15"/>
        <v>-1.7637378362907796E-2</v>
      </c>
      <c r="G66" s="32">
        <f t="shared" si="12"/>
        <v>-493</v>
      </c>
      <c r="H66" s="33">
        <f t="shared" si="13"/>
        <v>5.6674220752684176E-2</v>
      </c>
      <c r="I66" s="30"/>
      <c r="J66" s="32">
        <v>159812</v>
      </c>
      <c r="K66" s="32">
        <v>167855</v>
      </c>
      <c r="L66" s="32">
        <v>164017</v>
      </c>
      <c r="M66" s="32">
        <v>168720</v>
      </c>
      <c r="N66" s="33">
        <f t="shared" si="16"/>
        <v>2.8673856978240098E-2</v>
      </c>
      <c r="O66" s="32">
        <f t="shared" si="17"/>
        <v>4703</v>
      </c>
      <c r="P66" s="33">
        <f t="shared" si="14"/>
        <v>5.3667740954542735E-2</v>
      </c>
    </row>
    <row r="67" spans="1:16" x14ac:dyDescent="0.25">
      <c r="A67" s="52" t="s">
        <v>57</v>
      </c>
      <c r="B67" s="39">
        <v>17055</v>
      </c>
      <c r="C67" s="39">
        <v>16852</v>
      </c>
      <c r="D67" s="39">
        <v>17502</v>
      </c>
      <c r="E67" s="39">
        <v>17086</v>
      </c>
      <c r="F67" s="40">
        <f t="shared" si="15"/>
        <v>-2.3768712147183124E-2</v>
      </c>
      <c r="G67" s="39">
        <f t="shared" si="12"/>
        <v>-416</v>
      </c>
      <c r="H67" s="40">
        <f t="shared" si="13"/>
        <v>3.5264785162619244E-2</v>
      </c>
      <c r="I67" s="30"/>
      <c r="J67" s="39">
        <v>103711</v>
      </c>
      <c r="K67" s="39">
        <v>133707</v>
      </c>
      <c r="L67" s="39">
        <v>111695</v>
      </c>
      <c r="M67" s="39">
        <v>111055</v>
      </c>
      <c r="N67" s="40">
        <f t="shared" si="16"/>
        <v>-5.729889431039914E-3</v>
      </c>
      <c r="O67" s="39">
        <f>M67-L67</f>
        <v>-640</v>
      </c>
      <c r="P67" s="40">
        <f t="shared" si="14"/>
        <v>3.532521913055206E-2</v>
      </c>
    </row>
    <row r="68" spans="1:16" x14ac:dyDescent="0.25">
      <c r="A68" s="63" t="s">
        <v>58</v>
      </c>
      <c r="B68" s="64">
        <f>B58-SUM(B59:B67)</f>
        <v>9616</v>
      </c>
      <c r="C68" s="64">
        <f>C58-SUM(C59:C67)</f>
        <v>11740</v>
      </c>
      <c r="D68" s="64">
        <f>D58-SUM(D59:D67)</f>
        <v>11103</v>
      </c>
      <c r="E68" s="64">
        <f>E58-SUM(E59:E67)</f>
        <v>9576</v>
      </c>
      <c r="F68" s="65">
        <f t="shared" si="15"/>
        <v>-0.13753039718994864</v>
      </c>
      <c r="G68" s="64">
        <f t="shared" si="12"/>
        <v>-1527</v>
      </c>
      <c r="H68" s="65">
        <f t="shared" si="13"/>
        <v>1.9764461121224507E-2</v>
      </c>
      <c r="I68" s="30"/>
      <c r="J68" s="64">
        <f>J58-SUM(J59:J67)</f>
        <v>68654</v>
      </c>
      <c r="K68" s="64">
        <f>K58-SUM(K59:K67)</f>
        <v>73539</v>
      </c>
      <c r="L68" s="64">
        <f>L58-SUM(L59:L67)</f>
        <v>70595</v>
      </c>
      <c r="M68" s="64">
        <f>M58-SUM(M59:M67)</f>
        <v>60919</v>
      </c>
      <c r="N68" s="65">
        <f t="shared" si="16"/>
        <v>-0.13706353141157301</v>
      </c>
      <c r="O68" s="64">
        <f t="shared" si="17"/>
        <v>-9676</v>
      </c>
      <c r="P68" s="65">
        <f t="shared" si="14"/>
        <v>1.9377578895269018E-2</v>
      </c>
    </row>
    <row r="69" spans="1:16" ht="21" x14ac:dyDescent="0.35">
      <c r="A69" s="66" t="s">
        <v>59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</row>
    <row r="70" spans="1:16" x14ac:dyDescent="0.25">
      <c r="A70" s="67"/>
      <c r="B70" s="11" t="s">
        <v>123</v>
      </c>
      <c r="C70" s="12"/>
      <c r="D70" s="12"/>
      <c r="E70" s="12"/>
      <c r="F70" s="12"/>
      <c r="G70" s="12"/>
      <c r="H70" s="13"/>
      <c r="I70" s="68"/>
      <c r="J70" s="11" t="str">
        <f>J$5</f>
        <v>acumulado julio</v>
      </c>
      <c r="K70" s="12"/>
      <c r="L70" s="12"/>
      <c r="M70" s="12"/>
      <c r="N70" s="12"/>
      <c r="O70" s="12"/>
      <c r="P70" s="13"/>
    </row>
    <row r="71" spans="1:16" x14ac:dyDescent="0.25">
      <c r="A71" s="15"/>
      <c r="B71" s="17">
        <f>B$6</f>
        <v>2023</v>
      </c>
      <c r="C71" s="17">
        <f>C$6</f>
        <v>2024</v>
      </c>
      <c r="D71" s="17">
        <f>D$6</f>
        <v>2025</v>
      </c>
      <c r="E71" s="17">
        <f>E$6</f>
        <v>2026</v>
      </c>
      <c r="F71" s="17" t="str">
        <f>CONCATENATE("var ",RIGHT(E71,2),"/",RIGHT(D71,2))</f>
        <v>var 26/25</v>
      </c>
      <c r="G71" s="17" t="str">
        <f>CONCATENATE("dif ",RIGHT(E71,2),"-",RIGHT(D71,2))</f>
        <v>dif 26-25</v>
      </c>
      <c r="H71" s="17" t="str">
        <f>CONCATENATE("cuota ",RIGHT(E71,2))</f>
        <v>cuota 26</v>
      </c>
      <c r="I71" s="69"/>
      <c r="J71" s="17">
        <f>J$6</f>
        <v>2023</v>
      </c>
      <c r="K71" s="17">
        <f>K$6</f>
        <v>2024</v>
      </c>
      <c r="L71" s="17">
        <f>L$6</f>
        <v>2025</v>
      </c>
      <c r="M71" s="17">
        <f>M$6</f>
        <v>2026</v>
      </c>
      <c r="N71" s="17" t="str">
        <f>CONCATENATE("var ",RIGHT(M71,2),"/",RIGHT(L71,2))</f>
        <v>var 26/25</v>
      </c>
      <c r="O71" s="17" t="str">
        <f>CONCATENATE("dif ",RIGHT(M71,2),"-",RIGHT(L71,2))</f>
        <v>dif 26-25</v>
      </c>
      <c r="P71" s="17" t="str">
        <f>CONCATENATE("cuota ",RIGHT(M71,2))</f>
        <v>cuota 26</v>
      </c>
    </row>
    <row r="72" spans="1:16" x14ac:dyDescent="0.25">
      <c r="A72" s="70" t="s">
        <v>4</v>
      </c>
      <c r="B72" s="71">
        <v>3056353</v>
      </c>
      <c r="C72" s="71">
        <v>3194799</v>
      </c>
      <c r="D72" s="71">
        <v>3173278</v>
      </c>
      <c r="E72" s="71">
        <v>3103252</v>
      </c>
      <c r="F72" s="72">
        <f>E72/D72-1</f>
        <v>-2.2067401595447955E-2</v>
      </c>
      <c r="G72" s="71">
        <f t="shared" ref="G72:G83" si="18">E72-D72</f>
        <v>-70026</v>
      </c>
      <c r="H72" s="72">
        <f t="shared" ref="H72:H83" si="19">E72/$E$72</f>
        <v>1</v>
      </c>
      <c r="I72" s="73"/>
      <c r="J72" s="71">
        <v>19516285</v>
      </c>
      <c r="K72" s="71">
        <v>20758711</v>
      </c>
      <c r="L72" s="71">
        <v>20157176</v>
      </c>
      <c r="M72" s="71">
        <v>19735608</v>
      </c>
      <c r="N72" s="72">
        <f>M72/L72-1</f>
        <v>-2.0914040736658701E-2</v>
      </c>
      <c r="O72" s="71">
        <f>M72-L72</f>
        <v>-421568</v>
      </c>
      <c r="P72" s="72">
        <f t="shared" ref="P72:P83" si="20">M72/$M$72</f>
        <v>1</v>
      </c>
    </row>
    <row r="73" spans="1:16" x14ac:dyDescent="0.25">
      <c r="A73" s="74" t="s">
        <v>5</v>
      </c>
      <c r="B73" s="75">
        <v>2310396</v>
      </c>
      <c r="C73" s="75">
        <v>2396370</v>
      </c>
      <c r="D73" s="75">
        <v>2340348</v>
      </c>
      <c r="E73" s="75">
        <v>2281006</v>
      </c>
      <c r="F73" s="76">
        <f t="shared" ref="F73:F83" si="21">E73/D73-1</f>
        <v>-2.5356058158872097E-2</v>
      </c>
      <c r="G73" s="75">
        <f t="shared" si="18"/>
        <v>-59342</v>
      </c>
      <c r="H73" s="76">
        <f t="shared" si="19"/>
        <v>0.73503730924849153</v>
      </c>
      <c r="I73" s="77"/>
      <c r="J73" s="75">
        <v>14866439</v>
      </c>
      <c r="K73" s="75">
        <v>15623098</v>
      </c>
      <c r="L73" s="75">
        <v>14958140</v>
      </c>
      <c r="M73" s="75">
        <v>14777300</v>
      </c>
      <c r="N73" s="76">
        <f t="shared" ref="N73:N83" si="22">M73/L73-1</f>
        <v>-1.208973843004546E-2</v>
      </c>
      <c r="O73" s="75">
        <f t="shared" ref="O73:O83" si="23">M73-L73</f>
        <v>-180840</v>
      </c>
      <c r="P73" s="76">
        <f t="shared" si="20"/>
        <v>0.74876335200820765</v>
      </c>
    </row>
    <row r="74" spans="1:16" x14ac:dyDescent="0.25">
      <c r="A74" s="31" t="s">
        <v>6</v>
      </c>
      <c r="B74" s="32">
        <v>402301</v>
      </c>
      <c r="C74" s="32">
        <v>435701</v>
      </c>
      <c r="D74" s="32">
        <v>417878</v>
      </c>
      <c r="E74" s="32">
        <v>447349</v>
      </c>
      <c r="F74" s="33">
        <f t="shared" si="21"/>
        <v>7.0525368648265863E-2</v>
      </c>
      <c r="G74" s="32">
        <f t="shared" si="18"/>
        <v>29471</v>
      </c>
      <c r="H74" s="33">
        <f t="shared" si="19"/>
        <v>0.14415490588582558</v>
      </c>
      <c r="I74" s="78"/>
      <c r="J74" s="32">
        <v>2680739</v>
      </c>
      <c r="K74" s="32">
        <v>2972102</v>
      </c>
      <c r="L74" s="32">
        <v>2799725</v>
      </c>
      <c r="M74" s="32">
        <v>2936859</v>
      </c>
      <c r="N74" s="33">
        <f>M74/L74-1</f>
        <v>4.8981239228852891E-2</v>
      </c>
      <c r="O74" s="32">
        <f>M74-L74</f>
        <v>137134</v>
      </c>
      <c r="P74" s="33">
        <f t="shared" si="20"/>
        <v>0.14881016080173462</v>
      </c>
    </row>
    <row r="75" spans="1:16" x14ac:dyDescent="0.25">
      <c r="A75" s="31" t="s">
        <v>7</v>
      </c>
      <c r="B75" s="32">
        <v>1564161</v>
      </c>
      <c r="C75" s="32">
        <v>1590455</v>
      </c>
      <c r="D75" s="32">
        <v>1574880</v>
      </c>
      <c r="E75" s="32">
        <v>1513659</v>
      </c>
      <c r="F75" s="33">
        <f t="shared" si="21"/>
        <v>-3.8873437976226777E-2</v>
      </c>
      <c r="G75" s="32">
        <f t="shared" si="18"/>
        <v>-61221</v>
      </c>
      <c r="H75" s="33">
        <f t="shared" si="19"/>
        <v>0.48776541511936511</v>
      </c>
      <c r="I75" s="78"/>
      <c r="J75" s="32">
        <v>9802001</v>
      </c>
      <c r="K75" s="32">
        <v>10243335</v>
      </c>
      <c r="L75" s="32">
        <v>9839859</v>
      </c>
      <c r="M75" s="32">
        <v>9589556</v>
      </c>
      <c r="N75" s="33">
        <f t="shared" si="22"/>
        <v>-2.54376612510403E-2</v>
      </c>
      <c r="O75" s="32">
        <f t="shared" si="23"/>
        <v>-250303</v>
      </c>
      <c r="P75" s="33">
        <f t="shared" si="20"/>
        <v>0.48590121976480277</v>
      </c>
    </row>
    <row r="76" spans="1:16" x14ac:dyDescent="0.25">
      <c r="A76" s="31" t="s">
        <v>8</v>
      </c>
      <c r="B76" s="32">
        <v>298466</v>
      </c>
      <c r="C76" s="32">
        <v>319695</v>
      </c>
      <c r="D76" s="32">
        <v>294028</v>
      </c>
      <c r="E76" s="32">
        <v>294743</v>
      </c>
      <c r="F76" s="33">
        <f t="shared" si="21"/>
        <v>2.4317411947161194E-3</v>
      </c>
      <c r="G76" s="32">
        <f t="shared" si="18"/>
        <v>715</v>
      </c>
      <c r="H76" s="33">
        <f t="shared" si="19"/>
        <v>9.4978751322805879E-2</v>
      </c>
      <c r="I76" s="78"/>
      <c r="J76" s="32">
        <v>2047948</v>
      </c>
      <c r="K76" s="32">
        <v>2055648</v>
      </c>
      <c r="L76" s="32">
        <v>1969452</v>
      </c>
      <c r="M76" s="32">
        <v>1925375</v>
      </c>
      <c r="N76" s="33">
        <f t="shared" si="22"/>
        <v>-2.2380337271484696E-2</v>
      </c>
      <c r="O76" s="32">
        <f>M76-L76</f>
        <v>-44077</v>
      </c>
      <c r="P76" s="33">
        <f t="shared" si="20"/>
        <v>9.7558433467061167E-2</v>
      </c>
    </row>
    <row r="77" spans="1:16" x14ac:dyDescent="0.25">
      <c r="A77" s="31" t="s">
        <v>9</v>
      </c>
      <c r="B77" s="32">
        <v>33584</v>
      </c>
      <c r="C77" s="32">
        <v>33876</v>
      </c>
      <c r="D77" s="32">
        <v>38466</v>
      </c>
      <c r="E77" s="32">
        <v>12488</v>
      </c>
      <c r="F77" s="33">
        <f t="shared" si="21"/>
        <v>-0.67534965943950498</v>
      </c>
      <c r="G77" s="32">
        <f t="shared" si="18"/>
        <v>-25978</v>
      </c>
      <c r="H77" s="33">
        <f t="shared" si="19"/>
        <v>4.0241656172299248E-3</v>
      </c>
      <c r="I77" s="78"/>
      <c r="J77" s="32">
        <v>253833</v>
      </c>
      <c r="K77" s="32">
        <v>258976</v>
      </c>
      <c r="L77" s="32">
        <v>258726</v>
      </c>
      <c r="M77" s="32">
        <v>234944</v>
      </c>
      <c r="N77" s="33">
        <f t="shared" si="22"/>
        <v>-9.191963699048411E-2</v>
      </c>
      <c r="O77" s="32">
        <f t="shared" si="23"/>
        <v>-23782</v>
      </c>
      <c r="P77" s="33">
        <f t="shared" si="20"/>
        <v>1.1904573702517804E-2</v>
      </c>
    </row>
    <row r="78" spans="1:16" x14ac:dyDescent="0.25">
      <c r="A78" s="34" t="s">
        <v>10</v>
      </c>
      <c r="B78" s="35">
        <v>11884</v>
      </c>
      <c r="C78" s="35">
        <v>16643</v>
      </c>
      <c r="D78" s="35">
        <v>15096</v>
      </c>
      <c r="E78" s="35">
        <v>12767</v>
      </c>
      <c r="F78" s="36">
        <f t="shared" si="21"/>
        <v>-0.15427927927927931</v>
      </c>
      <c r="G78" s="35">
        <f t="shared" si="18"/>
        <v>-2329</v>
      </c>
      <c r="H78" s="36">
        <f t="shared" si="19"/>
        <v>4.1140713032650905E-3</v>
      </c>
      <c r="I78" s="78"/>
      <c r="J78" s="35">
        <v>81918</v>
      </c>
      <c r="K78" s="35">
        <v>93037</v>
      </c>
      <c r="L78" s="35">
        <v>90378</v>
      </c>
      <c r="M78" s="35">
        <v>90566</v>
      </c>
      <c r="N78" s="36">
        <f t="shared" si="22"/>
        <v>2.0801522494411362E-3</v>
      </c>
      <c r="O78" s="35">
        <f t="shared" si="23"/>
        <v>188</v>
      </c>
      <c r="P78" s="36">
        <f t="shared" si="20"/>
        <v>4.5889642720913382E-3</v>
      </c>
    </row>
    <row r="79" spans="1:16" x14ac:dyDescent="0.25">
      <c r="A79" s="74" t="s">
        <v>11</v>
      </c>
      <c r="B79" s="75">
        <v>745957</v>
      </c>
      <c r="C79" s="75">
        <v>798429</v>
      </c>
      <c r="D79" s="75">
        <v>832930</v>
      </c>
      <c r="E79" s="75">
        <v>822246</v>
      </c>
      <c r="F79" s="76">
        <f t="shared" si="21"/>
        <v>-1.282700827200367E-2</v>
      </c>
      <c r="G79" s="75">
        <f t="shared" si="18"/>
        <v>-10684</v>
      </c>
      <c r="H79" s="76">
        <f t="shared" si="19"/>
        <v>0.26496269075150841</v>
      </c>
      <c r="I79" s="77"/>
      <c r="J79" s="75">
        <v>4649846</v>
      </c>
      <c r="K79" s="75">
        <v>5135613</v>
      </c>
      <c r="L79" s="75">
        <v>5199036</v>
      </c>
      <c r="M79" s="75">
        <v>4958308</v>
      </c>
      <c r="N79" s="76">
        <f t="shared" si="22"/>
        <v>-4.6302429912006726E-2</v>
      </c>
      <c r="O79" s="75">
        <f t="shared" si="23"/>
        <v>-240728</v>
      </c>
      <c r="P79" s="76">
        <f t="shared" si="20"/>
        <v>0.25123664799179229</v>
      </c>
    </row>
    <row r="80" spans="1:16" x14ac:dyDescent="0.25">
      <c r="A80" s="37" t="s">
        <v>12</v>
      </c>
      <c r="B80" s="32">
        <v>46894</v>
      </c>
      <c r="C80" s="32">
        <v>64113</v>
      </c>
      <c r="D80" s="32">
        <v>63844</v>
      </c>
      <c r="E80" s="32">
        <v>60732</v>
      </c>
      <c r="F80" s="33">
        <f t="shared" si="21"/>
        <v>-4.8743813044295425E-2</v>
      </c>
      <c r="G80" s="32">
        <f t="shared" si="18"/>
        <v>-3112</v>
      </c>
      <c r="H80" s="33">
        <f t="shared" si="19"/>
        <v>1.9570437721461227E-2</v>
      </c>
      <c r="I80" s="78"/>
      <c r="J80" s="32">
        <v>291543</v>
      </c>
      <c r="K80" s="32">
        <v>397049</v>
      </c>
      <c r="L80" s="32">
        <v>401243</v>
      </c>
      <c r="M80" s="32">
        <v>391132</v>
      </c>
      <c r="N80" s="33">
        <f t="shared" si="22"/>
        <v>-2.5199193506179496E-2</v>
      </c>
      <c r="O80" s="32">
        <f t="shared" si="23"/>
        <v>-10111</v>
      </c>
      <c r="P80" s="33">
        <f t="shared" si="20"/>
        <v>1.9818593883705028E-2</v>
      </c>
    </row>
    <row r="81" spans="1:16" x14ac:dyDescent="0.25">
      <c r="A81" s="31" t="s">
        <v>8</v>
      </c>
      <c r="B81" s="32">
        <v>468294</v>
      </c>
      <c r="C81" s="32">
        <v>498190</v>
      </c>
      <c r="D81" s="32">
        <v>530872</v>
      </c>
      <c r="E81" s="32">
        <v>494625</v>
      </c>
      <c r="F81" s="33">
        <f t="shared" si="21"/>
        <v>-6.8278229026959458E-2</v>
      </c>
      <c r="G81" s="32">
        <f t="shared" si="18"/>
        <v>-36247</v>
      </c>
      <c r="H81" s="33">
        <f t="shared" si="19"/>
        <v>0.15938924715105315</v>
      </c>
      <c r="I81" s="78"/>
      <c r="J81" s="32">
        <v>2835345</v>
      </c>
      <c r="K81" s="32">
        <v>3110641</v>
      </c>
      <c r="L81" s="32">
        <v>3220235</v>
      </c>
      <c r="M81" s="32">
        <v>3023347</v>
      </c>
      <c r="N81" s="33">
        <f t="shared" si="22"/>
        <v>-6.1140879469976595E-2</v>
      </c>
      <c r="O81" s="32">
        <f t="shared" si="23"/>
        <v>-196888</v>
      </c>
      <c r="P81" s="33">
        <f t="shared" si="20"/>
        <v>0.15319249348689942</v>
      </c>
    </row>
    <row r="82" spans="1:16" x14ac:dyDescent="0.25">
      <c r="A82" s="31" t="s">
        <v>9</v>
      </c>
      <c r="B82" s="32">
        <v>169365</v>
      </c>
      <c r="C82" s="32">
        <v>166282</v>
      </c>
      <c r="D82" s="32">
        <v>163315</v>
      </c>
      <c r="E82" s="32">
        <v>191457</v>
      </c>
      <c r="F82" s="33">
        <f t="shared" si="21"/>
        <v>0.17231730092153197</v>
      </c>
      <c r="G82" s="32">
        <f t="shared" si="18"/>
        <v>28142</v>
      </c>
      <c r="H82" s="33">
        <f t="shared" si="19"/>
        <v>6.1695601904067088E-2</v>
      </c>
      <c r="I82" s="78"/>
      <c r="J82" s="32">
        <v>1086956</v>
      </c>
      <c r="K82" s="32">
        <v>1151249</v>
      </c>
      <c r="L82" s="32">
        <v>1067640</v>
      </c>
      <c r="M82" s="32">
        <v>1040671</v>
      </c>
      <c r="N82" s="33">
        <f t="shared" si="22"/>
        <v>-2.5260387396500716E-2</v>
      </c>
      <c r="O82" s="32">
        <f t="shared" si="23"/>
        <v>-26969</v>
      </c>
      <c r="P82" s="33">
        <f t="shared" si="20"/>
        <v>5.2730627807362207E-2</v>
      </c>
    </row>
    <row r="83" spans="1:16" x14ac:dyDescent="0.25">
      <c r="A83" s="38" t="s">
        <v>10</v>
      </c>
      <c r="B83" s="64">
        <v>61404</v>
      </c>
      <c r="C83" s="64">
        <v>69844</v>
      </c>
      <c r="D83" s="64">
        <v>74899</v>
      </c>
      <c r="E83" s="64">
        <v>75432</v>
      </c>
      <c r="F83" s="65">
        <f t="shared" si="21"/>
        <v>7.1162498831760512E-3</v>
      </c>
      <c r="G83" s="64">
        <f t="shared" si="18"/>
        <v>533</v>
      </c>
      <c r="H83" s="65">
        <f t="shared" si="19"/>
        <v>2.4307403974926946E-2</v>
      </c>
      <c r="I83" s="78"/>
      <c r="J83" s="64">
        <v>436002</v>
      </c>
      <c r="K83" s="64">
        <v>476674</v>
      </c>
      <c r="L83" s="64">
        <v>509918</v>
      </c>
      <c r="M83" s="64">
        <v>503158</v>
      </c>
      <c r="N83" s="65">
        <f t="shared" si="22"/>
        <v>-1.3257033483815017E-2</v>
      </c>
      <c r="O83" s="64">
        <f t="shared" si="23"/>
        <v>-6760</v>
      </c>
      <c r="P83" s="65">
        <f t="shared" si="20"/>
        <v>2.5494932813825651E-2</v>
      </c>
    </row>
    <row r="84" spans="1:16" x14ac:dyDescent="0.25">
      <c r="A84" s="42" t="s">
        <v>13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4"/>
    </row>
    <row r="85" spans="1:16" ht="21" x14ac:dyDescent="0.35">
      <c r="A85" s="66" t="s">
        <v>60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</row>
    <row r="86" spans="1:16" x14ac:dyDescent="0.25">
      <c r="A86" s="67"/>
      <c r="B86" s="11" t="s">
        <v>123</v>
      </c>
      <c r="C86" s="12"/>
      <c r="D86" s="12"/>
      <c r="E86" s="12"/>
      <c r="F86" s="12"/>
      <c r="G86" s="12"/>
      <c r="H86" s="13"/>
      <c r="I86" s="68"/>
      <c r="J86" s="11" t="str">
        <f>J$5</f>
        <v>acumulado julio</v>
      </c>
      <c r="K86" s="12"/>
      <c r="L86" s="12"/>
      <c r="M86" s="12"/>
      <c r="N86" s="12"/>
      <c r="O86" s="12"/>
      <c r="P86" s="13"/>
    </row>
    <row r="87" spans="1:16" x14ac:dyDescent="0.25">
      <c r="A87" s="15"/>
      <c r="B87" s="17">
        <f>B$6</f>
        <v>2023</v>
      </c>
      <c r="C87" s="17">
        <f>C$6</f>
        <v>2024</v>
      </c>
      <c r="D87" s="17">
        <f>D$6</f>
        <v>2025</v>
      </c>
      <c r="E87" s="17">
        <f>E$6</f>
        <v>2026</v>
      </c>
      <c r="F87" s="17" t="str">
        <f>CONCATENATE("var ",RIGHT(E87,2),"/",RIGHT(D87,2))</f>
        <v>var 26/25</v>
      </c>
      <c r="G87" s="17" t="str">
        <f>CONCATENATE("dif ",RIGHT(E87,2),"-",RIGHT(D87,2))</f>
        <v>dif 26-25</v>
      </c>
      <c r="H87" s="17" t="str">
        <f>CONCATENATE("cuota ",RIGHT(E87,2))</f>
        <v>cuota 26</v>
      </c>
      <c r="I87" s="69"/>
      <c r="J87" s="17">
        <f>J$6</f>
        <v>2023</v>
      </c>
      <c r="K87" s="17">
        <f>K$6</f>
        <v>2024</v>
      </c>
      <c r="L87" s="17">
        <f>L$6</f>
        <v>2025</v>
      </c>
      <c r="M87" s="17">
        <f>M$6</f>
        <v>2026</v>
      </c>
      <c r="N87" s="17" t="str">
        <f>CONCATENATE("var ",RIGHT(M87,2),"/",RIGHT(L87,2))</f>
        <v>var 26/25</v>
      </c>
      <c r="O87" s="17" t="str">
        <f>CONCATENATE("dif ",RIGHT(M87,2),"-",RIGHT(L87,2))</f>
        <v>dif 26-25</v>
      </c>
      <c r="P87" s="17" t="str">
        <f>CONCATENATE("cuota ",RIGHT(M87,2))</f>
        <v>cuota 26</v>
      </c>
    </row>
    <row r="88" spans="1:16" x14ac:dyDescent="0.25">
      <c r="A88" s="70" t="s">
        <v>15</v>
      </c>
      <c r="B88" s="71">
        <v>3056353</v>
      </c>
      <c r="C88" s="71">
        <v>3194799</v>
      </c>
      <c r="D88" s="71">
        <v>3173278</v>
      </c>
      <c r="E88" s="71">
        <v>3103252</v>
      </c>
      <c r="F88" s="72">
        <f>E88/D88-1</f>
        <v>-2.2067401595447955E-2</v>
      </c>
      <c r="G88" s="71">
        <f t="shared" ref="G88:G119" si="24">E88-D88</f>
        <v>-70026</v>
      </c>
      <c r="H88" s="72">
        <f>E88/$E$88</f>
        <v>1</v>
      </c>
      <c r="I88" s="73"/>
      <c r="J88" s="71">
        <v>19516285</v>
      </c>
      <c r="K88" s="71">
        <v>20758711</v>
      </c>
      <c r="L88" s="71">
        <v>20157176</v>
      </c>
      <c r="M88" s="71">
        <v>19735608</v>
      </c>
      <c r="N88" s="72">
        <f>M88/L88-1</f>
        <v>-2.0914040736658701E-2</v>
      </c>
      <c r="O88" s="71">
        <f>M88-L88</f>
        <v>-421568</v>
      </c>
      <c r="P88" s="72">
        <f>M88/$M$88</f>
        <v>1</v>
      </c>
    </row>
    <row r="89" spans="1:16" x14ac:dyDescent="0.25">
      <c r="A89" s="79" t="s">
        <v>16</v>
      </c>
      <c r="B89" s="80">
        <v>530629</v>
      </c>
      <c r="C89" s="80">
        <v>503554</v>
      </c>
      <c r="D89" s="80">
        <v>515075</v>
      </c>
      <c r="E89" s="80">
        <v>500699</v>
      </c>
      <c r="F89" s="81">
        <f t="shared" ref="F89:F119" si="25">E89/D89-1</f>
        <v>-2.791049847109639E-2</v>
      </c>
      <c r="G89" s="80">
        <f t="shared" si="24"/>
        <v>-14376</v>
      </c>
      <c r="H89" s="81">
        <f>E89/$E$88</f>
        <v>0.1613465487172811</v>
      </c>
      <c r="I89" s="82"/>
      <c r="J89" s="80">
        <v>2429850</v>
      </c>
      <c r="K89" s="80">
        <v>2382764</v>
      </c>
      <c r="L89" s="80">
        <v>2335961</v>
      </c>
      <c r="M89" s="80">
        <v>2366166</v>
      </c>
      <c r="N89" s="81">
        <f t="shared" ref="N89:N119" si="26">M89/L89-1</f>
        <v>1.2930438479067163E-2</v>
      </c>
      <c r="O89" s="80">
        <f t="shared" ref="O89:O119" si="27">M89-L89</f>
        <v>30205</v>
      </c>
      <c r="P89" s="81">
        <f>M89/$M$88</f>
        <v>0.11989324068455352</v>
      </c>
    </row>
    <row r="90" spans="1:16" x14ac:dyDescent="0.25">
      <c r="A90" s="52" t="s">
        <v>17</v>
      </c>
      <c r="B90" s="28">
        <v>183836</v>
      </c>
      <c r="C90" s="28">
        <v>172794</v>
      </c>
      <c r="D90" s="28">
        <v>156505</v>
      </c>
      <c r="E90" s="28">
        <v>168413</v>
      </c>
      <c r="F90" s="29">
        <f t="shared" si="25"/>
        <v>7.6087025973611055E-2</v>
      </c>
      <c r="G90" s="28">
        <f t="shared" si="24"/>
        <v>11908</v>
      </c>
      <c r="H90" s="29">
        <f>E90/$E$23</f>
        <v>0.34759734657568742</v>
      </c>
      <c r="I90" s="83"/>
      <c r="J90" s="28">
        <v>760699</v>
      </c>
      <c r="K90" s="28">
        <v>768284</v>
      </c>
      <c r="L90" s="28">
        <v>660791</v>
      </c>
      <c r="M90" s="28">
        <v>703198</v>
      </c>
      <c r="N90" s="29">
        <f t="shared" si="26"/>
        <v>6.4176116200129751E-2</v>
      </c>
      <c r="O90" s="28">
        <f>M90-L90</f>
        <v>42407</v>
      </c>
      <c r="P90" s="29">
        <f>M90/$M$23</f>
        <v>0.22367856865666513</v>
      </c>
    </row>
    <row r="91" spans="1:16" x14ac:dyDescent="0.25">
      <c r="A91" s="49" t="s">
        <v>18</v>
      </c>
      <c r="B91" s="28">
        <v>95288</v>
      </c>
      <c r="C91" s="28">
        <v>88105</v>
      </c>
      <c r="D91" s="28">
        <v>103990</v>
      </c>
      <c r="E91" s="28">
        <v>85345</v>
      </c>
      <c r="F91" s="50">
        <f t="shared" si="25"/>
        <v>-0.179296086162131</v>
      </c>
      <c r="G91" s="28">
        <f t="shared" si="24"/>
        <v>-18645</v>
      </c>
      <c r="H91" s="50">
        <f>E91/$E$23</f>
        <v>0.17614848938919228</v>
      </c>
      <c r="I91" s="84"/>
      <c r="J91" s="28">
        <v>444339</v>
      </c>
      <c r="K91" s="28">
        <v>366239</v>
      </c>
      <c r="L91" s="28">
        <v>403808</v>
      </c>
      <c r="M91" s="28">
        <v>366906</v>
      </c>
      <c r="N91" s="50">
        <f t="shared" si="26"/>
        <v>-9.1385014660432695E-2</v>
      </c>
      <c r="O91" s="51">
        <f t="shared" si="27"/>
        <v>-36902</v>
      </c>
      <c r="P91" s="50">
        <f>M91/$M$23</f>
        <v>0.11670825131974548</v>
      </c>
    </row>
    <row r="92" spans="1:16" x14ac:dyDescent="0.25">
      <c r="A92" s="49" t="s">
        <v>19</v>
      </c>
      <c r="B92" s="51">
        <f>B90-B91</f>
        <v>88548</v>
      </c>
      <c r="C92" s="51">
        <f>C90-C91</f>
        <v>84689</v>
      </c>
      <c r="D92" s="51">
        <f>D90-D91</f>
        <v>52515</v>
      </c>
      <c r="E92" s="51">
        <f>E90-E91</f>
        <v>83068</v>
      </c>
      <c r="F92" s="50">
        <f t="shared" si="25"/>
        <v>0.58179567742549754</v>
      </c>
      <c r="G92" s="51">
        <f t="shared" si="24"/>
        <v>30553</v>
      </c>
      <c r="H92" s="50">
        <f>E92/$E$23</f>
        <v>0.17144885718649511</v>
      </c>
      <c r="I92" s="84"/>
      <c r="J92" s="51">
        <f>J90-J91</f>
        <v>316360</v>
      </c>
      <c r="K92" s="51">
        <f>K90-K91</f>
        <v>402045</v>
      </c>
      <c r="L92" s="51">
        <f>L90-L91</f>
        <v>256983</v>
      </c>
      <c r="M92" s="51">
        <f>M90-M91</f>
        <v>336292</v>
      </c>
      <c r="N92" s="50">
        <f t="shared" si="26"/>
        <v>0.30861574501037037</v>
      </c>
      <c r="O92" s="51">
        <f t="shared" si="27"/>
        <v>79309</v>
      </c>
      <c r="P92" s="50">
        <f>M92/$M$23</f>
        <v>0.10697031733691967</v>
      </c>
    </row>
    <row r="93" spans="1:16" x14ac:dyDescent="0.25">
      <c r="A93" s="85" t="s">
        <v>20</v>
      </c>
      <c r="B93" s="35">
        <v>346793</v>
      </c>
      <c r="C93" s="35">
        <v>330760</v>
      </c>
      <c r="D93" s="35">
        <v>358570</v>
      </c>
      <c r="E93" s="35">
        <v>332286</v>
      </c>
      <c r="F93" s="36">
        <f t="shared" si="25"/>
        <v>-7.3302284072844892E-2</v>
      </c>
      <c r="G93" s="35">
        <f t="shared" si="24"/>
        <v>-26284</v>
      </c>
      <c r="H93" s="36">
        <f>E93/$E$23</f>
        <v>0.68582432415697636</v>
      </c>
      <c r="I93" s="84"/>
      <c r="J93" s="28">
        <v>1669151</v>
      </c>
      <c r="K93" s="28">
        <v>1614480</v>
      </c>
      <c r="L93" s="28">
        <v>1675170</v>
      </c>
      <c r="M93" s="28">
        <v>1662968</v>
      </c>
      <c r="N93" s="36">
        <f t="shared" si="26"/>
        <v>-7.2840368440217906E-3</v>
      </c>
      <c r="O93" s="35">
        <f t="shared" si="27"/>
        <v>-12202</v>
      </c>
      <c r="P93" s="36">
        <f>M93/$M$23</f>
        <v>0.5289695106667498</v>
      </c>
    </row>
    <row r="94" spans="1:16" x14ac:dyDescent="0.25">
      <c r="A94" s="79" t="s">
        <v>21</v>
      </c>
      <c r="B94" s="80">
        <v>2525724</v>
      </c>
      <c r="C94" s="80">
        <v>2691245</v>
      </c>
      <c r="D94" s="80">
        <v>2658203</v>
      </c>
      <c r="E94" s="80">
        <v>2602553</v>
      </c>
      <c r="F94" s="81">
        <f t="shared" si="25"/>
        <v>-2.0935195694234077E-2</v>
      </c>
      <c r="G94" s="80">
        <f t="shared" si="24"/>
        <v>-55650</v>
      </c>
      <c r="H94" s="81">
        <f t="shared" ref="H94:H119" si="28">E94/$E$88</f>
        <v>0.83865345128271895</v>
      </c>
      <c r="I94" s="82"/>
      <c r="J94" s="80">
        <v>17086435</v>
      </c>
      <c r="K94" s="80">
        <v>18375947</v>
      </c>
      <c r="L94" s="80">
        <v>17821215</v>
      </c>
      <c r="M94" s="80">
        <v>17369442</v>
      </c>
      <c r="N94" s="81">
        <f t="shared" si="26"/>
        <v>-2.5350291773035716E-2</v>
      </c>
      <c r="O94" s="80">
        <f t="shared" si="27"/>
        <v>-451773</v>
      </c>
      <c r="P94" s="81">
        <f t="shared" ref="P94:P119" si="29">M94/$M$88</f>
        <v>0.88010675931544646</v>
      </c>
    </row>
    <row r="95" spans="1:16" x14ac:dyDescent="0.25">
      <c r="A95" s="27" t="s">
        <v>22</v>
      </c>
      <c r="B95" s="86">
        <v>236654</v>
      </c>
      <c r="C95" s="86">
        <v>233276</v>
      </c>
      <c r="D95" s="86">
        <v>219007</v>
      </c>
      <c r="E95" s="86">
        <v>198156</v>
      </c>
      <c r="F95" s="87">
        <f t="shared" si="25"/>
        <v>-9.5207002515901307E-2</v>
      </c>
      <c r="G95" s="86">
        <f t="shared" si="24"/>
        <v>-20851</v>
      </c>
      <c r="H95" s="87">
        <f t="shared" si="28"/>
        <v>6.3854305096717898E-2</v>
      </c>
      <c r="I95" s="83"/>
      <c r="J95" s="86">
        <v>2034697</v>
      </c>
      <c r="K95" s="86">
        <v>2158859</v>
      </c>
      <c r="L95" s="86">
        <v>2038545</v>
      </c>
      <c r="M95" s="86">
        <v>1855106</v>
      </c>
      <c r="N95" s="87">
        <f t="shared" si="26"/>
        <v>-8.9985259094108816E-2</v>
      </c>
      <c r="O95" s="86">
        <f t="shared" si="27"/>
        <v>-183439</v>
      </c>
      <c r="P95" s="87">
        <f t="shared" si="29"/>
        <v>9.3997914834952137E-2</v>
      </c>
    </row>
    <row r="96" spans="1:16" x14ac:dyDescent="0.25">
      <c r="A96" s="31" t="s">
        <v>23</v>
      </c>
      <c r="B96" s="32">
        <v>19540</v>
      </c>
      <c r="C96" s="32">
        <v>22100</v>
      </c>
      <c r="D96" s="32">
        <v>21300</v>
      </c>
      <c r="E96" s="32">
        <v>17333</v>
      </c>
      <c r="F96" s="33">
        <f t="shared" si="25"/>
        <v>-0.18624413145539909</v>
      </c>
      <c r="G96" s="32">
        <f t="shared" si="24"/>
        <v>-3967</v>
      </c>
      <c r="H96" s="33">
        <f t="shared" si="28"/>
        <v>5.5854310252599531E-3</v>
      </c>
      <c r="I96" s="84"/>
      <c r="J96" s="32">
        <v>135992</v>
      </c>
      <c r="K96" s="32">
        <v>145675</v>
      </c>
      <c r="L96" s="32">
        <v>135181</v>
      </c>
      <c r="M96" s="32">
        <v>137616</v>
      </c>
      <c r="N96" s="33">
        <f t="shared" si="26"/>
        <v>1.8012886426346908E-2</v>
      </c>
      <c r="O96" s="32">
        <f t="shared" si="27"/>
        <v>2435</v>
      </c>
      <c r="P96" s="33">
        <f t="shared" si="29"/>
        <v>6.9729800064938464E-3</v>
      </c>
    </row>
    <row r="97" spans="1:16" x14ac:dyDescent="0.25">
      <c r="A97" s="31" t="s">
        <v>24</v>
      </c>
      <c r="B97" s="32">
        <v>1472</v>
      </c>
      <c r="C97" s="32">
        <v>1727</v>
      </c>
      <c r="D97" s="32">
        <v>1829</v>
      </c>
      <c r="E97" s="32">
        <v>2648</v>
      </c>
      <c r="F97" s="33">
        <f t="shared" si="25"/>
        <v>0.44778567523236745</v>
      </c>
      <c r="G97" s="32">
        <f t="shared" si="24"/>
        <v>819</v>
      </c>
      <c r="H97" s="33">
        <f t="shared" si="28"/>
        <v>8.5329841082838265E-4</v>
      </c>
      <c r="I97" s="84"/>
      <c r="J97" s="32">
        <v>18566</v>
      </c>
      <c r="K97" s="32">
        <v>18809</v>
      </c>
      <c r="L97" s="32">
        <v>20278</v>
      </c>
      <c r="M97" s="32">
        <v>27976</v>
      </c>
      <c r="N97" s="33">
        <f t="shared" si="26"/>
        <v>0.37962323700562184</v>
      </c>
      <c r="O97" s="32">
        <f t="shared" si="27"/>
        <v>7698</v>
      </c>
      <c r="P97" s="33">
        <f t="shared" si="29"/>
        <v>1.4175393025641775E-3</v>
      </c>
    </row>
    <row r="98" spans="1:16" x14ac:dyDescent="0.25">
      <c r="A98" s="31" t="s">
        <v>25</v>
      </c>
      <c r="B98" s="32">
        <v>11545</v>
      </c>
      <c r="C98" s="32">
        <v>15597</v>
      </c>
      <c r="D98" s="32">
        <v>15849</v>
      </c>
      <c r="E98" s="32">
        <v>11189</v>
      </c>
      <c r="F98" s="33">
        <f t="shared" si="25"/>
        <v>-0.29402485961259384</v>
      </c>
      <c r="G98" s="32">
        <f t="shared" si="24"/>
        <v>-4660</v>
      </c>
      <c r="H98" s="33">
        <f t="shared" si="28"/>
        <v>3.6055724768726486E-3</v>
      </c>
      <c r="I98" s="84"/>
      <c r="J98" s="32">
        <v>345408</v>
      </c>
      <c r="K98" s="32">
        <v>327534</v>
      </c>
      <c r="L98" s="32">
        <v>319056</v>
      </c>
      <c r="M98" s="32">
        <v>277729</v>
      </c>
      <c r="N98" s="33">
        <f t="shared" si="26"/>
        <v>-0.12952898550724634</v>
      </c>
      <c r="O98" s="32">
        <f t="shared" si="27"/>
        <v>-41327</v>
      </c>
      <c r="P98" s="33">
        <f t="shared" si="29"/>
        <v>1.4072482590858108E-2</v>
      </c>
    </row>
    <row r="99" spans="1:16" x14ac:dyDescent="0.25">
      <c r="A99" s="31" t="s">
        <v>26</v>
      </c>
      <c r="B99" s="32">
        <v>15741</v>
      </c>
      <c r="C99" s="32">
        <v>20377</v>
      </c>
      <c r="D99" s="32">
        <v>12165</v>
      </c>
      <c r="E99" s="32">
        <v>12135</v>
      </c>
      <c r="F99" s="33">
        <f t="shared" si="25"/>
        <v>-2.4660912453761119E-3</v>
      </c>
      <c r="G99" s="32">
        <f t="shared" si="24"/>
        <v>-30</v>
      </c>
      <c r="H99" s="33">
        <f t="shared" si="28"/>
        <v>3.9104139786262926E-3</v>
      </c>
      <c r="I99" s="84"/>
      <c r="J99" s="32">
        <v>95506</v>
      </c>
      <c r="K99" s="32">
        <v>97180</v>
      </c>
      <c r="L99" s="32">
        <v>89635</v>
      </c>
      <c r="M99" s="32">
        <v>86167</v>
      </c>
      <c r="N99" s="33">
        <f t="shared" si="26"/>
        <v>-3.8690243766385857E-2</v>
      </c>
      <c r="O99" s="32">
        <f t="shared" si="27"/>
        <v>-3468</v>
      </c>
      <c r="P99" s="33">
        <f t="shared" si="29"/>
        <v>4.3660676681458203E-3</v>
      </c>
    </row>
    <row r="100" spans="1:16" x14ac:dyDescent="0.25">
      <c r="A100" s="31" t="s">
        <v>27</v>
      </c>
      <c r="B100" s="32">
        <v>1015</v>
      </c>
      <c r="C100" s="32">
        <v>1135</v>
      </c>
      <c r="D100" s="32">
        <v>767</v>
      </c>
      <c r="E100" s="32">
        <v>916</v>
      </c>
      <c r="F100" s="33">
        <f t="shared" si="25"/>
        <v>0.19426336375488917</v>
      </c>
      <c r="G100" s="32">
        <f t="shared" si="24"/>
        <v>149</v>
      </c>
      <c r="H100" s="33">
        <f t="shared" si="28"/>
        <v>2.9517422368534687E-4</v>
      </c>
      <c r="I100" s="84"/>
      <c r="J100" s="32">
        <v>306909</v>
      </c>
      <c r="K100" s="32">
        <v>295835</v>
      </c>
      <c r="L100" s="32">
        <v>247476</v>
      </c>
      <c r="M100" s="32">
        <v>219791</v>
      </c>
      <c r="N100" s="33">
        <f t="shared" si="26"/>
        <v>-0.11186943380368197</v>
      </c>
      <c r="O100" s="32">
        <f t="shared" si="27"/>
        <v>-27685</v>
      </c>
      <c r="P100" s="33">
        <f t="shared" si="29"/>
        <v>1.1136773693518842E-2</v>
      </c>
    </row>
    <row r="101" spans="1:16" x14ac:dyDescent="0.25">
      <c r="A101" s="31" t="s">
        <v>28</v>
      </c>
      <c r="B101" s="32">
        <v>1858</v>
      </c>
      <c r="C101" s="32">
        <v>1885</v>
      </c>
      <c r="D101" s="32">
        <v>1976</v>
      </c>
      <c r="E101" s="32">
        <v>2095</v>
      </c>
      <c r="F101" s="33">
        <f t="shared" si="25"/>
        <v>6.0222672064777383E-2</v>
      </c>
      <c r="G101" s="32">
        <f t="shared" si="24"/>
        <v>119</v>
      </c>
      <c r="H101" s="33">
        <f t="shared" si="28"/>
        <v>6.7509825176943414E-4</v>
      </c>
      <c r="I101" s="84"/>
      <c r="J101" s="32">
        <v>22848</v>
      </c>
      <c r="K101" s="32">
        <v>28780</v>
      </c>
      <c r="L101" s="32">
        <v>25416</v>
      </c>
      <c r="M101" s="32">
        <v>27689</v>
      </c>
      <c r="N101" s="33">
        <f t="shared" si="26"/>
        <v>8.9431853950267648E-2</v>
      </c>
      <c r="O101" s="32">
        <f t="shared" si="27"/>
        <v>2273</v>
      </c>
      <c r="P101" s="33">
        <f t="shared" si="29"/>
        <v>1.4029970599334968E-3</v>
      </c>
    </row>
    <row r="102" spans="1:16" x14ac:dyDescent="0.25">
      <c r="A102" s="31" t="s">
        <v>29</v>
      </c>
      <c r="B102" s="32">
        <v>1298660</v>
      </c>
      <c r="C102" s="32">
        <v>1393862</v>
      </c>
      <c r="D102" s="32">
        <v>1356525</v>
      </c>
      <c r="E102" s="32">
        <v>1358813</v>
      </c>
      <c r="F102" s="33">
        <f t="shared" si="25"/>
        <v>1.6866626121891937E-3</v>
      </c>
      <c r="G102" s="32">
        <f t="shared" si="24"/>
        <v>2288</v>
      </c>
      <c r="H102" s="33">
        <f t="shared" si="28"/>
        <v>0.43786743712724585</v>
      </c>
      <c r="I102" s="84"/>
      <c r="J102" s="32">
        <v>7720845</v>
      </c>
      <c r="K102" s="32">
        <v>8375725</v>
      </c>
      <c r="L102" s="32">
        <v>8170897</v>
      </c>
      <c r="M102" s="32">
        <v>8175852</v>
      </c>
      <c r="N102" s="33">
        <f t="shared" si="26"/>
        <v>6.064205680234025E-4</v>
      </c>
      <c r="O102" s="32">
        <f t="shared" si="27"/>
        <v>4955</v>
      </c>
      <c r="P102" s="33">
        <f t="shared" si="29"/>
        <v>0.41426907141649755</v>
      </c>
    </row>
    <row r="103" spans="1:16" x14ac:dyDescent="0.25">
      <c r="A103" s="31" t="s">
        <v>30</v>
      </c>
      <c r="B103" s="32">
        <v>109718</v>
      </c>
      <c r="C103" s="32">
        <v>127553</v>
      </c>
      <c r="D103" s="32">
        <v>138432</v>
      </c>
      <c r="E103" s="32">
        <v>150342</v>
      </c>
      <c r="F103" s="33">
        <f t="shared" si="25"/>
        <v>8.6035020804438256E-2</v>
      </c>
      <c r="G103" s="32">
        <f t="shared" si="24"/>
        <v>11910</v>
      </c>
      <c r="H103" s="33">
        <f t="shared" si="28"/>
        <v>4.8446597311465521E-2</v>
      </c>
      <c r="I103" s="84"/>
      <c r="J103" s="32">
        <v>845127</v>
      </c>
      <c r="K103" s="32">
        <v>931261</v>
      </c>
      <c r="L103" s="32">
        <v>889776</v>
      </c>
      <c r="M103" s="32">
        <v>879611</v>
      </c>
      <c r="N103" s="33">
        <f t="shared" si="26"/>
        <v>-1.1424223624822427E-2</v>
      </c>
      <c r="O103" s="32">
        <f t="shared" si="27"/>
        <v>-10165</v>
      </c>
      <c r="P103" s="33">
        <f t="shared" si="29"/>
        <v>4.4569744190298063E-2</v>
      </c>
    </row>
    <row r="104" spans="1:16" x14ac:dyDescent="0.25">
      <c r="A104" s="31" t="s">
        <v>31</v>
      </c>
      <c r="B104" s="32">
        <v>123008</v>
      </c>
      <c r="C104" s="32">
        <v>126316</v>
      </c>
      <c r="D104" s="32">
        <v>126674</v>
      </c>
      <c r="E104" s="32">
        <v>119222</v>
      </c>
      <c r="F104" s="33">
        <f t="shared" si="25"/>
        <v>-5.8828173105767601E-2</v>
      </c>
      <c r="G104" s="32">
        <f t="shared" si="24"/>
        <v>-7452</v>
      </c>
      <c r="H104" s="33">
        <f t="shared" si="28"/>
        <v>3.8418407528618366E-2</v>
      </c>
      <c r="I104" s="84"/>
      <c r="J104" s="32">
        <v>715303</v>
      </c>
      <c r="K104" s="32">
        <v>771231</v>
      </c>
      <c r="L104" s="32">
        <v>719789</v>
      </c>
      <c r="M104" s="32">
        <v>707963</v>
      </c>
      <c r="N104" s="33">
        <f t="shared" si="26"/>
        <v>-1.6429814848518132E-2</v>
      </c>
      <c r="O104" s="32">
        <f t="shared" si="27"/>
        <v>-11826</v>
      </c>
      <c r="P104" s="33">
        <f t="shared" si="29"/>
        <v>3.5872368360782197E-2</v>
      </c>
    </row>
    <row r="105" spans="1:16" x14ac:dyDescent="0.25">
      <c r="A105" s="31" t="s">
        <v>32</v>
      </c>
      <c r="B105" s="32">
        <v>122368</v>
      </c>
      <c r="C105" s="32">
        <v>117371</v>
      </c>
      <c r="D105" s="32">
        <v>101409</v>
      </c>
      <c r="E105" s="32">
        <v>108304</v>
      </c>
      <c r="F105" s="33">
        <f t="shared" si="25"/>
        <v>6.7991992821150093E-2</v>
      </c>
      <c r="G105" s="32">
        <f t="shared" si="24"/>
        <v>6895</v>
      </c>
      <c r="H105" s="33">
        <f t="shared" si="28"/>
        <v>3.4900162796962668E-2</v>
      </c>
      <c r="I105" s="84"/>
      <c r="J105" s="32">
        <v>663069</v>
      </c>
      <c r="K105" s="32">
        <v>693434</v>
      </c>
      <c r="L105" s="32">
        <v>628594</v>
      </c>
      <c r="M105" s="32">
        <v>644369</v>
      </c>
      <c r="N105" s="33">
        <f t="shared" si="26"/>
        <v>2.5095689745686434E-2</v>
      </c>
      <c r="O105" s="32">
        <f t="shared" si="27"/>
        <v>15775</v>
      </c>
      <c r="P105" s="33">
        <f t="shared" si="29"/>
        <v>3.2650070876965129E-2</v>
      </c>
    </row>
    <row r="106" spans="1:16" x14ac:dyDescent="0.25">
      <c r="A106" s="31" t="s">
        <v>33</v>
      </c>
      <c r="B106" s="32">
        <v>122166</v>
      </c>
      <c r="C106" s="32">
        <v>152903</v>
      </c>
      <c r="D106" s="32">
        <v>176643</v>
      </c>
      <c r="E106" s="32">
        <v>183284</v>
      </c>
      <c r="F106" s="33">
        <f t="shared" si="25"/>
        <v>3.7595602429759456E-2</v>
      </c>
      <c r="G106" s="32">
        <f t="shared" si="24"/>
        <v>6641</v>
      </c>
      <c r="H106" s="33">
        <f t="shared" si="28"/>
        <v>5.9061913115660607E-2</v>
      </c>
      <c r="I106" s="84"/>
      <c r="J106" s="32">
        <v>660853</v>
      </c>
      <c r="K106" s="32">
        <v>839696</v>
      </c>
      <c r="L106" s="32">
        <v>943936</v>
      </c>
      <c r="M106" s="32">
        <v>989699</v>
      </c>
      <c r="N106" s="33">
        <f t="shared" si="26"/>
        <v>4.8481041087531374E-2</v>
      </c>
      <c r="O106" s="32">
        <f t="shared" si="27"/>
        <v>45763</v>
      </c>
      <c r="P106" s="33">
        <f t="shared" si="29"/>
        <v>5.0147884980285377E-2</v>
      </c>
    </row>
    <row r="107" spans="1:16" x14ac:dyDescent="0.25">
      <c r="A107" s="31" t="s">
        <v>34</v>
      </c>
      <c r="B107" s="32">
        <v>49330</v>
      </c>
      <c r="C107" s="32">
        <v>37937</v>
      </c>
      <c r="D107" s="32">
        <v>39093</v>
      </c>
      <c r="E107" s="32">
        <v>32143</v>
      </c>
      <c r="F107" s="33">
        <f t="shared" si="25"/>
        <v>-0.17778118844805979</v>
      </c>
      <c r="G107" s="32">
        <f t="shared" si="24"/>
        <v>-6950</v>
      </c>
      <c r="H107" s="33">
        <f t="shared" si="28"/>
        <v>1.0357843964976096E-2</v>
      </c>
      <c r="I107" s="84"/>
      <c r="J107" s="32">
        <v>322317</v>
      </c>
      <c r="K107" s="32">
        <v>274428</v>
      </c>
      <c r="L107" s="32">
        <v>270497</v>
      </c>
      <c r="M107" s="32">
        <v>235996</v>
      </c>
      <c r="N107" s="33">
        <f t="shared" si="26"/>
        <v>-0.12754670107247035</v>
      </c>
      <c r="O107" s="32">
        <f t="shared" si="27"/>
        <v>-34501</v>
      </c>
      <c r="P107" s="33">
        <f t="shared" si="29"/>
        <v>1.1957878368885316E-2</v>
      </c>
    </row>
    <row r="108" spans="1:16" x14ac:dyDescent="0.25">
      <c r="A108" s="31" t="s">
        <v>35</v>
      </c>
      <c r="B108" s="32">
        <v>69517</v>
      </c>
      <c r="C108" s="32">
        <v>78648</v>
      </c>
      <c r="D108" s="32">
        <v>79488</v>
      </c>
      <c r="E108" s="32">
        <v>65013</v>
      </c>
      <c r="F108" s="33">
        <f t="shared" si="25"/>
        <v>-0.18210295893719808</v>
      </c>
      <c r="G108" s="32">
        <f t="shared" si="24"/>
        <v>-14475</v>
      </c>
      <c r="H108" s="33">
        <f t="shared" si="28"/>
        <v>2.0949958301807264E-2</v>
      </c>
      <c r="I108" s="84"/>
      <c r="J108" s="32">
        <v>577728</v>
      </c>
      <c r="K108" s="32">
        <v>662445</v>
      </c>
      <c r="L108" s="32">
        <v>649799</v>
      </c>
      <c r="M108" s="32">
        <v>554052</v>
      </c>
      <c r="N108" s="33">
        <f t="shared" si="26"/>
        <v>-0.14734864165688155</v>
      </c>
      <c r="O108" s="32">
        <f t="shared" si="27"/>
        <v>-95747</v>
      </c>
      <c r="P108" s="33">
        <f t="shared" si="29"/>
        <v>2.8073723393776367E-2</v>
      </c>
    </row>
    <row r="109" spans="1:16" x14ac:dyDescent="0.25">
      <c r="A109" s="31" t="s">
        <v>36</v>
      </c>
      <c r="B109" s="32">
        <v>12727</v>
      </c>
      <c r="C109" s="32">
        <v>13109</v>
      </c>
      <c r="D109" s="32">
        <v>10669</v>
      </c>
      <c r="E109" s="32">
        <v>7045</v>
      </c>
      <c r="F109" s="33">
        <f t="shared" si="25"/>
        <v>-0.33967569594151281</v>
      </c>
      <c r="G109" s="32">
        <f t="shared" si="24"/>
        <v>-3624</v>
      </c>
      <c r="H109" s="33">
        <f t="shared" si="28"/>
        <v>2.270199133038503E-3</v>
      </c>
      <c r="I109" s="84"/>
      <c r="J109" s="32">
        <v>252216</v>
      </c>
      <c r="K109" s="32">
        <v>291908</v>
      </c>
      <c r="L109" s="32">
        <v>286791</v>
      </c>
      <c r="M109" s="32">
        <v>263572</v>
      </c>
      <c r="N109" s="33">
        <f t="shared" si="26"/>
        <v>-8.0961396975497868E-2</v>
      </c>
      <c r="O109" s="32">
        <f t="shared" si="27"/>
        <v>-23219</v>
      </c>
      <c r="P109" s="33">
        <f t="shared" si="29"/>
        <v>1.3355149737469452E-2</v>
      </c>
    </row>
    <row r="110" spans="1:16" x14ac:dyDescent="0.25">
      <c r="A110" s="31" t="s">
        <v>37</v>
      </c>
      <c r="B110" s="32">
        <v>7606</v>
      </c>
      <c r="C110" s="32">
        <v>3457</v>
      </c>
      <c r="D110" s="32">
        <v>3414</v>
      </c>
      <c r="E110" s="32">
        <v>3328</v>
      </c>
      <c r="F110" s="33">
        <f t="shared" si="25"/>
        <v>-2.5190392501464598E-2</v>
      </c>
      <c r="G110" s="32">
        <f t="shared" si="24"/>
        <v>-86</v>
      </c>
      <c r="H110" s="33">
        <f t="shared" si="28"/>
        <v>1.0724233803764568E-3</v>
      </c>
      <c r="I110" s="84"/>
      <c r="J110" s="32">
        <v>311401</v>
      </c>
      <c r="K110" s="32">
        <v>329230</v>
      </c>
      <c r="L110" s="32">
        <v>279964</v>
      </c>
      <c r="M110" s="32">
        <v>265873</v>
      </c>
      <c r="N110" s="33">
        <f t="shared" si="26"/>
        <v>-5.0331471189152932E-2</v>
      </c>
      <c r="O110" s="32">
        <f t="shared" si="27"/>
        <v>-14091</v>
      </c>
      <c r="P110" s="33">
        <f t="shared" si="29"/>
        <v>1.3471741027689646E-2</v>
      </c>
    </row>
    <row r="111" spans="1:16" x14ac:dyDescent="0.25">
      <c r="A111" s="31" t="s">
        <v>38</v>
      </c>
      <c r="B111" s="32">
        <v>22226</v>
      </c>
      <c r="C111" s="32">
        <v>24033</v>
      </c>
      <c r="D111" s="32">
        <v>16578</v>
      </c>
      <c r="E111" s="32">
        <v>14168</v>
      </c>
      <c r="F111" s="33">
        <f t="shared" si="25"/>
        <v>-0.14537338641573172</v>
      </c>
      <c r="G111" s="32">
        <f t="shared" si="24"/>
        <v>-2410</v>
      </c>
      <c r="H111" s="33">
        <f t="shared" si="28"/>
        <v>4.5655331890545785E-3</v>
      </c>
      <c r="I111" s="84"/>
      <c r="J111" s="32">
        <v>112887</v>
      </c>
      <c r="K111" s="32">
        <v>126127</v>
      </c>
      <c r="L111" s="32">
        <v>95502</v>
      </c>
      <c r="M111" s="32">
        <v>92820</v>
      </c>
      <c r="N111" s="33">
        <f t="shared" si="26"/>
        <v>-2.8083181504052313E-2</v>
      </c>
      <c r="O111" s="32">
        <f t="shared" si="27"/>
        <v>-2682</v>
      </c>
      <c r="P111" s="33">
        <f t="shared" si="29"/>
        <v>4.7031740800688787E-3</v>
      </c>
    </row>
    <row r="112" spans="1:16" x14ac:dyDescent="0.25">
      <c r="A112" s="31" t="s">
        <v>39</v>
      </c>
      <c r="B112" s="32">
        <v>13865</v>
      </c>
      <c r="C112" s="32">
        <v>16266</v>
      </c>
      <c r="D112" s="32">
        <v>13698</v>
      </c>
      <c r="E112" s="32">
        <v>17123</v>
      </c>
      <c r="F112" s="33">
        <f t="shared" si="25"/>
        <v>0.25003650167907732</v>
      </c>
      <c r="G112" s="32">
        <f t="shared" si="24"/>
        <v>3425</v>
      </c>
      <c r="H112" s="33">
        <f t="shared" si="28"/>
        <v>5.5177600787818717E-3</v>
      </c>
      <c r="I112" s="84"/>
      <c r="J112" s="32">
        <v>73133</v>
      </c>
      <c r="K112" s="32">
        <v>97417</v>
      </c>
      <c r="L112" s="32">
        <v>86528</v>
      </c>
      <c r="M112" s="32">
        <v>92297</v>
      </c>
      <c r="N112" s="33">
        <f t="shared" si="26"/>
        <v>6.6672059911242698E-2</v>
      </c>
      <c r="O112" s="32">
        <f t="shared" si="27"/>
        <v>5769</v>
      </c>
      <c r="P112" s="33">
        <f t="shared" si="29"/>
        <v>4.6766737563899725E-3</v>
      </c>
    </row>
    <row r="113" spans="1:16" x14ac:dyDescent="0.25">
      <c r="A113" s="31" t="s">
        <v>40</v>
      </c>
      <c r="B113" s="32">
        <v>20551</v>
      </c>
      <c r="C113" s="32">
        <v>16610</v>
      </c>
      <c r="D113" s="32">
        <v>18333</v>
      </c>
      <c r="E113" s="32">
        <v>18358</v>
      </c>
      <c r="F113" s="33">
        <f t="shared" si="25"/>
        <v>1.3636611574756596E-3</v>
      </c>
      <c r="G113" s="32">
        <f t="shared" si="24"/>
        <v>25</v>
      </c>
      <c r="H113" s="33">
        <f t="shared" si="28"/>
        <v>5.9157296925934468E-3</v>
      </c>
      <c r="I113" s="84"/>
      <c r="J113" s="32">
        <v>72344</v>
      </c>
      <c r="K113" s="32">
        <v>65420</v>
      </c>
      <c r="L113" s="32">
        <v>65885</v>
      </c>
      <c r="M113" s="32">
        <v>72365</v>
      </c>
      <c r="N113" s="33">
        <f t="shared" si="26"/>
        <v>9.8353191166426379E-2</v>
      </c>
      <c r="O113" s="32">
        <f t="shared" si="27"/>
        <v>6480</v>
      </c>
      <c r="P113" s="33">
        <f t="shared" si="29"/>
        <v>3.6667226061644514E-3</v>
      </c>
    </row>
    <row r="114" spans="1:16" x14ac:dyDescent="0.25">
      <c r="A114" s="31" t="s">
        <v>41</v>
      </c>
      <c r="B114" s="32">
        <v>4979</v>
      </c>
      <c r="C114" s="32">
        <v>4285</v>
      </c>
      <c r="D114" s="32">
        <v>2796</v>
      </c>
      <c r="E114" s="32">
        <v>3365</v>
      </c>
      <c r="F114" s="33">
        <f t="shared" si="25"/>
        <v>0.20350500715307573</v>
      </c>
      <c r="G114" s="32">
        <f t="shared" si="24"/>
        <v>569</v>
      </c>
      <c r="H114" s="33">
        <f t="shared" si="28"/>
        <v>1.0843463566606901E-3</v>
      </c>
      <c r="I114" s="84"/>
      <c r="J114" s="32">
        <v>96698</v>
      </c>
      <c r="K114" s="32">
        <v>99292</v>
      </c>
      <c r="L114" s="32">
        <v>69302</v>
      </c>
      <c r="M114" s="32">
        <v>66818</v>
      </c>
      <c r="N114" s="33">
        <f t="shared" si="26"/>
        <v>-3.5843121410637502E-2</v>
      </c>
      <c r="O114" s="32">
        <f t="shared" si="27"/>
        <v>-2484</v>
      </c>
      <c r="P114" s="33">
        <f t="shared" si="29"/>
        <v>3.3856570316962114E-3</v>
      </c>
    </row>
    <row r="115" spans="1:16" x14ac:dyDescent="0.25">
      <c r="A115" s="31" t="s">
        <v>42</v>
      </c>
      <c r="B115" s="32">
        <v>27538</v>
      </c>
      <c r="C115" s="32">
        <v>28808</v>
      </c>
      <c r="D115" s="32">
        <v>33365</v>
      </c>
      <c r="E115" s="32">
        <v>28074</v>
      </c>
      <c r="F115" s="33">
        <f t="shared" si="25"/>
        <v>-0.15857934961786302</v>
      </c>
      <c r="G115" s="32">
        <f t="shared" si="24"/>
        <v>-5291</v>
      </c>
      <c r="H115" s="33">
        <f t="shared" si="28"/>
        <v>9.0466388163126937E-3</v>
      </c>
      <c r="I115" s="84"/>
      <c r="J115" s="32">
        <v>124819</v>
      </c>
      <c r="K115" s="32">
        <v>142721</v>
      </c>
      <c r="L115" s="32">
        <v>139849</v>
      </c>
      <c r="M115" s="32">
        <v>136476</v>
      </c>
      <c r="N115" s="33">
        <f t="shared" si="26"/>
        <v>-2.4118871068080527E-2</v>
      </c>
      <c r="O115" s="32">
        <f t="shared" si="27"/>
        <v>-3373</v>
      </c>
      <c r="P115" s="33">
        <f t="shared" si="29"/>
        <v>6.9152163946507245E-3</v>
      </c>
    </row>
    <row r="116" spans="1:16" x14ac:dyDescent="0.25">
      <c r="A116" s="31" t="s">
        <v>43</v>
      </c>
      <c r="B116" s="32">
        <v>70455</v>
      </c>
      <c r="C116" s="32">
        <v>92679</v>
      </c>
      <c r="D116" s="32">
        <v>91396</v>
      </c>
      <c r="E116" s="32">
        <v>91884</v>
      </c>
      <c r="F116" s="33">
        <f t="shared" si="25"/>
        <v>5.3394021620201126E-3</v>
      </c>
      <c r="G116" s="32">
        <f t="shared" si="24"/>
        <v>488</v>
      </c>
      <c r="H116" s="33">
        <f t="shared" si="28"/>
        <v>2.9608939267581236E-2</v>
      </c>
      <c r="I116" s="84"/>
      <c r="J116" s="32">
        <v>412981</v>
      </c>
      <c r="K116" s="32">
        <v>554592</v>
      </c>
      <c r="L116" s="32">
        <v>554466</v>
      </c>
      <c r="M116" s="32">
        <v>567117</v>
      </c>
      <c r="N116" s="33">
        <f t="shared" si="26"/>
        <v>2.2816547813572008E-2</v>
      </c>
      <c r="O116" s="32">
        <f t="shared" si="27"/>
        <v>12651</v>
      </c>
      <c r="P116" s="33">
        <f t="shared" si="29"/>
        <v>2.8735724787399507E-2</v>
      </c>
    </row>
    <row r="117" spans="1:16" x14ac:dyDescent="0.25">
      <c r="A117" s="31" t="s">
        <v>44</v>
      </c>
      <c r="B117" s="32">
        <v>30865</v>
      </c>
      <c r="C117" s="32">
        <v>26145</v>
      </c>
      <c r="D117" s="32">
        <v>33308</v>
      </c>
      <c r="E117" s="32">
        <v>30784</v>
      </c>
      <c r="F117" s="33">
        <f t="shared" si="25"/>
        <v>-7.5777590969136499E-2</v>
      </c>
      <c r="G117" s="32">
        <f t="shared" si="24"/>
        <v>-2524</v>
      </c>
      <c r="H117" s="33">
        <f t="shared" si="28"/>
        <v>9.9199162684822251E-3</v>
      </c>
      <c r="I117" s="84"/>
      <c r="J117" s="32">
        <v>197821</v>
      </c>
      <c r="K117" s="32">
        <v>174292</v>
      </c>
      <c r="L117" s="32">
        <v>187183</v>
      </c>
      <c r="M117" s="32">
        <v>182900</v>
      </c>
      <c r="N117" s="33">
        <f t="shared" si="26"/>
        <v>-2.2881351404774986E-2</v>
      </c>
      <c r="O117" s="32">
        <f t="shared" si="27"/>
        <v>-4283</v>
      </c>
      <c r="P117" s="33">
        <f t="shared" si="29"/>
        <v>9.2675128123744649E-3</v>
      </c>
    </row>
    <row r="118" spans="1:16" x14ac:dyDescent="0.25">
      <c r="A118" s="52" t="s">
        <v>45</v>
      </c>
      <c r="B118" s="32">
        <v>5202</v>
      </c>
      <c r="C118" s="32">
        <v>3651</v>
      </c>
      <c r="D118" s="32">
        <v>3678</v>
      </c>
      <c r="E118" s="32">
        <v>3054</v>
      </c>
      <c r="F118" s="33">
        <f t="shared" si="25"/>
        <v>-0.16965742251223492</v>
      </c>
      <c r="G118" s="32">
        <f t="shared" si="24"/>
        <v>-624</v>
      </c>
      <c r="H118" s="33">
        <f t="shared" si="28"/>
        <v>9.8412890735267381E-4</v>
      </c>
      <c r="I118" s="84"/>
      <c r="J118" s="32">
        <v>36227</v>
      </c>
      <c r="K118" s="32">
        <v>28667</v>
      </c>
      <c r="L118" s="32">
        <v>26847</v>
      </c>
      <c r="M118" s="32">
        <v>22147</v>
      </c>
      <c r="N118" s="33">
        <f t="shared" si="26"/>
        <v>-0.17506611539464367</v>
      </c>
      <c r="O118" s="32">
        <f t="shared" si="27"/>
        <v>-4700</v>
      </c>
      <c r="P118" s="33">
        <f t="shared" si="29"/>
        <v>1.1221848346400071E-3</v>
      </c>
    </row>
    <row r="119" spans="1:16" x14ac:dyDescent="0.25">
      <c r="A119" s="34" t="s">
        <v>46</v>
      </c>
      <c r="B119" s="64">
        <f>B94-SUM(B95:B118)</f>
        <v>127118</v>
      </c>
      <c r="C119" s="64">
        <f>C94-SUM(C95:C118)</f>
        <v>131515</v>
      </c>
      <c r="D119" s="64">
        <f>D94-SUM(D95:D118)</f>
        <v>139811</v>
      </c>
      <c r="E119" s="64">
        <f>E94-SUM(E95:E118)</f>
        <v>123777</v>
      </c>
      <c r="F119" s="65">
        <f t="shared" si="25"/>
        <v>-0.11468339401048555</v>
      </c>
      <c r="G119" s="64">
        <f t="shared" si="24"/>
        <v>-16034</v>
      </c>
      <c r="H119" s="65">
        <f t="shared" si="28"/>
        <v>3.9886222581988186E-2</v>
      </c>
      <c r="I119" s="84"/>
      <c r="J119" s="64">
        <f>J94-SUM(J95:J118)</f>
        <v>930740</v>
      </c>
      <c r="K119" s="64">
        <f>K94-SUM(K95:K118)</f>
        <v>845389</v>
      </c>
      <c r="L119" s="64">
        <f>L94-SUM(L95:L118)</f>
        <v>880023</v>
      </c>
      <c r="M119" s="64">
        <f>M94-SUM(M95:M118)</f>
        <v>787441</v>
      </c>
      <c r="N119" s="65">
        <f t="shared" si="26"/>
        <v>-0.10520406853002706</v>
      </c>
      <c r="O119" s="64">
        <f t="shared" si="27"/>
        <v>-92582</v>
      </c>
      <c r="P119" s="65">
        <f t="shared" si="29"/>
        <v>3.9899505502946755E-2</v>
      </c>
    </row>
    <row r="120" spans="1:16" ht="21" x14ac:dyDescent="0.35">
      <c r="A120" s="66" t="s">
        <v>61</v>
      </c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</row>
    <row r="121" spans="1:16" x14ac:dyDescent="0.25">
      <c r="A121" s="67"/>
      <c r="B121" s="11" t="s">
        <v>123</v>
      </c>
      <c r="C121" s="12"/>
      <c r="D121" s="12"/>
      <c r="E121" s="12"/>
      <c r="F121" s="12"/>
      <c r="G121" s="12"/>
      <c r="H121" s="13"/>
      <c r="I121" s="68"/>
      <c r="J121" s="11" t="str">
        <f>J$5</f>
        <v>acumulado julio</v>
      </c>
      <c r="K121" s="12"/>
      <c r="L121" s="12"/>
      <c r="M121" s="12"/>
      <c r="N121" s="12"/>
      <c r="O121" s="12"/>
      <c r="P121" s="13"/>
    </row>
    <row r="122" spans="1:16" x14ac:dyDescent="0.25">
      <c r="A122" s="15"/>
      <c r="B122" s="17">
        <f>B$6</f>
        <v>2023</v>
      </c>
      <c r="C122" s="17">
        <f>C$6</f>
        <v>2024</v>
      </c>
      <c r="D122" s="17">
        <f>D$6</f>
        <v>2025</v>
      </c>
      <c r="E122" s="17">
        <f>E$6</f>
        <v>2026</v>
      </c>
      <c r="F122" s="17" t="str">
        <f>CONCATENATE("var ",RIGHT(E122,2),"/",RIGHT(D122,2))</f>
        <v>var 26/25</v>
      </c>
      <c r="G122" s="17" t="str">
        <f>CONCATENATE("dif ",RIGHT(E122,2),"-",RIGHT(D122,2))</f>
        <v>dif 26-25</v>
      </c>
      <c r="H122" s="17" t="str">
        <f>CONCATENATE("cuota ",RIGHT(E122,2))</f>
        <v>cuota 26</v>
      </c>
      <c r="I122" s="69"/>
      <c r="J122" s="17">
        <f>J$6</f>
        <v>2023</v>
      </c>
      <c r="K122" s="17">
        <f>K$6</f>
        <v>2024</v>
      </c>
      <c r="L122" s="17">
        <f>L$6</f>
        <v>2025</v>
      </c>
      <c r="M122" s="17">
        <f>M$6</f>
        <v>2026</v>
      </c>
      <c r="N122" s="17" t="str">
        <f>CONCATENATE("var ",RIGHT(M122,2),"/",RIGHT(K122,2))</f>
        <v>var 26/24</v>
      </c>
      <c r="O122" s="17" t="str">
        <f>CONCATENATE("dif ",RIGHT(M122,2),"-",RIGHT(L122,2))</f>
        <v>dif 26-25</v>
      </c>
      <c r="P122" s="17" t="str">
        <f>CONCATENATE("cuota ",RIGHT(M122,2))</f>
        <v>cuota 26</v>
      </c>
    </row>
    <row r="123" spans="1:16" x14ac:dyDescent="0.25">
      <c r="A123" s="70" t="s">
        <v>48</v>
      </c>
      <c r="B123" s="71">
        <v>3056353</v>
      </c>
      <c r="C123" s="71">
        <v>3194799</v>
      </c>
      <c r="D123" s="71">
        <v>3173278</v>
      </c>
      <c r="E123" s="71">
        <v>3103252</v>
      </c>
      <c r="F123" s="72">
        <f>E123/D123-1</f>
        <v>-2.2067401595447955E-2</v>
      </c>
      <c r="G123" s="71">
        <f t="shared" ref="G123:G133" si="30">E123-D123</f>
        <v>-70026</v>
      </c>
      <c r="H123" s="72">
        <f t="shared" ref="H123:H133" si="31">E123/$E$123</f>
        <v>1</v>
      </c>
      <c r="I123" s="73"/>
      <c r="J123" s="71">
        <v>19516285</v>
      </c>
      <c r="K123" s="71">
        <v>20758711</v>
      </c>
      <c r="L123" s="71">
        <v>20157176</v>
      </c>
      <c r="M123" s="71">
        <v>19735608</v>
      </c>
      <c r="N123" s="72">
        <f>M123/L123-1</f>
        <v>-2.0914040736658701E-2</v>
      </c>
      <c r="O123" s="71">
        <f>M123-L123</f>
        <v>-421568</v>
      </c>
      <c r="P123" s="72">
        <f>M123/$M$123</f>
        <v>1</v>
      </c>
    </row>
    <row r="124" spans="1:16" x14ac:dyDescent="0.25">
      <c r="A124" s="88" t="s">
        <v>49</v>
      </c>
      <c r="B124" s="89">
        <v>1208215</v>
      </c>
      <c r="C124" s="89">
        <v>1224963</v>
      </c>
      <c r="D124" s="89">
        <v>1158197</v>
      </c>
      <c r="E124" s="89">
        <v>1193560</v>
      </c>
      <c r="F124" s="90">
        <f t="shared" ref="F124:F133" si="32">E124/D124-1</f>
        <v>3.0532802278023574E-2</v>
      </c>
      <c r="G124" s="89">
        <f t="shared" si="30"/>
        <v>35363</v>
      </c>
      <c r="H124" s="90">
        <f t="shared" si="31"/>
        <v>0.3846158803732343</v>
      </c>
      <c r="I124" s="84"/>
      <c r="J124" s="89">
        <v>7705489</v>
      </c>
      <c r="K124" s="89">
        <v>7945816</v>
      </c>
      <c r="L124" s="89">
        <v>7531582</v>
      </c>
      <c r="M124" s="89">
        <v>7603356</v>
      </c>
      <c r="N124" s="90">
        <f t="shared" ref="N124:N133" si="33">M124/L124-1</f>
        <v>9.5297375770455606E-3</v>
      </c>
      <c r="O124" s="89">
        <f t="shared" ref="O124:O133" si="34">M124-L124</f>
        <v>71774</v>
      </c>
      <c r="P124" s="90">
        <f t="shared" ref="P124:P133" si="35">M124/$M$123</f>
        <v>0.38526079358690141</v>
      </c>
    </row>
    <row r="125" spans="1:16" x14ac:dyDescent="0.25">
      <c r="A125" s="31" t="s">
        <v>50</v>
      </c>
      <c r="B125" s="32">
        <v>872319</v>
      </c>
      <c r="C125" s="32">
        <v>895588</v>
      </c>
      <c r="D125" s="32">
        <v>931484</v>
      </c>
      <c r="E125" s="32">
        <v>902701</v>
      </c>
      <c r="F125" s="33">
        <f t="shared" si="32"/>
        <v>-3.0900155021449605E-2</v>
      </c>
      <c r="G125" s="32">
        <f t="shared" si="30"/>
        <v>-28783</v>
      </c>
      <c r="H125" s="33">
        <f t="shared" si="31"/>
        <v>0.29088871931767063</v>
      </c>
      <c r="I125" s="84"/>
      <c r="J125" s="32">
        <v>5450292</v>
      </c>
      <c r="K125" s="32">
        <v>5746427</v>
      </c>
      <c r="L125" s="32">
        <v>5753103</v>
      </c>
      <c r="M125" s="32">
        <v>5670043</v>
      </c>
      <c r="N125" s="33">
        <f t="shared" si="33"/>
        <v>-1.4437426202868253E-2</v>
      </c>
      <c r="O125" s="32">
        <f t="shared" si="34"/>
        <v>-83060</v>
      </c>
      <c r="P125" s="33">
        <f t="shared" si="35"/>
        <v>0.28730014297000628</v>
      </c>
    </row>
    <row r="126" spans="1:16" x14ac:dyDescent="0.25">
      <c r="A126" s="31" t="s">
        <v>51</v>
      </c>
      <c r="B126" s="32">
        <v>10609</v>
      </c>
      <c r="C126" s="32">
        <v>12513</v>
      </c>
      <c r="D126" s="32">
        <v>13153</v>
      </c>
      <c r="E126" s="32">
        <v>13741</v>
      </c>
      <c r="F126" s="33">
        <f t="shared" si="32"/>
        <v>4.4704630122405442E-2</v>
      </c>
      <c r="G126" s="32">
        <f t="shared" si="30"/>
        <v>588</v>
      </c>
      <c r="H126" s="33">
        <f t="shared" si="31"/>
        <v>4.4279355978824797E-3</v>
      </c>
      <c r="I126" s="84"/>
      <c r="J126" s="32">
        <v>98032</v>
      </c>
      <c r="K126" s="32">
        <v>106202</v>
      </c>
      <c r="L126" s="32">
        <v>111349</v>
      </c>
      <c r="M126" s="32">
        <v>104885</v>
      </c>
      <c r="N126" s="33">
        <f t="shared" si="33"/>
        <v>-5.8051711286136398E-2</v>
      </c>
      <c r="O126" s="32">
        <f>M126-L126</f>
        <v>-6464</v>
      </c>
      <c r="P126" s="33">
        <f t="shared" si="35"/>
        <v>5.3145056387419124E-3</v>
      </c>
    </row>
    <row r="127" spans="1:16" x14ac:dyDescent="0.25">
      <c r="A127" s="31" t="s">
        <v>52</v>
      </c>
      <c r="B127" s="32">
        <v>467372</v>
      </c>
      <c r="C127" s="32">
        <v>532065</v>
      </c>
      <c r="D127" s="32">
        <v>526626</v>
      </c>
      <c r="E127" s="32">
        <v>483735</v>
      </c>
      <c r="F127" s="33">
        <f t="shared" si="32"/>
        <v>-8.1444896378074727E-2</v>
      </c>
      <c r="G127" s="32">
        <f t="shared" si="30"/>
        <v>-42891</v>
      </c>
      <c r="H127" s="33">
        <f t="shared" si="31"/>
        <v>0.15588002521226121</v>
      </c>
      <c r="I127" s="84"/>
      <c r="J127" s="32">
        <v>2888398</v>
      </c>
      <c r="K127" s="32">
        <v>3278654</v>
      </c>
      <c r="L127" s="32">
        <v>3255836</v>
      </c>
      <c r="M127" s="32">
        <v>3059823</v>
      </c>
      <c r="N127" s="33">
        <f t="shared" si="33"/>
        <v>-6.0203585192865949E-2</v>
      </c>
      <c r="O127" s="32">
        <f t="shared" si="34"/>
        <v>-196013</v>
      </c>
      <c r="P127" s="33">
        <f t="shared" si="35"/>
        <v>0.15504072638653948</v>
      </c>
    </row>
    <row r="128" spans="1:16" x14ac:dyDescent="0.25">
      <c r="A128" s="31" t="s">
        <v>53</v>
      </c>
      <c r="B128" s="32">
        <v>125973</v>
      </c>
      <c r="C128" s="32">
        <v>138511</v>
      </c>
      <c r="D128" s="32">
        <v>133553</v>
      </c>
      <c r="E128" s="32">
        <v>124585</v>
      </c>
      <c r="F128" s="33">
        <f t="shared" si="32"/>
        <v>-6.7149371410601066E-2</v>
      </c>
      <c r="G128" s="32">
        <f t="shared" si="30"/>
        <v>-8968</v>
      </c>
      <c r="H128" s="33">
        <f t="shared" si="31"/>
        <v>4.0146594604627661E-2</v>
      </c>
      <c r="I128" s="84"/>
      <c r="J128" s="32">
        <v>803223</v>
      </c>
      <c r="K128" s="32">
        <v>845212</v>
      </c>
      <c r="L128" s="32">
        <v>843024</v>
      </c>
      <c r="M128" s="32">
        <v>729932</v>
      </c>
      <c r="N128" s="33">
        <f t="shared" si="33"/>
        <v>-0.13415039192241263</v>
      </c>
      <c r="O128" s="32">
        <f>M128-L128</f>
        <v>-113092</v>
      </c>
      <c r="P128" s="33">
        <f t="shared" si="35"/>
        <v>3.6985533964801087E-2</v>
      </c>
    </row>
    <row r="129" spans="1:16" x14ac:dyDescent="0.25">
      <c r="A129" s="31" t="s">
        <v>54</v>
      </c>
      <c r="B129" s="32">
        <v>41786</v>
      </c>
      <c r="C129" s="32">
        <v>45242</v>
      </c>
      <c r="D129" s="32">
        <v>49837</v>
      </c>
      <c r="E129" s="32">
        <v>47307</v>
      </c>
      <c r="F129" s="33">
        <f t="shared" si="32"/>
        <v>-5.0765495515380121E-2</v>
      </c>
      <c r="G129" s="32">
        <f t="shared" si="30"/>
        <v>-2530</v>
      </c>
      <c r="H129" s="33">
        <f t="shared" si="31"/>
        <v>1.5244330785898147E-2</v>
      </c>
      <c r="I129" s="84"/>
      <c r="J129" s="32">
        <v>335879</v>
      </c>
      <c r="K129" s="32">
        <v>346106</v>
      </c>
      <c r="L129" s="32">
        <v>351506</v>
      </c>
      <c r="M129" s="32">
        <v>362919</v>
      </c>
      <c r="N129" s="33">
        <f t="shared" si="33"/>
        <v>3.2468862551421562E-2</v>
      </c>
      <c r="O129" s="32">
        <f t="shared" si="34"/>
        <v>11413</v>
      </c>
      <c r="P129" s="33">
        <f t="shared" si="35"/>
        <v>1.8389045830257675E-2</v>
      </c>
    </row>
    <row r="130" spans="1:16" x14ac:dyDescent="0.25">
      <c r="A130" s="31" t="s">
        <v>55</v>
      </c>
      <c r="B130" s="32">
        <v>9594</v>
      </c>
      <c r="C130" s="32">
        <v>10140</v>
      </c>
      <c r="D130" s="32">
        <v>9995</v>
      </c>
      <c r="E130" s="32">
        <v>7834</v>
      </c>
      <c r="F130" s="33">
        <f t="shared" si="32"/>
        <v>-0.21620810405202606</v>
      </c>
      <c r="G130" s="32">
        <f t="shared" si="30"/>
        <v>-2161</v>
      </c>
      <c r="H130" s="33">
        <f t="shared" si="31"/>
        <v>2.524448546234724E-3</v>
      </c>
      <c r="I130" s="84"/>
      <c r="J130" s="32">
        <v>89670</v>
      </c>
      <c r="K130" s="32">
        <v>91218</v>
      </c>
      <c r="L130" s="32">
        <v>88503</v>
      </c>
      <c r="M130" s="32">
        <v>79471</v>
      </c>
      <c r="N130" s="33">
        <f t="shared" si="33"/>
        <v>-0.10205303775013275</v>
      </c>
      <c r="O130" s="32">
        <f t="shared" si="34"/>
        <v>-9032</v>
      </c>
      <c r="P130" s="33">
        <f t="shared" si="35"/>
        <v>4.0267824533199081E-3</v>
      </c>
    </row>
    <row r="131" spans="1:16" x14ac:dyDescent="0.25">
      <c r="A131" s="31" t="s">
        <v>56</v>
      </c>
      <c r="B131" s="32">
        <v>176921</v>
      </c>
      <c r="C131" s="32">
        <v>173767</v>
      </c>
      <c r="D131" s="32">
        <v>187387</v>
      </c>
      <c r="E131" s="32">
        <v>182476</v>
      </c>
      <c r="F131" s="33">
        <f t="shared" si="32"/>
        <v>-2.6207794564190645E-2</v>
      </c>
      <c r="G131" s="32">
        <f t="shared" si="30"/>
        <v>-4911</v>
      </c>
      <c r="H131" s="33">
        <f t="shared" si="31"/>
        <v>5.8801541093021124E-2</v>
      </c>
      <c r="I131" s="84"/>
      <c r="J131" s="32">
        <v>1070924</v>
      </c>
      <c r="K131" s="32">
        <v>1164882</v>
      </c>
      <c r="L131" s="32">
        <v>1151383</v>
      </c>
      <c r="M131" s="32">
        <v>1149427</v>
      </c>
      <c r="N131" s="33">
        <f t="shared" si="33"/>
        <v>-1.6988265416459924E-3</v>
      </c>
      <c r="O131" s="32">
        <f>M131-L131</f>
        <v>-1956</v>
      </c>
      <c r="P131" s="33">
        <f t="shared" si="35"/>
        <v>5.8241276377195977E-2</v>
      </c>
    </row>
    <row r="132" spans="1:16" x14ac:dyDescent="0.25">
      <c r="A132" s="52" t="s">
        <v>57</v>
      </c>
      <c r="B132" s="39">
        <v>85843</v>
      </c>
      <c r="C132" s="39">
        <v>99510</v>
      </c>
      <c r="D132" s="39">
        <v>107220</v>
      </c>
      <c r="E132" s="39">
        <v>101282</v>
      </c>
      <c r="F132" s="40">
        <f t="shared" si="32"/>
        <v>-5.538145868308153E-2</v>
      </c>
      <c r="G132" s="39">
        <f t="shared" si="30"/>
        <v>-5938</v>
      </c>
      <c r="H132" s="40">
        <f t="shared" si="31"/>
        <v>3.263737524377653E-2</v>
      </c>
      <c r="I132" s="84"/>
      <c r="J132" s="39">
        <v>604354</v>
      </c>
      <c r="K132" s="39">
        <v>789627</v>
      </c>
      <c r="L132" s="39">
        <v>648050</v>
      </c>
      <c r="M132" s="39">
        <v>643441</v>
      </c>
      <c r="N132" s="40">
        <f t="shared" si="33"/>
        <v>-7.1121055474114847E-3</v>
      </c>
      <c r="O132" s="39">
        <f t="shared" si="34"/>
        <v>-4609</v>
      </c>
      <c r="P132" s="40">
        <f t="shared" si="35"/>
        <v>3.2603049270131426E-2</v>
      </c>
    </row>
    <row r="133" spans="1:16" x14ac:dyDescent="0.25">
      <c r="A133" s="38" t="s">
        <v>58</v>
      </c>
      <c r="B133" s="91">
        <f>B123-SUM(B124:B132)</f>
        <v>57721</v>
      </c>
      <c r="C133" s="91">
        <f>C123-SUM(C124:C132)</f>
        <v>62500</v>
      </c>
      <c r="D133" s="91">
        <f>D123-SUM(D124:D132)</f>
        <v>55826</v>
      </c>
      <c r="E133" s="91">
        <f>E123-SUM(E124:E132)</f>
        <v>46031</v>
      </c>
      <c r="F133" s="92">
        <f t="shared" si="32"/>
        <v>-0.17545588077239993</v>
      </c>
      <c r="G133" s="91">
        <f t="shared" si="30"/>
        <v>-9795</v>
      </c>
      <c r="H133" s="92">
        <f t="shared" si="31"/>
        <v>1.4833149225393232E-2</v>
      </c>
      <c r="I133" s="84"/>
      <c r="J133" s="91">
        <f>J123-SUM(J124:J132)</f>
        <v>470024</v>
      </c>
      <c r="K133" s="91">
        <f>K123-SUM(K124:K132)</f>
        <v>444567</v>
      </c>
      <c r="L133" s="91">
        <f>L123-SUM(L124:L132)</f>
        <v>422840</v>
      </c>
      <c r="M133" s="91">
        <f>M123-SUM(M124:M132)</f>
        <v>332311</v>
      </c>
      <c r="N133" s="92">
        <f t="shared" si="33"/>
        <v>-0.21409753098098572</v>
      </c>
      <c r="O133" s="91">
        <f t="shared" si="34"/>
        <v>-90529</v>
      </c>
      <c r="P133" s="92">
        <f t="shared" si="35"/>
        <v>1.6838143522104818E-2</v>
      </c>
    </row>
    <row r="134" spans="1:16" ht="21" x14ac:dyDescent="0.35">
      <c r="A134" s="93" t="s">
        <v>62</v>
      </c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</row>
    <row r="135" spans="1:16" x14ac:dyDescent="0.25">
      <c r="A135" s="67"/>
      <c r="B135" s="11" t="s">
        <v>123</v>
      </c>
      <c r="C135" s="12"/>
      <c r="D135" s="12"/>
      <c r="E135" s="12"/>
      <c r="F135" s="12"/>
      <c r="G135" s="12"/>
      <c r="H135" s="13"/>
      <c r="I135" s="94"/>
      <c r="J135" s="11" t="str">
        <f>J$5</f>
        <v>acumulado julio</v>
      </c>
      <c r="K135" s="12"/>
      <c r="L135" s="12"/>
      <c r="M135" s="12"/>
      <c r="N135" s="12"/>
      <c r="O135" s="12"/>
      <c r="P135" s="13"/>
    </row>
    <row r="136" spans="1:16" x14ac:dyDescent="0.25">
      <c r="A136" s="15"/>
      <c r="B136" s="95">
        <f>B$6</f>
        <v>2023</v>
      </c>
      <c r="C136" s="96">
        <f>C$6</f>
        <v>2024</v>
      </c>
      <c r="D136" s="96">
        <f>D$6</f>
        <v>2025</v>
      </c>
      <c r="E136" s="96">
        <f>E$6</f>
        <v>2026</v>
      </c>
      <c r="F136" s="17" t="str">
        <f>CONCATENATE("var ",RIGHT(E136,2),"/",RIGHT(D136,2))</f>
        <v>var 26/25</v>
      </c>
      <c r="G136" s="97" t="str">
        <f>CONCATENATE("dif ",RIGHT(E122,2),"-",RIGHT(D122,2))</f>
        <v>dif 26-25</v>
      </c>
      <c r="H136" s="96"/>
      <c r="I136" s="94"/>
      <c r="J136" s="95">
        <f>J$6</f>
        <v>2023</v>
      </c>
      <c r="K136" s="96">
        <f>K$6</f>
        <v>2024</v>
      </c>
      <c r="L136" s="96">
        <f>L$6</f>
        <v>2025</v>
      </c>
      <c r="M136" s="96">
        <f>M$6</f>
        <v>2026</v>
      </c>
      <c r="N136" s="17" t="str">
        <f>CONCATENATE("var ",RIGHT(M136,2),"/",RIGHT(L136,2))</f>
        <v>var 26/25</v>
      </c>
      <c r="O136" s="97" t="str">
        <f>CONCATENATE("dif ",RIGHT(M122,2),"-",RIGHT(L122,2))</f>
        <v>dif 26-25</v>
      </c>
      <c r="P136" s="96"/>
    </row>
    <row r="137" spans="1:16" x14ac:dyDescent="0.25">
      <c r="A137" s="98" t="s">
        <v>4</v>
      </c>
      <c r="B137" s="99">
        <f t="shared" ref="B137:E148" si="36">B72/B7</f>
        <v>6.7292388647922676</v>
      </c>
      <c r="C137" s="100">
        <f>C72/C7</f>
        <v>6.644784296107721</v>
      </c>
      <c r="D137" s="100">
        <f>D72/D7</f>
        <v>6.5407643758476688</v>
      </c>
      <c r="E137" s="99">
        <f>E72/E7</f>
        <v>6.4049815688557006</v>
      </c>
      <c r="F137" s="101">
        <f t="shared" ref="F137:F148" si="37">E137/D137-1</f>
        <v>-2.0759470788056178E-2</v>
      </c>
      <c r="G137" s="100">
        <f t="shared" ref="G137:G148" si="38">E137-D137</f>
        <v>-0.13578280699196821</v>
      </c>
      <c r="H137" s="99"/>
      <c r="I137" s="102"/>
      <c r="J137" s="99">
        <f t="shared" ref="J137:M148" si="39">J72/J7</f>
        <v>6.5543940263058555</v>
      </c>
      <c r="K137" s="100">
        <f t="shared" si="39"/>
        <v>6.5496669748188161</v>
      </c>
      <c r="L137" s="100">
        <f>L72/L7</f>
        <v>6.3953556106484895</v>
      </c>
      <c r="M137" s="99">
        <f>M72/M7</f>
        <v>6.2776523098885804</v>
      </c>
      <c r="N137" s="101">
        <f t="shared" ref="N137:N148" si="40">M137/L137-1</f>
        <v>-1.8404496626259426E-2</v>
      </c>
      <c r="O137" s="100">
        <f t="shared" ref="O137:O148" si="41">M137-L137</f>
        <v>-0.11770330075990909</v>
      </c>
      <c r="P137" s="99"/>
    </row>
    <row r="138" spans="1:16" x14ac:dyDescent="0.25">
      <c r="A138" s="103" t="s">
        <v>5</v>
      </c>
      <c r="B138" s="104">
        <f t="shared" si="36"/>
        <v>6.4302699693849155</v>
      </c>
      <c r="C138" s="105">
        <f t="shared" si="36"/>
        <v>6.4373383190825795</v>
      </c>
      <c r="D138" s="105">
        <f t="shared" si="36"/>
        <v>6.2741727500113935</v>
      </c>
      <c r="E138" s="104">
        <f t="shared" si="36"/>
        <v>6.2222604122338971</v>
      </c>
      <c r="F138" s="106">
        <f t="shared" si="37"/>
        <v>-8.2739732943123423E-3</v>
      </c>
      <c r="G138" s="105">
        <f t="shared" si="38"/>
        <v>-5.1912337777496376E-2</v>
      </c>
      <c r="H138" s="104"/>
      <c r="I138" s="102"/>
      <c r="J138" s="104">
        <f t="shared" si="39"/>
        <v>6.3220846698864435</v>
      </c>
      <c r="K138" s="105">
        <f t="shared" si="39"/>
        <v>6.3098592800755418</v>
      </c>
      <c r="L138" s="105">
        <f t="shared" si="39"/>
        <v>6.154676036982023</v>
      </c>
      <c r="M138" s="104">
        <f t="shared" si="39"/>
        <v>6.059041758443616</v>
      </c>
      <c r="N138" s="106">
        <f t="shared" si="40"/>
        <v>-1.5538474805783853E-2</v>
      </c>
      <c r="O138" s="105">
        <f t="shared" si="41"/>
        <v>-9.5634278538407003E-2</v>
      </c>
      <c r="P138" s="104"/>
    </row>
    <row r="139" spans="1:16" x14ac:dyDescent="0.25">
      <c r="A139" s="107" t="s">
        <v>6</v>
      </c>
      <c r="B139" s="108">
        <f t="shared" si="36"/>
        <v>6.0040444742929635</v>
      </c>
      <c r="C139" s="109">
        <f t="shared" si="36"/>
        <v>6.6193825772538055</v>
      </c>
      <c r="D139" s="109">
        <f t="shared" si="36"/>
        <v>6.4309700056941477</v>
      </c>
      <c r="E139" s="108">
        <f t="shared" si="36"/>
        <v>6.3492484777949674</v>
      </c>
      <c r="F139" s="110">
        <f t="shared" si="37"/>
        <v>-1.2707496353866032E-2</v>
      </c>
      <c r="G139" s="109">
        <f t="shared" si="38"/>
        <v>-8.1721527899180302E-2</v>
      </c>
      <c r="H139" s="108"/>
      <c r="I139" s="111"/>
      <c r="J139" s="108">
        <f t="shared" si="39"/>
        <v>6.2107912869011601</v>
      </c>
      <c r="K139" s="109">
        <f t="shared" si="39"/>
        <v>6.2879671649053765</v>
      </c>
      <c r="L139" s="109">
        <f>L74/L9</f>
        <v>6.0793146202335118</v>
      </c>
      <c r="M139" s="108">
        <f t="shared" si="39"/>
        <v>6.1977617767348026</v>
      </c>
      <c r="N139" s="110">
        <f t="shared" si="40"/>
        <v>1.9483636544663785E-2</v>
      </c>
      <c r="O139" s="109">
        <f t="shared" si="41"/>
        <v>0.11844715650129078</v>
      </c>
      <c r="P139" s="108"/>
    </row>
    <row r="140" spans="1:16" x14ac:dyDescent="0.25">
      <c r="A140" s="31" t="s">
        <v>7</v>
      </c>
      <c r="B140" s="112">
        <f t="shared" si="36"/>
        <v>6.7499287964441379</v>
      </c>
      <c r="C140" s="113">
        <f t="shared" si="36"/>
        <v>6.6476420161253245</v>
      </c>
      <c r="D140" s="113">
        <f t="shared" si="36"/>
        <v>6.5076341397905004</v>
      </c>
      <c r="E140" s="112">
        <f t="shared" si="36"/>
        <v>6.4394032212777903</v>
      </c>
      <c r="F140" s="33">
        <f t="shared" si="37"/>
        <v>-1.0484750225203454E-2</v>
      </c>
      <c r="G140" s="113">
        <f t="shared" si="38"/>
        <v>-6.8230918512710126E-2</v>
      </c>
      <c r="H140" s="112"/>
      <c r="I140" s="111"/>
      <c r="J140" s="112">
        <f t="shared" si="39"/>
        <v>6.6018343964831532</v>
      </c>
      <c r="K140" s="113">
        <f t="shared" si="39"/>
        <v>6.5583745392545225</v>
      </c>
      <c r="L140" s="113">
        <f t="shared" si="39"/>
        <v>6.4269705413232696</v>
      </c>
      <c r="M140" s="112">
        <f t="shared" si="39"/>
        <v>6.2782664373476598</v>
      </c>
      <c r="N140" s="33">
        <f t="shared" si="40"/>
        <v>-2.3137511370169284E-2</v>
      </c>
      <c r="O140" s="113">
        <f t="shared" si="41"/>
        <v>-0.14870410397560985</v>
      </c>
      <c r="P140" s="112"/>
    </row>
    <row r="141" spans="1:16" x14ac:dyDescent="0.25">
      <c r="A141" s="31" t="s">
        <v>8</v>
      </c>
      <c r="B141" s="112">
        <f t="shared" si="36"/>
        <v>6.0342485140107556</v>
      </c>
      <c r="C141" s="113">
        <f t="shared" si="36"/>
        <v>5.7248894221299</v>
      </c>
      <c r="D141" s="113">
        <f t="shared" si="36"/>
        <v>5.7088381484933208</v>
      </c>
      <c r="E141" s="112">
        <f t="shared" si="36"/>
        <v>5.6512894257501678</v>
      </c>
      <c r="F141" s="33">
        <f t="shared" si="37"/>
        <v>-1.0080636592988967E-2</v>
      </c>
      <c r="G141" s="113">
        <f t="shared" si="38"/>
        <v>-5.7548722743153036E-2</v>
      </c>
      <c r="H141" s="112"/>
      <c r="I141" s="111"/>
      <c r="J141" s="112">
        <f t="shared" si="39"/>
        <v>5.8418495856688493</v>
      </c>
      <c r="K141" s="113">
        <f t="shared" si="39"/>
        <v>5.8449736277171978</v>
      </c>
      <c r="L141" s="113">
        <f t="shared" si="39"/>
        <v>5.8168854758916044</v>
      </c>
      <c r="M141" s="112">
        <f t="shared" si="39"/>
        <v>5.656545625477408</v>
      </c>
      <c r="N141" s="33">
        <f t="shared" si="40"/>
        <v>-2.7564553415867277E-2</v>
      </c>
      <c r="O141" s="113">
        <f t="shared" si="41"/>
        <v>-0.16033985041419641</v>
      </c>
      <c r="P141" s="112"/>
    </row>
    <row r="142" spans="1:16" x14ac:dyDescent="0.25">
      <c r="A142" s="31" t="s">
        <v>9</v>
      </c>
      <c r="B142" s="112">
        <f t="shared" si="36"/>
        <v>4.2760376878023934</v>
      </c>
      <c r="C142" s="113">
        <f t="shared" si="36"/>
        <v>4.3104720702379433</v>
      </c>
      <c r="D142" s="113">
        <f t="shared" si="36"/>
        <v>4.1135707410972087</v>
      </c>
      <c r="E142" s="112">
        <f t="shared" si="36"/>
        <v>2.259453591460105</v>
      </c>
      <c r="F142" s="33">
        <f t="shared" si="37"/>
        <v>-0.45073180123372736</v>
      </c>
      <c r="G142" s="113">
        <f t="shared" si="38"/>
        <v>-1.8541171496371036</v>
      </c>
      <c r="H142" s="112"/>
      <c r="I142" s="111"/>
      <c r="J142" s="112">
        <f t="shared" si="39"/>
        <v>4.0711639320598563</v>
      </c>
      <c r="K142" s="113">
        <f t="shared" si="39"/>
        <v>3.9264369210243038</v>
      </c>
      <c r="L142" s="113">
        <f t="shared" si="39"/>
        <v>3.6319557527093043</v>
      </c>
      <c r="M142" s="112">
        <f t="shared" si="39"/>
        <v>3.3639839063014563</v>
      </c>
      <c r="N142" s="33">
        <f t="shared" si="40"/>
        <v>-7.3781693570454721E-2</v>
      </c>
      <c r="O142" s="113">
        <f t="shared" si="41"/>
        <v>-0.26797184640784799</v>
      </c>
      <c r="P142" s="112"/>
    </row>
    <row r="143" spans="1:16" x14ac:dyDescent="0.25">
      <c r="A143" s="114" t="s">
        <v>10</v>
      </c>
      <c r="B143" s="115">
        <f t="shared" si="36"/>
        <v>3.6577408433364114</v>
      </c>
      <c r="C143" s="116">
        <f t="shared" si="36"/>
        <v>4.7742398164084907</v>
      </c>
      <c r="D143" s="116">
        <f t="shared" si="36"/>
        <v>2.9176652493235409</v>
      </c>
      <c r="E143" s="115">
        <f t="shared" si="36"/>
        <v>3.7694124594036018</v>
      </c>
      <c r="F143" s="117">
        <f t="shared" si="37"/>
        <v>0.29192766725981945</v>
      </c>
      <c r="G143" s="116">
        <f t="shared" si="38"/>
        <v>0.85174721008006093</v>
      </c>
      <c r="H143" s="115"/>
      <c r="I143" s="111"/>
      <c r="J143" s="115">
        <f t="shared" si="39"/>
        <v>3.6850202429149799</v>
      </c>
      <c r="K143" s="116">
        <f t="shared" si="39"/>
        <v>3.9101033874085904</v>
      </c>
      <c r="L143" s="116">
        <f t="shared" si="39"/>
        <v>3.1164827586206898</v>
      </c>
      <c r="M143" s="115">
        <f t="shared" si="39"/>
        <v>3.3072597137014315</v>
      </c>
      <c r="N143" s="117">
        <f t="shared" si="40"/>
        <v>6.1215469443244075E-2</v>
      </c>
      <c r="O143" s="116">
        <f t="shared" si="41"/>
        <v>0.19077695508074166</v>
      </c>
      <c r="P143" s="115"/>
    </row>
    <row r="144" spans="1:16" x14ac:dyDescent="0.25">
      <c r="A144" s="118" t="s">
        <v>11</v>
      </c>
      <c r="B144" s="119">
        <f t="shared" si="36"/>
        <v>7.8612814838233742</v>
      </c>
      <c r="C144" s="105">
        <f t="shared" si="36"/>
        <v>7.3562840321733605</v>
      </c>
      <c r="D144" s="105">
        <f t="shared" si="36"/>
        <v>7.4275242774721111</v>
      </c>
      <c r="E144" s="119">
        <f t="shared" si="36"/>
        <v>6.9730321070574464</v>
      </c>
      <c r="F144" s="120">
        <f t="shared" si="37"/>
        <v>-6.1190263866676586E-2</v>
      </c>
      <c r="G144" s="105">
        <f t="shared" si="38"/>
        <v>-0.45449217041466472</v>
      </c>
      <c r="H144" s="119"/>
      <c r="I144" s="102"/>
      <c r="J144" s="119">
        <f t="shared" si="39"/>
        <v>7.4269317450353709</v>
      </c>
      <c r="K144" s="105">
        <f t="shared" si="39"/>
        <v>7.4059093111523859</v>
      </c>
      <c r="L144" s="105">
        <f t="shared" si="39"/>
        <v>7.2061108061806634</v>
      </c>
      <c r="M144" s="119">
        <f t="shared" si="39"/>
        <v>7.0340188167466779</v>
      </c>
      <c r="N144" s="120">
        <f t="shared" si="40"/>
        <v>-2.3881396506751251E-2</v>
      </c>
      <c r="O144" s="105">
        <f t="shared" si="41"/>
        <v>-0.1720919894339854</v>
      </c>
      <c r="P144" s="119"/>
    </row>
    <row r="145" spans="1:16" x14ac:dyDescent="0.25">
      <c r="A145" s="37" t="s">
        <v>12</v>
      </c>
      <c r="B145" s="121">
        <f t="shared" si="36"/>
        <v>7.7961762261014131</v>
      </c>
      <c r="C145" s="122">
        <f t="shared" si="36"/>
        <v>6.7744082840236688</v>
      </c>
      <c r="D145" s="122">
        <f t="shared" si="36"/>
        <v>6.882708063820612</v>
      </c>
      <c r="E145" s="121">
        <f t="shared" si="36"/>
        <v>6.8001343634531404</v>
      </c>
      <c r="F145" s="123">
        <f t="shared" si="37"/>
        <v>-1.1997269040296188E-2</v>
      </c>
      <c r="G145" s="122">
        <f t="shared" si="38"/>
        <v>-8.2573700367471581E-2</v>
      </c>
      <c r="H145" s="121"/>
      <c r="I145" s="111"/>
      <c r="J145" s="121">
        <f t="shared" si="39"/>
        <v>6.5710196538045436</v>
      </c>
      <c r="K145" s="122">
        <f t="shared" si="39"/>
        <v>6.1349680928320893</v>
      </c>
      <c r="L145" s="122">
        <f t="shared" si="39"/>
        <v>6.2557374493295912</v>
      </c>
      <c r="M145" s="121">
        <f t="shared" si="39"/>
        <v>6.3236758714350385</v>
      </c>
      <c r="N145" s="123">
        <f t="shared" si="40"/>
        <v>1.0860177981530938E-2</v>
      </c>
      <c r="O145" s="122">
        <f t="shared" si="41"/>
        <v>6.7938422105447316E-2</v>
      </c>
      <c r="P145" s="121"/>
    </row>
    <row r="146" spans="1:16" x14ac:dyDescent="0.25">
      <c r="A146" s="31" t="s">
        <v>8</v>
      </c>
      <c r="B146" s="124">
        <f t="shared" si="36"/>
        <v>8.336341789052069</v>
      </c>
      <c r="C146" s="125">
        <f t="shared" si="36"/>
        <v>7.7070280472146164</v>
      </c>
      <c r="D146" s="125">
        <f t="shared" si="36"/>
        <v>7.7583374740595676</v>
      </c>
      <c r="E146" s="124">
        <f t="shared" si="36"/>
        <v>7.3172626004112606</v>
      </c>
      <c r="F146" s="126">
        <f t="shared" si="37"/>
        <v>-5.6851725659403884E-2</v>
      </c>
      <c r="G146" s="125">
        <f t="shared" si="38"/>
        <v>-0.441074873648307</v>
      </c>
      <c r="H146" s="124"/>
      <c r="I146" s="111"/>
      <c r="J146" s="124">
        <f t="shared" si="39"/>
        <v>7.8628317725131103</v>
      </c>
      <c r="K146" s="125">
        <f t="shared" si="39"/>
        <v>7.8349138463010961</v>
      </c>
      <c r="L146" s="125">
        <f t="shared" si="39"/>
        <v>7.5628409782126225</v>
      </c>
      <c r="M146" s="124">
        <f t="shared" si="39"/>
        <v>7.3561828153209046</v>
      </c>
      <c r="N146" s="126">
        <f t="shared" si="40"/>
        <v>-2.7325467173918927E-2</v>
      </c>
      <c r="O146" s="125">
        <f t="shared" si="41"/>
        <v>-0.2066581628917179</v>
      </c>
      <c r="P146" s="124"/>
    </row>
    <row r="147" spans="1:16" x14ac:dyDescent="0.25">
      <c r="A147" s="31" t="s">
        <v>9</v>
      </c>
      <c r="B147" s="124">
        <f t="shared" si="36"/>
        <v>7.0589338557079149</v>
      </c>
      <c r="C147" s="125">
        <f t="shared" si="36"/>
        <v>6.7424377584948507</v>
      </c>
      <c r="D147" s="125">
        <f t="shared" si="36"/>
        <v>6.8475890985324952</v>
      </c>
      <c r="E147" s="124">
        <f t="shared" si="36"/>
        <v>6.3808365272454592</v>
      </c>
      <c r="F147" s="126">
        <f t="shared" si="37"/>
        <v>-6.8163051925394513E-2</v>
      </c>
      <c r="G147" s="125">
        <f t="shared" si="38"/>
        <v>-0.46675257128703596</v>
      </c>
      <c r="H147" s="124"/>
      <c r="I147" s="111"/>
      <c r="J147" s="124">
        <f t="shared" si="39"/>
        <v>6.7543420308587123</v>
      </c>
      <c r="K147" s="125">
        <f t="shared" si="39"/>
        <v>6.9358616742476729</v>
      </c>
      <c r="L147" s="125">
        <f t="shared" si="39"/>
        <v>6.6304395078902756</v>
      </c>
      <c r="M147" s="124">
        <f t="shared" si="39"/>
        <v>6.5921160984632534</v>
      </c>
      <c r="N147" s="126">
        <f t="shared" si="40"/>
        <v>-5.7799199255821332E-3</v>
      </c>
      <c r="O147" s="125">
        <f t="shared" si="41"/>
        <v>-3.832340942702217E-2</v>
      </c>
      <c r="P147" s="124"/>
    </row>
    <row r="148" spans="1:16" x14ac:dyDescent="0.25">
      <c r="A148" s="38" t="s">
        <v>10</v>
      </c>
      <c r="B148" s="127">
        <f t="shared" si="36"/>
        <v>7.0522568048696455</v>
      </c>
      <c r="C148" s="128">
        <f t="shared" si="36"/>
        <v>7.1488229273285571</v>
      </c>
      <c r="D148" s="128">
        <f t="shared" si="36"/>
        <v>7.0732835961847202</v>
      </c>
      <c r="E148" s="127">
        <f t="shared" si="36"/>
        <v>6.6255599472990774</v>
      </c>
      <c r="F148" s="129">
        <f t="shared" si="37"/>
        <v>-6.3297850679582823E-2</v>
      </c>
      <c r="G148" s="128">
        <f t="shared" si="38"/>
        <v>-0.44772364888564287</v>
      </c>
      <c r="H148" s="127"/>
      <c r="I148" s="111"/>
      <c r="J148" s="127">
        <f t="shared" si="39"/>
        <v>7.2446039579283186</v>
      </c>
      <c r="K148" s="128">
        <f t="shared" si="39"/>
        <v>7.2529937158594668</v>
      </c>
      <c r="L148" s="128">
        <f t="shared" si="39"/>
        <v>7.2310332113786551</v>
      </c>
      <c r="M148" s="127">
        <f t="shared" si="39"/>
        <v>6.7818363165839983</v>
      </c>
      <c r="N148" s="129">
        <f t="shared" si="40"/>
        <v>-6.2120706911953705E-2</v>
      </c>
      <c r="O148" s="128">
        <f t="shared" si="41"/>
        <v>-0.44919689479465674</v>
      </c>
      <c r="P148" s="127"/>
    </row>
    <row r="149" spans="1:16" x14ac:dyDescent="0.25">
      <c r="A149" s="42" t="s">
        <v>13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4"/>
    </row>
    <row r="150" spans="1:16" ht="21" x14ac:dyDescent="0.35">
      <c r="A150" s="93" t="s">
        <v>63</v>
      </c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</row>
    <row r="151" spans="1:16" x14ac:dyDescent="0.25">
      <c r="A151" s="67"/>
      <c r="B151" s="11" t="s">
        <v>123</v>
      </c>
      <c r="C151" s="12"/>
      <c r="D151" s="12"/>
      <c r="E151" s="12"/>
      <c r="F151" s="12"/>
      <c r="G151" s="12"/>
      <c r="H151" s="13"/>
      <c r="I151" s="94"/>
      <c r="J151" s="11" t="str">
        <f>J$5</f>
        <v>acumulado julio</v>
      </c>
      <c r="K151" s="12"/>
      <c r="L151" s="12"/>
      <c r="M151" s="12"/>
      <c r="N151" s="12"/>
      <c r="O151" s="12"/>
      <c r="P151" s="13"/>
    </row>
    <row r="152" spans="1:16" x14ac:dyDescent="0.25">
      <c r="A152" s="15"/>
      <c r="B152" s="95">
        <f>B$6</f>
        <v>2023</v>
      </c>
      <c r="C152" s="96">
        <f>C$6</f>
        <v>2024</v>
      </c>
      <c r="D152" s="96">
        <f>D$6</f>
        <v>2025</v>
      </c>
      <c r="E152" s="96">
        <f>E$6</f>
        <v>2026</v>
      </c>
      <c r="F152" s="17" t="str">
        <f>CONCATENATE("var ",RIGHT(E152,2),"/",RIGHT(D152,2))</f>
        <v>var 26/25</v>
      </c>
      <c r="G152" s="97" t="str">
        <f>CONCATENATE("dif ",RIGHT(E152,2),"-",RIGHT(D152,2))</f>
        <v>dif 26-25</v>
      </c>
      <c r="H152" s="96"/>
      <c r="I152" s="94"/>
      <c r="J152" s="95">
        <f>J$6</f>
        <v>2023</v>
      </c>
      <c r="K152" s="96">
        <f>K$6</f>
        <v>2024</v>
      </c>
      <c r="L152" s="96">
        <f>L$6</f>
        <v>2025</v>
      </c>
      <c r="M152" s="96">
        <f>M$6</f>
        <v>2026</v>
      </c>
      <c r="N152" s="17" t="str">
        <f>CONCATENATE("var ",RIGHT(M152,2),"/",RIGHT(L152,2))</f>
        <v>var 26/25</v>
      </c>
      <c r="O152" s="97" t="str">
        <f>CONCATENATE("dif ",RIGHT(M152,2),"-",RIGHT(L152,2))</f>
        <v>dif 26-25</v>
      </c>
      <c r="P152" s="96"/>
    </row>
    <row r="153" spans="1:16" x14ac:dyDescent="0.25">
      <c r="A153" s="98" t="s">
        <v>15</v>
      </c>
      <c r="B153" s="130">
        <f t="shared" ref="B153:E168" si="42">B88/B23</f>
        <v>6.7292388647922676</v>
      </c>
      <c r="C153" s="99">
        <f t="shared" si="42"/>
        <v>6.644784296107721</v>
      </c>
      <c r="D153" s="131">
        <f t="shared" si="42"/>
        <v>6.5407643758476688</v>
      </c>
      <c r="E153" s="130">
        <f t="shared" si="42"/>
        <v>6.4049815688557006</v>
      </c>
      <c r="F153" s="101">
        <f t="shared" ref="F153:F184" si="43">E153/D153-1</f>
        <v>-2.0759470788056178E-2</v>
      </c>
      <c r="G153" s="100">
        <f t="shared" ref="G153:G184" si="44">E153-D153</f>
        <v>-0.13578280699196821</v>
      </c>
      <c r="H153" s="130"/>
      <c r="I153" s="102"/>
      <c r="J153" s="130">
        <f t="shared" ref="J153:M168" si="45">J88/J23</f>
        <v>6.5543940263058555</v>
      </c>
      <c r="K153" s="99">
        <f>K88/K23</f>
        <v>6.5496669748188161</v>
      </c>
      <c r="L153" s="131">
        <f>L88/L23</f>
        <v>6.3953556106484895</v>
      </c>
      <c r="M153" s="130">
        <f>M88/M23</f>
        <v>6.2776523098885804</v>
      </c>
      <c r="N153" s="101">
        <f t="shared" ref="N153:N184" si="46">M153/L153-1</f>
        <v>-1.8404496626259426E-2</v>
      </c>
      <c r="O153" s="100">
        <f t="shared" ref="O153:O184" si="47">M153-L153</f>
        <v>-0.11770330075990909</v>
      </c>
      <c r="P153" s="131"/>
    </row>
    <row r="154" spans="1:16" x14ac:dyDescent="0.25">
      <c r="A154" s="132" t="s">
        <v>16</v>
      </c>
      <c r="B154" s="99">
        <f t="shared" si="42"/>
        <v>4.2594117741495285</v>
      </c>
      <c r="C154" s="99">
        <f t="shared" si="42"/>
        <v>4.1425680344861631</v>
      </c>
      <c r="D154" s="100">
        <f t="shared" si="42"/>
        <v>4.0546550896223819</v>
      </c>
      <c r="E154" s="99">
        <f t="shared" si="42"/>
        <v>3.9507555134729948</v>
      </c>
      <c r="F154" s="101">
        <f t="shared" si="43"/>
        <v>-2.5624763106314785E-2</v>
      </c>
      <c r="G154" s="105">
        <f t="shared" si="44"/>
        <v>-0.10389957614938705</v>
      </c>
      <c r="H154" s="99"/>
      <c r="I154" s="102"/>
      <c r="J154" s="130">
        <f t="shared" si="45"/>
        <v>3.9698112344424441</v>
      </c>
      <c r="K154" s="99">
        <f t="shared" si="45"/>
        <v>3.9492431386913336</v>
      </c>
      <c r="L154" s="100">
        <f t="shared" si="45"/>
        <v>3.8441275692398835</v>
      </c>
      <c r="M154" s="130">
        <f t="shared" si="45"/>
        <v>3.7356524539746543</v>
      </c>
      <c r="N154" s="101">
        <f t="shared" si="46"/>
        <v>-2.8218396323064443E-2</v>
      </c>
      <c r="O154" s="105">
        <f t="shared" si="47"/>
        <v>-0.10847511526522924</v>
      </c>
      <c r="P154" s="100"/>
    </row>
    <row r="155" spans="1:16" x14ac:dyDescent="0.25">
      <c r="A155" s="107" t="s">
        <v>17</v>
      </c>
      <c r="B155" s="108">
        <f t="shared" si="42"/>
        <v>3.1698594706440208</v>
      </c>
      <c r="C155" s="108">
        <f t="shared" si="42"/>
        <v>3.1922629274510892</v>
      </c>
      <c r="D155" s="133">
        <f t="shared" si="42"/>
        <v>2.8712825875575616</v>
      </c>
      <c r="E155" s="108">
        <f t="shared" si="42"/>
        <v>2.7014805665613322</v>
      </c>
      <c r="F155" s="110">
        <f t="shared" si="43"/>
        <v>-5.9138038774745105E-2</v>
      </c>
      <c r="G155" s="133">
        <f t="shared" si="44"/>
        <v>-0.16980202099622943</v>
      </c>
      <c r="H155" s="108"/>
      <c r="I155" s="111"/>
      <c r="J155" s="134">
        <f t="shared" si="45"/>
        <v>2.9654800053017722</v>
      </c>
      <c r="K155" s="108">
        <f t="shared" si="45"/>
        <v>3.1620789568996739</v>
      </c>
      <c r="L155" s="133">
        <f t="shared" si="45"/>
        <v>2.8568445445544981</v>
      </c>
      <c r="M155" s="134">
        <f t="shared" si="45"/>
        <v>2.5797289662711953</v>
      </c>
      <c r="N155" s="110">
        <f t="shared" si="46"/>
        <v>-9.7000580172106221E-2</v>
      </c>
      <c r="O155" s="109">
        <f t="shared" si="47"/>
        <v>-0.2771155782833028</v>
      </c>
      <c r="P155" s="133"/>
    </row>
    <row r="156" spans="1:16" x14ac:dyDescent="0.25">
      <c r="A156" s="107" t="s">
        <v>18</v>
      </c>
      <c r="B156" s="108">
        <f t="shared" si="42"/>
        <v>2.9838108658211993</v>
      </c>
      <c r="C156" s="108">
        <f t="shared" si="42"/>
        <v>3.0272471137987904</v>
      </c>
      <c r="D156" s="133">
        <f t="shared" si="42"/>
        <v>3.1569520340012143</v>
      </c>
      <c r="E156" s="108">
        <f t="shared" si="42"/>
        <v>2.830773823344058</v>
      </c>
      <c r="F156" s="110">
        <f t="shared" si="43"/>
        <v>-0.10332061024181871</v>
      </c>
      <c r="G156" s="133">
        <f t="shared" si="44"/>
        <v>-0.32617821065715624</v>
      </c>
      <c r="H156" s="108"/>
      <c r="I156" s="111"/>
      <c r="J156" s="134">
        <f t="shared" si="45"/>
        <v>3.0096112164725008</v>
      </c>
      <c r="K156" s="108">
        <f t="shared" si="45"/>
        <v>3.0006800380165832</v>
      </c>
      <c r="L156" s="133">
        <f t="shared" si="45"/>
        <v>3.1885284735163135</v>
      </c>
      <c r="M156" s="134">
        <f t="shared" si="45"/>
        <v>2.8077750143485747</v>
      </c>
      <c r="N156" s="110">
        <f t="shared" si="46"/>
        <v>-0.11941353584584535</v>
      </c>
      <c r="O156" s="109">
        <f t="shared" si="47"/>
        <v>-0.38075345916773884</v>
      </c>
      <c r="P156" s="133"/>
    </row>
    <row r="157" spans="1:16" x14ac:dyDescent="0.25">
      <c r="A157" s="107" t="s">
        <v>19</v>
      </c>
      <c r="B157" s="108">
        <f t="shared" si="42"/>
        <v>3.3978511128165771</v>
      </c>
      <c r="C157" s="108">
        <f t="shared" si="42"/>
        <v>3.384175824175824</v>
      </c>
      <c r="D157" s="109">
        <f t="shared" si="42"/>
        <v>2.4349700931979412</v>
      </c>
      <c r="E157" s="108">
        <f t="shared" si="42"/>
        <v>2.580392644135189</v>
      </c>
      <c r="F157" s="110">
        <f t="shared" si="43"/>
        <v>5.972252034777914E-2</v>
      </c>
      <c r="G157" s="109">
        <f t="shared" si="44"/>
        <v>0.14542255093724776</v>
      </c>
      <c r="H157" s="108"/>
      <c r="I157" s="111"/>
      <c r="J157" s="134">
        <f t="shared" si="45"/>
        <v>2.9056375025257628</v>
      </c>
      <c r="K157" s="108">
        <f t="shared" si="45"/>
        <v>3.324994210857124</v>
      </c>
      <c r="L157" s="109">
        <f t="shared" si="45"/>
        <v>2.4554783722063505</v>
      </c>
      <c r="M157" s="134">
        <f t="shared" si="45"/>
        <v>2.3697387799395395</v>
      </c>
      <c r="N157" s="110">
        <f t="shared" si="46"/>
        <v>-3.4917673573223285E-2</v>
      </c>
      <c r="O157" s="109">
        <f t="shared" si="47"/>
        <v>-8.5739592266810938E-2</v>
      </c>
      <c r="P157" s="109"/>
    </row>
    <row r="158" spans="1:16" x14ac:dyDescent="0.25">
      <c r="A158" s="114" t="s">
        <v>64</v>
      </c>
      <c r="B158" s="115">
        <f t="shared" si="42"/>
        <v>5.2084315816349518</v>
      </c>
      <c r="C158" s="115">
        <f t="shared" si="42"/>
        <v>4.905453305055838</v>
      </c>
      <c r="D158" s="116">
        <f t="shared" si="42"/>
        <v>4.9440200755591102</v>
      </c>
      <c r="E158" s="115">
        <f t="shared" si="42"/>
        <v>5.1602012609870487</v>
      </c>
      <c r="F158" s="117">
        <f t="shared" si="43"/>
        <v>4.3725790373836837E-2</v>
      </c>
      <c r="G158" s="116">
        <f t="shared" si="44"/>
        <v>0.21618118542793852</v>
      </c>
      <c r="H158" s="115"/>
      <c r="I158" s="111"/>
      <c r="J158" s="135">
        <f t="shared" si="45"/>
        <v>4.6943756960772181</v>
      </c>
      <c r="K158" s="115">
        <f t="shared" si="45"/>
        <v>4.4799502745720474</v>
      </c>
      <c r="L158" s="116">
        <f t="shared" si="45"/>
        <v>4.4508713523164767</v>
      </c>
      <c r="M158" s="135">
        <f t="shared" si="45"/>
        <v>4.6089214694511034</v>
      </c>
      <c r="N158" s="117">
        <f t="shared" si="46"/>
        <v>3.550992707357592E-2</v>
      </c>
      <c r="O158" s="113">
        <f t="shared" si="47"/>
        <v>0.15805011713462669</v>
      </c>
      <c r="P158" s="116"/>
    </row>
    <row r="159" spans="1:16" x14ac:dyDescent="0.25">
      <c r="A159" s="103" t="s">
        <v>21</v>
      </c>
      <c r="B159" s="104">
        <f t="shared" si="42"/>
        <v>7.6627185903425845</v>
      </c>
      <c r="C159" s="104">
        <f t="shared" si="42"/>
        <v>7.4914542286258285</v>
      </c>
      <c r="D159" s="105">
        <f t="shared" si="42"/>
        <v>7.4226392755521182</v>
      </c>
      <c r="E159" s="104">
        <f t="shared" si="42"/>
        <v>7.2743542657174558</v>
      </c>
      <c r="F159" s="106">
        <f t="shared" si="43"/>
        <v>-1.9977396762775101E-2</v>
      </c>
      <c r="G159" s="105">
        <f t="shared" si="44"/>
        <v>-0.14828500983466242</v>
      </c>
      <c r="H159" s="104"/>
      <c r="I159" s="102"/>
      <c r="J159" s="136">
        <f t="shared" si="45"/>
        <v>7.2231628243597772</v>
      </c>
      <c r="K159" s="104">
        <f t="shared" si="45"/>
        <v>7.161088320214116</v>
      </c>
      <c r="L159" s="105">
        <f t="shared" si="45"/>
        <v>7.0047099728949567</v>
      </c>
      <c r="M159" s="136">
        <f t="shared" si="45"/>
        <v>6.9190296157524713</v>
      </c>
      <c r="N159" s="106">
        <f t="shared" si="46"/>
        <v>-1.2231820799723292E-2</v>
      </c>
      <c r="O159" s="105">
        <f t="shared" si="47"/>
        <v>-8.5680357142485342E-2</v>
      </c>
      <c r="P159" s="105"/>
    </row>
    <row r="160" spans="1:16" x14ac:dyDescent="0.25">
      <c r="A160" s="27" t="s">
        <v>22</v>
      </c>
      <c r="B160" s="124">
        <f t="shared" si="42"/>
        <v>8.4425814277050417</v>
      </c>
      <c r="C160" s="137">
        <f t="shared" si="42"/>
        <v>8.4459087617668356</v>
      </c>
      <c r="D160" s="122">
        <f t="shared" si="42"/>
        <v>7.9859612018669779</v>
      </c>
      <c r="E160" s="137">
        <f t="shared" si="42"/>
        <v>8.2171262699564593</v>
      </c>
      <c r="F160" s="138">
        <f t="shared" si="43"/>
        <v>2.894643014737408E-2</v>
      </c>
      <c r="G160" s="122">
        <f t="shared" si="44"/>
        <v>0.23116506808948145</v>
      </c>
      <c r="H160" s="137"/>
      <c r="I160" s="111"/>
      <c r="J160" s="139">
        <f t="shared" si="45"/>
        <v>8.3117726115924615</v>
      </c>
      <c r="K160" s="137">
        <f t="shared" si="45"/>
        <v>8.3888703234530677</v>
      </c>
      <c r="L160" s="122">
        <f t="shared" si="45"/>
        <v>8.1256751316382125</v>
      </c>
      <c r="M160" s="139">
        <f t="shared" si="45"/>
        <v>7.876036987662288</v>
      </c>
      <c r="N160" s="138">
        <f t="shared" si="46"/>
        <v>-3.0722141844427342E-2</v>
      </c>
      <c r="O160" s="122">
        <f t="shared" si="47"/>
        <v>-0.24963814397592454</v>
      </c>
      <c r="P160" s="122"/>
    </row>
    <row r="161" spans="1:16" x14ac:dyDescent="0.25">
      <c r="A161" s="31" t="s">
        <v>23</v>
      </c>
      <c r="B161" s="124">
        <f t="shared" si="42"/>
        <v>7.6417676965193584</v>
      </c>
      <c r="C161" s="124">
        <f t="shared" si="42"/>
        <v>7.7762139338494016</v>
      </c>
      <c r="D161" s="125">
        <f t="shared" si="42"/>
        <v>7.2473630486560054</v>
      </c>
      <c r="E161" s="124">
        <f t="shared" si="42"/>
        <v>6.7759968725566848</v>
      </c>
      <c r="F161" s="126">
        <f t="shared" si="43"/>
        <v>-6.5039680354737284E-2</v>
      </c>
      <c r="G161" s="125">
        <f t="shared" si="44"/>
        <v>-0.47136617609932063</v>
      </c>
      <c r="H161" s="124"/>
      <c r="I161" s="111"/>
      <c r="J161" s="140">
        <f t="shared" si="45"/>
        <v>8.3007996093511576</v>
      </c>
      <c r="K161" s="124">
        <f t="shared" si="45"/>
        <v>8.0208677458429687</v>
      </c>
      <c r="L161" s="125">
        <f t="shared" si="45"/>
        <v>7.5376937660310022</v>
      </c>
      <c r="M161" s="140">
        <f t="shared" si="45"/>
        <v>7.5559215944654916</v>
      </c>
      <c r="N161" s="126">
        <f t="shared" si="46"/>
        <v>2.4182235310001854E-3</v>
      </c>
      <c r="O161" s="125">
        <f t="shared" si="47"/>
        <v>1.8227828434489446E-2</v>
      </c>
      <c r="P161" s="125"/>
    </row>
    <row r="162" spans="1:16" x14ac:dyDescent="0.25">
      <c r="A162" s="31" t="s">
        <v>24</v>
      </c>
      <c r="B162" s="124">
        <f t="shared" si="42"/>
        <v>5.0584192439862541</v>
      </c>
      <c r="C162" s="124">
        <f t="shared" si="42"/>
        <v>4.9202279202279202</v>
      </c>
      <c r="D162" s="125">
        <f t="shared" si="42"/>
        <v>4.7260981912144704</v>
      </c>
      <c r="E162" s="124">
        <f t="shared" si="42"/>
        <v>5.9505617977528091</v>
      </c>
      <c r="F162" s="126">
        <f t="shared" si="43"/>
        <v>0.25908551980882288</v>
      </c>
      <c r="G162" s="125">
        <f t="shared" si="44"/>
        <v>1.2244636065383387</v>
      </c>
      <c r="H162" s="124"/>
      <c r="I162" s="111"/>
      <c r="J162" s="140">
        <f t="shared" si="45"/>
        <v>5.550373692077728</v>
      </c>
      <c r="K162" s="124">
        <f t="shared" si="45"/>
        <v>5.3602165859219149</v>
      </c>
      <c r="L162" s="125">
        <f t="shared" si="45"/>
        <v>4.7556285178236397</v>
      </c>
      <c r="M162" s="140">
        <f t="shared" si="45"/>
        <v>5.0416291223643901</v>
      </c>
      <c r="N162" s="126">
        <f t="shared" si="46"/>
        <v>6.0139391348345894E-2</v>
      </c>
      <c r="O162" s="125">
        <f t="shared" si="47"/>
        <v>0.28600060454075038</v>
      </c>
      <c r="P162" s="125"/>
    </row>
    <row r="163" spans="1:16" x14ac:dyDescent="0.25">
      <c r="A163" s="31" t="s">
        <v>25</v>
      </c>
      <c r="B163" s="124">
        <f t="shared" si="42"/>
        <v>8.4640762463343115</v>
      </c>
      <c r="C163" s="124">
        <f t="shared" si="42"/>
        <v>7.1776346065347445</v>
      </c>
      <c r="D163" s="125">
        <f t="shared" si="42"/>
        <v>7.645441389290883</v>
      </c>
      <c r="E163" s="124">
        <f t="shared" si="42"/>
        <v>9.1115635179153092</v>
      </c>
      <c r="F163" s="126">
        <f t="shared" si="43"/>
        <v>0.19176422314584118</v>
      </c>
      <c r="G163" s="125">
        <f t="shared" si="44"/>
        <v>1.4661221286244261</v>
      </c>
      <c r="H163" s="124"/>
      <c r="I163" s="111"/>
      <c r="J163" s="140">
        <f t="shared" si="45"/>
        <v>7.8840473853598407</v>
      </c>
      <c r="K163" s="124">
        <f t="shared" si="45"/>
        <v>8.2723139869677222</v>
      </c>
      <c r="L163" s="125">
        <f t="shared" si="45"/>
        <v>8.2511637529740351</v>
      </c>
      <c r="M163" s="140">
        <f t="shared" si="45"/>
        <v>8.1395328390140964</v>
      </c>
      <c r="N163" s="126">
        <f t="shared" si="46"/>
        <v>-1.3529111444395059E-2</v>
      </c>
      <c r="O163" s="125">
        <f t="shared" si="47"/>
        <v>-0.11163091395993874</v>
      </c>
      <c r="P163" s="125"/>
    </row>
    <row r="164" spans="1:16" x14ac:dyDescent="0.25">
      <c r="A164" s="31" t="s">
        <v>26</v>
      </c>
      <c r="B164" s="124">
        <f t="shared" si="42"/>
        <v>4.3375585560760541</v>
      </c>
      <c r="C164" s="124">
        <f t="shared" si="42"/>
        <v>4.7810886907555137</v>
      </c>
      <c r="D164" s="125">
        <f t="shared" si="42"/>
        <v>4.263932702418507</v>
      </c>
      <c r="E164" s="124">
        <f t="shared" si="42"/>
        <v>4.3308351177730193</v>
      </c>
      <c r="F164" s="126">
        <f t="shared" si="43"/>
        <v>1.5690307522106428E-2</v>
      </c>
      <c r="G164" s="125">
        <f t="shared" si="44"/>
        <v>6.6902415354512357E-2</v>
      </c>
      <c r="H164" s="124"/>
      <c r="I164" s="111"/>
      <c r="J164" s="140">
        <f t="shared" si="45"/>
        <v>4.478173207671027</v>
      </c>
      <c r="K164" s="124">
        <f t="shared" si="45"/>
        <v>4.367640449438202</v>
      </c>
      <c r="L164" s="125">
        <f t="shared" si="45"/>
        <v>3.9100942243936485</v>
      </c>
      <c r="M164" s="140">
        <f t="shared" si="45"/>
        <v>4.094222179986696</v>
      </c>
      <c r="N164" s="126">
        <f t="shared" si="46"/>
        <v>4.7090413945612974E-2</v>
      </c>
      <c r="O164" s="125">
        <f t="shared" si="47"/>
        <v>0.18412795559304751</v>
      </c>
      <c r="P164" s="125"/>
    </row>
    <row r="165" spans="1:16" x14ac:dyDescent="0.25">
      <c r="A165" s="31" t="s">
        <v>27</v>
      </c>
      <c r="B165" s="124">
        <f t="shared" si="42"/>
        <v>8.0555555555555554</v>
      </c>
      <c r="C165" s="124">
        <f t="shared" si="42"/>
        <v>11.237623762376238</v>
      </c>
      <c r="D165" s="125">
        <f t="shared" si="42"/>
        <v>5.2896551724137932</v>
      </c>
      <c r="E165" s="124">
        <f t="shared" si="42"/>
        <v>4.770833333333333</v>
      </c>
      <c r="F165" s="126">
        <f t="shared" si="43"/>
        <v>-9.8082355497609797E-2</v>
      </c>
      <c r="G165" s="125">
        <f t="shared" si="44"/>
        <v>-0.5188218390804602</v>
      </c>
      <c r="H165" s="124"/>
      <c r="I165" s="111"/>
      <c r="J165" s="140">
        <f t="shared" si="45"/>
        <v>8.5585331846068051</v>
      </c>
      <c r="K165" s="124">
        <f t="shared" si="45"/>
        <v>8.2732535376698912</v>
      </c>
      <c r="L165" s="125">
        <f t="shared" si="45"/>
        <v>8.319639615410475</v>
      </c>
      <c r="M165" s="140">
        <f t="shared" si="45"/>
        <v>8.0553784130474622</v>
      </c>
      <c r="N165" s="126">
        <f t="shared" si="46"/>
        <v>-3.1763539597739476E-2</v>
      </c>
      <c r="O165" s="125">
        <f t="shared" si="47"/>
        <v>-0.26426120236301287</v>
      </c>
      <c r="P165" s="125"/>
    </row>
    <row r="166" spans="1:16" x14ac:dyDescent="0.25">
      <c r="A166" s="31" t="s">
        <v>28</v>
      </c>
      <c r="B166" s="124">
        <f t="shared" si="42"/>
        <v>7.9401709401709404</v>
      </c>
      <c r="C166" s="124">
        <f t="shared" si="42"/>
        <v>6.7321428571428568</v>
      </c>
      <c r="D166" s="125">
        <f t="shared" si="42"/>
        <v>7.8102766798418974</v>
      </c>
      <c r="E166" s="124">
        <f t="shared" si="42"/>
        <v>7.2743055555555554</v>
      </c>
      <c r="F166" s="126">
        <f t="shared" si="43"/>
        <v>-6.8623833220872732E-2</v>
      </c>
      <c r="G166" s="125">
        <f t="shared" si="44"/>
        <v>-0.53597112428634208</v>
      </c>
      <c r="H166" s="124"/>
      <c r="I166" s="111"/>
      <c r="J166" s="140">
        <f t="shared" si="45"/>
        <v>8.2453987730061353</v>
      </c>
      <c r="K166" s="124">
        <f t="shared" si="45"/>
        <v>8.251146788990825</v>
      </c>
      <c r="L166" s="125">
        <f t="shared" si="45"/>
        <v>7.9949669707455175</v>
      </c>
      <c r="M166" s="140">
        <f t="shared" si="45"/>
        <v>7.6194276279581725</v>
      </c>
      <c r="N166" s="126">
        <f t="shared" si="46"/>
        <v>-4.6971969260346635E-2</v>
      </c>
      <c r="O166" s="125">
        <f t="shared" si="47"/>
        <v>-0.37553934278734502</v>
      </c>
      <c r="P166" s="125"/>
    </row>
    <row r="167" spans="1:16" x14ac:dyDescent="0.25">
      <c r="A167" s="31" t="s">
        <v>29</v>
      </c>
      <c r="B167" s="124">
        <f t="shared" si="42"/>
        <v>7.6345508309671199</v>
      </c>
      <c r="C167" s="124">
        <f t="shared" si="42"/>
        <v>7.532149901380671</v>
      </c>
      <c r="D167" s="125">
        <f>D102/D37</f>
        <v>7.3502877206671222</v>
      </c>
      <c r="E167" s="124">
        <f t="shared" si="42"/>
        <v>7.2229646403436032</v>
      </c>
      <c r="F167" s="126">
        <f t="shared" si="43"/>
        <v>-1.7322189982511782E-2</v>
      </c>
      <c r="G167" s="125">
        <f t="shared" si="44"/>
        <v>-0.12732308032351902</v>
      </c>
      <c r="H167" s="124"/>
      <c r="I167" s="111"/>
      <c r="J167" s="140">
        <f t="shared" si="45"/>
        <v>7.0570000612392816</v>
      </c>
      <c r="K167" s="124">
        <f t="shared" si="45"/>
        <v>6.9942255661700852</v>
      </c>
      <c r="L167" s="125">
        <f t="shared" si="45"/>
        <v>6.8300947582060809</v>
      </c>
      <c r="M167" s="140">
        <f t="shared" si="45"/>
        <v>6.8894939214452018</v>
      </c>
      <c r="N167" s="126">
        <f t="shared" si="46"/>
        <v>8.6966821606324629E-3</v>
      </c>
      <c r="O167" s="125">
        <f t="shared" si="47"/>
        <v>5.9399163239120867E-2</v>
      </c>
      <c r="P167" s="125"/>
    </row>
    <row r="168" spans="1:16" x14ac:dyDescent="0.25">
      <c r="A168" s="31" t="s">
        <v>30</v>
      </c>
      <c r="B168" s="124">
        <f t="shared" si="42"/>
        <v>7.2984766846271532</v>
      </c>
      <c r="C168" s="124">
        <f t="shared" si="42"/>
        <v>7.203535325012707</v>
      </c>
      <c r="D168" s="125">
        <f t="shared" si="42"/>
        <v>7.1968806862490249</v>
      </c>
      <c r="E168" s="124">
        <f t="shared" si="42"/>
        <v>7.1289297738157336</v>
      </c>
      <c r="F168" s="126">
        <f t="shared" si="43"/>
        <v>-9.4417172377366798E-3</v>
      </c>
      <c r="G168" s="125">
        <f t="shared" si="44"/>
        <v>-6.7950912433291322E-2</v>
      </c>
      <c r="H168" s="124"/>
      <c r="I168" s="111"/>
      <c r="J168" s="140">
        <f t="shared" si="45"/>
        <v>6.7571238966355383</v>
      </c>
      <c r="K168" s="124">
        <f t="shared" si="45"/>
        <v>6.8423252977524376</v>
      </c>
      <c r="L168" s="125">
        <f t="shared" si="45"/>
        <v>6.8338120766194068</v>
      </c>
      <c r="M168" s="140">
        <f t="shared" si="45"/>
        <v>6.4775872099445477</v>
      </c>
      <c r="N168" s="126">
        <f t="shared" si="46"/>
        <v>-5.2126816289493116E-2</v>
      </c>
      <c r="O168" s="125">
        <f t="shared" si="47"/>
        <v>-0.35622486667485909</v>
      </c>
      <c r="P168" s="125"/>
    </row>
    <row r="169" spans="1:16" x14ac:dyDescent="0.25">
      <c r="A169" s="31" t="s">
        <v>31</v>
      </c>
      <c r="B169" s="124">
        <f t="shared" ref="B169:E184" si="48">B104/B39</f>
        <v>8.3259780695816978</v>
      </c>
      <c r="C169" s="124">
        <f t="shared" si="48"/>
        <v>7.6471727812083792</v>
      </c>
      <c r="D169" s="125">
        <f t="shared" si="48"/>
        <v>8.0509724164230327</v>
      </c>
      <c r="E169" s="124">
        <f t="shared" si="48"/>
        <v>7.5185722393895444</v>
      </c>
      <c r="F169" s="126">
        <f t="shared" si="43"/>
        <v>-6.612867980362902E-2</v>
      </c>
      <c r="G169" s="125">
        <f t="shared" si="44"/>
        <v>-0.5324001770334883</v>
      </c>
      <c r="H169" s="124"/>
      <c r="I169" s="111"/>
      <c r="J169" s="140">
        <f t="shared" ref="J169:M184" si="49">J104/J39</f>
        <v>7.8533958411102081</v>
      </c>
      <c r="K169" s="124">
        <f t="shared" si="49"/>
        <v>7.6724897780519106</v>
      </c>
      <c r="L169" s="125">
        <f t="shared" si="49"/>
        <v>7.78756437443199</v>
      </c>
      <c r="M169" s="140">
        <f t="shared" si="49"/>
        <v>7.5049346464121784</v>
      </c>
      <c r="N169" s="126">
        <f t="shared" si="46"/>
        <v>-3.6292441953704735E-2</v>
      </c>
      <c r="O169" s="125">
        <f t="shared" si="47"/>
        <v>-0.28262972801981157</v>
      </c>
      <c r="P169" s="125"/>
    </row>
    <row r="170" spans="1:16" x14ac:dyDescent="0.25">
      <c r="A170" s="31" t="s">
        <v>32</v>
      </c>
      <c r="B170" s="124">
        <f t="shared" si="48"/>
        <v>7.9744542196155104</v>
      </c>
      <c r="C170" s="124">
        <f t="shared" si="48"/>
        <v>7.5373105574107369</v>
      </c>
      <c r="D170" s="125">
        <f>D105/D40</f>
        <v>7.7</v>
      </c>
      <c r="E170" s="124">
        <f t="shared" si="48"/>
        <v>7.9297115243813145</v>
      </c>
      <c r="F170" s="126">
        <f t="shared" si="43"/>
        <v>2.9832665504066824E-2</v>
      </c>
      <c r="G170" s="125">
        <f t="shared" si="44"/>
        <v>0.22971152438131437</v>
      </c>
      <c r="H170" s="124"/>
      <c r="I170" s="111"/>
      <c r="J170" s="140">
        <f t="shared" si="49"/>
        <v>7.7519290123456788</v>
      </c>
      <c r="K170" s="124">
        <f t="shared" si="49"/>
        <v>7.5780167420715578</v>
      </c>
      <c r="L170" s="125">
        <f t="shared" si="49"/>
        <v>7.6184901041098545</v>
      </c>
      <c r="M170" s="140">
        <f t="shared" si="49"/>
        <v>7.5519367125695869</v>
      </c>
      <c r="N170" s="126">
        <f t="shared" si="46"/>
        <v>-8.7357718695946218E-3</v>
      </c>
      <c r="O170" s="125">
        <f t="shared" si="47"/>
        <v>-6.6553391540267626E-2</v>
      </c>
      <c r="P170" s="125"/>
    </row>
    <row r="171" spans="1:16" x14ac:dyDescent="0.25">
      <c r="A171" s="31" t="s">
        <v>33</v>
      </c>
      <c r="B171" s="124">
        <f t="shared" si="48"/>
        <v>8.8015850144092216</v>
      </c>
      <c r="C171" s="124">
        <f t="shared" si="48"/>
        <v>8.4341662529648627</v>
      </c>
      <c r="D171" s="125">
        <f t="shared" si="48"/>
        <v>8.8542857142857141</v>
      </c>
      <c r="E171" s="124">
        <f t="shared" si="48"/>
        <v>8.311822593079679</v>
      </c>
      <c r="F171" s="126">
        <f t="shared" si="43"/>
        <v>-6.1265599361765788E-2</v>
      </c>
      <c r="G171" s="125">
        <f t="shared" si="44"/>
        <v>-0.54246312120603513</v>
      </c>
      <c r="H171" s="124"/>
      <c r="I171" s="111"/>
      <c r="J171" s="140">
        <f t="shared" si="49"/>
        <v>7.5255138643739681</v>
      </c>
      <c r="K171" s="124">
        <f t="shared" si="49"/>
        <v>7.3133421009084021</v>
      </c>
      <c r="L171" s="125">
        <f t="shared" si="49"/>
        <v>7.2107924770445972</v>
      </c>
      <c r="M171" s="140">
        <f t="shared" si="49"/>
        <v>6.9911771354299113</v>
      </c>
      <c r="N171" s="126">
        <f t="shared" si="46"/>
        <v>-3.0456477885589806E-2</v>
      </c>
      <c r="O171" s="125">
        <f t="shared" si="47"/>
        <v>-0.21961534161468599</v>
      </c>
      <c r="P171" s="125"/>
    </row>
    <row r="172" spans="1:16" x14ac:dyDescent="0.25">
      <c r="A172" s="31" t="s">
        <v>34</v>
      </c>
      <c r="B172" s="124">
        <f t="shared" si="48"/>
        <v>10.1753300330033</v>
      </c>
      <c r="C172" s="124">
        <f t="shared" si="48"/>
        <v>9.3996531219028743</v>
      </c>
      <c r="D172" s="125">
        <f t="shared" si="48"/>
        <v>9.0998603351955314</v>
      </c>
      <c r="E172" s="124">
        <f t="shared" si="48"/>
        <v>9.5692170288776417</v>
      </c>
      <c r="F172" s="126">
        <f t="shared" si="43"/>
        <v>5.1578450261129838E-2</v>
      </c>
      <c r="G172" s="125">
        <f t="shared" si="44"/>
        <v>0.4693566936821103</v>
      </c>
      <c r="H172" s="124"/>
      <c r="I172" s="111"/>
      <c r="J172" s="140">
        <f t="shared" si="49"/>
        <v>9.5583464310073847</v>
      </c>
      <c r="K172" s="124">
        <f t="shared" si="49"/>
        <v>8.9655983534254631</v>
      </c>
      <c r="L172" s="125">
        <f t="shared" si="49"/>
        <v>8.8337088925900531</v>
      </c>
      <c r="M172" s="140">
        <f t="shared" si="49"/>
        <v>9.069792467332821</v>
      </c>
      <c r="N172" s="126">
        <f t="shared" si="46"/>
        <v>2.6725306166790475E-2</v>
      </c>
      <c r="O172" s="125">
        <f t="shared" si="47"/>
        <v>0.23608357474276787</v>
      </c>
      <c r="P172" s="125"/>
    </row>
    <row r="173" spans="1:16" x14ac:dyDescent="0.25">
      <c r="A173" s="31" t="s">
        <v>35</v>
      </c>
      <c r="B173" s="124">
        <f t="shared" si="48"/>
        <v>6.7394086282113426</v>
      </c>
      <c r="C173" s="124">
        <f t="shared" si="48"/>
        <v>6.4455007375840028</v>
      </c>
      <c r="D173" s="125">
        <f t="shared" si="48"/>
        <v>6.7724290704609356</v>
      </c>
      <c r="E173" s="124">
        <f t="shared" si="48"/>
        <v>6.5</v>
      </c>
      <c r="F173" s="126">
        <f t="shared" si="43"/>
        <v>-4.0226197665056418E-2</v>
      </c>
      <c r="G173" s="125">
        <f t="shared" si="44"/>
        <v>-0.27242907046093556</v>
      </c>
      <c r="H173" s="124"/>
      <c r="I173" s="111"/>
      <c r="J173" s="140">
        <f t="shared" si="49"/>
        <v>6.5816947298867596</v>
      </c>
      <c r="K173" s="124">
        <f t="shared" si="49"/>
        <v>6.339429260450161</v>
      </c>
      <c r="L173" s="125">
        <f t="shared" si="49"/>
        <v>6.2667470344295495</v>
      </c>
      <c r="M173" s="140">
        <f t="shared" si="49"/>
        <v>6.1031041395871428</v>
      </c>
      <c r="N173" s="126">
        <f t="shared" si="46"/>
        <v>-2.6112893011853155E-2</v>
      </c>
      <c r="O173" s="125">
        <f t="shared" si="47"/>
        <v>-0.16364289484240668</v>
      </c>
      <c r="P173" s="125"/>
    </row>
    <row r="174" spans="1:16" x14ac:dyDescent="0.25">
      <c r="A174" s="31" t="s">
        <v>36</v>
      </c>
      <c r="B174" s="124">
        <f t="shared" si="48"/>
        <v>8.5301608579088466</v>
      </c>
      <c r="C174" s="124">
        <f t="shared" si="48"/>
        <v>8.9542349726775949</v>
      </c>
      <c r="D174" s="125">
        <f t="shared" si="48"/>
        <v>8.7093877551020409</v>
      </c>
      <c r="E174" s="124">
        <f t="shared" si="48"/>
        <v>7.4708377518557798</v>
      </c>
      <c r="F174" s="126">
        <f t="shared" si="43"/>
        <v>-0.14220861879995028</v>
      </c>
      <c r="G174" s="125">
        <f t="shared" si="44"/>
        <v>-1.2385500032462611</v>
      </c>
      <c r="H174" s="124"/>
      <c r="I174" s="111"/>
      <c r="J174" s="140">
        <f t="shared" si="49"/>
        <v>9.0572054440334693</v>
      </c>
      <c r="K174" s="124">
        <f t="shared" si="49"/>
        <v>9.3891283370858805</v>
      </c>
      <c r="L174" s="125">
        <f t="shared" si="49"/>
        <v>9.1001427891480251</v>
      </c>
      <c r="M174" s="140">
        <f t="shared" si="49"/>
        <v>9.0475078950981747</v>
      </c>
      <c r="N174" s="126">
        <f t="shared" si="46"/>
        <v>-5.7839635343543971E-3</v>
      </c>
      <c r="O174" s="125">
        <f t="shared" si="47"/>
        <v>-5.2634894049850445E-2</v>
      </c>
      <c r="P174" s="125"/>
    </row>
    <row r="175" spans="1:16" x14ac:dyDescent="0.25">
      <c r="A175" s="31" t="s">
        <v>37</v>
      </c>
      <c r="B175" s="124">
        <f t="shared" si="48"/>
        <v>8.9587750294464072</v>
      </c>
      <c r="C175" s="124">
        <f t="shared" si="48"/>
        <v>6.1403197158081708</v>
      </c>
      <c r="D175" s="125">
        <f t="shared" si="48"/>
        <v>7.1124999999999998</v>
      </c>
      <c r="E175" s="124">
        <f t="shared" si="48"/>
        <v>6.4496124031007751</v>
      </c>
      <c r="F175" s="126">
        <f t="shared" si="43"/>
        <v>-9.3200365117641404E-2</v>
      </c>
      <c r="G175" s="125">
        <f t="shared" si="44"/>
        <v>-0.66288759689922472</v>
      </c>
      <c r="H175" s="124"/>
      <c r="I175" s="111"/>
      <c r="J175" s="140">
        <f t="shared" si="49"/>
        <v>7.8602872504227985</v>
      </c>
      <c r="K175" s="124">
        <f t="shared" si="49"/>
        <v>8.0094878968495316</v>
      </c>
      <c r="L175" s="125">
        <f t="shared" si="49"/>
        <v>8.5412166697174943</v>
      </c>
      <c r="M175" s="140">
        <f t="shared" si="49"/>
        <v>7.9583632662835253</v>
      </c>
      <c r="N175" s="126">
        <f t="shared" si="46"/>
        <v>-6.8240091075133402E-2</v>
      </c>
      <c r="O175" s="125">
        <f t="shared" si="47"/>
        <v>-0.58285340343396896</v>
      </c>
      <c r="P175" s="125"/>
    </row>
    <row r="176" spans="1:16" x14ac:dyDescent="0.25">
      <c r="A176" s="31" t="s">
        <v>38</v>
      </c>
      <c r="B176" s="124">
        <f t="shared" si="48"/>
        <v>7.6351769151494331</v>
      </c>
      <c r="C176" s="124">
        <f t="shared" si="48"/>
        <v>7.4244670991658941</v>
      </c>
      <c r="D176" s="125">
        <f t="shared" si="48"/>
        <v>8.1105675146771041</v>
      </c>
      <c r="E176" s="124">
        <f t="shared" si="48"/>
        <v>7.3030927835051545</v>
      </c>
      <c r="F176" s="126">
        <f t="shared" si="43"/>
        <v>-9.9558351460698802E-2</v>
      </c>
      <c r="G176" s="125">
        <f t="shared" si="44"/>
        <v>-0.80747473117194968</v>
      </c>
      <c r="H176" s="124"/>
      <c r="I176" s="111"/>
      <c r="J176" s="140">
        <f t="shared" si="49"/>
        <v>6.787337662337662</v>
      </c>
      <c r="K176" s="124">
        <f t="shared" si="49"/>
        <v>6.4993816345460171</v>
      </c>
      <c r="L176" s="125">
        <f t="shared" si="49"/>
        <v>6.4389158576051777</v>
      </c>
      <c r="M176" s="140">
        <f t="shared" si="49"/>
        <v>6.1222874480575156</v>
      </c>
      <c r="N176" s="126">
        <f t="shared" si="46"/>
        <v>-4.9174180335604722E-2</v>
      </c>
      <c r="O176" s="125">
        <f t="shared" si="47"/>
        <v>-0.31662840954766214</v>
      </c>
      <c r="P176" s="125"/>
    </row>
    <row r="177" spans="1:16" x14ac:dyDescent="0.25">
      <c r="A177" s="31" t="s">
        <v>39</v>
      </c>
      <c r="B177" s="124">
        <f t="shared" si="48"/>
        <v>7.1542827657378743</v>
      </c>
      <c r="C177" s="124">
        <f t="shared" si="48"/>
        <v>7.2713455520786772</v>
      </c>
      <c r="D177" s="125">
        <f t="shared" si="48"/>
        <v>7.2056812204103107</v>
      </c>
      <c r="E177" s="124">
        <f t="shared" si="48"/>
        <v>6.9975480179812015</v>
      </c>
      <c r="F177" s="126">
        <f t="shared" si="43"/>
        <v>-2.888459759218398E-2</v>
      </c>
      <c r="G177" s="125">
        <f t="shared" si="44"/>
        <v>-0.20813320242910915</v>
      </c>
      <c r="H177" s="124"/>
      <c r="I177" s="111"/>
      <c r="J177" s="140">
        <f t="shared" si="49"/>
        <v>6.4627960410038883</v>
      </c>
      <c r="K177" s="124">
        <f t="shared" si="49"/>
        <v>6.4136546184738954</v>
      </c>
      <c r="L177" s="125">
        <f t="shared" si="49"/>
        <v>6.1814544934990714</v>
      </c>
      <c r="M177" s="140">
        <f t="shared" si="49"/>
        <v>6.0431480390231123</v>
      </c>
      <c r="N177" s="126">
        <f t="shared" si="46"/>
        <v>-2.2374419260291156E-2</v>
      </c>
      <c r="O177" s="125">
        <f t="shared" si="47"/>
        <v>-0.13830645447595913</v>
      </c>
      <c r="P177" s="125"/>
    </row>
    <row r="178" spans="1:16" x14ac:dyDescent="0.25">
      <c r="A178" s="31" t="s">
        <v>40</v>
      </c>
      <c r="B178" s="124">
        <f t="shared" si="48"/>
        <v>6.2238037552998184</v>
      </c>
      <c r="C178" s="124">
        <f t="shared" si="48"/>
        <v>6.493354182955434</v>
      </c>
      <c r="D178" s="125">
        <f t="shared" si="48"/>
        <v>6.0108196721311478</v>
      </c>
      <c r="E178" s="124">
        <f t="shared" si="48"/>
        <v>6.0308804204993427</v>
      </c>
      <c r="F178" s="126">
        <f t="shared" si="43"/>
        <v>3.3374397274310574E-3</v>
      </c>
      <c r="G178" s="125">
        <f t="shared" si="44"/>
        <v>2.0060748368194936E-2</v>
      </c>
      <c r="H178" s="124"/>
      <c r="I178" s="111"/>
      <c r="J178" s="140">
        <f t="shared" si="49"/>
        <v>5.4430817846663153</v>
      </c>
      <c r="K178" s="124">
        <f t="shared" si="49"/>
        <v>5.5225392537565421</v>
      </c>
      <c r="L178" s="125">
        <f t="shared" si="49"/>
        <v>5.1976175449668665</v>
      </c>
      <c r="M178" s="140">
        <f t="shared" si="49"/>
        <v>5.059074384787472</v>
      </c>
      <c r="N178" s="126">
        <f t="shared" si="46"/>
        <v>-2.6655127850557903E-2</v>
      </c>
      <c r="O178" s="125">
        <f t="shared" si="47"/>
        <v>-0.1385431601793945</v>
      </c>
      <c r="P178" s="125"/>
    </row>
    <row r="179" spans="1:16" x14ac:dyDescent="0.25">
      <c r="A179" s="31" t="s">
        <v>41</v>
      </c>
      <c r="B179" s="124">
        <f t="shared" si="48"/>
        <v>8.704545454545455</v>
      </c>
      <c r="C179" s="124">
        <f t="shared" si="48"/>
        <v>7.2381756756756754</v>
      </c>
      <c r="D179" s="125">
        <f t="shared" si="48"/>
        <v>6.4275862068965521</v>
      </c>
      <c r="E179" s="124">
        <f t="shared" si="48"/>
        <v>6.2779850746268657</v>
      </c>
      <c r="F179" s="126">
        <f t="shared" si="43"/>
        <v>-2.3274854269425438E-2</v>
      </c>
      <c r="G179" s="125">
        <f t="shared" si="44"/>
        <v>-0.14960113226968641</v>
      </c>
      <c r="H179" s="124"/>
      <c r="I179" s="111"/>
      <c r="J179" s="140">
        <f t="shared" si="49"/>
        <v>7.1258658806190125</v>
      </c>
      <c r="K179" s="124">
        <f t="shared" si="49"/>
        <v>6.8284162024620043</v>
      </c>
      <c r="L179" s="125">
        <f t="shared" si="49"/>
        <v>6.4097299297077326</v>
      </c>
      <c r="M179" s="140">
        <f t="shared" si="49"/>
        <v>6.3059645149112873</v>
      </c>
      <c r="N179" s="126">
        <f t="shared" si="46"/>
        <v>-1.618873430462564E-2</v>
      </c>
      <c r="O179" s="125">
        <f t="shared" si="47"/>
        <v>-0.1037654147964453</v>
      </c>
      <c r="P179" s="125"/>
    </row>
    <row r="180" spans="1:16" x14ac:dyDescent="0.25">
      <c r="A180" s="31" t="s">
        <v>42</v>
      </c>
      <c r="B180" s="124">
        <f t="shared" si="48"/>
        <v>6.4386252045826513</v>
      </c>
      <c r="C180" s="124">
        <f t="shared" si="48"/>
        <v>6.5368731563421827</v>
      </c>
      <c r="D180" s="125">
        <f t="shared" si="48"/>
        <v>6.6082392552980789</v>
      </c>
      <c r="E180" s="124">
        <f t="shared" si="48"/>
        <v>6.6699928724162509</v>
      </c>
      <c r="F180" s="126">
        <f t="shared" si="43"/>
        <v>9.3449426893346121E-3</v>
      </c>
      <c r="G180" s="125">
        <f t="shared" si="44"/>
        <v>6.1753617118172066E-2</v>
      </c>
      <c r="H180" s="124"/>
      <c r="I180" s="111"/>
      <c r="J180" s="140">
        <f t="shared" si="49"/>
        <v>6.0418703712667599</v>
      </c>
      <c r="K180" s="124">
        <f t="shared" si="49"/>
        <v>5.8151407733365925</v>
      </c>
      <c r="L180" s="125">
        <f t="shared" si="49"/>
        <v>5.7879728499296412</v>
      </c>
      <c r="M180" s="140">
        <f t="shared" si="49"/>
        <v>5.6846051316227921</v>
      </c>
      <c r="N180" s="126">
        <f t="shared" si="46"/>
        <v>-1.7859053763202404E-2</v>
      </c>
      <c r="O180" s="125">
        <f t="shared" si="47"/>
        <v>-0.1033677183068491</v>
      </c>
      <c r="P180" s="125"/>
    </row>
    <row r="181" spans="1:16" x14ac:dyDescent="0.25">
      <c r="A181" s="31" t="s">
        <v>43</v>
      </c>
      <c r="B181" s="124">
        <f t="shared" si="48"/>
        <v>7.7722007722007724</v>
      </c>
      <c r="C181" s="124">
        <f t="shared" si="48"/>
        <v>7.6778228812857261</v>
      </c>
      <c r="D181" s="125">
        <f t="shared" si="48"/>
        <v>7.368862372006773</v>
      </c>
      <c r="E181" s="124">
        <f t="shared" si="48"/>
        <v>7.3045552110660621</v>
      </c>
      <c r="F181" s="126">
        <f t="shared" si="43"/>
        <v>-8.7268777314941648E-3</v>
      </c>
      <c r="G181" s="125">
        <f t="shared" si="44"/>
        <v>-6.4307160940710872E-2</v>
      </c>
      <c r="H181" s="124"/>
      <c r="I181" s="111"/>
      <c r="J181" s="140">
        <f t="shared" si="49"/>
        <v>6.9234031852472757</v>
      </c>
      <c r="K181" s="124">
        <f t="shared" si="49"/>
        <v>6.7783617296927323</v>
      </c>
      <c r="L181" s="125">
        <f t="shared" si="49"/>
        <v>6.6527404492224997</v>
      </c>
      <c r="M181" s="140">
        <f t="shared" si="49"/>
        <v>6.5683394910876638</v>
      </c>
      <c r="N181" s="126">
        <f t="shared" si="46"/>
        <v>-1.2686645267319885E-2</v>
      </c>
      <c r="O181" s="125">
        <f t="shared" si="47"/>
        <v>-8.4400958134835946E-2</v>
      </c>
      <c r="P181" s="125"/>
    </row>
    <row r="182" spans="1:16" x14ac:dyDescent="0.25">
      <c r="A182" s="31" t="s">
        <v>44</v>
      </c>
      <c r="B182" s="124">
        <f t="shared" si="48"/>
        <v>7.4463208685162847</v>
      </c>
      <c r="C182" s="124">
        <f t="shared" si="48"/>
        <v>7.1395412342981981</v>
      </c>
      <c r="D182" s="125">
        <f t="shared" si="48"/>
        <v>7.4984241332732999</v>
      </c>
      <c r="E182" s="124">
        <f t="shared" si="48"/>
        <v>6.9963636363636361</v>
      </c>
      <c r="F182" s="126">
        <f t="shared" si="43"/>
        <v>-6.6955467973841887E-2</v>
      </c>
      <c r="G182" s="125">
        <f t="shared" si="44"/>
        <v>-0.50206049690966381</v>
      </c>
      <c r="H182" s="124"/>
      <c r="I182" s="111"/>
      <c r="J182" s="140">
        <f t="shared" si="49"/>
        <v>7.1441314553990614</v>
      </c>
      <c r="K182" s="124">
        <f t="shared" si="49"/>
        <v>7.0821617228768794</v>
      </c>
      <c r="L182" s="125">
        <f t="shared" si="49"/>
        <v>6.9417022065640648</v>
      </c>
      <c r="M182" s="140">
        <f t="shared" si="49"/>
        <v>6.6715301842057269</v>
      </c>
      <c r="N182" s="126">
        <f t="shared" si="46"/>
        <v>-3.8920140092276401E-2</v>
      </c>
      <c r="O182" s="125">
        <f t="shared" si="47"/>
        <v>-0.27017202235833793</v>
      </c>
      <c r="P182" s="125"/>
    </row>
    <row r="183" spans="1:16" x14ac:dyDescent="0.25">
      <c r="A183" s="52" t="s">
        <v>45</v>
      </c>
      <c r="B183" s="124">
        <f t="shared" si="48"/>
        <v>8.7135678391959797</v>
      </c>
      <c r="C183" s="124">
        <f t="shared" si="48"/>
        <v>7.1169590643274852</v>
      </c>
      <c r="D183" s="125">
        <f t="shared" si="48"/>
        <v>5.828843106180666</v>
      </c>
      <c r="E183" s="124">
        <f t="shared" si="48"/>
        <v>5.96484375</v>
      </c>
      <c r="F183" s="126">
        <f t="shared" si="43"/>
        <v>2.3332356239804231E-2</v>
      </c>
      <c r="G183" s="125">
        <f t="shared" si="44"/>
        <v>0.13600064381933397</v>
      </c>
      <c r="H183" s="124"/>
      <c r="I183" s="111"/>
      <c r="J183" s="140">
        <f t="shared" si="49"/>
        <v>6.8430298451076688</v>
      </c>
      <c r="K183" s="124">
        <f t="shared" si="49"/>
        <v>6.1451232583065378</v>
      </c>
      <c r="L183" s="125">
        <f t="shared" si="49"/>
        <v>5.6939554612937435</v>
      </c>
      <c r="M183" s="140">
        <f t="shared" si="49"/>
        <v>5.4914455740143815</v>
      </c>
      <c r="N183" s="126">
        <f t="shared" si="46"/>
        <v>-3.556576595232952E-2</v>
      </c>
      <c r="O183" s="125">
        <f t="shared" si="47"/>
        <v>-0.20250988727936203</v>
      </c>
      <c r="P183" s="125"/>
    </row>
    <row r="184" spans="1:16" x14ac:dyDescent="0.25">
      <c r="A184" s="34" t="s">
        <v>46</v>
      </c>
      <c r="B184" s="124">
        <f t="shared" si="48"/>
        <v>6.3769439149192335</v>
      </c>
      <c r="C184" s="124">
        <f t="shared" si="48"/>
        <v>6.2358937885253676</v>
      </c>
      <c r="D184" s="125">
        <f t="shared" si="48"/>
        <v>6.4396388927271886</v>
      </c>
      <c r="E184" s="124">
        <f t="shared" si="48"/>
        <v>5.9288690903865495</v>
      </c>
      <c r="F184" s="126">
        <f t="shared" si="43"/>
        <v>-7.9316528589435831E-2</v>
      </c>
      <c r="G184" s="125">
        <f t="shared" si="44"/>
        <v>-0.51076980234063907</v>
      </c>
      <c r="H184" s="124"/>
      <c r="I184" s="111"/>
      <c r="J184" s="140">
        <f t="shared" si="49"/>
        <v>5.9444476378430506</v>
      </c>
      <c r="K184" s="124">
        <f t="shared" si="49"/>
        <v>5.9706407893157047</v>
      </c>
      <c r="L184" s="125">
        <f t="shared" si="49"/>
        <v>5.7098745806920448</v>
      </c>
      <c r="M184" s="140">
        <f t="shared" si="49"/>
        <v>5.438128453038674</v>
      </c>
      <c r="N184" s="126">
        <f t="shared" si="46"/>
        <v>-4.7592311146777422E-2</v>
      </c>
      <c r="O184" s="125">
        <f t="shared" si="47"/>
        <v>-0.27174612765337081</v>
      </c>
      <c r="P184" s="125"/>
    </row>
    <row r="185" spans="1:16" ht="21" x14ac:dyDescent="0.35">
      <c r="A185" s="93" t="s">
        <v>65</v>
      </c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</row>
    <row r="186" spans="1:16" x14ac:dyDescent="0.25">
      <c r="A186" s="67"/>
      <c r="B186" s="11" t="s">
        <v>123</v>
      </c>
      <c r="C186" s="12"/>
      <c r="D186" s="12"/>
      <c r="E186" s="12"/>
      <c r="F186" s="12"/>
      <c r="G186" s="12"/>
      <c r="H186" s="13"/>
      <c r="I186" s="94"/>
      <c r="J186" s="11" t="str">
        <f>J$5</f>
        <v>acumulado julio</v>
      </c>
      <c r="K186" s="12"/>
      <c r="L186" s="12"/>
      <c r="M186" s="12"/>
      <c r="N186" s="12"/>
      <c r="O186" s="12"/>
      <c r="P186" s="13"/>
    </row>
    <row r="187" spans="1:16" x14ac:dyDescent="0.25">
      <c r="A187" s="15"/>
      <c r="B187" s="95">
        <f>B$6</f>
        <v>2023</v>
      </c>
      <c r="C187" s="96">
        <f>C$6</f>
        <v>2024</v>
      </c>
      <c r="D187" s="96">
        <f>D$6</f>
        <v>2025</v>
      </c>
      <c r="E187" s="96">
        <f>E$6</f>
        <v>2026</v>
      </c>
      <c r="F187" s="17" t="str">
        <f>CONCATENATE("var ",RIGHT(E187,2),"/",RIGHT(D187,2))</f>
        <v>var 26/25</v>
      </c>
      <c r="G187" s="97" t="str">
        <f>CONCATENATE("dif ",RIGHT(E187,2),"-",RIGHT(D187,2))</f>
        <v>dif 26-25</v>
      </c>
      <c r="H187" s="96"/>
      <c r="I187" s="94"/>
      <c r="J187" s="95">
        <f>J$6</f>
        <v>2023</v>
      </c>
      <c r="K187" s="96">
        <f>K$6</f>
        <v>2024</v>
      </c>
      <c r="L187" s="96">
        <f>L$6</f>
        <v>2025</v>
      </c>
      <c r="M187" s="96">
        <f>M$6</f>
        <v>2026</v>
      </c>
      <c r="N187" s="17" t="str">
        <f>CONCATENATE("var ",RIGHT(M187,2),"/",RIGHT(L187,2))</f>
        <v>var 26/25</v>
      </c>
      <c r="O187" s="97" t="str">
        <f>CONCATENATE("dif ",RIGHT(M187,2),"-",RIGHT(L187,2))</f>
        <v>dif 26-25</v>
      </c>
      <c r="P187" s="96"/>
    </row>
    <row r="188" spans="1:16" x14ac:dyDescent="0.25">
      <c r="A188" s="98" t="s">
        <v>48</v>
      </c>
      <c r="B188" s="99">
        <f t="shared" ref="B188:E198" si="50">B123/B58</f>
        <v>6.7292388647922676</v>
      </c>
      <c r="C188" s="131">
        <f t="shared" si="50"/>
        <v>6.644784296107721</v>
      </c>
      <c r="D188" s="131">
        <f>D123/D58</f>
        <v>6.5407643758476688</v>
      </c>
      <c r="E188" s="99">
        <f>E123/E58</f>
        <v>6.4049815688557006</v>
      </c>
      <c r="F188" s="101">
        <f t="shared" ref="F188:F198" si="51">E188/D188-1</f>
        <v>-2.0759470788056178E-2</v>
      </c>
      <c r="G188" s="100">
        <f t="shared" ref="G188:G198" si="52">E188-D188</f>
        <v>-0.13578280699196821</v>
      </c>
      <c r="H188" s="131"/>
      <c r="I188" s="102"/>
      <c r="J188" s="99">
        <f t="shared" ref="J188:M198" si="53">J123/J58</f>
        <v>6.5543940263058555</v>
      </c>
      <c r="K188" s="99">
        <f t="shared" si="53"/>
        <v>6.5496669748188161</v>
      </c>
      <c r="L188" s="131">
        <f>L123/L58</f>
        <v>6.3953556106484895</v>
      </c>
      <c r="M188" s="99">
        <f>M123/M58</f>
        <v>6.2776523098885804</v>
      </c>
      <c r="N188" s="101">
        <f t="shared" ref="N188:N198" si="54">M188/L188-1</f>
        <v>-1.8404496626259426E-2</v>
      </c>
      <c r="O188" s="105">
        <f t="shared" ref="O188:O198" si="55">M188-L188</f>
        <v>-0.11770330075990909</v>
      </c>
      <c r="P188" s="99"/>
    </row>
    <row r="189" spans="1:16" x14ac:dyDescent="0.25">
      <c r="A189" s="141" t="s">
        <v>49</v>
      </c>
      <c r="B189" s="142">
        <f t="shared" si="50"/>
        <v>7.3496867206034429</v>
      </c>
      <c r="C189" s="142">
        <f t="shared" si="50"/>
        <v>7.3441230252705418</v>
      </c>
      <c r="D189" s="143">
        <f>D124/D59</f>
        <v>7.4259582216636959</v>
      </c>
      <c r="E189" s="142">
        <f>E124/E59</f>
        <v>7.3054676549617756</v>
      </c>
      <c r="F189" s="144">
        <f t="shared" si="51"/>
        <v>-1.6225591782945137E-2</v>
      </c>
      <c r="G189" s="122">
        <f t="shared" si="52"/>
        <v>-0.12049056670192027</v>
      </c>
      <c r="H189" s="143"/>
      <c r="I189" s="111"/>
      <c r="J189" s="142">
        <f t="shared" si="53"/>
        <v>7.1318394905755556</v>
      </c>
      <c r="K189" s="142">
        <f t="shared" si="53"/>
        <v>7.0582859498127011</v>
      </c>
      <c r="L189" s="143">
        <f t="shared" si="53"/>
        <v>7.0170171177390754</v>
      </c>
      <c r="M189" s="142">
        <f t="shared" si="53"/>
        <v>7.0557847673453935</v>
      </c>
      <c r="N189" s="144">
        <f t="shared" si="54"/>
        <v>5.5248047647358245E-3</v>
      </c>
      <c r="O189" s="122">
        <f t="shared" si="55"/>
        <v>3.8767649606318066E-2</v>
      </c>
      <c r="P189" s="142"/>
    </row>
    <row r="190" spans="1:16" x14ac:dyDescent="0.25">
      <c r="A190" s="145" t="s">
        <v>50</v>
      </c>
      <c r="B190" s="124">
        <f t="shared" si="50"/>
        <v>7.7040926272653412</v>
      </c>
      <c r="C190" s="124">
        <f t="shared" si="50"/>
        <v>7.3925116386568499</v>
      </c>
      <c r="D190" s="125">
        <f t="shared" si="50"/>
        <v>7.3919088355262117</v>
      </c>
      <c r="E190" s="124">
        <f t="shared" si="50"/>
        <v>6.9877151969284119</v>
      </c>
      <c r="F190" s="126">
        <f t="shared" si="51"/>
        <v>-5.4680549718796212E-2</v>
      </c>
      <c r="G190" s="125">
        <f t="shared" si="52"/>
        <v>-0.40419363859779978</v>
      </c>
      <c r="H190" s="125"/>
      <c r="I190" s="111"/>
      <c r="J190" s="124">
        <f t="shared" si="53"/>
        <v>7.2561427612870242</v>
      </c>
      <c r="K190" s="124">
        <f t="shared" si="53"/>
        <v>7.2189661540316932</v>
      </c>
      <c r="L190" s="125">
        <f t="shared" si="53"/>
        <v>6.9967127106090787</v>
      </c>
      <c r="M190" s="124">
        <f t="shared" si="53"/>
        <v>6.7170496856515669</v>
      </c>
      <c r="N190" s="126">
        <f t="shared" si="54"/>
        <v>-3.9970631427164394E-2</v>
      </c>
      <c r="O190" s="125">
        <f t="shared" si="55"/>
        <v>-0.27966302495751183</v>
      </c>
      <c r="P190" s="124"/>
    </row>
    <row r="191" spans="1:16" x14ac:dyDescent="0.25">
      <c r="A191" s="145" t="s">
        <v>51</v>
      </c>
      <c r="B191" s="124">
        <f t="shared" si="50"/>
        <v>3.7289982425307557</v>
      </c>
      <c r="C191" s="124">
        <f t="shared" si="50"/>
        <v>4.9892344497607652</v>
      </c>
      <c r="D191" s="125">
        <f t="shared" si="50"/>
        <v>4.8986964618249536</v>
      </c>
      <c r="E191" s="124">
        <f t="shared" si="50"/>
        <v>3.4681978798586575</v>
      </c>
      <c r="F191" s="126">
        <f t="shared" si="51"/>
        <v>-0.29201617065152474</v>
      </c>
      <c r="G191" s="125">
        <f t="shared" si="52"/>
        <v>-1.4304985819662961</v>
      </c>
      <c r="H191" s="125"/>
      <c r="I191" s="111"/>
      <c r="J191" s="124">
        <f t="shared" si="53"/>
        <v>3.2363408273084415</v>
      </c>
      <c r="K191" s="124">
        <f t="shared" si="53"/>
        <v>3.9257014009536837</v>
      </c>
      <c r="L191" s="125">
        <f t="shared" si="53"/>
        <v>4.5504290968532901</v>
      </c>
      <c r="M191" s="124">
        <f t="shared" si="53"/>
        <v>3.5277992667586022</v>
      </c>
      <c r="N191" s="126">
        <f t="shared" si="54"/>
        <v>-0.22473261495313845</v>
      </c>
      <c r="O191" s="125">
        <f t="shared" si="55"/>
        <v>-1.0226298300946879</v>
      </c>
      <c r="P191" s="124"/>
    </row>
    <row r="192" spans="1:16" x14ac:dyDescent="0.25">
      <c r="A192" s="145" t="s">
        <v>52</v>
      </c>
      <c r="B192" s="124">
        <f t="shared" si="50"/>
        <v>6.0877924243213668</v>
      </c>
      <c r="C192" s="124">
        <f t="shared" si="50"/>
        <v>5.9086820362473347</v>
      </c>
      <c r="D192" s="125">
        <f t="shared" si="50"/>
        <v>5.6119565217391303</v>
      </c>
      <c r="E192" s="124">
        <f t="shared" si="50"/>
        <v>5.5249902917056906</v>
      </c>
      <c r="F192" s="126">
        <f t="shared" si="51"/>
        <v>-1.5496597255619693E-2</v>
      </c>
      <c r="G192" s="125">
        <f t="shared" si="52"/>
        <v>-8.6966230033439729E-2</v>
      </c>
      <c r="H192" s="125"/>
      <c r="I192" s="111"/>
      <c r="J192" s="124">
        <f t="shared" si="53"/>
        <v>6.3382509452303992</v>
      </c>
      <c r="K192" s="124">
        <f t="shared" si="53"/>
        <v>6.229854393375402</v>
      </c>
      <c r="L192" s="125">
        <f t="shared" si="53"/>
        <v>6.054237994116531</v>
      </c>
      <c r="M192" s="124">
        <f t="shared" si="53"/>
        <v>5.8939660403162897</v>
      </c>
      <c r="N192" s="126">
        <f t="shared" si="54"/>
        <v>-2.6472688050253823E-2</v>
      </c>
      <c r="O192" s="125">
        <f t="shared" si="55"/>
        <v>-0.16027195380024128</v>
      </c>
      <c r="P192" s="124"/>
    </row>
    <row r="193" spans="1:16" x14ac:dyDescent="0.25">
      <c r="A193" s="145" t="s">
        <v>53</v>
      </c>
      <c r="B193" s="124">
        <f t="shared" si="50"/>
        <v>5.7923947029611922</v>
      </c>
      <c r="C193" s="124">
        <f t="shared" si="50"/>
        <v>6.7274272669872266</v>
      </c>
      <c r="D193" s="125">
        <f t="shared" si="50"/>
        <v>5.9141351518908865</v>
      </c>
      <c r="E193" s="124">
        <f t="shared" si="50"/>
        <v>5.8236338989389056</v>
      </c>
      <c r="F193" s="126">
        <f t="shared" si="51"/>
        <v>-1.5302533781806682E-2</v>
      </c>
      <c r="G193" s="125">
        <f t="shared" si="52"/>
        <v>-9.050125295198086E-2</v>
      </c>
      <c r="H193" s="125"/>
      <c r="I193" s="111"/>
      <c r="J193" s="124">
        <f t="shared" si="53"/>
        <v>5.4087634003124494</v>
      </c>
      <c r="K193" s="124">
        <f t="shared" si="53"/>
        <v>6.0865732906059842</v>
      </c>
      <c r="L193" s="125">
        <f t="shared" si="53"/>
        <v>5.5770678557016122</v>
      </c>
      <c r="M193" s="124">
        <f t="shared" si="53"/>
        <v>5.4949862988948777</v>
      </c>
      <c r="N193" s="126">
        <f t="shared" si="54"/>
        <v>-1.4717690178867038E-2</v>
      </c>
      <c r="O193" s="125">
        <f t="shared" si="55"/>
        <v>-8.2081556806734568E-2</v>
      </c>
      <c r="P193" s="124"/>
    </row>
    <row r="194" spans="1:16" x14ac:dyDescent="0.25">
      <c r="A194" s="145" t="s">
        <v>54</v>
      </c>
      <c r="B194" s="124">
        <f t="shared" si="50"/>
        <v>2.3548041701887854</v>
      </c>
      <c r="C194" s="124">
        <f t="shared" si="50"/>
        <v>2.0914386094674557</v>
      </c>
      <c r="D194" s="125">
        <f t="shared" si="50"/>
        <v>2.0875884890880911</v>
      </c>
      <c r="E194" s="124">
        <f t="shared" si="50"/>
        <v>2.1673615247170934</v>
      </c>
      <c r="F194" s="126">
        <f t="shared" si="51"/>
        <v>3.8213007997495163E-2</v>
      </c>
      <c r="G194" s="125">
        <f t="shared" si="52"/>
        <v>7.9773035629002287E-2</v>
      </c>
      <c r="H194" s="125"/>
      <c r="I194" s="111"/>
      <c r="J194" s="124">
        <f t="shared" si="53"/>
        <v>2.3273051045932331</v>
      </c>
      <c r="K194" s="124">
        <f t="shared" si="53"/>
        <v>2.3612411139461584</v>
      </c>
      <c r="L194" s="125">
        <f t="shared" si="53"/>
        <v>2.1350753793262629</v>
      </c>
      <c r="M194" s="124">
        <f t="shared" si="53"/>
        <v>2.1533491162178038</v>
      </c>
      <c r="N194" s="126">
        <f t="shared" si="54"/>
        <v>8.5588251677124472E-3</v>
      </c>
      <c r="O194" s="125">
        <f t="shared" si="55"/>
        <v>1.8273736891540882E-2</v>
      </c>
      <c r="P194" s="124"/>
    </row>
    <row r="195" spans="1:16" x14ac:dyDescent="0.25">
      <c r="A195" s="145" t="s">
        <v>55</v>
      </c>
      <c r="B195" s="124">
        <f t="shared" si="50"/>
        <v>2.2105990783410139</v>
      </c>
      <c r="C195" s="124">
        <f t="shared" si="50"/>
        <v>2.2077073807968648</v>
      </c>
      <c r="D195" s="125">
        <f t="shared" si="50"/>
        <v>2.7481440747869121</v>
      </c>
      <c r="E195" s="124">
        <f t="shared" si="50"/>
        <v>2.5385612443292289</v>
      </c>
      <c r="F195" s="126">
        <f t="shared" si="51"/>
        <v>-7.626340714102986E-2</v>
      </c>
      <c r="G195" s="125">
        <f t="shared" si="52"/>
        <v>-0.20958283045768322</v>
      </c>
      <c r="H195" s="125"/>
      <c r="I195" s="111"/>
      <c r="J195" s="124">
        <f t="shared" si="53"/>
        <v>2.5603175056391514</v>
      </c>
      <c r="K195" s="124">
        <f t="shared" si="53"/>
        <v>2.6994761918854131</v>
      </c>
      <c r="L195" s="125">
        <f t="shared" si="53"/>
        <v>2.7736061926102353</v>
      </c>
      <c r="M195" s="124">
        <f t="shared" si="53"/>
        <v>2.5543520185137569</v>
      </c>
      <c r="N195" s="126">
        <f t="shared" si="54"/>
        <v>-7.9050217972775227E-2</v>
      </c>
      <c r="O195" s="125">
        <f t="shared" si="55"/>
        <v>-0.2192541740964784</v>
      </c>
      <c r="P195" s="124"/>
    </row>
    <row r="196" spans="1:16" x14ac:dyDescent="0.25">
      <c r="A196" s="145" t="s">
        <v>56</v>
      </c>
      <c r="B196" s="124">
        <f t="shared" si="50"/>
        <v>6.6886318097614454</v>
      </c>
      <c r="C196" s="124">
        <f t="shared" si="50"/>
        <v>6.9805567830313739</v>
      </c>
      <c r="D196" s="125">
        <f t="shared" si="50"/>
        <v>6.7038852318259874</v>
      </c>
      <c r="E196" s="124">
        <f t="shared" si="50"/>
        <v>6.6453985942678173</v>
      </c>
      <c r="F196" s="126">
        <f t="shared" si="51"/>
        <v>-8.7242898014588954E-3</v>
      </c>
      <c r="G196" s="125">
        <f t="shared" si="52"/>
        <v>-5.8486637558170074E-2</v>
      </c>
      <c r="H196" s="125"/>
      <c r="I196" s="111"/>
      <c r="J196" s="124">
        <f t="shared" si="53"/>
        <v>6.7011488498986305</v>
      </c>
      <c r="K196" s="124">
        <f t="shared" si="53"/>
        <v>6.9398111465252752</v>
      </c>
      <c r="L196" s="125">
        <f t="shared" si="53"/>
        <v>7.0199003761805177</v>
      </c>
      <c r="M196" s="124">
        <f t="shared" si="53"/>
        <v>6.8126303935514461</v>
      </c>
      <c r="N196" s="126">
        <f t="shared" si="54"/>
        <v>-2.9526057568048492E-2</v>
      </c>
      <c r="O196" s="125">
        <f t="shared" si="55"/>
        <v>-0.20726998262907159</v>
      </c>
      <c r="P196" s="124"/>
    </row>
    <row r="197" spans="1:16" x14ac:dyDescent="0.25">
      <c r="A197" s="146" t="s">
        <v>57</v>
      </c>
      <c r="B197" s="124">
        <f t="shared" si="50"/>
        <v>5.0333040164174729</v>
      </c>
      <c r="C197" s="125">
        <f t="shared" si="50"/>
        <v>5.9049370994540711</v>
      </c>
      <c r="D197" s="125">
        <f t="shared" si="50"/>
        <v>6.1261570106273568</v>
      </c>
      <c r="E197" s="147">
        <f t="shared" si="50"/>
        <v>5.9277771274727851</v>
      </c>
      <c r="F197" s="148">
        <f t="shared" si="51"/>
        <v>-3.2382435319635472E-2</v>
      </c>
      <c r="G197" s="125">
        <f t="shared" si="52"/>
        <v>-0.19837988315457178</v>
      </c>
      <c r="H197" s="125"/>
      <c r="I197" s="111"/>
      <c r="J197" s="124">
        <f t="shared" si="53"/>
        <v>5.8272892942889376</v>
      </c>
      <c r="K197" s="125">
        <f t="shared" si="53"/>
        <v>5.9056519105207652</v>
      </c>
      <c r="L197" s="125">
        <f t="shared" si="53"/>
        <v>5.8019606965396839</v>
      </c>
      <c r="M197" s="147">
        <f t="shared" si="53"/>
        <v>5.7938949169330511</v>
      </c>
      <c r="N197" s="148">
        <f t="shared" si="54"/>
        <v>-1.3901817038235453E-3</v>
      </c>
      <c r="O197" s="125">
        <f t="shared" si="55"/>
        <v>-8.0657796066327947E-3</v>
      </c>
      <c r="P197" s="147"/>
    </row>
    <row r="198" spans="1:16" x14ac:dyDescent="0.25">
      <c r="A198" s="149" t="s">
        <v>58</v>
      </c>
      <c r="B198" s="127">
        <f t="shared" si="50"/>
        <v>6.002599833610649</v>
      </c>
      <c r="C198" s="127">
        <f t="shared" si="50"/>
        <v>5.3236797274275975</v>
      </c>
      <c r="D198" s="150">
        <f t="shared" si="50"/>
        <v>5.0280104476267677</v>
      </c>
      <c r="E198" s="127">
        <f t="shared" si="50"/>
        <v>4.806913116123642</v>
      </c>
      <c r="F198" s="129">
        <f t="shared" si="51"/>
        <v>-4.3973124918124218E-2</v>
      </c>
      <c r="G198" s="125">
        <f t="shared" si="52"/>
        <v>-0.22109733150312572</v>
      </c>
      <c r="H198" s="150"/>
      <c r="I198" s="111"/>
      <c r="J198" s="127">
        <f t="shared" si="53"/>
        <v>6.8462726133947038</v>
      </c>
      <c r="K198" s="127">
        <f t="shared" si="53"/>
        <v>6.0453228898951581</v>
      </c>
      <c r="L198" s="150">
        <f t="shared" si="53"/>
        <v>5.9896593243147533</v>
      </c>
      <c r="M198" s="127">
        <f t="shared" si="53"/>
        <v>5.4549647893103961</v>
      </c>
      <c r="N198" s="129">
        <f t="shared" si="54"/>
        <v>-8.9269607176787003E-2</v>
      </c>
      <c r="O198" s="125">
        <f t="shared" si="55"/>
        <v>-0.53469453500435726</v>
      </c>
      <c r="P198" s="127"/>
    </row>
    <row r="199" spans="1:16" ht="21" x14ac:dyDescent="0.35">
      <c r="A199" s="151" t="s">
        <v>66</v>
      </c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</row>
    <row r="200" spans="1:16" x14ac:dyDescent="0.25">
      <c r="A200" s="67"/>
      <c r="B200" s="11" t="s">
        <v>123</v>
      </c>
      <c r="C200" s="12"/>
      <c r="D200" s="12"/>
      <c r="E200" s="12"/>
      <c r="F200" s="12"/>
      <c r="G200" s="12"/>
      <c r="H200" s="13"/>
      <c r="I200" s="152"/>
      <c r="J200" s="11" t="str">
        <f>J$5</f>
        <v>acumulado julio</v>
      </c>
      <c r="K200" s="12"/>
      <c r="L200" s="12"/>
      <c r="M200" s="12"/>
      <c r="N200" s="12"/>
      <c r="O200" s="12"/>
      <c r="P200" s="13"/>
    </row>
    <row r="201" spans="1:16" x14ac:dyDescent="0.25">
      <c r="A201" s="15"/>
      <c r="B201" s="17">
        <f>B$6</f>
        <v>2023</v>
      </c>
      <c r="C201" s="17">
        <f>C$6</f>
        <v>2024</v>
      </c>
      <c r="D201" s="17">
        <f>D$6</f>
        <v>2025</v>
      </c>
      <c r="E201" s="17">
        <f>E$6</f>
        <v>2026</v>
      </c>
      <c r="F201" s="17" t="str">
        <f>CONCATENATE("var ",RIGHT(E201,2),"/",RIGHT(D201,2))</f>
        <v>var 26/25</v>
      </c>
      <c r="G201" s="17" t="str">
        <f>CONCATENATE("dif ",RIGHT(E201,2),"-",RIGHT(D201,2))</f>
        <v>dif 26-25</v>
      </c>
      <c r="H201" s="153"/>
      <c r="I201" s="152"/>
      <c r="J201" s="17">
        <f>J$6</f>
        <v>2023</v>
      </c>
      <c r="K201" s="17">
        <f>K$6</f>
        <v>2024</v>
      </c>
      <c r="L201" s="17">
        <f>L$6</f>
        <v>2025</v>
      </c>
      <c r="M201" s="17">
        <f>M$6</f>
        <v>2026</v>
      </c>
      <c r="N201" s="17" t="str">
        <f>CONCATENATE("var ",RIGHT(M201,2),"/",RIGHT(L201,2))</f>
        <v>var 26/25</v>
      </c>
      <c r="O201" s="17" t="str">
        <f>CONCATENATE("dif ",RIGHT(M201,2),"-",RIGHT(L201,2))</f>
        <v>dif 26-25</v>
      </c>
      <c r="P201" s="153"/>
    </row>
    <row r="202" spans="1:16" x14ac:dyDescent="0.25">
      <c r="A202" s="154" t="s">
        <v>4</v>
      </c>
      <c r="B202" s="155">
        <v>0.79579999999999995</v>
      </c>
      <c r="C202" s="155">
        <v>0.80810000000000004</v>
      </c>
      <c r="D202" s="155">
        <v>0.82230000000000003</v>
      </c>
      <c r="E202" s="155">
        <v>0.77349999999999997</v>
      </c>
      <c r="F202" s="155">
        <f>E202/D202-1</f>
        <v>-5.9345737565365542E-2</v>
      </c>
      <c r="G202" s="156">
        <f t="shared" ref="G202:G213" si="56">(E202-D202)*100</f>
        <v>-4.8800000000000061</v>
      </c>
      <c r="H202" s="157"/>
      <c r="I202" s="158"/>
      <c r="J202" s="155">
        <v>0.73582128234327682</v>
      </c>
      <c r="K202" s="155">
        <v>0.76739180083364034</v>
      </c>
      <c r="L202" s="155">
        <v>0.75971811263049638</v>
      </c>
      <c r="M202" s="155">
        <v>0.72226817205138483</v>
      </c>
      <c r="N202" s="155">
        <f>M202/L202-1</f>
        <v>-4.929452116054267E-2</v>
      </c>
      <c r="O202" s="156">
        <f>(M202-L202)*100</f>
        <v>-3.7449940579111551</v>
      </c>
      <c r="P202" s="157"/>
    </row>
    <row r="203" spans="1:16" x14ac:dyDescent="0.25">
      <c r="A203" s="159" t="s">
        <v>5</v>
      </c>
      <c r="B203" s="155">
        <v>0.84799999999999998</v>
      </c>
      <c r="C203" s="155">
        <v>0.84060000000000001</v>
      </c>
      <c r="D203" s="155">
        <v>0.85329999999999995</v>
      </c>
      <c r="E203" s="155">
        <v>0.80349999999999999</v>
      </c>
      <c r="F203" s="160">
        <f t="shared" ref="F203:F213" si="57">E203/D203-1</f>
        <v>-5.8361654752138725E-2</v>
      </c>
      <c r="G203" s="161">
        <f t="shared" si="56"/>
        <v>-4.9799999999999951</v>
      </c>
      <c r="H203" s="162"/>
      <c r="I203" s="158"/>
      <c r="J203" s="160">
        <v>0.78971204409167972</v>
      </c>
      <c r="K203" s="160">
        <v>0.80443202553405602</v>
      </c>
      <c r="L203" s="160">
        <v>0.79073782845801699</v>
      </c>
      <c r="M203" s="160">
        <v>0.75280594990419325</v>
      </c>
      <c r="N203" s="160">
        <f t="shared" ref="N203:N213" si="58">M203/L203-1</f>
        <v>-4.7970233860941014E-2</v>
      </c>
      <c r="O203" s="161">
        <f>(M203-L203)*100</f>
        <v>-3.7931878553823739</v>
      </c>
      <c r="P203" s="162"/>
    </row>
    <row r="204" spans="1:16" x14ac:dyDescent="0.25">
      <c r="A204" s="163" t="s">
        <v>6</v>
      </c>
      <c r="B204" s="164">
        <v>0.81489999999999996</v>
      </c>
      <c r="C204" s="164">
        <v>0.75599999999999989</v>
      </c>
      <c r="D204" s="164">
        <v>0.78590000000000004</v>
      </c>
      <c r="E204" s="164">
        <v>0.72799999999999998</v>
      </c>
      <c r="F204" s="164">
        <f t="shared" si="57"/>
        <v>-7.367349535564327E-2</v>
      </c>
      <c r="G204" s="165">
        <f t="shared" si="56"/>
        <v>-5.7900000000000063</v>
      </c>
      <c r="H204" s="166"/>
      <c r="I204" s="167"/>
      <c r="J204" s="164">
        <v>0.76962247504943027</v>
      </c>
      <c r="K204" s="164">
        <v>0.78949392838377652</v>
      </c>
      <c r="L204" s="164">
        <v>0.74448851540258709</v>
      </c>
      <c r="M204" s="164">
        <v>0.70470826268715736</v>
      </c>
      <c r="N204" s="164">
        <f>M204/L204-1</f>
        <v>-5.3432997141558691E-2</v>
      </c>
      <c r="O204" s="165">
        <f t="shared" ref="O204:O213" si="59">(M204-L204)*100</f>
        <v>-3.9780252715429731</v>
      </c>
      <c r="P204" s="166"/>
    </row>
    <row r="205" spans="1:16" x14ac:dyDescent="0.25">
      <c r="A205" s="31" t="s">
        <v>7</v>
      </c>
      <c r="B205" s="33">
        <v>0.89560000000000006</v>
      </c>
      <c r="C205" s="33">
        <v>0.90300000000000002</v>
      </c>
      <c r="D205" s="33">
        <v>0.91260000000000008</v>
      </c>
      <c r="E205" s="33">
        <v>0.85270000000000001</v>
      </c>
      <c r="F205" s="33">
        <f t="shared" si="57"/>
        <v>-6.5636642559719571E-2</v>
      </c>
      <c r="G205" s="168">
        <f t="shared" si="56"/>
        <v>-5.9900000000000064</v>
      </c>
      <c r="H205" s="169"/>
      <c r="I205" s="167"/>
      <c r="J205" s="33">
        <v>0.83058837545844622</v>
      </c>
      <c r="K205" s="33">
        <v>0.8462460183002255</v>
      </c>
      <c r="L205" s="33">
        <v>0.83436944169709104</v>
      </c>
      <c r="M205" s="33">
        <v>0.79512864558281438</v>
      </c>
      <c r="N205" s="33">
        <f t="shared" si="58"/>
        <v>-4.7030480927563234E-2</v>
      </c>
      <c r="O205" s="168">
        <f>(M205-L205)*100</f>
        <v>-3.9240796114276666</v>
      </c>
      <c r="P205" s="169"/>
    </row>
    <row r="206" spans="1:16" x14ac:dyDescent="0.25">
      <c r="A206" s="31" t="s">
        <v>8</v>
      </c>
      <c r="B206" s="33">
        <v>0.7340000000000001</v>
      </c>
      <c r="C206" s="33">
        <v>0.74709999999999999</v>
      </c>
      <c r="D206" s="33">
        <v>0.73780000000000001</v>
      </c>
      <c r="E206" s="33">
        <v>0.73309999999999997</v>
      </c>
      <c r="F206" s="33">
        <f>E206/D206-1</f>
        <v>-6.370290051504468E-3</v>
      </c>
      <c r="G206" s="168">
        <f t="shared" si="56"/>
        <v>-0.47000000000000375</v>
      </c>
      <c r="H206" s="169"/>
      <c r="I206" s="167"/>
      <c r="J206" s="33">
        <v>0.68996201069737795</v>
      </c>
      <c r="K206" s="33">
        <v>0.69336512025839692</v>
      </c>
      <c r="L206" s="33">
        <v>0.71027963231178481</v>
      </c>
      <c r="M206" s="33">
        <v>0.68032793546729775</v>
      </c>
      <c r="N206" s="33">
        <f t="shared" si="58"/>
        <v>-4.2168880370399564E-2</v>
      </c>
      <c r="O206" s="168">
        <f t="shared" si="59"/>
        <v>-2.9951696844487063</v>
      </c>
      <c r="P206" s="169"/>
    </row>
    <row r="207" spans="1:16" x14ac:dyDescent="0.25">
      <c r="A207" s="31" t="s">
        <v>9</v>
      </c>
      <c r="B207" s="33">
        <v>0.56279999999999997</v>
      </c>
      <c r="C207" s="33">
        <v>0.53100000000000003</v>
      </c>
      <c r="D207" s="33">
        <v>0.60289999999999999</v>
      </c>
      <c r="E207" s="33">
        <v>0.49729999999999996</v>
      </c>
      <c r="F207" s="33">
        <f t="shared" si="57"/>
        <v>-0.17515342511195886</v>
      </c>
      <c r="G207" s="168">
        <f t="shared" si="56"/>
        <v>-10.560000000000002</v>
      </c>
      <c r="H207" s="169"/>
      <c r="I207" s="167"/>
      <c r="J207" s="33">
        <v>0.56601791934066814</v>
      </c>
      <c r="K207" s="33">
        <v>0.58556350448144567</v>
      </c>
      <c r="L207" s="33">
        <v>0.5853900247074475</v>
      </c>
      <c r="M207" s="33">
        <v>0.56390439662248759</v>
      </c>
      <c r="N207" s="33">
        <f t="shared" si="58"/>
        <v>-3.6703099093117419E-2</v>
      </c>
      <c r="O207" s="168">
        <f t="shared" si="59"/>
        <v>-2.1485628084959907</v>
      </c>
      <c r="P207" s="169"/>
    </row>
    <row r="208" spans="1:16" x14ac:dyDescent="0.25">
      <c r="A208" s="170" t="s">
        <v>10</v>
      </c>
      <c r="B208" s="171">
        <v>0.65529999999999999</v>
      </c>
      <c r="C208" s="171">
        <v>0.77579999999999993</v>
      </c>
      <c r="D208" s="171">
        <v>0.65900000000000003</v>
      </c>
      <c r="E208" s="171">
        <v>0.57840000000000003</v>
      </c>
      <c r="F208" s="171">
        <f t="shared" si="57"/>
        <v>-0.12230652503793626</v>
      </c>
      <c r="G208" s="172">
        <f t="shared" si="56"/>
        <v>-8.06</v>
      </c>
      <c r="H208" s="173"/>
      <c r="I208" s="167"/>
      <c r="J208" s="171">
        <v>0.66052249637155303</v>
      </c>
      <c r="K208" s="171">
        <v>0.64047720670237229</v>
      </c>
      <c r="L208" s="171">
        <v>0.60999858262295747</v>
      </c>
      <c r="M208" s="171">
        <v>0.58408951662313369</v>
      </c>
      <c r="N208" s="171">
        <f t="shared" si="58"/>
        <v>-4.2473977379449579E-2</v>
      </c>
      <c r="O208" s="172">
        <f t="shared" si="59"/>
        <v>-2.5909065999823788</v>
      </c>
      <c r="P208" s="173"/>
    </row>
    <row r="209" spans="1:16" x14ac:dyDescent="0.25">
      <c r="A209" s="159" t="s">
        <v>11</v>
      </c>
      <c r="B209" s="155">
        <v>0.66830000000000001</v>
      </c>
      <c r="C209" s="155">
        <v>0.72409999999999997</v>
      </c>
      <c r="D209" s="155">
        <v>0.746</v>
      </c>
      <c r="E209" s="155">
        <v>0.70079999999999998</v>
      </c>
      <c r="F209" s="160">
        <f t="shared" si="57"/>
        <v>-6.0589812332439652E-2</v>
      </c>
      <c r="G209" s="161">
        <f t="shared" si="56"/>
        <v>-4.5200000000000014</v>
      </c>
      <c r="H209" s="162"/>
      <c r="I209" s="158"/>
      <c r="J209" s="160">
        <v>0.60403354484733873</v>
      </c>
      <c r="K209" s="160">
        <v>0.67310670541341255</v>
      </c>
      <c r="L209" s="160">
        <v>0.6826685840955472</v>
      </c>
      <c r="M209" s="160">
        <v>0.64436615554199095</v>
      </c>
      <c r="N209" s="160">
        <f t="shared" si="58"/>
        <v>-5.610691548711344E-2</v>
      </c>
      <c r="O209" s="161">
        <f t="shared" si="59"/>
        <v>-3.8302428553556256</v>
      </c>
      <c r="P209" s="162"/>
    </row>
    <row r="210" spans="1:16" x14ac:dyDescent="0.25">
      <c r="A210" s="37" t="s">
        <v>12</v>
      </c>
      <c r="B210" s="164">
        <v>0.7145999999999999</v>
      </c>
      <c r="C210" s="164">
        <v>0.97599999999999998</v>
      </c>
      <c r="D210" s="164">
        <v>0.93569999999999998</v>
      </c>
      <c r="E210" s="164">
        <v>0.8901</v>
      </c>
      <c r="F210" s="164">
        <f t="shared" si="57"/>
        <v>-4.8733568451426734E-2</v>
      </c>
      <c r="G210" s="165">
        <f t="shared" si="56"/>
        <v>-4.5599999999999969</v>
      </c>
      <c r="H210" s="166"/>
      <c r="I210" s="167"/>
      <c r="J210" s="164">
        <v>0.64959982531349991</v>
      </c>
      <c r="K210" s="164">
        <v>0.88029079267386923</v>
      </c>
      <c r="L210" s="164">
        <v>0.85990716055309335</v>
      </c>
      <c r="M210" s="164">
        <v>0.83823819361696661</v>
      </c>
      <c r="N210" s="164">
        <f t="shared" si="58"/>
        <v>-2.5199193506179496E-2</v>
      </c>
      <c r="O210" s="165">
        <f t="shared" si="59"/>
        <v>-2.1668966936126743</v>
      </c>
      <c r="P210" s="166"/>
    </row>
    <row r="211" spans="1:16" x14ac:dyDescent="0.25">
      <c r="A211" s="31" t="s">
        <v>8</v>
      </c>
      <c r="B211" s="33">
        <v>0.70590000000000008</v>
      </c>
      <c r="C211" s="33">
        <v>0.7551000000000001</v>
      </c>
      <c r="D211" s="33">
        <v>0.79500000000000004</v>
      </c>
      <c r="E211" s="33">
        <v>0.71609999999999996</v>
      </c>
      <c r="F211" s="33">
        <f t="shared" si="57"/>
        <v>-9.9245283018868036E-2</v>
      </c>
      <c r="G211" s="168">
        <f t="shared" si="56"/>
        <v>-7.8900000000000077</v>
      </c>
      <c r="H211" s="169"/>
      <c r="I211" s="167"/>
      <c r="J211" s="33">
        <v>0.62095851187824647</v>
      </c>
      <c r="K211" s="33">
        <v>0.6880247319357734</v>
      </c>
      <c r="L211" s="33">
        <v>0.70829035145793784</v>
      </c>
      <c r="M211" s="33">
        <v>0.65257224902648825</v>
      </c>
      <c r="N211" s="33">
        <f t="shared" si="58"/>
        <v>-7.8665623944700114E-2</v>
      </c>
      <c r="O211" s="168">
        <f t="shared" si="59"/>
        <v>-5.5718102431449594</v>
      </c>
      <c r="P211" s="169"/>
    </row>
    <row r="212" spans="1:16" x14ac:dyDescent="0.25">
      <c r="A212" s="31" t="s">
        <v>9</v>
      </c>
      <c r="B212" s="33">
        <v>0.58729999999999993</v>
      </c>
      <c r="C212" s="33">
        <v>0.61750000000000005</v>
      </c>
      <c r="D212" s="33">
        <v>0.60189999999999999</v>
      </c>
      <c r="E212" s="33">
        <v>0.62890000000000001</v>
      </c>
      <c r="F212" s="33">
        <f t="shared" si="57"/>
        <v>4.4857949825552357E-2</v>
      </c>
      <c r="G212" s="168">
        <f t="shared" si="56"/>
        <v>2.7000000000000024</v>
      </c>
      <c r="H212" s="169"/>
      <c r="I212" s="167"/>
      <c r="J212" s="33">
        <v>0.55206313379362471</v>
      </c>
      <c r="K212" s="33">
        <v>0.59720634281671026</v>
      </c>
      <c r="L212" s="33">
        <v>0.57481524872372747</v>
      </c>
      <c r="M212" s="33">
        <v>0.56667723056080122</v>
      </c>
      <c r="N212" s="33">
        <f t="shared" si="58"/>
        <v>-1.4157624003530267E-2</v>
      </c>
      <c r="O212" s="168">
        <f t="shared" si="59"/>
        <v>-0.81380181629262527</v>
      </c>
      <c r="P212" s="169"/>
    </row>
    <row r="213" spans="1:16" x14ac:dyDescent="0.25">
      <c r="A213" s="38" t="s">
        <v>10</v>
      </c>
      <c r="B213" s="92">
        <v>0.62209999999999999</v>
      </c>
      <c r="C213" s="92">
        <v>0.64800000000000002</v>
      </c>
      <c r="D213" s="92">
        <v>0.68559999999999999</v>
      </c>
      <c r="E213" s="92">
        <v>0.68579999999999997</v>
      </c>
      <c r="F213" s="92">
        <f t="shared" si="57"/>
        <v>2.9171528588101125E-4</v>
      </c>
      <c r="G213" s="174">
        <f t="shared" si="56"/>
        <v>1.9999999999997797E-2</v>
      </c>
      <c r="H213" s="175"/>
      <c r="I213" s="167"/>
      <c r="J213" s="92">
        <v>0.61046494533143469</v>
      </c>
      <c r="K213" s="92">
        <v>0.65312928609500009</v>
      </c>
      <c r="L213" s="92">
        <v>0.68418736330824248</v>
      </c>
      <c r="M213" s="92">
        <v>0.66306553721752792</v>
      </c>
      <c r="N213" s="92">
        <f t="shared" si="58"/>
        <v>-3.0871406318562333E-2</v>
      </c>
      <c r="O213" s="174">
        <f t="shared" si="59"/>
        <v>-2.1121826090714557</v>
      </c>
      <c r="P213" s="175"/>
    </row>
    <row r="214" spans="1:16" x14ac:dyDescent="0.25">
      <c r="A214" s="42" t="s">
        <v>13</v>
      </c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4"/>
    </row>
    <row r="215" spans="1:16" ht="21" x14ac:dyDescent="0.35">
      <c r="A215" s="151" t="s">
        <v>67</v>
      </c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</row>
    <row r="216" spans="1:16" x14ac:dyDescent="0.25">
      <c r="A216" s="67"/>
      <c r="B216" s="11" t="s">
        <v>123</v>
      </c>
      <c r="C216" s="12"/>
      <c r="D216" s="12"/>
      <c r="E216" s="12"/>
      <c r="F216" s="12"/>
      <c r="G216" s="12"/>
      <c r="H216" s="13"/>
      <c r="I216" s="152"/>
      <c r="J216" s="11" t="str">
        <f>J$5</f>
        <v>acumulado julio</v>
      </c>
      <c r="K216" s="12"/>
      <c r="L216" s="12"/>
      <c r="M216" s="12"/>
      <c r="N216" s="12"/>
      <c r="O216" s="12"/>
      <c r="P216" s="13"/>
    </row>
    <row r="217" spans="1:16" x14ac:dyDescent="0.25">
      <c r="A217" s="10"/>
      <c r="B217" s="17">
        <f>B$6</f>
        <v>2023</v>
      </c>
      <c r="C217" s="17">
        <f>C$6</f>
        <v>2024</v>
      </c>
      <c r="D217" s="17">
        <f>D$6</f>
        <v>2025</v>
      </c>
      <c r="E217" s="17">
        <f>E$6</f>
        <v>2026</v>
      </c>
      <c r="F217" s="17" t="str">
        <f>CONCATENATE("var ",RIGHT(E217,2),"/",RIGHT(D217,2))</f>
        <v>var 26/25</v>
      </c>
      <c r="G217" s="17" t="str">
        <f>CONCATENATE("dif ",RIGHT(E217,2),"-",RIGHT(D217,2))</f>
        <v>dif 26-25</v>
      </c>
      <c r="H217" s="153"/>
      <c r="I217" s="152"/>
      <c r="J217" s="17">
        <f>J$6</f>
        <v>2023</v>
      </c>
      <c r="K217" s="17">
        <f>K$6</f>
        <v>2024</v>
      </c>
      <c r="L217" s="17">
        <f>L$6</f>
        <v>2025</v>
      </c>
      <c r="M217" s="17">
        <f>M$6</f>
        <v>2026</v>
      </c>
      <c r="N217" s="17" t="str">
        <f>CONCATENATE("var ",RIGHT(M217,2),"/",RIGHT(L217,2))</f>
        <v>var 26/25</v>
      </c>
      <c r="O217" s="17" t="str">
        <f>CONCATENATE("dif ",RIGHT(M217,2),"-",RIGHT(L217,2))</f>
        <v>dif 26-25</v>
      </c>
      <c r="P217" s="153"/>
    </row>
    <row r="218" spans="1:16" x14ac:dyDescent="0.25">
      <c r="A218" s="154" t="s">
        <v>48</v>
      </c>
      <c r="B218" s="155">
        <v>0.79579999999999995</v>
      </c>
      <c r="C218" s="155">
        <v>0.80810000000000004</v>
      </c>
      <c r="D218" s="155">
        <v>0.82230000000000003</v>
      </c>
      <c r="E218" s="155">
        <v>0.77349999999999997</v>
      </c>
      <c r="F218" s="155">
        <f>IFERROR(E218/D218-1,"-")</f>
        <v>-5.9345737565365542E-2</v>
      </c>
      <c r="G218" s="156">
        <f t="shared" ref="G218:G228" si="60">IFERROR((E218-D218)*100,"-")</f>
        <v>-4.8800000000000061</v>
      </c>
      <c r="H218" s="157"/>
      <c r="I218" s="158"/>
      <c r="J218" s="155">
        <v>0.73582128234327682</v>
      </c>
      <c r="K218" s="155">
        <v>0.76739180083364034</v>
      </c>
      <c r="L218" s="155">
        <v>0.75971811263049638</v>
      </c>
      <c r="M218" s="155">
        <v>0.72226817205138483</v>
      </c>
      <c r="N218" s="155">
        <f>IFERROR(M218/L218-1,"-")</f>
        <v>-4.929452116054267E-2</v>
      </c>
      <c r="O218" s="156">
        <f>IFERROR((M218-L218)*100,"-")</f>
        <v>-3.7449940579111551</v>
      </c>
      <c r="P218" s="157"/>
    </row>
    <row r="219" spans="1:16" x14ac:dyDescent="0.25">
      <c r="A219" s="163" t="s">
        <v>49</v>
      </c>
      <c r="B219" s="164">
        <v>0.86819999999999997</v>
      </c>
      <c r="C219" s="164">
        <v>0.85230000000000006</v>
      </c>
      <c r="D219" s="164">
        <v>0.84319999999999995</v>
      </c>
      <c r="E219" s="164">
        <v>0.81200000000000006</v>
      </c>
      <c r="F219" s="33">
        <f>IFERROR(E219/D219-1,"-")</f>
        <v>-3.7001897533206707E-2</v>
      </c>
      <c r="G219" s="168">
        <f t="shared" si="60"/>
        <v>-3.1199999999999894</v>
      </c>
      <c r="H219" s="169"/>
      <c r="I219" s="152"/>
      <c r="J219" s="164">
        <v>0.79523498192645192</v>
      </c>
      <c r="K219" s="164">
        <v>0.80511965007591357</v>
      </c>
      <c r="L219" s="164">
        <v>0.79747373574815117</v>
      </c>
      <c r="M219" s="164">
        <v>0.7622046783121571</v>
      </c>
      <c r="N219" s="33">
        <f t="shared" ref="N219:N228" si="61">IFERROR(M219/L219-1,"-")</f>
        <v>-4.4225979935133997E-2</v>
      </c>
      <c r="O219" s="168">
        <f t="shared" ref="O219:O228" si="62">IFERROR((M219-L219)*100,"-")</f>
        <v>-3.5269057435994067</v>
      </c>
      <c r="P219" s="169"/>
    </row>
    <row r="220" spans="1:16" x14ac:dyDescent="0.25">
      <c r="A220" s="31" t="s">
        <v>50</v>
      </c>
      <c r="B220" s="33">
        <v>0.75840000000000007</v>
      </c>
      <c r="C220" s="33">
        <v>0.75879999999999992</v>
      </c>
      <c r="D220" s="33">
        <v>0.81180000000000008</v>
      </c>
      <c r="E220" s="33">
        <v>0.77540000000000009</v>
      </c>
      <c r="F220" s="33">
        <f t="shared" ref="F220:F228" si="63">IFERROR(E220/D220-1,"-")</f>
        <v>-4.4838630204483865E-2</v>
      </c>
      <c r="G220" s="168">
        <f t="shared" si="60"/>
        <v>-3.6399999999999988</v>
      </c>
      <c r="H220" s="169"/>
      <c r="I220" s="152"/>
      <c r="J220" s="33">
        <v>0.68761357632253173</v>
      </c>
      <c r="K220" s="33">
        <v>0.71724624369257761</v>
      </c>
      <c r="L220" s="33">
        <v>0.72628103050527704</v>
      </c>
      <c r="M220" s="33">
        <v>0.71218114434960766</v>
      </c>
      <c r="N220" s="33">
        <f t="shared" si="61"/>
        <v>-1.941381581432744E-2</v>
      </c>
      <c r="O220" s="168">
        <f t="shared" si="62"/>
        <v>-1.4099886155669372</v>
      </c>
      <c r="P220" s="169"/>
    </row>
    <row r="221" spans="1:16" x14ac:dyDescent="0.25">
      <c r="A221" s="31" t="s">
        <v>51</v>
      </c>
      <c r="B221" s="33">
        <v>0.44850000000000001</v>
      </c>
      <c r="C221" s="33">
        <v>0.44259999999999999</v>
      </c>
      <c r="D221" s="33">
        <v>0.4632</v>
      </c>
      <c r="E221" s="33">
        <v>0.48979999999999996</v>
      </c>
      <c r="F221" s="33">
        <f>IFERROR(E221/D221-1,"-")</f>
        <v>5.742659758203783E-2</v>
      </c>
      <c r="G221" s="168">
        <f t="shared" si="60"/>
        <v>2.6599999999999957</v>
      </c>
      <c r="H221" s="169"/>
      <c r="I221" s="152"/>
      <c r="J221" s="33">
        <v>0.51944363491853229</v>
      </c>
      <c r="K221" s="33">
        <v>0.55958816772575426</v>
      </c>
      <c r="L221" s="33">
        <v>0.57376280479007358</v>
      </c>
      <c r="M221" s="33">
        <v>0.54667465860523301</v>
      </c>
      <c r="N221" s="33">
        <f t="shared" si="61"/>
        <v>-4.7211401573428069E-2</v>
      </c>
      <c r="O221" s="168">
        <f t="shared" si="62"/>
        <v>-2.7088146184840567</v>
      </c>
      <c r="P221" s="169"/>
    </row>
    <row r="222" spans="1:16" x14ac:dyDescent="0.25">
      <c r="A222" s="31" t="s">
        <v>52</v>
      </c>
      <c r="B222" s="33">
        <v>0.78139999999999998</v>
      </c>
      <c r="C222" s="33">
        <v>0.85219999999999996</v>
      </c>
      <c r="D222" s="33">
        <v>0.84489999999999998</v>
      </c>
      <c r="E222" s="33">
        <v>0.74360000000000004</v>
      </c>
      <c r="F222" s="33">
        <f t="shared" si="63"/>
        <v>-0.11989584566220846</v>
      </c>
      <c r="G222" s="168">
        <f t="shared" si="60"/>
        <v>-10.129999999999995</v>
      </c>
      <c r="H222" s="169"/>
      <c r="I222" s="152"/>
      <c r="J222" s="33">
        <v>0.71530517380659808</v>
      </c>
      <c r="K222" s="33">
        <v>0.76828447568834213</v>
      </c>
      <c r="L222" s="33">
        <v>0.76914114545437362</v>
      </c>
      <c r="M222" s="33">
        <v>0.69038439713207655</v>
      </c>
      <c r="N222" s="33">
        <f t="shared" si="61"/>
        <v>-0.10239570303545675</v>
      </c>
      <c r="O222" s="168">
        <f>IFERROR((M222-L222)*100,"-")</f>
        <v>-7.8756748322297065</v>
      </c>
      <c r="P222" s="169"/>
    </row>
    <row r="223" spans="1:16" x14ac:dyDescent="0.25">
      <c r="A223" s="31" t="s">
        <v>53</v>
      </c>
      <c r="B223" s="33">
        <v>0.84819999999999995</v>
      </c>
      <c r="C223" s="33">
        <v>0.93140000000000001</v>
      </c>
      <c r="D223" s="33">
        <v>0.9355</v>
      </c>
      <c r="E223" s="33">
        <v>0.82169999999999999</v>
      </c>
      <c r="F223" s="33">
        <f t="shared" si="63"/>
        <v>-0.12164617851416359</v>
      </c>
      <c r="G223" s="168">
        <f t="shared" si="60"/>
        <v>-11.38</v>
      </c>
      <c r="H223" s="169"/>
      <c r="I223" s="152"/>
      <c r="J223" s="33">
        <v>0.79081355371510265</v>
      </c>
      <c r="K223" s="33">
        <v>0.82721106012071322</v>
      </c>
      <c r="L223" s="33">
        <v>0.83038716807621615</v>
      </c>
      <c r="M223" s="33">
        <v>0.73693583820631281</v>
      </c>
      <c r="N223" s="33">
        <f t="shared" si="61"/>
        <v>-0.11253946768759082</v>
      </c>
      <c r="O223" s="168">
        <f t="shared" si="62"/>
        <v>-9.3451329869903343</v>
      </c>
      <c r="P223" s="169"/>
    </row>
    <row r="224" spans="1:16" x14ac:dyDescent="0.25">
      <c r="A224" s="31" t="s">
        <v>54</v>
      </c>
      <c r="B224" s="33">
        <v>0.50939999999999996</v>
      </c>
      <c r="C224" s="33">
        <v>0.52629999999999999</v>
      </c>
      <c r="D224" s="33">
        <v>0.60099999999999998</v>
      </c>
      <c r="E224" s="33">
        <v>0.52190000000000003</v>
      </c>
      <c r="F224" s="33">
        <f t="shared" si="63"/>
        <v>-0.1316139767054908</v>
      </c>
      <c r="G224" s="168">
        <f t="shared" si="60"/>
        <v>-7.9099999999999948</v>
      </c>
      <c r="H224" s="169"/>
      <c r="I224" s="152"/>
      <c r="J224" s="33">
        <v>0.56550617566639283</v>
      </c>
      <c r="K224" s="33">
        <v>0.58597576564084597</v>
      </c>
      <c r="L224" s="33">
        <v>0.61904040688664097</v>
      </c>
      <c r="M224" s="33">
        <v>0.57580690456131334</v>
      </c>
      <c r="N224" s="33">
        <f t="shared" si="61"/>
        <v>-6.9839548185171352E-2</v>
      </c>
      <c r="O224" s="168">
        <f t="shared" si="62"/>
        <v>-4.3233502325327633</v>
      </c>
      <c r="P224" s="169"/>
    </row>
    <row r="225" spans="1:16" x14ac:dyDescent="0.25">
      <c r="A225" s="31" t="s">
        <v>55</v>
      </c>
      <c r="B225" s="33">
        <v>0.46679999999999999</v>
      </c>
      <c r="C225" s="33">
        <v>0.48599999999999999</v>
      </c>
      <c r="D225" s="33">
        <v>0.47909999999999997</v>
      </c>
      <c r="E225" s="33">
        <v>0.38119999999999998</v>
      </c>
      <c r="F225" s="33">
        <f t="shared" si="63"/>
        <v>-0.20434147359632648</v>
      </c>
      <c r="G225" s="168">
        <f t="shared" si="60"/>
        <v>-9.7899999999999991</v>
      </c>
      <c r="H225" s="169"/>
      <c r="I225" s="152"/>
      <c r="J225" s="33">
        <v>0.63796636216170066</v>
      </c>
      <c r="K225" s="33">
        <v>0.6363350982567022</v>
      </c>
      <c r="L225" s="33">
        <v>0.62030754997336623</v>
      </c>
      <c r="M225" s="33">
        <v>0.55679254536537515</v>
      </c>
      <c r="N225" s="33">
        <f t="shared" si="61"/>
        <v>-0.10239276405827757</v>
      </c>
      <c r="O225" s="168">
        <f t="shared" si="62"/>
        <v>-6.3515004607991088</v>
      </c>
      <c r="P225" s="169"/>
    </row>
    <row r="226" spans="1:16" x14ac:dyDescent="0.25">
      <c r="A226" s="31" t="s">
        <v>56</v>
      </c>
      <c r="B226" s="33">
        <v>0.88969999999999994</v>
      </c>
      <c r="C226" s="33">
        <v>0.87379999999999991</v>
      </c>
      <c r="D226" s="33">
        <v>0.93040000000000012</v>
      </c>
      <c r="E226" s="33">
        <v>0.92049999999999998</v>
      </c>
      <c r="F226" s="33">
        <f t="shared" si="63"/>
        <v>-1.064058469475504E-2</v>
      </c>
      <c r="G226" s="168">
        <f t="shared" si="60"/>
        <v>-0.99000000000001309</v>
      </c>
      <c r="H226" s="169"/>
      <c r="I226" s="152"/>
      <c r="J226" s="33">
        <v>0.80019905523483881</v>
      </c>
      <c r="K226" s="33">
        <v>0.85252214769521262</v>
      </c>
      <c r="L226" s="33">
        <v>0.83593225901069002</v>
      </c>
      <c r="M226" s="33">
        <v>0.84223272159198326</v>
      </c>
      <c r="N226" s="33">
        <f t="shared" si="61"/>
        <v>7.5370492206505713E-3</v>
      </c>
      <c r="O226" s="168">
        <f t="shared" si="62"/>
        <v>0.63004625812932424</v>
      </c>
      <c r="P226" s="169"/>
    </row>
    <row r="227" spans="1:16" x14ac:dyDescent="0.25">
      <c r="A227" s="52" t="s">
        <v>57</v>
      </c>
      <c r="B227" s="40">
        <v>0.64760000000000006</v>
      </c>
      <c r="C227" s="40">
        <v>0.74549999999999994</v>
      </c>
      <c r="D227" s="40">
        <v>0.74930000000000008</v>
      </c>
      <c r="E227" s="40">
        <v>0.70779999999999998</v>
      </c>
      <c r="F227" s="40">
        <f t="shared" si="63"/>
        <v>-5.5385026024289408E-2</v>
      </c>
      <c r="G227" s="176">
        <f t="shared" si="60"/>
        <v>-4.1500000000000092</v>
      </c>
      <c r="H227" s="177"/>
      <c r="I227" s="152"/>
      <c r="J227" s="40">
        <v>0.6423612292098908</v>
      </c>
      <c r="K227" s="40">
        <v>0.84663971865417198</v>
      </c>
      <c r="L227" s="40">
        <v>0.662226954645041</v>
      </c>
      <c r="M227" s="40">
        <v>0.65812239437368825</v>
      </c>
      <c r="N227" s="40">
        <f t="shared" si="61"/>
        <v>-6.1981171901298593E-3</v>
      </c>
      <c r="O227" s="176">
        <f t="shared" si="62"/>
        <v>-0.41045602713527529</v>
      </c>
      <c r="P227" s="177"/>
    </row>
    <row r="228" spans="1:16" x14ac:dyDescent="0.25">
      <c r="A228" s="31" t="s">
        <v>58</v>
      </c>
      <c r="B228" s="33">
        <v>0.6099</v>
      </c>
      <c r="C228" s="33">
        <v>0.6552</v>
      </c>
      <c r="D228" s="33">
        <v>0.58530000000000004</v>
      </c>
      <c r="E228" s="33">
        <v>0.48259999999999997</v>
      </c>
      <c r="F228" s="33">
        <f t="shared" si="63"/>
        <v>-0.17546557321031964</v>
      </c>
      <c r="G228" s="168">
        <f t="shared" si="60"/>
        <v>-10.270000000000007</v>
      </c>
      <c r="H228" s="169"/>
      <c r="I228" s="152"/>
      <c r="J228" s="33">
        <v>0.7218877475794957</v>
      </c>
      <c r="K228" s="33">
        <v>0.67564297991917821</v>
      </c>
      <c r="L228" s="33">
        <v>0.64261398176291795</v>
      </c>
      <c r="M228" s="33">
        <v>0.50530837540295603</v>
      </c>
      <c r="N228" s="33">
        <f t="shared" si="61"/>
        <v>-0.21366731857169363</v>
      </c>
      <c r="O228" s="168">
        <f t="shared" si="62"/>
        <v>-13.730560635996191</v>
      </c>
      <c r="P228" s="169"/>
    </row>
    <row r="229" spans="1:16" ht="23.25" x14ac:dyDescent="0.35">
      <c r="A229" s="178" t="s">
        <v>68</v>
      </c>
      <c r="B229" s="178"/>
      <c r="C229" s="178"/>
      <c r="D229" s="178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</row>
    <row r="230" spans="1:16" ht="21" x14ac:dyDescent="0.35">
      <c r="A230" s="179" t="s">
        <v>69</v>
      </c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</row>
    <row r="231" spans="1:16" x14ac:dyDescent="0.25">
      <c r="A231" s="67"/>
      <c r="B231" s="11" t="s">
        <v>123</v>
      </c>
      <c r="C231" s="12"/>
      <c r="D231" s="12"/>
      <c r="E231" s="12"/>
      <c r="F231" s="12"/>
      <c r="G231" s="12"/>
      <c r="H231" s="13"/>
      <c r="I231" s="180"/>
      <c r="J231" s="11" t="str">
        <f>J$5</f>
        <v>acumulado julio</v>
      </c>
      <c r="K231" s="12"/>
      <c r="L231" s="12"/>
      <c r="M231" s="12"/>
      <c r="N231" s="12"/>
      <c r="O231" s="12"/>
      <c r="P231" s="13"/>
    </row>
    <row r="232" spans="1:16" x14ac:dyDescent="0.25">
      <c r="A232" s="15"/>
      <c r="B232" s="17">
        <f>B$6</f>
        <v>2023</v>
      </c>
      <c r="C232" s="17">
        <f>C$6</f>
        <v>2024</v>
      </c>
      <c r="D232" s="17">
        <f>D$6</f>
        <v>2025</v>
      </c>
      <c r="E232" s="17">
        <f>E$6</f>
        <v>2026</v>
      </c>
      <c r="F232" s="17" t="str">
        <f>CONCATENATE("var ",RIGHT(E232,2),"/",RIGHT(D232,2))</f>
        <v>var 26/25</v>
      </c>
      <c r="G232" s="17" t="str">
        <f>CONCATENATE("dif ",RIGHT(E232,2),"-",RIGHT(D232,2))</f>
        <v>dif 26-25</v>
      </c>
      <c r="H232" s="17" t="str">
        <f>CONCATENATE("cuota ",RIGHT(E232,2))</f>
        <v>cuota 26</v>
      </c>
      <c r="I232" s="180"/>
      <c r="J232" s="17">
        <f>J$6</f>
        <v>2023</v>
      </c>
      <c r="K232" s="17">
        <f>K$6</f>
        <v>2024</v>
      </c>
      <c r="L232" s="17">
        <f>L$6</f>
        <v>2025</v>
      </c>
      <c r="M232" s="17">
        <f>M$6</f>
        <v>2026</v>
      </c>
      <c r="N232" s="17" t="str">
        <f>CONCATENATE("var ",RIGHT(M232,2),"/",RIGHT(L232,2))</f>
        <v>var 26/25</v>
      </c>
      <c r="O232" s="17" t="str">
        <f>CONCATENATE("dif ",RIGHT(M232,2),"-",RIGHT(L232,2))</f>
        <v>dif 26-25</v>
      </c>
      <c r="P232" s="17" t="str">
        <f>CONCATENATE("cuota ",RIGHT(M232,2))</f>
        <v>cuota 26</v>
      </c>
    </row>
    <row r="233" spans="1:16" x14ac:dyDescent="0.25">
      <c r="A233" s="181" t="s">
        <v>4</v>
      </c>
      <c r="B233" s="182">
        <v>148326212.77000001</v>
      </c>
      <c r="C233" s="182">
        <v>163374622.11000001</v>
      </c>
      <c r="D233" s="182">
        <v>169919254.28999999</v>
      </c>
      <c r="E233" s="182">
        <v>175702136.31</v>
      </c>
      <c r="F233" s="183">
        <f>E233/D233-1</f>
        <v>3.4033117931005163E-2</v>
      </c>
      <c r="G233" s="182">
        <f t="shared" ref="G233:G244" si="64">E233-D233</f>
        <v>5782882.0200000107</v>
      </c>
      <c r="H233" s="183">
        <f t="shared" ref="H233:H244" si="65">E233/$E$233</f>
        <v>1</v>
      </c>
      <c r="I233" s="184"/>
      <c r="J233" s="182">
        <v>990629371.75999999</v>
      </c>
      <c r="K233" s="182">
        <v>1139520693.2</v>
      </c>
      <c r="L233" s="182">
        <v>1188854222.8300002</v>
      </c>
      <c r="M233" s="182">
        <v>1275597670.6400001</v>
      </c>
      <c r="N233" s="183">
        <f>M233/L233-1</f>
        <v>7.2963906040146798E-2</v>
      </c>
      <c r="O233" s="182">
        <f>M233-L233</f>
        <v>86743447.809999943</v>
      </c>
      <c r="P233" s="183">
        <f>M233/$M$233</f>
        <v>1</v>
      </c>
    </row>
    <row r="234" spans="1:16" x14ac:dyDescent="0.25">
      <c r="A234" s="185" t="s">
        <v>5</v>
      </c>
      <c r="B234" s="186">
        <v>251391409.96000001</v>
      </c>
      <c r="C234" s="186">
        <v>138318099.44</v>
      </c>
      <c r="D234" s="186">
        <v>140478852.34</v>
      </c>
      <c r="E234" s="186">
        <v>145435237.64000002</v>
      </c>
      <c r="F234" s="187">
        <f t="shared" ref="F234:F244" si="66">E234/D234-1</f>
        <v>3.5282074258437879E-2</v>
      </c>
      <c r="G234" s="186">
        <f t="shared" si="64"/>
        <v>4956385.3000000119</v>
      </c>
      <c r="H234" s="187">
        <f t="shared" si="65"/>
        <v>0.82773744642126268</v>
      </c>
      <c r="I234" s="188"/>
      <c r="J234" s="186">
        <v>965640353.74000001</v>
      </c>
      <c r="K234" s="186">
        <v>970524294.05000007</v>
      </c>
      <c r="L234" s="186">
        <v>995245989.51999998</v>
      </c>
      <c r="M234" s="186">
        <v>1080465136.71</v>
      </c>
      <c r="N234" s="187">
        <f t="shared" ref="N234:N244" si="67">M234/L234-1</f>
        <v>8.5626215114014803E-2</v>
      </c>
      <c r="O234" s="189">
        <f t="shared" ref="O234:O244" si="68">M234-L234</f>
        <v>85219147.190000057</v>
      </c>
      <c r="P234" s="187">
        <f>M234/$M$233</f>
        <v>0.84702658336456738</v>
      </c>
    </row>
    <row r="235" spans="1:16" x14ac:dyDescent="0.25">
      <c r="A235" s="190" t="s">
        <v>6</v>
      </c>
      <c r="B235" s="191">
        <v>73519103.040000007</v>
      </c>
      <c r="C235" s="191">
        <v>38670810.270000003</v>
      </c>
      <c r="D235" s="191">
        <v>39475809.220000006</v>
      </c>
      <c r="E235" s="191">
        <v>45143637.210000001</v>
      </c>
      <c r="F235" s="192">
        <f t="shared" si="66"/>
        <v>0.14357724647043968</v>
      </c>
      <c r="G235" s="191">
        <f t="shared" si="64"/>
        <v>5667827.9899999946</v>
      </c>
      <c r="H235" s="192">
        <f t="shared" si="65"/>
        <v>0.256932773602427</v>
      </c>
      <c r="I235" s="193"/>
      <c r="J235" s="191">
        <v>283951624.28000003</v>
      </c>
      <c r="K235" s="191">
        <v>281528981.12</v>
      </c>
      <c r="L235" s="191">
        <v>319145164.08999997</v>
      </c>
      <c r="M235" s="191">
        <v>359698031.42000002</v>
      </c>
      <c r="N235" s="194">
        <f t="shared" si="67"/>
        <v>0.12706715279747738</v>
      </c>
      <c r="O235" s="195">
        <f t="shared" si="68"/>
        <v>40552867.330000043</v>
      </c>
      <c r="P235" s="194">
        <f t="shared" ref="P235:P244" si="69">M235/$M$233</f>
        <v>0.2819839199294949</v>
      </c>
    </row>
    <row r="236" spans="1:16" x14ac:dyDescent="0.25">
      <c r="A236" s="196" t="s">
        <v>7</v>
      </c>
      <c r="B236" s="197">
        <v>157082200.98000002</v>
      </c>
      <c r="C236" s="197">
        <v>87385213.789999992</v>
      </c>
      <c r="D236" s="197">
        <v>88086898.530000001</v>
      </c>
      <c r="E236" s="197">
        <v>86836341.810000002</v>
      </c>
      <c r="F236" s="33">
        <f t="shared" si="66"/>
        <v>-1.4196852663328707E-2</v>
      </c>
      <c r="G236" s="197">
        <f t="shared" si="64"/>
        <v>-1250556.7199999988</v>
      </c>
      <c r="H236" s="33">
        <f t="shared" si="65"/>
        <v>0.49422473530310601</v>
      </c>
      <c r="I236" s="193"/>
      <c r="J236" s="197">
        <v>590126123.56000006</v>
      </c>
      <c r="K236" s="197">
        <v>597849588.28999996</v>
      </c>
      <c r="L236" s="197">
        <v>582583896.17000008</v>
      </c>
      <c r="M236" s="197">
        <v>621745534.23000002</v>
      </c>
      <c r="N236" s="33">
        <f t="shared" si="67"/>
        <v>6.7220598299154499E-2</v>
      </c>
      <c r="O236" s="32">
        <f t="shared" si="68"/>
        <v>39161638.059999943</v>
      </c>
      <c r="P236" s="33">
        <f t="shared" si="69"/>
        <v>0.4874150749413444</v>
      </c>
    </row>
    <row r="237" spans="1:16" x14ac:dyDescent="0.25">
      <c r="A237" s="198" t="s">
        <v>8</v>
      </c>
      <c r="B237" s="197">
        <v>18873263.48</v>
      </c>
      <c r="C237" s="197">
        <v>11386332.17</v>
      </c>
      <c r="D237" s="197">
        <v>11618740.860000001</v>
      </c>
      <c r="E237" s="197">
        <v>12771897.699999999</v>
      </c>
      <c r="F237" s="33">
        <f t="shared" si="66"/>
        <v>9.9249725413016687E-2</v>
      </c>
      <c r="G237" s="197">
        <f t="shared" si="64"/>
        <v>1153156.839999998</v>
      </c>
      <c r="H237" s="33">
        <f t="shared" si="65"/>
        <v>7.2690622710846878E-2</v>
      </c>
      <c r="I237" s="193"/>
      <c r="J237" s="197">
        <v>81214573.039999992</v>
      </c>
      <c r="K237" s="197">
        <v>81565349.609999985</v>
      </c>
      <c r="L237" s="197">
        <v>83884029.590000004</v>
      </c>
      <c r="M237" s="197">
        <v>88870937.319999993</v>
      </c>
      <c r="N237" s="33">
        <f t="shared" si="67"/>
        <v>5.9450025879473012E-2</v>
      </c>
      <c r="O237" s="32">
        <f t="shared" si="68"/>
        <v>4986907.7299999893</v>
      </c>
      <c r="P237" s="33">
        <f t="shared" si="69"/>
        <v>6.9670037320945524E-2</v>
      </c>
    </row>
    <row r="238" spans="1:16" x14ac:dyDescent="0.25">
      <c r="A238" s="198" t="s">
        <v>9</v>
      </c>
      <c r="B238" s="197">
        <v>1390658.22</v>
      </c>
      <c r="C238" s="197">
        <v>640825.5</v>
      </c>
      <c r="D238" s="197">
        <v>992597.17</v>
      </c>
      <c r="E238" s="197">
        <v>393421.11</v>
      </c>
      <c r="F238" s="33">
        <f t="shared" si="66"/>
        <v>-0.60364473938606933</v>
      </c>
      <c r="G238" s="197">
        <f t="shared" si="64"/>
        <v>-599176.06000000006</v>
      </c>
      <c r="H238" s="33">
        <f t="shared" si="65"/>
        <v>2.2391367473521642E-3</v>
      </c>
      <c r="I238" s="193"/>
      <c r="J238" s="197">
        <v>7711581.7599999988</v>
      </c>
      <c r="K238" s="197">
        <v>6997399.8200000003</v>
      </c>
      <c r="L238" s="197">
        <v>7376299.4900000002</v>
      </c>
      <c r="M238" s="197">
        <v>7905880.3600000003</v>
      </c>
      <c r="N238" s="33">
        <f t="shared" si="67"/>
        <v>7.1794925181379865E-2</v>
      </c>
      <c r="O238" s="32">
        <f>M238-L238</f>
        <v>529580.87000000011</v>
      </c>
      <c r="P238" s="33">
        <f t="shared" si="69"/>
        <v>6.1977851966705279E-3</v>
      </c>
    </row>
    <row r="239" spans="1:16" x14ac:dyDescent="0.25">
      <c r="A239" s="199" t="s">
        <v>10</v>
      </c>
      <c r="B239" s="200">
        <v>526184.23</v>
      </c>
      <c r="C239" s="200">
        <v>234917.71</v>
      </c>
      <c r="D239" s="200">
        <v>304806.55</v>
      </c>
      <c r="E239" s="200">
        <v>289939.82</v>
      </c>
      <c r="F239" s="201">
        <f t="shared" si="66"/>
        <v>-4.8774312756730387E-2</v>
      </c>
      <c r="G239" s="200">
        <f t="shared" si="64"/>
        <v>-14866.729999999981</v>
      </c>
      <c r="H239" s="201">
        <f t="shared" si="65"/>
        <v>1.6501781144450333E-3</v>
      </c>
      <c r="I239" s="193"/>
      <c r="J239" s="200">
        <v>2636451.08</v>
      </c>
      <c r="K239" s="200">
        <v>2582975.2000000002</v>
      </c>
      <c r="L239" s="200">
        <v>2256600.2000000002</v>
      </c>
      <c r="M239" s="200">
        <v>2244753.4000000004</v>
      </c>
      <c r="N239" s="201">
        <f t="shared" si="67"/>
        <v>-5.2498444341181338E-3</v>
      </c>
      <c r="O239" s="202">
        <f t="shared" si="68"/>
        <v>-11846.799999999814</v>
      </c>
      <c r="P239" s="201">
        <f t="shared" si="69"/>
        <v>1.7597659917909304E-3</v>
      </c>
    </row>
    <row r="240" spans="1:16" x14ac:dyDescent="0.25">
      <c r="A240" s="185" t="s">
        <v>11</v>
      </c>
      <c r="B240" s="186">
        <v>22630507.790000003</v>
      </c>
      <c r="C240" s="186">
        <v>25056522.670000002</v>
      </c>
      <c r="D240" s="186">
        <v>29440401.960000001</v>
      </c>
      <c r="E240" s="186">
        <v>30266898.66</v>
      </c>
      <c r="F240" s="187">
        <f t="shared" si="66"/>
        <v>2.8073553517473648E-2</v>
      </c>
      <c r="G240" s="186">
        <f t="shared" si="64"/>
        <v>826496.69999999925</v>
      </c>
      <c r="H240" s="187">
        <f t="shared" si="65"/>
        <v>0.1722625535218229</v>
      </c>
      <c r="I240" s="188"/>
      <c r="J240" s="186">
        <v>150684723</v>
      </c>
      <c r="K240" s="186">
        <v>168996399.16999999</v>
      </c>
      <c r="L240" s="186">
        <v>193608233.29999998</v>
      </c>
      <c r="M240" s="186">
        <v>195132533.93000001</v>
      </c>
      <c r="N240" s="187">
        <f t="shared" si="67"/>
        <v>7.8731188442697775E-3</v>
      </c>
      <c r="O240" s="189">
        <f t="shared" si="68"/>
        <v>1524300.630000025</v>
      </c>
      <c r="P240" s="187">
        <f>M240/$M$233</f>
        <v>0.15297341663543254</v>
      </c>
    </row>
    <row r="241" spans="1:16" x14ac:dyDescent="0.25">
      <c r="A241" s="37" t="s">
        <v>12</v>
      </c>
      <c r="B241" s="203">
        <v>2370814.4900000002</v>
      </c>
      <c r="C241" s="203">
        <v>2217872.4700000002</v>
      </c>
      <c r="D241" s="203">
        <v>3072166.28</v>
      </c>
      <c r="E241" s="203">
        <v>3191731.84</v>
      </c>
      <c r="F241" s="204">
        <f t="shared" si="66"/>
        <v>3.8918974138340001E-2</v>
      </c>
      <c r="G241" s="203">
        <f t="shared" si="64"/>
        <v>119565.56000000006</v>
      </c>
      <c r="H241" s="204">
        <f t="shared" si="65"/>
        <v>1.8165583566773877E-2</v>
      </c>
      <c r="I241" s="193"/>
      <c r="J241" s="203">
        <v>13804053.420000002</v>
      </c>
      <c r="K241" s="203">
        <v>14454082.440000001</v>
      </c>
      <c r="L241" s="203">
        <v>18058831.59</v>
      </c>
      <c r="M241" s="203">
        <v>19477761.090000004</v>
      </c>
      <c r="N241" s="204">
        <f t="shared" si="67"/>
        <v>7.8572608251451292E-2</v>
      </c>
      <c r="O241" s="205">
        <f t="shared" si="68"/>
        <v>1418929.5000000037</v>
      </c>
      <c r="P241" s="204">
        <f t="shared" si="69"/>
        <v>1.5269517605992107E-2</v>
      </c>
    </row>
    <row r="242" spans="1:16" x14ac:dyDescent="0.25">
      <c r="A242" s="31" t="s">
        <v>8</v>
      </c>
      <c r="B242" s="197">
        <v>14464719.41</v>
      </c>
      <c r="C242" s="197">
        <v>16342100.790000001</v>
      </c>
      <c r="D242" s="197">
        <v>19164359.719999999</v>
      </c>
      <c r="E242" s="197">
        <v>18769718.390000001</v>
      </c>
      <c r="F242" s="33">
        <f t="shared" si="66"/>
        <v>-2.0592460993525852E-2</v>
      </c>
      <c r="G242" s="197">
        <f t="shared" si="64"/>
        <v>-394641.32999999821</v>
      </c>
      <c r="H242" s="33">
        <f t="shared" si="65"/>
        <v>0.10682692188149412</v>
      </c>
      <c r="I242" s="193"/>
      <c r="J242" s="197">
        <v>95942474.159999996</v>
      </c>
      <c r="K242" s="197">
        <v>106117037.59</v>
      </c>
      <c r="L242" s="197">
        <v>121737673.55</v>
      </c>
      <c r="M242" s="197">
        <v>123436753.06999999</v>
      </c>
      <c r="N242" s="33">
        <f t="shared" si="67"/>
        <v>1.3956891654432368E-2</v>
      </c>
      <c r="O242" s="32">
        <f t="shared" si="68"/>
        <v>1699079.5199999958</v>
      </c>
      <c r="P242" s="33">
        <f t="shared" si="69"/>
        <v>9.6767778674343774E-2</v>
      </c>
    </row>
    <row r="243" spans="1:16" x14ac:dyDescent="0.25">
      <c r="A243" s="31" t="s">
        <v>9</v>
      </c>
      <c r="B243" s="197">
        <v>3962393.7499999995</v>
      </c>
      <c r="C243" s="197">
        <v>4302075.05</v>
      </c>
      <c r="D243" s="197">
        <v>4351118.1399999997</v>
      </c>
      <c r="E243" s="197">
        <v>6028434.1900000004</v>
      </c>
      <c r="F243" s="33">
        <f t="shared" si="66"/>
        <v>0.38549080857639062</v>
      </c>
      <c r="G243" s="197">
        <f t="shared" si="64"/>
        <v>1677316.0500000007</v>
      </c>
      <c r="H243" s="33">
        <f t="shared" si="65"/>
        <v>3.4310534388516112E-2</v>
      </c>
      <c r="I243" s="193"/>
      <c r="J243" s="197">
        <v>27868584.190000001</v>
      </c>
      <c r="K243" s="197">
        <v>32100867.049999997</v>
      </c>
      <c r="L243" s="197">
        <v>33200837.43</v>
      </c>
      <c r="M243" s="197">
        <v>33554236.219999999</v>
      </c>
      <c r="N243" s="33">
        <f t="shared" si="67"/>
        <v>1.0644273378498381E-2</v>
      </c>
      <c r="O243" s="32">
        <f t="shared" si="68"/>
        <v>353398.78999999911</v>
      </c>
      <c r="P243" s="33">
        <f t="shared" si="69"/>
        <v>2.630471738253095E-2</v>
      </c>
    </row>
    <row r="244" spans="1:16" x14ac:dyDescent="0.25">
      <c r="A244" s="38" t="s">
        <v>10</v>
      </c>
      <c r="B244" s="206">
        <v>1832580.13</v>
      </c>
      <c r="C244" s="206">
        <v>2194474.36</v>
      </c>
      <c r="D244" s="206">
        <v>2852757.8200000003</v>
      </c>
      <c r="E244" s="206">
        <v>2277014.2399999998</v>
      </c>
      <c r="F244" s="92">
        <f t="shared" si="66"/>
        <v>-0.20181999886692115</v>
      </c>
      <c r="G244" s="206">
        <f t="shared" si="64"/>
        <v>-575743.58000000054</v>
      </c>
      <c r="H244" s="92">
        <f t="shared" si="65"/>
        <v>1.2959513685038811E-2</v>
      </c>
      <c r="I244" s="193"/>
      <c r="J244" s="206">
        <v>13069611.210000001</v>
      </c>
      <c r="K244" s="206">
        <v>16324412.079999998</v>
      </c>
      <c r="L244" s="206">
        <v>20610890.73</v>
      </c>
      <c r="M244" s="206">
        <v>18663783.539999999</v>
      </c>
      <c r="N244" s="92">
        <f t="shared" si="67"/>
        <v>-9.4469822556766392E-2</v>
      </c>
      <c r="O244" s="91">
        <f t="shared" si="68"/>
        <v>-1947107.1900000013</v>
      </c>
      <c r="P244" s="92">
        <f t="shared" si="69"/>
        <v>1.4631402964726252E-2</v>
      </c>
    </row>
    <row r="245" spans="1:16" x14ac:dyDescent="0.25">
      <c r="A245" s="42" t="s">
        <v>13</v>
      </c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4"/>
    </row>
    <row r="246" spans="1:16" ht="21" x14ac:dyDescent="0.35">
      <c r="A246" s="179" t="s">
        <v>70</v>
      </c>
      <c r="B246" s="179"/>
      <c r="C246" s="179"/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</row>
    <row r="247" spans="1:16" x14ac:dyDescent="0.25">
      <c r="A247" s="67"/>
      <c r="B247" s="11" t="s">
        <v>123</v>
      </c>
      <c r="C247" s="12"/>
      <c r="D247" s="12"/>
      <c r="E247" s="12"/>
      <c r="F247" s="12"/>
      <c r="G247" s="12"/>
      <c r="H247" s="13"/>
      <c r="I247" s="180"/>
      <c r="J247" s="11" t="str">
        <f>J$5</f>
        <v>acumulado julio</v>
      </c>
      <c r="K247" s="12"/>
      <c r="L247" s="12"/>
      <c r="M247" s="12"/>
      <c r="N247" s="12"/>
      <c r="O247" s="12"/>
      <c r="P247" s="13"/>
    </row>
    <row r="248" spans="1:16" x14ac:dyDescent="0.25">
      <c r="A248" s="15"/>
      <c r="B248" s="17">
        <f>B$6</f>
        <v>2023</v>
      </c>
      <c r="C248" s="17">
        <f>C$6</f>
        <v>2024</v>
      </c>
      <c r="D248" s="17">
        <f>D$6</f>
        <v>2025</v>
      </c>
      <c r="E248" s="17">
        <f>E$6</f>
        <v>2026</v>
      </c>
      <c r="F248" s="17" t="str">
        <f>CONCATENATE("var ",RIGHT(E248,2),"/",RIGHT(D248,2))</f>
        <v>var 26/25</v>
      </c>
      <c r="G248" s="17" t="str">
        <f>CONCATENATE("dif ",RIGHT(E248,2),"-",RIGHT(D248,2))</f>
        <v>dif 26-25</v>
      </c>
      <c r="H248" s="17" t="str">
        <f>CONCATENATE("cuota ",RIGHT(E248,2))</f>
        <v>cuota 26</v>
      </c>
      <c r="I248" s="180"/>
      <c r="J248" s="17">
        <f>J$6</f>
        <v>2023</v>
      </c>
      <c r="K248" s="17">
        <f>K$6</f>
        <v>2024</v>
      </c>
      <c r="L248" s="17">
        <f>L$6</f>
        <v>2025</v>
      </c>
      <c r="M248" s="17">
        <f>M$6</f>
        <v>2026</v>
      </c>
      <c r="N248" s="17" t="str">
        <f>CONCATENATE("var ",RIGHT(M248,2),"/",RIGHT(L248,2))</f>
        <v>var 26/25</v>
      </c>
      <c r="O248" s="17" t="str">
        <f>CONCATENATE("dif ",RIGHT(M248,2),"-",RIGHT(L248,2))</f>
        <v>dif 26-25</v>
      </c>
      <c r="P248" s="17" t="str">
        <f>CONCATENATE("cuota ",RIGHT(M248,2))</f>
        <v>cuota 26</v>
      </c>
    </row>
    <row r="249" spans="1:16" x14ac:dyDescent="0.25">
      <c r="A249" s="181" t="s">
        <v>48</v>
      </c>
      <c r="B249" s="182">
        <v>148326212.77000001</v>
      </c>
      <c r="C249" s="182">
        <v>163374622.11000001</v>
      </c>
      <c r="D249" s="182">
        <v>169919254.28999999</v>
      </c>
      <c r="E249" s="182">
        <v>175702136.31</v>
      </c>
      <c r="F249" s="183">
        <f>E249/D249-1</f>
        <v>3.4033117931005163E-2</v>
      </c>
      <c r="G249" s="182">
        <f t="shared" ref="G249:G259" si="70">E249-D249</f>
        <v>5782882.0200000107</v>
      </c>
      <c r="H249" s="183">
        <f t="shared" ref="H249:H259" si="71">E249/$E$249</f>
        <v>1</v>
      </c>
      <c r="I249" s="184"/>
      <c r="J249" s="182">
        <v>990629371.75999999</v>
      </c>
      <c r="K249" s="182">
        <v>1139520693.2</v>
      </c>
      <c r="L249" s="182">
        <v>1188854222.8300002</v>
      </c>
      <c r="M249" s="182">
        <v>1275597670.6400001</v>
      </c>
      <c r="N249" s="183">
        <f>M249/L249-1</f>
        <v>7.2963906040146798E-2</v>
      </c>
      <c r="O249" s="182">
        <f>M249-L249</f>
        <v>86743447.809999943</v>
      </c>
      <c r="P249" s="183">
        <f>M249/$M$249</f>
        <v>1</v>
      </c>
    </row>
    <row r="250" spans="1:16" x14ac:dyDescent="0.25">
      <c r="A250" s="88" t="s">
        <v>49</v>
      </c>
      <c r="B250" s="207">
        <v>68456383.570000008</v>
      </c>
      <c r="C250" s="207">
        <v>74124272.450000003</v>
      </c>
      <c r="D250" s="207">
        <v>72776855.659999996</v>
      </c>
      <c r="E250" s="207">
        <v>78917222.600000009</v>
      </c>
      <c r="F250" s="90">
        <f t="shared" ref="F250:F259" si="72">E250/D250-1</f>
        <v>8.4372523164323976E-2</v>
      </c>
      <c r="G250" s="207">
        <f t="shared" si="70"/>
        <v>6140366.9400000125</v>
      </c>
      <c r="H250" s="90">
        <f t="shared" si="71"/>
        <v>0.44915346083648316</v>
      </c>
      <c r="I250" s="180"/>
      <c r="J250" s="207">
        <v>473461039.94999999</v>
      </c>
      <c r="K250" s="207">
        <v>530840794.31999999</v>
      </c>
      <c r="L250" s="207">
        <v>530086277</v>
      </c>
      <c r="M250" s="207">
        <v>579923903.33000004</v>
      </c>
      <c r="N250" s="90">
        <f t="shared" ref="N250:N259" si="73">M250/L250-1</f>
        <v>9.4017952345519795E-2</v>
      </c>
      <c r="O250" s="207">
        <f t="shared" ref="O250:O259" si="74">M250-L250</f>
        <v>49837626.330000043</v>
      </c>
      <c r="P250" s="90">
        <f t="shared" ref="P250:P259" si="75">M250/$M$249</f>
        <v>0.45462916456960706</v>
      </c>
    </row>
    <row r="251" spans="1:16" x14ac:dyDescent="0.25">
      <c r="A251" s="31" t="s">
        <v>50</v>
      </c>
      <c r="B251" s="197">
        <v>35163346.869999997</v>
      </c>
      <c r="C251" s="197">
        <v>42256315.93</v>
      </c>
      <c r="D251" s="197">
        <v>45678762.100000001</v>
      </c>
      <c r="E251" s="197">
        <v>43477789.439999998</v>
      </c>
      <c r="F251" s="33">
        <f t="shared" si="72"/>
        <v>-4.8183719497074673E-2</v>
      </c>
      <c r="G251" s="197">
        <f t="shared" si="70"/>
        <v>-2200972.6600000039</v>
      </c>
      <c r="H251" s="33">
        <f t="shared" si="71"/>
        <v>0.247451683588468</v>
      </c>
      <c r="I251" s="180"/>
      <c r="J251" s="197">
        <v>239808246.41</v>
      </c>
      <c r="K251" s="197">
        <v>285025855.79999995</v>
      </c>
      <c r="L251" s="197">
        <v>306127658.97000003</v>
      </c>
      <c r="M251" s="197">
        <v>318765948.84000003</v>
      </c>
      <c r="N251" s="33">
        <f t="shared" si="73"/>
        <v>4.1284377610709466E-2</v>
      </c>
      <c r="O251" s="197">
        <f t="shared" si="74"/>
        <v>12638289.870000005</v>
      </c>
      <c r="P251" s="33">
        <f t="shared" si="75"/>
        <v>0.24989536762015799</v>
      </c>
    </row>
    <row r="252" spans="1:16" x14ac:dyDescent="0.25">
      <c r="A252" s="31" t="s">
        <v>51</v>
      </c>
      <c r="B252" s="197">
        <v>501385.38</v>
      </c>
      <c r="C252" s="197">
        <v>682239.05999999994</v>
      </c>
      <c r="D252" s="197">
        <v>831072.02</v>
      </c>
      <c r="E252" s="197">
        <v>699909.03</v>
      </c>
      <c r="F252" s="33">
        <f t="shared" si="72"/>
        <v>-0.15782385502522389</v>
      </c>
      <c r="G252" s="197">
        <f t="shared" si="70"/>
        <v>-131162.99</v>
      </c>
      <c r="H252" s="33">
        <f t="shared" si="71"/>
        <v>3.9834975527281912E-3</v>
      </c>
      <c r="I252" s="180"/>
      <c r="J252" s="197">
        <v>4704061.0199999996</v>
      </c>
      <c r="K252" s="197">
        <v>5230954.16</v>
      </c>
      <c r="L252" s="197">
        <v>6358392.1600000001</v>
      </c>
      <c r="M252" s="197">
        <v>6167558.0700000003</v>
      </c>
      <c r="N252" s="33">
        <f>M252/L252-1</f>
        <v>-3.001294748702632E-2</v>
      </c>
      <c r="O252" s="197">
        <f t="shared" si="74"/>
        <v>-190834.08999999985</v>
      </c>
      <c r="P252" s="33">
        <f t="shared" si="75"/>
        <v>4.8350339703157174E-3</v>
      </c>
    </row>
    <row r="253" spans="1:16" x14ac:dyDescent="0.25">
      <c r="A253" s="31" t="s">
        <v>52</v>
      </c>
      <c r="B253" s="197">
        <v>15098694.939999999</v>
      </c>
      <c r="C253" s="197">
        <v>17747817.48</v>
      </c>
      <c r="D253" s="197">
        <v>20452212.759999998</v>
      </c>
      <c r="E253" s="197">
        <v>19675493.02</v>
      </c>
      <c r="F253" s="33">
        <f t="shared" si="72"/>
        <v>-3.7977296105538794E-2</v>
      </c>
      <c r="G253" s="197">
        <f t="shared" si="70"/>
        <v>-776719.73999999836</v>
      </c>
      <c r="H253" s="33">
        <f t="shared" si="71"/>
        <v>0.1119820932927392</v>
      </c>
      <c r="I253" s="180"/>
      <c r="J253" s="197">
        <v>96899801.209999993</v>
      </c>
      <c r="K253" s="197">
        <v>120431944.82000001</v>
      </c>
      <c r="L253" s="197">
        <v>131328889.84</v>
      </c>
      <c r="M253" s="197">
        <v>138277489.41999999</v>
      </c>
      <c r="N253" s="33">
        <f t="shared" si="73"/>
        <v>5.2909908767717173E-2</v>
      </c>
      <c r="O253" s="197">
        <f t="shared" si="74"/>
        <v>6948599.5799999833</v>
      </c>
      <c r="P253" s="33">
        <f t="shared" si="75"/>
        <v>0.10840211816208681</v>
      </c>
    </row>
    <row r="254" spans="1:16" x14ac:dyDescent="0.25">
      <c r="A254" s="31" t="s">
        <v>53</v>
      </c>
      <c r="B254" s="197">
        <v>6601892.1299999999</v>
      </c>
      <c r="C254" s="197">
        <v>7539753.7299999995</v>
      </c>
      <c r="D254" s="197">
        <v>8840129.4399999995</v>
      </c>
      <c r="E254" s="197">
        <v>8050271.6000000006</v>
      </c>
      <c r="F254" s="33">
        <f t="shared" si="72"/>
        <v>-8.9349126091529119E-2</v>
      </c>
      <c r="G254" s="197">
        <f t="shared" si="70"/>
        <v>-789857.83999999892</v>
      </c>
      <c r="H254" s="33">
        <f t="shared" si="71"/>
        <v>4.5817721793641179E-2</v>
      </c>
      <c r="I254" s="180"/>
      <c r="J254" s="197">
        <v>42546736.370000005</v>
      </c>
      <c r="K254" s="197">
        <v>52695730.439999998</v>
      </c>
      <c r="L254" s="197">
        <v>59559223.489999995</v>
      </c>
      <c r="M254" s="197">
        <v>59857462.650000006</v>
      </c>
      <c r="N254" s="33">
        <f t="shared" si="73"/>
        <v>5.0074386891576506E-3</v>
      </c>
      <c r="O254" s="197">
        <f t="shared" si="74"/>
        <v>298239.16000001132</v>
      </c>
      <c r="P254" s="33">
        <f>M254/$M$249</f>
        <v>4.692503289063548E-2</v>
      </c>
    </row>
    <row r="255" spans="1:16" x14ac:dyDescent="0.25">
      <c r="A255" s="31" t="s">
        <v>54</v>
      </c>
      <c r="B255" s="197">
        <v>2135257.46</v>
      </c>
      <c r="C255" s="197">
        <v>2301918.7799999998</v>
      </c>
      <c r="D255" s="197">
        <v>2641678.87</v>
      </c>
      <c r="E255" s="197">
        <v>2939249.51</v>
      </c>
      <c r="F255" s="33">
        <f t="shared" si="72"/>
        <v>0.11264451685605503</v>
      </c>
      <c r="G255" s="197">
        <f t="shared" si="70"/>
        <v>297570.63999999966</v>
      </c>
      <c r="H255" s="33">
        <f t="shared" si="71"/>
        <v>1.6728592900055215E-2</v>
      </c>
      <c r="I255" s="180"/>
      <c r="J255" s="197">
        <v>19112300.740000002</v>
      </c>
      <c r="K255" s="197">
        <v>21567220.390000001</v>
      </c>
      <c r="L255" s="197">
        <v>22509826.150000002</v>
      </c>
      <c r="M255" s="197">
        <v>24340827.41</v>
      </c>
      <c r="N255" s="33">
        <f t="shared" si="73"/>
        <v>8.1342310144851826E-2</v>
      </c>
      <c r="O255" s="197">
        <f t="shared" si="74"/>
        <v>1831001.2599999979</v>
      </c>
      <c r="P255" s="33">
        <f t="shared" si="75"/>
        <v>1.9081900171382081E-2</v>
      </c>
    </row>
    <row r="256" spans="1:16" x14ac:dyDescent="0.25">
      <c r="A256" s="31" t="s">
        <v>55</v>
      </c>
      <c r="B256" s="197">
        <v>469158.32</v>
      </c>
      <c r="C256" s="197">
        <v>495153.02999999997</v>
      </c>
      <c r="D256" s="197">
        <v>599114.80000000005</v>
      </c>
      <c r="E256" s="197">
        <v>665419.69000000006</v>
      </c>
      <c r="F256" s="33">
        <f t="shared" si="72"/>
        <v>0.11067142724566303</v>
      </c>
      <c r="G256" s="197">
        <f t="shared" si="70"/>
        <v>66304.890000000014</v>
      </c>
      <c r="H256" s="33">
        <f t="shared" si="71"/>
        <v>3.7872031836082348E-3</v>
      </c>
      <c r="I256" s="180"/>
      <c r="J256" s="197">
        <v>5183245.46</v>
      </c>
      <c r="K256" s="197">
        <v>6059064.0899999999</v>
      </c>
      <c r="L256" s="197">
        <v>6539886.3999999994</v>
      </c>
      <c r="M256" s="197">
        <v>6331699.8799999999</v>
      </c>
      <c r="N256" s="33">
        <f t="shared" si="73"/>
        <v>-3.1833354169576999E-2</v>
      </c>
      <c r="O256" s="197">
        <f t="shared" si="74"/>
        <v>-208186.51999999955</v>
      </c>
      <c r="P256" s="33">
        <f>M256/$M$249</f>
        <v>4.9637123253942787E-3</v>
      </c>
    </row>
    <row r="257" spans="1:16" x14ac:dyDescent="0.25">
      <c r="A257" s="31" t="s">
        <v>56</v>
      </c>
      <c r="B257" s="197">
        <v>9780705.7200000007</v>
      </c>
      <c r="C257" s="197">
        <v>11081336.34</v>
      </c>
      <c r="D257" s="197">
        <v>8776012.5</v>
      </c>
      <c r="E257" s="197">
        <v>8844783.290000001</v>
      </c>
      <c r="F257" s="33">
        <f t="shared" si="72"/>
        <v>7.8362228859634175E-3</v>
      </c>
      <c r="G257" s="197">
        <f t="shared" si="70"/>
        <v>68770.790000000969</v>
      </c>
      <c r="H257" s="33">
        <f t="shared" si="71"/>
        <v>5.0339645696707472E-2</v>
      </c>
      <c r="I257" s="180"/>
      <c r="J257" s="197">
        <v>59121608.32</v>
      </c>
      <c r="K257" s="197">
        <v>69541496.020000011</v>
      </c>
      <c r="L257" s="197">
        <v>56945364.810000002</v>
      </c>
      <c r="M257" s="197">
        <v>59055056.009999998</v>
      </c>
      <c r="N257" s="33">
        <f t="shared" si="73"/>
        <v>3.7047636924252725E-2</v>
      </c>
      <c r="O257" s="197">
        <f t="shared" si="74"/>
        <v>2109691.1999999955</v>
      </c>
      <c r="P257" s="33">
        <f t="shared" si="75"/>
        <v>4.6295989220778808E-2</v>
      </c>
    </row>
    <row r="258" spans="1:16" x14ac:dyDescent="0.25">
      <c r="A258" s="31" t="s">
        <v>57</v>
      </c>
      <c r="B258" s="197">
        <v>8475914.75</v>
      </c>
      <c r="C258" s="197">
        <v>5601144.4899999993</v>
      </c>
      <c r="D258" s="197">
        <v>7683622.0600000005</v>
      </c>
      <c r="E258" s="197">
        <v>10011476.389999999</v>
      </c>
      <c r="F258" s="33">
        <f t="shared" si="72"/>
        <v>0.30296314834621074</v>
      </c>
      <c r="G258" s="197">
        <f t="shared" si="70"/>
        <v>2327854.3299999982</v>
      </c>
      <c r="H258" s="33">
        <f t="shared" si="71"/>
        <v>5.6979821647337593E-2</v>
      </c>
      <c r="I258" s="180"/>
      <c r="J258" s="197">
        <v>36129306.549999997</v>
      </c>
      <c r="K258" s="197">
        <v>33051918.830000002</v>
      </c>
      <c r="L258" s="197">
        <v>54510038.680000007</v>
      </c>
      <c r="M258" s="197">
        <v>63428319.040000007</v>
      </c>
      <c r="N258" s="33">
        <f t="shared" si="73"/>
        <v>0.16360803580336025</v>
      </c>
      <c r="O258" s="197">
        <f t="shared" si="74"/>
        <v>8918280.3599999994</v>
      </c>
      <c r="P258" s="33">
        <f>M258/$M$249</f>
        <v>4.9724392337731682E-2</v>
      </c>
    </row>
    <row r="259" spans="1:16" x14ac:dyDescent="0.25">
      <c r="A259" s="38" t="s">
        <v>58</v>
      </c>
      <c r="B259" s="206">
        <v>1643473.64</v>
      </c>
      <c r="C259" s="206">
        <v>1544670.82</v>
      </c>
      <c r="D259" s="206">
        <v>1639794.1</v>
      </c>
      <c r="E259" s="206">
        <v>2420521.7400000002</v>
      </c>
      <c r="F259" s="92">
        <f t="shared" si="72"/>
        <v>0.47611321445783972</v>
      </c>
      <c r="G259" s="206">
        <f t="shared" si="70"/>
        <v>780727.64000000013</v>
      </c>
      <c r="H259" s="92">
        <f t="shared" si="71"/>
        <v>1.3776279508231782E-2</v>
      </c>
      <c r="I259" s="180"/>
      <c r="J259" s="206">
        <v>13663025.75</v>
      </c>
      <c r="K259" s="206">
        <v>15075714.310000001</v>
      </c>
      <c r="L259" s="206">
        <v>14888665.33</v>
      </c>
      <c r="M259" s="206">
        <v>19449405.990000002</v>
      </c>
      <c r="N259" s="92">
        <f t="shared" si="73"/>
        <v>0.30632300202290885</v>
      </c>
      <c r="O259" s="206">
        <f t="shared" si="74"/>
        <v>4560740.660000002</v>
      </c>
      <c r="P259" s="92">
        <f t="shared" si="75"/>
        <v>1.5247288731910067E-2</v>
      </c>
    </row>
    <row r="260" spans="1:16" ht="21" x14ac:dyDescent="0.35">
      <c r="A260" s="179" t="s">
        <v>71</v>
      </c>
      <c r="B260" s="179"/>
      <c r="C260" s="179"/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</row>
    <row r="261" spans="1:16" x14ac:dyDescent="0.25">
      <c r="A261" s="67"/>
      <c r="B261" s="11" t="s">
        <v>123</v>
      </c>
      <c r="C261" s="12"/>
      <c r="D261" s="12"/>
      <c r="E261" s="12"/>
      <c r="F261" s="12"/>
      <c r="G261" s="12"/>
      <c r="H261" s="13"/>
      <c r="I261" s="180"/>
      <c r="J261" s="11" t="str">
        <f>J$5</f>
        <v>acumulado julio</v>
      </c>
      <c r="K261" s="12"/>
      <c r="L261" s="12"/>
      <c r="M261" s="12"/>
      <c r="N261" s="12"/>
      <c r="O261" s="12"/>
      <c r="P261" s="13"/>
    </row>
    <row r="262" spans="1:16" x14ac:dyDescent="0.25">
      <c r="A262" s="15"/>
      <c r="B262" s="17">
        <f>B$6</f>
        <v>2023</v>
      </c>
      <c r="C262" s="17">
        <f>C$6</f>
        <v>2024</v>
      </c>
      <c r="D262" s="17">
        <f>D$6</f>
        <v>2025</v>
      </c>
      <c r="E262" s="17">
        <f>E$6</f>
        <v>2026</v>
      </c>
      <c r="F262" s="17" t="str">
        <f>CONCATENATE("var ",RIGHT(E262,2),"/",RIGHT(D262,2))</f>
        <v>var 26/25</v>
      </c>
      <c r="G262" s="17" t="str">
        <f>CONCATENATE("dif ",RIGHT(E262,2),"-",RIGHT(D262,2))</f>
        <v>dif 26-25</v>
      </c>
      <c r="H262" s="153"/>
      <c r="I262" s="180"/>
      <c r="J262" s="17">
        <f>J$6</f>
        <v>2023</v>
      </c>
      <c r="K262" s="17">
        <f>K$6</f>
        <v>2024</v>
      </c>
      <c r="L262" s="17">
        <f>L$6</f>
        <v>2025</v>
      </c>
      <c r="M262" s="17">
        <f>M$6</f>
        <v>2026</v>
      </c>
      <c r="N262" s="17" t="str">
        <f>CONCATENATE("var ",RIGHT(M262,2),"/",RIGHT(L262,2))</f>
        <v>var 26/25</v>
      </c>
      <c r="O262" s="17" t="str">
        <f>CONCATENATE("dif ",RIGHT(M262,2),"-",RIGHT(L262,2))</f>
        <v>dif 26-25</v>
      </c>
      <c r="P262" s="153"/>
    </row>
    <row r="263" spans="1:16" x14ac:dyDescent="0.25">
      <c r="A263" s="181" t="s">
        <v>4</v>
      </c>
      <c r="B263" s="208">
        <v>114.52</v>
      </c>
      <c r="C263" s="208">
        <v>122.28</v>
      </c>
      <c r="D263" s="208">
        <v>129.11000000000001</v>
      </c>
      <c r="E263" s="208">
        <v>132.46</v>
      </c>
      <c r="F263" s="209">
        <f>E263/D263-1</f>
        <v>2.594686701262483E-2</v>
      </c>
      <c r="G263" s="210">
        <f t="shared" ref="G263:G274" si="76">E263-D263</f>
        <v>3.3499999999999943</v>
      </c>
      <c r="H263" s="211"/>
      <c r="I263" s="212"/>
      <c r="J263" s="208">
        <v>109.80793239393903</v>
      </c>
      <c r="K263" s="208">
        <v>121.45992794579379</v>
      </c>
      <c r="L263" s="208">
        <v>129.65800593610908</v>
      </c>
      <c r="M263" s="208">
        <v>139.67991591533604</v>
      </c>
      <c r="N263" s="209">
        <f>M263/L263-1</f>
        <v>7.7294956889630173E-2</v>
      </c>
      <c r="O263" s="210">
        <f>M263-L263</f>
        <v>10.021909979226962</v>
      </c>
      <c r="P263" s="211"/>
    </row>
    <row r="264" spans="1:16" x14ac:dyDescent="0.25">
      <c r="A264" s="185" t="s">
        <v>5</v>
      </c>
      <c r="B264" s="213">
        <v>123.12</v>
      </c>
      <c r="C264" s="213">
        <v>131.66999999999999</v>
      </c>
      <c r="D264" s="213">
        <v>137.68</v>
      </c>
      <c r="E264" s="213">
        <v>141.61000000000001</v>
      </c>
      <c r="F264" s="214">
        <f t="shared" ref="F264:F274" si="77">E264/D264-1</f>
        <v>2.8544450900639173E-2</v>
      </c>
      <c r="G264" s="215">
        <f t="shared" si="76"/>
        <v>3.9300000000000068</v>
      </c>
      <c r="H264" s="216"/>
      <c r="I264" s="217"/>
      <c r="J264" s="213">
        <v>119.36666898726601</v>
      </c>
      <c r="K264" s="213">
        <v>131.93920478512945</v>
      </c>
      <c r="L264" s="213">
        <v>139.73346584815206</v>
      </c>
      <c r="M264" s="213">
        <v>151.29993518731627</v>
      </c>
      <c r="N264" s="214">
        <f t="shared" ref="N264:N274" si="78">M264/L264-1</f>
        <v>8.2775226886116604E-2</v>
      </c>
      <c r="O264" s="215">
        <f t="shared" ref="O264:O274" si="79">M264-L264</f>
        <v>11.5664693391642</v>
      </c>
      <c r="P264" s="216"/>
    </row>
    <row r="265" spans="1:16" x14ac:dyDescent="0.25">
      <c r="A265" s="190" t="s">
        <v>6</v>
      </c>
      <c r="B265" s="218">
        <v>207.32</v>
      </c>
      <c r="C265" s="218">
        <v>207.11</v>
      </c>
      <c r="D265" s="218">
        <v>220.01</v>
      </c>
      <c r="E265" s="218">
        <v>223.01</v>
      </c>
      <c r="F265" s="219">
        <f t="shared" si="77"/>
        <v>1.3635743829826019E-2</v>
      </c>
      <c r="G265" s="220">
        <f t="shared" si="76"/>
        <v>3</v>
      </c>
      <c r="H265" s="221"/>
      <c r="I265" s="180"/>
      <c r="J265" s="218">
        <v>208.56185212729594</v>
      </c>
      <c r="K265" s="218">
        <v>223.44495928826726</v>
      </c>
      <c r="L265" s="218">
        <v>242.80897368322559</v>
      </c>
      <c r="M265" s="218">
        <v>251.55052559099062</v>
      </c>
      <c r="N265" s="219">
        <f t="shared" si="78"/>
        <v>3.6001766224544429E-2</v>
      </c>
      <c r="O265" s="220">
        <f>M265-L265</f>
        <v>8.7415519077650288</v>
      </c>
      <c r="P265" s="221"/>
    </row>
    <row r="266" spans="1:16" x14ac:dyDescent="0.25">
      <c r="A266" s="196" t="s">
        <v>7</v>
      </c>
      <c r="B266" s="222">
        <v>113.22</v>
      </c>
      <c r="C266" s="222">
        <v>123.84</v>
      </c>
      <c r="D266" s="222">
        <v>128.84</v>
      </c>
      <c r="E266" s="222">
        <v>127.98</v>
      </c>
      <c r="F266" s="223">
        <f t="shared" si="77"/>
        <v>-6.6749456690469167E-3</v>
      </c>
      <c r="G266" s="224">
        <f t="shared" si="76"/>
        <v>-0.85999999999999943</v>
      </c>
      <c r="H266" s="225"/>
      <c r="I266" s="180"/>
      <c r="J266" s="222">
        <v>108.86474233977168</v>
      </c>
      <c r="K266" s="222">
        <v>121.2505017843182</v>
      </c>
      <c r="L266" s="222">
        <v>124.31117572554925</v>
      </c>
      <c r="M266" s="222">
        <v>135.11579103172022</v>
      </c>
      <c r="N266" s="223">
        <f t="shared" si="78"/>
        <v>8.6915880596488693E-2</v>
      </c>
      <c r="O266" s="224">
        <f t="shared" si="79"/>
        <v>10.804615306170973</v>
      </c>
      <c r="P266" s="225"/>
    </row>
    <row r="267" spans="1:16" x14ac:dyDescent="0.25">
      <c r="A267" s="198" t="s">
        <v>8</v>
      </c>
      <c r="B267" s="222">
        <v>72.73</v>
      </c>
      <c r="C267" s="222">
        <v>82.5</v>
      </c>
      <c r="D267" s="222">
        <v>86.84</v>
      </c>
      <c r="E267" s="222">
        <v>96.36</v>
      </c>
      <c r="F267" s="226">
        <f t="shared" si="77"/>
        <v>0.10962690004606168</v>
      </c>
      <c r="G267" s="227">
        <f t="shared" si="76"/>
        <v>9.519999999999996</v>
      </c>
      <c r="H267" s="228"/>
      <c r="I267" s="180"/>
      <c r="J267" s="222">
        <v>72.367514147301478</v>
      </c>
      <c r="K267" s="222">
        <v>81.831669807322356</v>
      </c>
      <c r="L267" s="222">
        <v>88.04506733709502</v>
      </c>
      <c r="M267" s="222">
        <v>93.31901080251825</v>
      </c>
      <c r="N267" s="226">
        <f t="shared" si="78"/>
        <v>5.9900498970953953E-2</v>
      </c>
      <c r="O267" s="227">
        <f t="shared" si="79"/>
        <v>5.2739434654232298</v>
      </c>
      <c r="P267" s="228"/>
    </row>
    <row r="268" spans="1:16" x14ac:dyDescent="0.25">
      <c r="A268" s="198" t="s">
        <v>9</v>
      </c>
      <c r="B268" s="222">
        <v>50.51</v>
      </c>
      <c r="C268" s="222">
        <v>47.09</v>
      </c>
      <c r="D268" s="222">
        <v>63.55</v>
      </c>
      <c r="E268" s="222">
        <v>61.66</v>
      </c>
      <c r="F268" s="226">
        <f t="shared" si="77"/>
        <v>-2.974036191974827E-2</v>
      </c>
      <c r="G268" s="227">
        <f t="shared" si="76"/>
        <v>-1.8900000000000006</v>
      </c>
      <c r="H268" s="228"/>
      <c r="I268" s="180"/>
      <c r="J268" s="222">
        <v>58.843535552009527</v>
      </c>
      <c r="K268" s="222">
        <v>60.427375540026162</v>
      </c>
      <c r="L268" s="222">
        <v>63.200125337542282</v>
      </c>
      <c r="M268" s="222">
        <v>75.111323282607628</v>
      </c>
      <c r="N268" s="226">
        <f t="shared" si="78"/>
        <v>0.18846794814803691</v>
      </c>
      <c r="O268" s="227">
        <f t="shared" si="79"/>
        <v>11.911197945065346</v>
      </c>
      <c r="P268" s="228"/>
    </row>
    <row r="269" spans="1:16" x14ac:dyDescent="0.25">
      <c r="A269" s="199" t="s">
        <v>10</v>
      </c>
      <c r="B269" s="229">
        <v>41.42</v>
      </c>
      <c r="C269" s="229">
        <v>36.369999999999997</v>
      </c>
      <c r="D269" s="229">
        <v>38.9</v>
      </c>
      <c r="E269" s="229">
        <v>40.54</v>
      </c>
      <c r="F269" s="230">
        <f t="shared" si="77"/>
        <v>4.215938303341904E-2</v>
      </c>
      <c r="G269" s="231">
        <f t="shared" si="76"/>
        <v>1.6400000000000006</v>
      </c>
      <c r="H269" s="232"/>
      <c r="I269" s="180"/>
      <c r="J269" s="229">
        <v>48.745856402280999</v>
      </c>
      <c r="K269" s="229">
        <v>49.061207194714328</v>
      </c>
      <c r="L269" s="229">
        <v>43.272335914588339</v>
      </c>
      <c r="M269" s="229">
        <v>43.038674696529803</v>
      </c>
      <c r="N269" s="230">
        <f t="shared" si="78"/>
        <v>-5.3997828663500114E-3</v>
      </c>
      <c r="O269" s="231">
        <f t="shared" si="79"/>
        <v>-0.23366121805853624</v>
      </c>
      <c r="P269" s="232"/>
    </row>
    <row r="270" spans="1:16" x14ac:dyDescent="0.25">
      <c r="A270" s="185" t="s">
        <v>11</v>
      </c>
      <c r="B270" s="213">
        <v>82.51</v>
      </c>
      <c r="C270" s="213">
        <v>87.72</v>
      </c>
      <c r="D270" s="213">
        <v>99.57</v>
      </c>
      <c r="E270" s="213">
        <v>101.09</v>
      </c>
      <c r="F270" s="214">
        <f t="shared" si="77"/>
        <v>1.5265642261725443E-2</v>
      </c>
      <c r="G270" s="215">
        <f t="shared" si="76"/>
        <v>1.5200000000000102</v>
      </c>
      <c r="H270" s="216"/>
      <c r="I270" s="217"/>
      <c r="J270" s="213">
        <v>77.166321678750549</v>
      </c>
      <c r="K270" s="213">
        <v>83.412975060403767</v>
      </c>
      <c r="L270" s="213">
        <v>94.594299491459083</v>
      </c>
      <c r="M270" s="213">
        <v>98.005251466807167</v>
      </c>
      <c r="N270" s="214">
        <f t="shared" si="78"/>
        <v>3.6058747659060142E-2</v>
      </c>
      <c r="O270" s="215">
        <f t="shared" si="79"/>
        <v>3.4109519753480839</v>
      </c>
      <c r="P270" s="216"/>
    </row>
    <row r="271" spans="1:16" x14ac:dyDescent="0.25">
      <c r="A271" s="37" t="s">
        <v>12</v>
      </c>
      <c r="B271" s="233">
        <v>150.38</v>
      </c>
      <c r="C271" s="233">
        <v>153.05000000000001</v>
      </c>
      <c r="D271" s="233">
        <v>160.05000000000001</v>
      </c>
      <c r="E271" s="233">
        <v>170.89</v>
      </c>
      <c r="F271" s="234">
        <f t="shared" si="77"/>
        <v>6.7728834739143817E-2</v>
      </c>
      <c r="G271" s="235">
        <f t="shared" si="76"/>
        <v>10.839999999999975</v>
      </c>
      <c r="H271" s="236"/>
      <c r="I271" s="180"/>
      <c r="J271" s="233">
        <v>132.12749569868242</v>
      </c>
      <c r="K271" s="233">
        <v>140.18613190034253</v>
      </c>
      <c r="L271" s="233">
        <v>146.72129066090676</v>
      </c>
      <c r="M271" s="233">
        <v>157.66611889676011</v>
      </c>
      <c r="N271" s="234">
        <f t="shared" si="78"/>
        <v>7.4596046603409238E-2</v>
      </c>
      <c r="O271" s="235">
        <f t="shared" si="79"/>
        <v>10.94482823585335</v>
      </c>
      <c r="P271" s="236"/>
    </row>
    <row r="272" spans="1:16" x14ac:dyDescent="0.25">
      <c r="A272" s="31" t="s">
        <v>8</v>
      </c>
      <c r="B272" s="222">
        <v>84.42</v>
      </c>
      <c r="C272" s="222">
        <v>89.74</v>
      </c>
      <c r="D272" s="222">
        <v>101</v>
      </c>
      <c r="E272" s="222">
        <v>103.22</v>
      </c>
      <c r="F272" s="237">
        <f t="shared" si="77"/>
        <v>2.1980198019802E-2</v>
      </c>
      <c r="G272" s="238">
        <f t="shared" si="76"/>
        <v>2.2199999999999989</v>
      </c>
      <c r="H272" s="239"/>
      <c r="I272" s="180"/>
      <c r="J272" s="222">
        <v>79.48182716080413</v>
      </c>
      <c r="K272" s="222">
        <v>83.707383897925055</v>
      </c>
      <c r="L272" s="222">
        <v>94.717069814831731</v>
      </c>
      <c r="M272" s="222">
        <v>100.60991788129505</v>
      </c>
      <c r="N272" s="237">
        <f t="shared" si="78"/>
        <v>6.2215269940081752E-2</v>
      </c>
      <c r="O272" s="238">
        <f t="shared" si="79"/>
        <v>5.8928480664633156</v>
      </c>
      <c r="P272" s="239"/>
    </row>
    <row r="273" spans="1:16" x14ac:dyDescent="0.25">
      <c r="A273" s="31" t="s">
        <v>9</v>
      </c>
      <c r="B273" s="222">
        <v>62.28</v>
      </c>
      <c r="C273" s="222">
        <v>69.19</v>
      </c>
      <c r="D273" s="222">
        <v>72.760000000000005</v>
      </c>
      <c r="E273" s="222">
        <v>82.94</v>
      </c>
      <c r="F273" s="237">
        <f t="shared" si="77"/>
        <v>0.13991203958218801</v>
      </c>
      <c r="G273" s="238">
        <f t="shared" si="76"/>
        <v>10.179999999999993</v>
      </c>
      <c r="H273" s="239"/>
      <c r="I273" s="180"/>
      <c r="J273" s="222">
        <v>60.314729523885198</v>
      </c>
      <c r="K273" s="222">
        <v>69.329150176520045</v>
      </c>
      <c r="L273" s="222">
        <v>75.11958227256153</v>
      </c>
      <c r="M273" s="222">
        <v>74.180470419190812</v>
      </c>
      <c r="N273" s="237">
        <f t="shared" si="78"/>
        <v>-1.250155851457313E-2</v>
      </c>
      <c r="O273" s="238">
        <f t="shared" si="79"/>
        <v>-0.93911185337071856</v>
      </c>
      <c r="P273" s="239"/>
    </row>
    <row r="274" spans="1:16" x14ac:dyDescent="0.25">
      <c r="A274" s="38" t="s">
        <v>10</v>
      </c>
      <c r="B274" s="240">
        <v>77.83</v>
      </c>
      <c r="C274" s="240">
        <v>81.62</v>
      </c>
      <c r="D274" s="240">
        <v>105.97</v>
      </c>
      <c r="E274" s="240">
        <v>86.91</v>
      </c>
      <c r="F274" s="241">
        <f t="shared" si="77"/>
        <v>-0.1798622251580636</v>
      </c>
      <c r="G274" s="242">
        <f t="shared" si="76"/>
        <v>-19.060000000000002</v>
      </c>
      <c r="H274" s="243"/>
      <c r="I274" s="180"/>
      <c r="J274" s="240">
        <v>72.979097150927075</v>
      </c>
      <c r="K274" s="240">
        <v>84.931392013850086</v>
      </c>
      <c r="L274" s="240">
        <v>104.94910995801355</v>
      </c>
      <c r="M274" s="240">
        <v>99.12245018015085</v>
      </c>
      <c r="N274" s="241">
        <f t="shared" si="78"/>
        <v>-5.5518906069748852E-2</v>
      </c>
      <c r="O274" s="242">
        <f t="shared" si="79"/>
        <v>-5.8266597778627016</v>
      </c>
      <c r="P274" s="243"/>
    </row>
    <row r="275" spans="1:16" x14ac:dyDescent="0.25">
      <c r="A275" s="42" t="s">
        <v>13</v>
      </c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4"/>
    </row>
    <row r="276" spans="1:16" ht="21" x14ac:dyDescent="0.35">
      <c r="A276" s="179" t="s">
        <v>72</v>
      </c>
      <c r="B276" s="179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</row>
    <row r="277" spans="1:16" x14ac:dyDescent="0.25">
      <c r="A277" s="67"/>
      <c r="B277" s="11" t="s">
        <v>123</v>
      </c>
      <c r="C277" s="12"/>
      <c r="D277" s="12"/>
      <c r="E277" s="12"/>
      <c r="F277" s="12"/>
      <c r="G277" s="12"/>
      <c r="H277" s="13"/>
      <c r="I277" s="180"/>
      <c r="J277" s="11" t="str">
        <f>J$5</f>
        <v>acumulado julio</v>
      </c>
      <c r="K277" s="12"/>
      <c r="L277" s="12"/>
      <c r="M277" s="12"/>
      <c r="N277" s="12"/>
      <c r="O277" s="12"/>
      <c r="P277" s="13"/>
    </row>
    <row r="278" spans="1:16" x14ac:dyDescent="0.25">
      <c r="A278" s="15"/>
      <c r="B278" s="17">
        <f>B$6</f>
        <v>2023</v>
      </c>
      <c r="C278" s="17">
        <f>C$6</f>
        <v>2024</v>
      </c>
      <c r="D278" s="17">
        <f>D$6</f>
        <v>2025</v>
      </c>
      <c r="E278" s="17">
        <f>E$6</f>
        <v>2026</v>
      </c>
      <c r="F278" s="17" t="str">
        <f>CONCATENATE("var ",RIGHT(E278,2),"/",RIGHT(D278,2))</f>
        <v>var 26/25</v>
      </c>
      <c r="G278" s="17" t="str">
        <f>CONCATENATE("dif ",RIGHT(E278,2),"-",RIGHT(D278,2))</f>
        <v>dif 26-25</v>
      </c>
      <c r="H278" s="153"/>
      <c r="I278" s="180"/>
      <c r="J278" s="17">
        <f>J$6</f>
        <v>2023</v>
      </c>
      <c r="K278" s="17">
        <f>K$6</f>
        <v>2024</v>
      </c>
      <c r="L278" s="17">
        <f>L$6</f>
        <v>2025</v>
      </c>
      <c r="M278" s="17">
        <f>M$6</f>
        <v>2026</v>
      </c>
      <c r="N278" s="17" t="str">
        <f>CONCATENATE("var ",RIGHT(M278,2),"/",RIGHT(K278,2))</f>
        <v>var 26/24</v>
      </c>
      <c r="O278" s="17" t="str">
        <f>CONCATENATE("dif ",RIGHT(M278,2),"-",RIGHT(L278,2))</f>
        <v>dif 26-25</v>
      </c>
      <c r="P278" s="153"/>
    </row>
    <row r="279" spans="1:16" x14ac:dyDescent="0.25">
      <c r="A279" s="181" t="s">
        <v>48</v>
      </c>
      <c r="B279" s="208">
        <v>114.52</v>
      </c>
      <c r="C279" s="208">
        <v>122.28</v>
      </c>
      <c r="D279" s="208">
        <v>129.11000000000001</v>
      </c>
      <c r="E279" s="208">
        <v>132.46</v>
      </c>
      <c r="F279" s="209">
        <f>E279/D279-1</f>
        <v>2.594686701262483E-2</v>
      </c>
      <c r="G279" s="210">
        <f t="shared" ref="G279:G289" si="80">E279-D279</f>
        <v>3.3499999999999943</v>
      </c>
      <c r="H279" s="211"/>
      <c r="I279" s="212"/>
      <c r="J279" s="208">
        <v>109.80793239393903</v>
      </c>
      <c r="K279" s="208">
        <v>121.45992794579379</v>
      </c>
      <c r="L279" s="208">
        <v>129.65800593610908</v>
      </c>
      <c r="M279" s="208">
        <v>139.67991591533604</v>
      </c>
      <c r="N279" s="209">
        <f>M279/L279-1</f>
        <v>7.7294956889630173E-2</v>
      </c>
      <c r="O279" s="208">
        <f>M279-L279</f>
        <v>10.021909979226962</v>
      </c>
      <c r="P279" s="211"/>
    </row>
    <row r="280" spans="1:16" x14ac:dyDescent="0.25">
      <c r="A280" s="88" t="s">
        <v>49</v>
      </c>
      <c r="B280" s="244">
        <v>135.82</v>
      </c>
      <c r="C280" s="244">
        <v>143.27000000000001</v>
      </c>
      <c r="D280" s="244">
        <v>151.38</v>
      </c>
      <c r="E280" s="244">
        <v>156.59</v>
      </c>
      <c r="F280" s="245">
        <f t="shared" ref="F280:F289" si="81">E280/D280-1</f>
        <v>3.4416699696129038E-2</v>
      </c>
      <c r="G280" s="246">
        <f t="shared" si="80"/>
        <v>5.210000000000008</v>
      </c>
      <c r="H280" s="247"/>
      <c r="I280" s="180"/>
      <c r="J280" s="244">
        <v>134.21761562328521</v>
      </c>
      <c r="K280" s="244">
        <v>147.27707272447893</v>
      </c>
      <c r="L280" s="244">
        <v>156.05407320654618</v>
      </c>
      <c r="M280" s="244">
        <v>167.01571476987118</v>
      </c>
      <c r="N280" s="245">
        <f t="shared" ref="N280:N289" si="82">M280/L280-1</f>
        <v>7.0242585394209245E-2</v>
      </c>
      <c r="O280" s="244">
        <f t="shared" ref="O280:O289" si="83">M280-L280</f>
        <v>10.961641563325003</v>
      </c>
      <c r="P280" s="247"/>
    </row>
    <row r="281" spans="1:16" x14ac:dyDescent="0.25">
      <c r="A281" s="31" t="s">
        <v>50</v>
      </c>
      <c r="B281" s="222">
        <v>99.91</v>
      </c>
      <c r="C281" s="222">
        <v>115.09</v>
      </c>
      <c r="D281" s="222">
        <v>125</v>
      </c>
      <c r="E281" s="222">
        <v>122.14</v>
      </c>
      <c r="F281" s="237">
        <f t="shared" si="81"/>
        <v>-2.2880000000000011E-2</v>
      </c>
      <c r="G281" s="238">
        <f t="shared" si="80"/>
        <v>-2.8599999999999994</v>
      </c>
      <c r="H281" s="239"/>
      <c r="I281" s="180"/>
      <c r="J281" s="222">
        <v>97.790528435043626</v>
      </c>
      <c r="K281" s="222">
        <v>111.47730976641749</v>
      </c>
      <c r="L281" s="222">
        <v>122.06364919743287</v>
      </c>
      <c r="M281" s="222">
        <v>129.66527905430661</v>
      </c>
      <c r="N281" s="237">
        <f t="shared" si="82"/>
        <v>6.2275951168545118E-2</v>
      </c>
      <c r="O281" s="222">
        <f t="shared" si="83"/>
        <v>7.6016298568737426</v>
      </c>
      <c r="P281" s="239"/>
    </row>
    <row r="282" spans="1:16" x14ac:dyDescent="0.25">
      <c r="A282" s="31" t="s">
        <v>51</v>
      </c>
      <c r="B282" s="222">
        <v>80.44</v>
      </c>
      <c r="C282" s="222">
        <v>94.54</v>
      </c>
      <c r="D282" s="222">
        <v>98.06</v>
      </c>
      <c r="E282" s="222">
        <v>85.02</v>
      </c>
      <c r="F282" s="237">
        <f t="shared" si="81"/>
        <v>-0.1329798082806446</v>
      </c>
      <c r="G282" s="238">
        <f t="shared" si="80"/>
        <v>-13.040000000000006</v>
      </c>
      <c r="H282" s="239"/>
      <c r="I282" s="180"/>
      <c r="J282" s="222">
        <v>77.70480853414179</v>
      </c>
      <c r="K282" s="222">
        <v>80.964698687838649</v>
      </c>
      <c r="L282" s="222">
        <v>100.25532159613186</v>
      </c>
      <c r="M282" s="222">
        <v>96.480533242896911</v>
      </c>
      <c r="N282" s="237">
        <f t="shared" si="82"/>
        <v>-3.7651750482047164E-2</v>
      </c>
      <c r="O282" s="222">
        <f t="shared" si="83"/>
        <v>-3.7747883532349533</v>
      </c>
      <c r="P282" s="239"/>
    </row>
    <row r="283" spans="1:16" x14ac:dyDescent="0.25">
      <c r="A283" s="31" t="s">
        <v>52</v>
      </c>
      <c r="B283" s="222">
        <v>67.540000000000006</v>
      </c>
      <c r="C283" s="222">
        <v>72.59</v>
      </c>
      <c r="D283" s="222">
        <v>83.48</v>
      </c>
      <c r="E283" s="222">
        <v>85.63</v>
      </c>
      <c r="F283" s="237">
        <f t="shared" si="81"/>
        <v>2.5754671777671101E-2</v>
      </c>
      <c r="G283" s="238">
        <f t="shared" si="80"/>
        <v>2.1499999999999915</v>
      </c>
      <c r="H283" s="239"/>
      <c r="I283" s="180"/>
      <c r="J283" s="222">
        <v>63.04926905745954</v>
      </c>
      <c r="K283" s="222">
        <v>72.082957151533989</v>
      </c>
      <c r="L283" s="222">
        <v>79.750597728341788</v>
      </c>
      <c r="M283" s="222">
        <v>88.269404284870973</v>
      </c>
      <c r="N283" s="237">
        <f t="shared" si="82"/>
        <v>0.10681809038657231</v>
      </c>
      <c r="O283" s="222">
        <f t="shared" si="83"/>
        <v>8.5188065565291851</v>
      </c>
      <c r="P283" s="239"/>
    </row>
    <row r="284" spans="1:16" x14ac:dyDescent="0.25">
      <c r="A284" s="31" t="s">
        <v>53</v>
      </c>
      <c r="B284" s="222">
        <v>150.33000000000001</v>
      </c>
      <c r="C284" s="222">
        <v>160</v>
      </c>
      <c r="D284" s="222">
        <v>197.99</v>
      </c>
      <c r="E284" s="222">
        <v>167.35</v>
      </c>
      <c r="F284" s="237">
        <f t="shared" si="81"/>
        <v>-0.15475529067124605</v>
      </c>
      <c r="G284" s="238">
        <f t="shared" si="80"/>
        <v>-30.640000000000015</v>
      </c>
      <c r="H284" s="239"/>
      <c r="I284" s="180"/>
      <c r="J284" s="222">
        <v>141.16213419593666</v>
      </c>
      <c r="K284" s="222">
        <v>162.19405303149395</v>
      </c>
      <c r="L284" s="222">
        <v>189.1574690365957</v>
      </c>
      <c r="M284" s="222">
        <v>193.19726504371204</v>
      </c>
      <c r="N284" s="237">
        <f t="shared" si="82"/>
        <v>2.1356788223545031E-2</v>
      </c>
      <c r="O284" s="222">
        <f t="shared" si="83"/>
        <v>4.0397960071163368</v>
      </c>
      <c r="P284" s="239"/>
    </row>
    <row r="285" spans="1:16" x14ac:dyDescent="0.25">
      <c r="A285" s="31" t="s">
        <v>54</v>
      </c>
      <c r="B285" s="222">
        <v>77.930000000000007</v>
      </c>
      <c r="C285" s="222">
        <v>85.57</v>
      </c>
      <c r="D285" s="222">
        <v>89.95</v>
      </c>
      <c r="E285" s="222">
        <v>97.55</v>
      </c>
      <c r="F285" s="237">
        <f t="shared" si="81"/>
        <v>8.4491384102278966E-2</v>
      </c>
      <c r="G285" s="238">
        <f t="shared" si="80"/>
        <v>7.5999999999999943</v>
      </c>
      <c r="H285" s="239"/>
      <c r="I285" s="180"/>
      <c r="J285" s="222">
        <v>85.254119716931996</v>
      </c>
      <c r="K285" s="222">
        <v>95.035160285272596</v>
      </c>
      <c r="L285" s="222">
        <v>102.59533807523239</v>
      </c>
      <c r="M285" s="222">
        <v>103.92925889702255</v>
      </c>
      <c r="N285" s="237">
        <f>M285/L285-1</f>
        <v>1.3001768372867151E-2</v>
      </c>
      <c r="O285" s="222">
        <f t="shared" si="83"/>
        <v>1.3339208217901586</v>
      </c>
      <c r="P285" s="239"/>
    </row>
    <row r="286" spans="1:16" x14ac:dyDescent="0.25">
      <c r="A286" s="31" t="s">
        <v>55</v>
      </c>
      <c r="B286" s="222">
        <v>82.69</v>
      </c>
      <c r="C286" s="222">
        <v>89.63</v>
      </c>
      <c r="D286" s="222">
        <v>99.29</v>
      </c>
      <c r="E286" s="222">
        <v>99.29</v>
      </c>
      <c r="F286" s="237">
        <f>E286/D286-1</f>
        <v>0</v>
      </c>
      <c r="G286" s="238">
        <f t="shared" si="80"/>
        <v>0</v>
      </c>
      <c r="H286" s="239"/>
      <c r="I286" s="180"/>
      <c r="J286" s="222">
        <v>95.563416658904558</v>
      </c>
      <c r="K286" s="222">
        <v>107.71973652891266</v>
      </c>
      <c r="L286" s="222">
        <v>115.85148099034512</v>
      </c>
      <c r="M286" s="222">
        <v>118.83099677287363</v>
      </c>
      <c r="N286" s="237">
        <f t="shared" si="82"/>
        <v>2.571840909635692E-2</v>
      </c>
      <c r="O286" s="222">
        <f t="shared" si="83"/>
        <v>2.9795157825285088</v>
      </c>
      <c r="P286" s="239"/>
    </row>
    <row r="287" spans="1:16" x14ac:dyDescent="0.25">
      <c r="A287" s="31" t="s">
        <v>56</v>
      </c>
      <c r="B287" s="222">
        <v>138.43</v>
      </c>
      <c r="C287" s="222">
        <v>155.41999999999999</v>
      </c>
      <c r="D287" s="222">
        <v>122.03</v>
      </c>
      <c r="E287" s="222">
        <v>124.45</v>
      </c>
      <c r="F287" s="237">
        <f t="shared" si="81"/>
        <v>1.9831189051872533E-2</v>
      </c>
      <c r="G287" s="238">
        <f t="shared" si="80"/>
        <v>2.4200000000000017</v>
      </c>
      <c r="H287" s="239"/>
      <c r="I287" s="180"/>
      <c r="J287" s="222">
        <v>126.28558033239233</v>
      </c>
      <c r="K287" s="222">
        <v>140.20143163586997</v>
      </c>
      <c r="L287" s="222">
        <v>115.20210281441908</v>
      </c>
      <c r="M287" s="222">
        <v>122.53621995665083</v>
      </c>
      <c r="N287" s="237">
        <f>M287/L287-1</f>
        <v>6.3663049224425894E-2</v>
      </c>
      <c r="O287" s="222">
        <f>M287-L287</f>
        <v>7.3341171422317473</v>
      </c>
      <c r="P287" s="248"/>
    </row>
    <row r="288" spans="1:16" x14ac:dyDescent="0.25">
      <c r="A288" s="31" t="s">
        <v>57</v>
      </c>
      <c r="B288" s="222">
        <v>227.17</v>
      </c>
      <c r="C288" s="222">
        <v>234.03</v>
      </c>
      <c r="D288" s="222">
        <v>193.92</v>
      </c>
      <c r="E288" s="222">
        <v>218.97</v>
      </c>
      <c r="F288" s="237">
        <f t="shared" si="81"/>
        <v>0.12917698019801982</v>
      </c>
      <c r="G288" s="238">
        <f t="shared" si="80"/>
        <v>25.050000000000011</v>
      </c>
      <c r="H288" s="239"/>
      <c r="I288" s="180"/>
      <c r="J288" s="222">
        <v>185.94689254811132</v>
      </c>
      <c r="K288" s="222">
        <v>193.40572492107887</v>
      </c>
      <c r="L288" s="222">
        <v>205.26869696038017</v>
      </c>
      <c r="M288" s="222">
        <v>221.97204321090055</v>
      </c>
      <c r="N288" s="237">
        <f t="shared" si="82"/>
        <v>8.1373080736924841E-2</v>
      </c>
      <c r="O288" s="222">
        <f t="shared" si="83"/>
        <v>16.703346250520383</v>
      </c>
      <c r="P288" s="249"/>
    </row>
    <row r="289" spans="1:16" x14ac:dyDescent="0.25">
      <c r="A289" s="31" t="s">
        <v>73</v>
      </c>
      <c r="B289" s="240">
        <v>67.17</v>
      </c>
      <c r="C289" s="240">
        <v>61.64</v>
      </c>
      <c r="D289" s="240">
        <v>66.099999999999994</v>
      </c>
      <c r="E289" s="240">
        <v>90.36</v>
      </c>
      <c r="F289" s="237">
        <f t="shared" si="81"/>
        <v>0.36701966717095313</v>
      </c>
      <c r="G289" s="238">
        <f t="shared" si="80"/>
        <v>24.260000000000005</v>
      </c>
      <c r="H289" s="239"/>
      <c r="I289" s="180"/>
      <c r="J289" s="240">
        <v>67.64683213103639</v>
      </c>
      <c r="K289" s="240">
        <v>71.649337041055091</v>
      </c>
      <c r="L289" s="240">
        <v>73.10181064410618</v>
      </c>
      <c r="M289" s="240">
        <v>94.364605790604827</v>
      </c>
      <c r="N289" s="237">
        <f t="shared" si="82"/>
        <v>0.29086550605450645</v>
      </c>
      <c r="O289" s="240">
        <f t="shared" si="83"/>
        <v>21.262795146498647</v>
      </c>
      <c r="P289" s="239"/>
    </row>
    <row r="290" spans="1:16" x14ac:dyDescent="0.25">
      <c r="A290" s="42" t="s">
        <v>13</v>
      </c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4"/>
    </row>
    <row r="291" spans="1:16" ht="21" x14ac:dyDescent="0.35">
      <c r="A291" s="179" t="s">
        <v>74</v>
      </c>
      <c r="B291" s="179"/>
      <c r="C291" s="179"/>
      <c r="D291" s="179"/>
      <c r="E291" s="179"/>
      <c r="F291" s="179"/>
      <c r="G291" s="179"/>
      <c r="H291" s="179"/>
      <c r="I291" s="179"/>
      <c r="J291" s="179"/>
      <c r="K291" s="179"/>
      <c r="L291" s="179"/>
      <c r="M291" s="179"/>
      <c r="N291" s="179"/>
      <c r="O291" s="179"/>
      <c r="P291" s="179"/>
    </row>
    <row r="292" spans="1:16" x14ac:dyDescent="0.25">
      <c r="A292" s="67"/>
      <c r="B292" s="11" t="s">
        <v>123</v>
      </c>
      <c r="C292" s="12"/>
      <c r="D292" s="12"/>
      <c r="E292" s="12"/>
      <c r="F292" s="12"/>
      <c r="G292" s="12"/>
      <c r="H292" s="13"/>
      <c r="I292" s="180"/>
      <c r="J292" s="11" t="str">
        <f>J$5</f>
        <v>acumulado julio</v>
      </c>
      <c r="K292" s="12"/>
      <c r="L292" s="12"/>
      <c r="M292" s="12"/>
      <c r="N292" s="12"/>
      <c r="O292" s="12"/>
      <c r="P292" s="13"/>
    </row>
    <row r="293" spans="1:16" x14ac:dyDescent="0.25">
      <c r="A293" s="15"/>
      <c r="B293" s="17">
        <f>B$6</f>
        <v>2023</v>
      </c>
      <c r="C293" s="17">
        <f>C$6</f>
        <v>2024</v>
      </c>
      <c r="D293" s="17">
        <f>D$6</f>
        <v>2025</v>
      </c>
      <c r="E293" s="17">
        <f>E$6</f>
        <v>2026</v>
      </c>
      <c r="F293" s="17" t="str">
        <f>CONCATENATE("var ",RIGHT(E293,2),"/",RIGHT(D293,2))</f>
        <v>var 26/25</v>
      </c>
      <c r="G293" s="17" t="str">
        <f>CONCATENATE("dif ",RIGHT(E293,2),"-",RIGHT(C293,2))</f>
        <v>dif 26-24</v>
      </c>
      <c r="H293" s="153"/>
      <c r="I293" s="180"/>
      <c r="J293" s="17">
        <f>J$6</f>
        <v>2023</v>
      </c>
      <c r="K293" s="17">
        <f>K$6</f>
        <v>2024</v>
      </c>
      <c r="L293" s="17">
        <f>L$6</f>
        <v>2025</v>
      </c>
      <c r="M293" s="17">
        <f>M$6</f>
        <v>2026</v>
      </c>
      <c r="N293" s="17" t="str">
        <f>CONCATENATE("var ",RIGHT(M293,2),"/",RIGHT(L293,2))</f>
        <v>var 26/25</v>
      </c>
      <c r="O293" s="17" t="str">
        <f>CONCATENATE("dif ",RIGHT(M293,2),"-",RIGHT(L293,2))</f>
        <v>dif 26-25</v>
      </c>
      <c r="P293" s="153"/>
    </row>
    <row r="294" spans="1:16" x14ac:dyDescent="0.25">
      <c r="A294" s="181" t="s">
        <v>4</v>
      </c>
      <c r="B294" s="208">
        <v>90.86</v>
      </c>
      <c r="C294" s="208">
        <v>98.16</v>
      </c>
      <c r="D294" s="208">
        <v>104.95</v>
      </c>
      <c r="E294" s="208">
        <v>103.32</v>
      </c>
      <c r="F294" s="209">
        <f>E294/D294-1</f>
        <v>-1.5531205335874265E-2</v>
      </c>
      <c r="G294" s="210">
        <f t="shared" ref="G294:G305" si="84">E294-D294</f>
        <v>-1.6300000000000097</v>
      </c>
      <c r="H294" s="211"/>
      <c r="I294" s="212"/>
      <c r="J294" s="208">
        <v>88.500045844125324</v>
      </c>
      <c r="K294" s="208">
        <v>100.85556208477387</v>
      </c>
      <c r="L294" s="208">
        <v>106.53308401791496</v>
      </c>
      <c r="M294" s="208">
        <v>110.37315065613691</v>
      </c>
      <c r="N294" s="209">
        <f>M294/L294-1</f>
        <v>3.6045766191995288E-2</v>
      </c>
      <c r="O294" s="208">
        <f>M294-L294</f>
        <v>3.8400666382219555</v>
      </c>
      <c r="P294" s="211"/>
    </row>
    <row r="295" spans="1:16" x14ac:dyDescent="0.25">
      <c r="A295" s="185" t="s">
        <v>5</v>
      </c>
      <c r="B295" s="213">
        <v>99.82</v>
      </c>
      <c r="C295" s="213">
        <v>106.64</v>
      </c>
      <c r="D295" s="213">
        <v>112.96</v>
      </c>
      <c r="E295" s="213">
        <v>110.76</v>
      </c>
      <c r="F295" s="214">
        <f t="shared" ref="F295:F305" si="85">E295/D295-1</f>
        <v>-1.9475920679886571E-2</v>
      </c>
      <c r="G295" s="215">
        <f t="shared" si="84"/>
        <v>-2.1999999999999886</v>
      </c>
      <c r="H295" s="216"/>
      <c r="I295" s="217"/>
      <c r="J295" s="213">
        <v>97.744058228174822</v>
      </c>
      <c r="K295" s="213">
        <v>110.64461916440018</v>
      </c>
      <c r="L295" s="213">
        <v>115.76738553200158</v>
      </c>
      <c r="M295" s="213">
        <v>120.28367906611936</v>
      </c>
      <c r="N295" s="214">
        <f t="shared" ref="N295:N305" si="86">M295/L295-1</f>
        <v>3.9011795190531773E-2</v>
      </c>
      <c r="O295" s="213">
        <f t="shared" ref="O295:O305" si="87">M295-L295</f>
        <v>4.5162935341177786</v>
      </c>
      <c r="P295" s="216"/>
    </row>
    <row r="296" spans="1:16" x14ac:dyDescent="0.25">
      <c r="A296" s="31" t="s">
        <v>6</v>
      </c>
      <c r="B296" s="218">
        <v>151.27000000000001</v>
      </c>
      <c r="C296" s="218">
        <v>145.91999999999999</v>
      </c>
      <c r="D296" s="218">
        <v>163.68</v>
      </c>
      <c r="E296" s="218">
        <v>152.55000000000001</v>
      </c>
      <c r="F296" s="237">
        <f t="shared" si="85"/>
        <v>-6.7998533724340171E-2</v>
      </c>
      <c r="G296" s="238">
        <f t="shared" si="84"/>
        <v>-11.129999999999995</v>
      </c>
      <c r="H296" s="239"/>
      <c r="I296" s="180"/>
      <c r="J296" s="218">
        <v>151.88685228498184</v>
      </c>
      <c r="K296" s="218">
        <v>166.70941627143745</v>
      </c>
      <c r="L296" s="218">
        <v>186.38556208965511</v>
      </c>
      <c r="M296" s="218">
        <v>183.83945577998404</v>
      </c>
      <c r="N296" s="237">
        <f t="shared" si="86"/>
        <v>-1.3660426704329987E-2</v>
      </c>
      <c r="O296" s="218">
        <f t="shared" si="87"/>
        <v>-2.5461063096710745</v>
      </c>
      <c r="P296" s="239"/>
    </row>
    <row r="297" spans="1:16" x14ac:dyDescent="0.25">
      <c r="A297" s="31" t="s">
        <v>7</v>
      </c>
      <c r="B297" s="222">
        <v>96.03</v>
      </c>
      <c r="C297" s="222">
        <v>106.13</v>
      </c>
      <c r="D297" s="222">
        <v>109.56</v>
      </c>
      <c r="E297" s="222">
        <v>105.13</v>
      </c>
      <c r="F297" s="237">
        <f t="shared" si="85"/>
        <v>-4.0434465133260322E-2</v>
      </c>
      <c r="G297" s="238">
        <f t="shared" si="84"/>
        <v>-4.4300000000000068</v>
      </c>
      <c r="H297" s="239"/>
      <c r="I297" s="180"/>
      <c r="J297" s="222">
        <v>92.745331075074816</v>
      </c>
      <c r="K297" s="222">
        <v>105.95873941084882</v>
      </c>
      <c r="L297" s="222">
        <v>105.74711398242928</v>
      </c>
      <c r="M297" s="222">
        <v>110.51166390523669</v>
      </c>
      <c r="N297" s="237">
        <f t="shared" si="86"/>
        <v>4.5056075228673054E-2</v>
      </c>
      <c r="O297" s="222">
        <f t="shared" si="87"/>
        <v>4.7645499228074044</v>
      </c>
      <c r="P297" s="239"/>
    </row>
    <row r="298" spans="1:16" x14ac:dyDescent="0.25">
      <c r="A298" s="31" t="s">
        <v>8</v>
      </c>
      <c r="B298" s="222">
        <v>55.29</v>
      </c>
      <c r="C298" s="222">
        <v>64.400000000000006</v>
      </c>
      <c r="D298" s="222">
        <v>70.069999999999993</v>
      </c>
      <c r="E298" s="222">
        <v>75.86</v>
      </c>
      <c r="F298" s="237">
        <f t="shared" si="85"/>
        <v>8.2631654060225657E-2</v>
      </c>
      <c r="G298" s="238">
        <f t="shared" si="84"/>
        <v>5.7900000000000063</v>
      </c>
      <c r="H298" s="239"/>
      <c r="I298" s="180"/>
      <c r="J298" s="222">
        <v>57.73520320399372</v>
      </c>
      <c r="K298" s="222">
        <v>66.791004891506205</v>
      </c>
      <c r="L298" s="222">
        <v>72.700833313845934</v>
      </c>
      <c r="M298" s="222">
        <v>75.440000882546585</v>
      </c>
      <c r="N298" s="237">
        <f t="shared" si="86"/>
        <v>3.7677251330473727E-2</v>
      </c>
      <c r="O298" s="222">
        <f t="shared" si="87"/>
        <v>2.7391675687006511</v>
      </c>
      <c r="P298" s="239"/>
    </row>
    <row r="299" spans="1:16" x14ac:dyDescent="0.25">
      <c r="A299" s="31" t="s">
        <v>9</v>
      </c>
      <c r="B299" s="222">
        <v>36.590000000000003</v>
      </c>
      <c r="C299" s="222">
        <v>30.31</v>
      </c>
      <c r="D299" s="222">
        <v>46.95</v>
      </c>
      <c r="E299" s="222">
        <v>34.020000000000003</v>
      </c>
      <c r="F299" s="237">
        <f t="shared" si="85"/>
        <v>-0.27539936102236418</v>
      </c>
      <c r="G299" s="238">
        <f t="shared" si="84"/>
        <v>-12.93</v>
      </c>
      <c r="H299" s="239"/>
      <c r="I299" s="180"/>
      <c r="J299" s="222">
        <v>44.712996191358222</v>
      </c>
      <c r="K299" s="222">
        <v>47.758432489340748</v>
      </c>
      <c r="L299" s="222">
        <v>50.036034846856694</v>
      </c>
      <c r="M299" s="222">
        <v>54.772481521234106</v>
      </c>
      <c r="N299" s="237">
        <f t="shared" si="86"/>
        <v>9.4660711802485364E-2</v>
      </c>
      <c r="O299" s="222">
        <f t="shared" si="87"/>
        <v>4.7364466743774116</v>
      </c>
      <c r="P299" s="239"/>
    </row>
    <row r="300" spans="1:16" x14ac:dyDescent="0.25">
      <c r="A300" s="31" t="s">
        <v>10</v>
      </c>
      <c r="B300" s="229">
        <v>30.1</v>
      </c>
      <c r="C300" s="229">
        <v>21.84</v>
      </c>
      <c r="D300" s="229">
        <v>26.5</v>
      </c>
      <c r="E300" s="229">
        <v>25.69</v>
      </c>
      <c r="F300" s="237">
        <f t="shared" si="85"/>
        <v>-3.0566037735848983E-2</v>
      </c>
      <c r="G300" s="238">
        <f t="shared" si="84"/>
        <v>-0.80999999999999872</v>
      </c>
      <c r="H300" s="239"/>
      <c r="I300" s="180"/>
      <c r="J300" s="229">
        <v>38.817056756766576</v>
      </c>
      <c r="K300" s="229">
        <v>35.463013585363186</v>
      </c>
      <c r="L300" s="229">
        <v>30.368259117056351</v>
      </c>
      <c r="M300" s="229">
        <v>28.815245597213231</v>
      </c>
      <c r="N300" s="237">
        <f t="shared" si="86"/>
        <v>-5.1139366068266634E-2</v>
      </c>
      <c r="O300" s="229">
        <f t="shared" si="87"/>
        <v>-1.5530135198431196</v>
      </c>
      <c r="P300" s="239"/>
    </row>
    <row r="301" spans="1:16" x14ac:dyDescent="0.25">
      <c r="A301" s="185" t="s">
        <v>11</v>
      </c>
      <c r="B301" s="213">
        <v>60.63</v>
      </c>
      <c r="C301" s="213">
        <v>68.23</v>
      </c>
      <c r="D301" s="213">
        <v>78.430000000000007</v>
      </c>
      <c r="E301" s="213">
        <v>78.099999999999994</v>
      </c>
      <c r="F301" s="214">
        <f t="shared" si="85"/>
        <v>-4.2075736325387636E-3</v>
      </c>
      <c r="G301" s="215">
        <f t="shared" si="84"/>
        <v>-0.33000000000001251</v>
      </c>
      <c r="H301" s="216"/>
      <c r="I301" s="217"/>
      <c r="J301" s="213">
        <v>58.551920138414872</v>
      </c>
      <c r="K301" s="213">
        <v>66.878000861248353</v>
      </c>
      <c r="L301" s="213">
        <v>75.555250661346491</v>
      </c>
      <c r="M301" s="213">
        <v>75.794059735068416</v>
      </c>
      <c r="N301" s="214">
        <f t="shared" si="86"/>
        <v>3.1607210833342059E-3</v>
      </c>
      <c r="O301" s="213">
        <f t="shared" si="87"/>
        <v>0.23880907372192439</v>
      </c>
      <c r="P301" s="216"/>
    </row>
    <row r="302" spans="1:16" x14ac:dyDescent="0.25">
      <c r="A302" s="37" t="s">
        <v>12</v>
      </c>
      <c r="B302" s="233">
        <v>112.47</v>
      </c>
      <c r="C302" s="233">
        <v>134.99</v>
      </c>
      <c r="D302" s="233">
        <v>141.57</v>
      </c>
      <c r="E302" s="233">
        <v>143.19999999999999</v>
      </c>
      <c r="F302" s="237">
        <f t="shared" si="85"/>
        <v>1.151373878646611E-2</v>
      </c>
      <c r="G302" s="238">
        <f t="shared" si="84"/>
        <v>1.6299999999999955</v>
      </c>
      <c r="H302" s="239"/>
      <c r="I302" s="180"/>
      <c r="J302" s="233">
        <v>95.756252894308673</v>
      </c>
      <c r="K302" s="233">
        <v>123.59197486367428</v>
      </c>
      <c r="L302" s="233">
        <v>121.68974803636193</v>
      </c>
      <c r="M302" s="233">
        <v>127.78362062196032</v>
      </c>
      <c r="N302" s="237">
        <f t="shared" si="86"/>
        <v>5.0077123865664319E-2</v>
      </c>
      <c r="O302" s="233">
        <f t="shared" si="87"/>
        <v>6.0938725855983904</v>
      </c>
      <c r="P302" s="239"/>
    </row>
    <row r="303" spans="1:16" x14ac:dyDescent="0.25">
      <c r="A303" s="31" t="s">
        <v>8</v>
      </c>
      <c r="B303" s="222">
        <v>64.69</v>
      </c>
      <c r="C303" s="222">
        <v>72.42</v>
      </c>
      <c r="D303" s="222">
        <v>84.2</v>
      </c>
      <c r="E303" s="222">
        <v>79.84</v>
      </c>
      <c r="F303" s="237">
        <f t="shared" si="85"/>
        <v>-5.1781472684085506E-2</v>
      </c>
      <c r="G303" s="238">
        <f t="shared" si="84"/>
        <v>-4.3599999999999994</v>
      </c>
      <c r="H303" s="239"/>
      <c r="I303" s="180"/>
      <c r="J303" s="222">
        <v>62.320170283007542</v>
      </c>
      <c r="K303" s="222">
        <v>69.374396244655699</v>
      </c>
      <c r="L303" s="222">
        <v>78.426823482296783</v>
      </c>
      <c r="M303" s="222">
        <v>78.186234582785431</v>
      </c>
      <c r="N303" s="237">
        <f t="shared" si="86"/>
        <v>-3.067686396423519E-3</v>
      </c>
      <c r="O303" s="222">
        <f t="shared" si="87"/>
        <v>-0.24058889951135143</v>
      </c>
      <c r="P303" s="239"/>
    </row>
    <row r="304" spans="1:16" x14ac:dyDescent="0.25">
      <c r="A304" s="31" t="s">
        <v>9</v>
      </c>
      <c r="B304" s="222">
        <v>41.09</v>
      </c>
      <c r="C304" s="222">
        <v>48.39</v>
      </c>
      <c r="D304" s="222">
        <v>48.72</v>
      </c>
      <c r="E304" s="222">
        <v>64.59</v>
      </c>
      <c r="F304" s="237">
        <f t="shared" si="85"/>
        <v>0.3257389162561577</v>
      </c>
      <c r="G304" s="238">
        <f t="shared" si="84"/>
        <v>15.870000000000005</v>
      </c>
      <c r="H304" s="239"/>
      <c r="I304" s="180"/>
      <c r="J304" s="222">
        <v>42.341172115447478</v>
      </c>
      <c r="K304" s="222">
        <v>50.292727734364284</v>
      </c>
      <c r="L304" s="222">
        <v>54.313383588726182</v>
      </c>
      <c r="M304" s="222">
        <v>56.950737200029451</v>
      </c>
      <c r="N304" s="237">
        <f t="shared" si="86"/>
        <v>4.855807974097015E-2</v>
      </c>
      <c r="O304" s="222">
        <f t="shared" si="87"/>
        <v>2.6373536113032685</v>
      </c>
      <c r="P304" s="239"/>
    </row>
    <row r="305" spans="1:16" x14ac:dyDescent="0.25">
      <c r="A305" s="38" t="s">
        <v>10</v>
      </c>
      <c r="B305" s="240">
        <v>57.06</v>
      </c>
      <c r="C305" s="240">
        <v>60.56</v>
      </c>
      <c r="D305" s="240">
        <v>77.59</v>
      </c>
      <c r="E305" s="240">
        <v>61.88</v>
      </c>
      <c r="F305" s="250">
        <f t="shared" si="85"/>
        <v>-0.20247454568887746</v>
      </c>
      <c r="G305" s="251">
        <f t="shared" si="84"/>
        <v>-15.71</v>
      </c>
      <c r="H305" s="248"/>
      <c r="I305" s="252"/>
      <c r="J305" s="240">
        <v>56.446323175371113</v>
      </c>
      <c r="K305" s="240">
        <v>67.425453296646879</v>
      </c>
      <c r="L305" s="240">
        <v>82.268681621166635</v>
      </c>
      <c r="M305" s="240">
        <v>73.457555600584982</v>
      </c>
      <c r="N305" s="250">
        <f t="shared" si="86"/>
        <v>-0.10710182595553674</v>
      </c>
      <c r="O305" s="240">
        <f t="shared" si="87"/>
        <v>-8.8111260205816535</v>
      </c>
      <c r="P305" s="248"/>
    </row>
    <row r="306" spans="1:16" x14ac:dyDescent="0.25">
      <c r="A306" s="253" t="s">
        <v>13</v>
      </c>
      <c r="B306" s="254"/>
      <c r="C306" s="254"/>
      <c r="D306" s="254"/>
      <c r="E306" s="254"/>
      <c r="F306" s="254"/>
      <c r="G306" s="254"/>
      <c r="H306" s="254"/>
      <c r="I306" s="254"/>
      <c r="J306" s="254"/>
      <c r="K306" s="254"/>
      <c r="L306" s="254"/>
      <c r="M306" s="254"/>
      <c r="N306" s="254"/>
      <c r="O306" s="254"/>
      <c r="P306" s="255"/>
    </row>
    <row r="307" spans="1:16" ht="21" x14ac:dyDescent="0.35">
      <c r="A307" s="179" t="s">
        <v>75</v>
      </c>
      <c r="B307" s="179"/>
      <c r="C307" s="179"/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</row>
    <row r="308" spans="1:16" x14ac:dyDescent="0.25">
      <c r="A308" s="67"/>
      <c r="B308" s="11" t="s">
        <v>123</v>
      </c>
      <c r="C308" s="12"/>
      <c r="D308" s="12"/>
      <c r="E308" s="12"/>
      <c r="F308" s="12"/>
      <c r="G308" s="12"/>
      <c r="H308" s="13"/>
      <c r="I308" s="180"/>
      <c r="J308" s="11" t="str">
        <f>J$5</f>
        <v>acumulado julio</v>
      </c>
      <c r="K308" s="12"/>
      <c r="L308" s="12"/>
      <c r="M308" s="12"/>
      <c r="N308" s="12"/>
      <c r="O308" s="12"/>
      <c r="P308" s="13"/>
    </row>
    <row r="309" spans="1:16" x14ac:dyDescent="0.25">
      <c r="A309" s="15"/>
      <c r="B309" s="17">
        <f>B$6</f>
        <v>2023</v>
      </c>
      <c r="C309" s="17">
        <f>C$6</f>
        <v>2024</v>
      </c>
      <c r="D309" s="17">
        <f>D$6</f>
        <v>2025</v>
      </c>
      <c r="E309" s="17">
        <f>E$6</f>
        <v>2026</v>
      </c>
      <c r="F309" s="17" t="str">
        <f>CONCATENATE("var ",RIGHT(E309,2),"/",RIGHT(D309,2))</f>
        <v>var 26/25</v>
      </c>
      <c r="G309" s="17" t="str">
        <f>CONCATENATE("dif ",RIGHT(E309,2),"-",RIGHT(D309,2))</f>
        <v>dif 26-25</v>
      </c>
      <c r="H309" s="153"/>
      <c r="I309" s="180"/>
      <c r="J309" s="17">
        <f>J$6</f>
        <v>2023</v>
      </c>
      <c r="K309" s="17">
        <f>K$6</f>
        <v>2024</v>
      </c>
      <c r="L309" s="17">
        <f>L$6</f>
        <v>2025</v>
      </c>
      <c r="M309" s="17">
        <f>M$6</f>
        <v>2026</v>
      </c>
      <c r="N309" s="17" t="str">
        <f>CONCATENATE("var ",RIGHT(M309,2),"/",RIGHT(L309,2))</f>
        <v>var 26/25</v>
      </c>
      <c r="O309" s="17" t="str">
        <f>CONCATENATE("dif ",RIGHT(M309,2),"-",RIGHT(K309,2))</f>
        <v>dif 26-24</v>
      </c>
      <c r="P309" s="153"/>
    </row>
    <row r="310" spans="1:16" x14ac:dyDescent="0.25">
      <c r="A310" s="181" t="s">
        <v>48</v>
      </c>
      <c r="B310" s="208">
        <v>90.86</v>
      </c>
      <c r="C310" s="208">
        <v>98.16</v>
      </c>
      <c r="D310" s="208">
        <v>104.95</v>
      </c>
      <c r="E310" s="208">
        <v>103.32</v>
      </c>
      <c r="F310" s="209">
        <f>E310/D310-1</f>
        <v>-1.5531205335874265E-2</v>
      </c>
      <c r="G310" s="210">
        <f t="shared" ref="G310:G320" si="88">E310-D310</f>
        <v>-1.6300000000000097</v>
      </c>
      <c r="H310" s="211"/>
      <c r="I310" s="212"/>
      <c r="J310" s="208">
        <v>88.500045844125324</v>
      </c>
      <c r="K310" s="208">
        <v>100.85556208477387</v>
      </c>
      <c r="L310" s="208">
        <v>106.53308401791496</v>
      </c>
      <c r="M310" s="208">
        <v>110.37315065613691</v>
      </c>
      <c r="N310" s="209">
        <f>M310/L310-1</f>
        <v>3.6045766191995288E-2</v>
      </c>
      <c r="O310" s="208">
        <f>M310-L310</f>
        <v>3.8400666382219555</v>
      </c>
      <c r="P310" s="211"/>
    </row>
    <row r="311" spans="1:16" x14ac:dyDescent="0.25">
      <c r="A311" s="88" t="s">
        <v>49</v>
      </c>
      <c r="B311" s="244">
        <v>114.43</v>
      </c>
      <c r="C311" s="244">
        <v>120.9</v>
      </c>
      <c r="D311" s="244">
        <v>126.28</v>
      </c>
      <c r="E311" s="244">
        <v>128.43</v>
      </c>
      <c r="F311" s="256">
        <f t="shared" ref="F311:F320" si="89">E311/D311-1</f>
        <v>1.7025657269559735E-2</v>
      </c>
      <c r="G311" s="246">
        <f t="shared" si="88"/>
        <v>2.1500000000000057</v>
      </c>
      <c r="H311" s="247"/>
      <c r="I311" s="180"/>
      <c r="J311" s="244">
        <v>113.90241535354912</v>
      </c>
      <c r="K311" s="244">
        <v>126.40985057568555</v>
      </c>
      <c r="L311" s="244">
        <v>132.87722602551159</v>
      </c>
      <c r="M311" s="244">
        <v>137.81996985038896</v>
      </c>
      <c r="N311" s="256">
        <f t="shared" ref="N311:N320" si="90">M311/L311-1</f>
        <v>3.7197825185847799E-2</v>
      </c>
      <c r="O311" s="244">
        <f t="shared" ref="O311:O320" si="91">M311-L311</f>
        <v>4.9427438248773683</v>
      </c>
      <c r="P311" s="247"/>
    </row>
    <row r="312" spans="1:16" x14ac:dyDescent="0.25">
      <c r="A312" s="31" t="s">
        <v>50</v>
      </c>
      <c r="B312" s="222">
        <v>80.19</v>
      </c>
      <c r="C312" s="222">
        <v>92.86</v>
      </c>
      <c r="D312" s="222">
        <v>102.71</v>
      </c>
      <c r="E312" s="222">
        <v>96.07</v>
      </c>
      <c r="F312" s="237">
        <f t="shared" si="89"/>
        <v>-6.4648038165709298E-2</v>
      </c>
      <c r="G312" s="238">
        <f t="shared" si="88"/>
        <v>-6.6400000000000006</v>
      </c>
      <c r="H312" s="239"/>
      <c r="I312" s="180"/>
      <c r="J312" s="222">
        <v>79.192762726977477</v>
      </c>
      <c r="K312" s="222">
        <v>93.518507648846423</v>
      </c>
      <c r="L312" s="222">
        <v>99.664130981943728</v>
      </c>
      <c r="M312" s="222">
        <v>103.31172470677339</v>
      </c>
      <c r="N312" s="237">
        <f t="shared" si="90"/>
        <v>3.6598861484985923E-2</v>
      </c>
      <c r="O312" s="222">
        <f t="shared" si="91"/>
        <v>3.6475937248296617</v>
      </c>
      <c r="P312" s="239"/>
    </row>
    <row r="313" spans="1:16" x14ac:dyDescent="0.25">
      <c r="A313" s="31" t="s">
        <v>51</v>
      </c>
      <c r="B313" s="222">
        <v>43.02</v>
      </c>
      <c r="C313" s="222">
        <v>48.91</v>
      </c>
      <c r="D313" s="222">
        <v>59.31</v>
      </c>
      <c r="E313" s="222">
        <v>49.4</v>
      </c>
      <c r="F313" s="237">
        <f t="shared" si="89"/>
        <v>-0.1670881807452369</v>
      </c>
      <c r="G313" s="238">
        <f t="shared" si="88"/>
        <v>-9.9100000000000037</v>
      </c>
      <c r="H313" s="239"/>
      <c r="I313" s="180"/>
      <c r="J313" s="222">
        <v>50.523052414693971</v>
      </c>
      <c r="K313" s="222">
        <v>56.140944828639689</v>
      </c>
      <c r="L313" s="222">
        <v>66.3949034722813</v>
      </c>
      <c r="M313" s="222">
        <v>63.659849783756819</v>
      </c>
      <c r="N313" s="237">
        <f t="shared" si="90"/>
        <v>-4.1193729420305858E-2</v>
      </c>
      <c r="O313" s="222">
        <f t="shared" si="91"/>
        <v>-2.7350536885244807</v>
      </c>
      <c r="P313" s="239"/>
    </row>
    <row r="314" spans="1:16" x14ac:dyDescent="0.25">
      <c r="A314" s="31" t="s">
        <v>52</v>
      </c>
      <c r="B314" s="222">
        <v>51.88</v>
      </c>
      <c r="C314" s="222">
        <v>58.42</v>
      </c>
      <c r="D314" s="222">
        <v>67.900000000000006</v>
      </c>
      <c r="E314" s="222">
        <v>62.85</v>
      </c>
      <c r="F314" s="237">
        <f t="shared" si="89"/>
        <v>-7.4374079528718773E-2</v>
      </c>
      <c r="G314" s="238">
        <f t="shared" si="88"/>
        <v>-5.0500000000000043</v>
      </c>
      <c r="H314" s="239"/>
      <c r="I314" s="180"/>
      <c r="J314" s="222">
        <v>49.208844321348344</v>
      </c>
      <c r="K314" s="222">
        <v>58.225224384914398</v>
      </c>
      <c r="L314" s="222">
        <v>64.177464801923151</v>
      </c>
      <c r="M314" s="222">
        <v>64.445184441868179</v>
      </c>
      <c r="N314" s="237">
        <f t="shared" si="90"/>
        <v>4.1715521292609026E-3</v>
      </c>
      <c r="O314" s="222">
        <f t="shared" si="91"/>
        <v>0.26771963994502812</v>
      </c>
      <c r="P314" s="239"/>
    </row>
    <row r="315" spans="1:16" x14ac:dyDescent="0.25">
      <c r="A315" s="31" t="s">
        <v>53</v>
      </c>
      <c r="B315" s="222">
        <v>119.31</v>
      </c>
      <c r="C315" s="222">
        <v>136.03</v>
      </c>
      <c r="D315" s="222">
        <v>169.54</v>
      </c>
      <c r="E315" s="222">
        <v>142.29</v>
      </c>
      <c r="F315" s="237">
        <f t="shared" si="89"/>
        <v>-0.16072903149699191</v>
      </c>
      <c r="G315" s="238">
        <f t="shared" si="88"/>
        <v>-27.25</v>
      </c>
      <c r="H315" s="239"/>
      <c r="I315" s="180"/>
      <c r="J315" s="222">
        <v>112.43280007530863</v>
      </c>
      <c r="K315" s="222">
        <v>139.01961913562508</v>
      </c>
      <c r="L315" s="222">
        <v>158.37541352004649</v>
      </c>
      <c r="M315" s="222">
        <v>164.64574561025015</v>
      </c>
      <c r="N315" s="237">
        <f t="shared" si="90"/>
        <v>3.9591575174703353E-2</v>
      </c>
      <c r="O315" s="222">
        <f t="shared" si="91"/>
        <v>6.2703320902036523</v>
      </c>
      <c r="P315" s="239"/>
    </row>
    <row r="316" spans="1:16" x14ac:dyDescent="0.25">
      <c r="A316" s="31" t="s">
        <v>54</v>
      </c>
      <c r="B316" s="222">
        <v>48.95</v>
      </c>
      <c r="C316" s="222">
        <v>50.51</v>
      </c>
      <c r="D316" s="222">
        <v>60.61</v>
      </c>
      <c r="E316" s="222">
        <v>61.97</v>
      </c>
      <c r="F316" s="237">
        <f t="shared" si="89"/>
        <v>2.2438541494802733E-2</v>
      </c>
      <c r="G316" s="238">
        <f t="shared" si="88"/>
        <v>1.3599999999999994</v>
      </c>
      <c r="H316" s="239"/>
      <c r="I316" s="180"/>
      <c r="J316" s="222">
        <v>60.190764121083234</v>
      </c>
      <c r="K316" s="222">
        <v>69.204292801405046</v>
      </c>
      <c r="L316" s="222">
        <v>75.428128705456487</v>
      </c>
      <c r="M316" s="222">
        <v>73.826390999981101</v>
      </c>
      <c r="N316" s="237">
        <f>M316/L316-1</f>
        <v>-2.1235283613227351E-2</v>
      </c>
      <c r="O316" s="222">
        <f>M316-L316</f>
        <v>-1.6017377054753865</v>
      </c>
      <c r="P316" s="239"/>
    </row>
    <row r="317" spans="1:16" x14ac:dyDescent="0.25">
      <c r="A317" s="31" t="s">
        <v>55</v>
      </c>
      <c r="B317" s="222">
        <v>44.64</v>
      </c>
      <c r="C317" s="222">
        <v>46.43</v>
      </c>
      <c r="D317" s="222">
        <v>56.18</v>
      </c>
      <c r="E317" s="222">
        <v>63.32</v>
      </c>
      <c r="F317" s="237">
        <f t="shared" si="89"/>
        <v>0.12709149163403355</v>
      </c>
      <c r="G317" s="238">
        <f t="shared" si="88"/>
        <v>7.1400000000000006</v>
      </c>
      <c r="H317" s="239"/>
      <c r="I317" s="180"/>
      <c r="J317" s="222">
        <v>72.119812533126122</v>
      </c>
      <c r="K317" s="222">
        <v>83.084032280819969</v>
      </c>
      <c r="L317" s="222">
        <v>89.674931794980509</v>
      </c>
      <c r="M317" s="222">
        <v>86.790690612851535</v>
      </c>
      <c r="N317" s="237">
        <f t="shared" si="90"/>
        <v>-3.2163293848085361E-2</v>
      </c>
      <c r="O317" s="222">
        <f t="shared" si="91"/>
        <v>-2.8842411821289744</v>
      </c>
      <c r="P317" s="239"/>
    </row>
    <row r="318" spans="1:16" x14ac:dyDescent="0.25">
      <c r="A318" s="31" t="s">
        <v>56</v>
      </c>
      <c r="B318" s="222">
        <v>115.91</v>
      </c>
      <c r="C318" s="222">
        <v>131.32</v>
      </c>
      <c r="D318" s="222">
        <v>103.28</v>
      </c>
      <c r="E318" s="222">
        <v>102.59</v>
      </c>
      <c r="F318" s="237">
        <f t="shared" si="89"/>
        <v>-6.6808675445391152E-3</v>
      </c>
      <c r="G318" s="238">
        <f t="shared" si="88"/>
        <v>-0.68999999999999773</v>
      </c>
      <c r="H318" s="239"/>
      <c r="I318" s="180"/>
      <c r="J318" s="222">
        <v>104.36102340649023</v>
      </c>
      <c r="K318" s="222">
        <v>120.51035415629654</v>
      </c>
      <c r="L318" s="222">
        <v>97.997086142538436</v>
      </c>
      <c r="M318" s="222">
        <v>100.81369294145253</v>
      </c>
      <c r="N318" s="237">
        <f t="shared" si="90"/>
        <v>2.874174028824994E-2</v>
      </c>
      <c r="O318" s="222">
        <f t="shared" si="91"/>
        <v>2.8166067989140942</v>
      </c>
      <c r="P318" s="243"/>
    </row>
    <row r="319" spans="1:16" x14ac:dyDescent="0.25">
      <c r="A319" s="31" t="s">
        <v>57</v>
      </c>
      <c r="B319" s="222">
        <v>137.46</v>
      </c>
      <c r="C319" s="222">
        <v>129.34</v>
      </c>
      <c r="D319" s="222">
        <v>146.66</v>
      </c>
      <c r="E319" s="222">
        <v>150.28</v>
      </c>
      <c r="F319" s="237">
        <f t="shared" si="89"/>
        <v>2.4682940133642362E-2</v>
      </c>
      <c r="G319" s="238">
        <f t="shared" si="88"/>
        <v>3.6200000000000045</v>
      </c>
      <c r="H319" s="239"/>
      <c r="I319" s="180"/>
      <c r="J319" s="222">
        <v>102.29984500067549</v>
      </c>
      <c r="K319" s="222">
        <v>117.73860077009307</v>
      </c>
      <c r="L319" s="222">
        <v>152.14315421579488</v>
      </c>
      <c r="M319" s="222">
        <v>158.58417622570499</v>
      </c>
      <c r="N319" s="237">
        <f t="shared" si="90"/>
        <v>4.2335273270162288E-2</v>
      </c>
      <c r="O319" s="222">
        <f t="shared" si="91"/>
        <v>6.4410220099101139</v>
      </c>
      <c r="P319" s="239"/>
    </row>
    <row r="320" spans="1:16" x14ac:dyDescent="0.25">
      <c r="A320" s="31" t="s">
        <v>73</v>
      </c>
      <c r="B320" s="240">
        <v>43.74</v>
      </c>
      <c r="C320" s="240">
        <v>39.58</v>
      </c>
      <c r="D320" s="240">
        <v>42.01</v>
      </c>
      <c r="E320" s="240">
        <v>62.02</v>
      </c>
      <c r="F320" s="237">
        <f t="shared" si="89"/>
        <v>0.4763151630564153</v>
      </c>
      <c r="G320" s="238">
        <f t="shared" si="88"/>
        <v>20.010000000000005</v>
      </c>
      <c r="H320" s="239"/>
      <c r="I320" s="180"/>
      <c r="J320" s="240">
        <v>52.776908382162915</v>
      </c>
      <c r="K320" s="240">
        <v>56.198227810702214</v>
      </c>
      <c r="L320" s="240">
        <v>55.195766997326238</v>
      </c>
      <c r="M320" s="240">
        <v>72.150870924069281</v>
      </c>
      <c r="N320" s="237">
        <f t="shared" si="90"/>
        <v>0.30718123597348268</v>
      </c>
      <c r="O320" s="240">
        <f t="shared" si="91"/>
        <v>16.955103926743043</v>
      </c>
      <c r="P320" s="239"/>
    </row>
    <row r="321" spans="1:16" x14ac:dyDescent="0.25">
      <c r="A321" s="42" t="s">
        <v>13</v>
      </c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4"/>
    </row>
    <row r="322" spans="1:16" ht="23.25" x14ac:dyDescent="0.35">
      <c r="A322" s="257" t="s">
        <v>76</v>
      </c>
      <c r="B322" s="257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7"/>
      <c r="O322" s="257"/>
      <c r="P322" s="257"/>
    </row>
    <row r="323" spans="1:16" ht="21" x14ac:dyDescent="0.35">
      <c r="A323" s="258" t="s">
        <v>77</v>
      </c>
      <c r="B323" s="258"/>
      <c r="C323" s="258"/>
      <c r="D323" s="258"/>
      <c r="E323" s="258"/>
      <c r="F323" s="258"/>
      <c r="G323" s="258"/>
      <c r="H323" s="258"/>
      <c r="I323" s="258"/>
      <c r="J323" s="258"/>
      <c r="K323" s="258"/>
      <c r="L323" s="258"/>
      <c r="M323" s="258"/>
      <c r="N323" s="258"/>
      <c r="O323" s="258"/>
      <c r="P323" s="258"/>
    </row>
    <row r="324" spans="1:16" x14ac:dyDescent="0.25">
      <c r="A324" s="67"/>
      <c r="B324" s="11" t="s">
        <v>123</v>
      </c>
      <c r="C324" s="12"/>
      <c r="D324" s="12"/>
      <c r="E324" s="12"/>
      <c r="F324" s="12"/>
      <c r="G324" s="12"/>
      <c r="H324" s="12"/>
      <c r="I324" s="259"/>
      <c r="J324" s="11" t="str">
        <f>CONCATENATE("acumulado ",B324," (promedio del periodo acumulado)")</f>
        <v>acumulado julio (promedio del periodo acumulado)</v>
      </c>
      <c r="K324" s="12"/>
      <c r="L324" s="12"/>
      <c r="M324" s="12"/>
      <c r="N324" s="12"/>
      <c r="O324" s="12"/>
      <c r="P324" s="13"/>
    </row>
    <row r="325" spans="1:16" x14ac:dyDescent="0.25">
      <c r="A325" s="15"/>
      <c r="B325" s="97">
        <f>B$6</f>
        <v>2023</v>
      </c>
      <c r="C325" s="97">
        <f>C$6</f>
        <v>2024</v>
      </c>
      <c r="D325" s="97">
        <f>D$6</f>
        <v>2025</v>
      </c>
      <c r="E325" s="97">
        <f>E$6</f>
        <v>2026</v>
      </c>
      <c r="F325" s="97" t="str">
        <f>CONCATENATE("var ",RIGHT(E325,2),"/",RIGHT(D325,2))</f>
        <v>var 26/25</v>
      </c>
      <c r="G325" s="97" t="str">
        <f>CONCATENATE("dif ",RIGHT(E325,2),"-",RIGHT(D325,2))</f>
        <v>dif 26-25</v>
      </c>
      <c r="H325" s="260" t="str">
        <f>CONCATENATE("cuota ",RIGHT(E325,2))</f>
        <v>cuota 26</v>
      </c>
      <c r="I325" s="261"/>
      <c r="J325" s="97">
        <f>J$6</f>
        <v>2023</v>
      </c>
      <c r="K325" s="97">
        <f>K$6</f>
        <v>2024</v>
      </c>
      <c r="L325" s="97">
        <f>L$6</f>
        <v>2025</v>
      </c>
      <c r="M325" s="97">
        <f>M$6</f>
        <v>2026</v>
      </c>
      <c r="N325" s="97" t="str">
        <f>CONCATENATE("var ",RIGHT(M325,2),"/",RIGHT(L325,2))</f>
        <v>var 26/25</v>
      </c>
      <c r="O325" s="97" t="str">
        <f>CONCATENATE("dif ",RIGHT(M325,2),"-",RIGHT(L325,2))</f>
        <v>dif 26-25</v>
      </c>
      <c r="P325" s="260" t="str">
        <f>CONCATENATE("cuota ",RIGHT(M325,2))</f>
        <v>cuota 26</v>
      </c>
    </row>
    <row r="326" spans="1:16" x14ac:dyDescent="0.25">
      <c r="A326" s="262" t="s">
        <v>4</v>
      </c>
      <c r="B326" s="263">
        <v>301</v>
      </c>
      <c r="C326" s="263">
        <v>320</v>
      </c>
      <c r="D326" s="263">
        <v>321</v>
      </c>
      <c r="E326" s="263">
        <v>326</v>
      </c>
      <c r="F326" s="264">
        <f t="shared" ref="F326:F337" si="92">E326/D326-1</f>
        <v>1.5576323987538832E-2</v>
      </c>
      <c r="G326" s="265">
        <f t="shared" ref="G326:G337" si="93">E326-D326</f>
        <v>5</v>
      </c>
      <c r="H326" s="264">
        <f t="shared" ref="H326:H337" si="94">E326/$E$326</f>
        <v>1</v>
      </c>
      <c r="I326" s="266"/>
      <c r="J326" s="267">
        <v>306</v>
      </c>
      <c r="K326" s="267">
        <v>320</v>
      </c>
      <c r="L326" s="267">
        <v>322</v>
      </c>
      <c r="M326" s="267">
        <v>330</v>
      </c>
      <c r="N326" s="264">
        <f t="shared" ref="N326:N337" si="95">M326/L326-1</f>
        <v>2.4844720496894457E-2</v>
      </c>
      <c r="O326" s="265">
        <f t="shared" ref="O326:O337" si="96">M326-L326</f>
        <v>8</v>
      </c>
      <c r="P326" s="264">
        <f>M326/$M$326</f>
        <v>1</v>
      </c>
    </row>
    <row r="327" spans="1:16" x14ac:dyDescent="0.25">
      <c r="A327" s="268" t="s">
        <v>5</v>
      </c>
      <c r="B327" s="269">
        <v>193</v>
      </c>
      <c r="C327" s="269">
        <v>209</v>
      </c>
      <c r="D327" s="269">
        <v>208</v>
      </c>
      <c r="E327" s="269">
        <v>212</v>
      </c>
      <c r="F327" s="270">
        <f t="shared" si="92"/>
        <v>1.9230769230769162E-2</v>
      </c>
      <c r="G327" s="271">
        <f t="shared" si="93"/>
        <v>4</v>
      </c>
      <c r="H327" s="270">
        <f t="shared" si="94"/>
        <v>0.65030674846625769</v>
      </c>
      <c r="I327" s="272"/>
      <c r="J327" s="273">
        <v>196</v>
      </c>
      <c r="K327" s="273">
        <v>209</v>
      </c>
      <c r="L327" s="273">
        <v>210</v>
      </c>
      <c r="M327" s="273">
        <v>218</v>
      </c>
      <c r="N327" s="270">
        <f t="shared" si="95"/>
        <v>3.8095238095238182E-2</v>
      </c>
      <c r="O327" s="271">
        <f t="shared" si="96"/>
        <v>8</v>
      </c>
      <c r="P327" s="270">
        <f t="shared" ref="P327:P337" si="97">M327/$M$326</f>
        <v>0.66060606060606064</v>
      </c>
    </row>
    <row r="328" spans="1:16" x14ac:dyDescent="0.25">
      <c r="A328" s="60" t="s">
        <v>6</v>
      </c>
      <c r="B328" s="274">
        <v>27</v>
      </c>
      <c r="C328" s="274">
        <v>31</v>
      </c>
      <c r="D328" s="274">
        <v>29</v>
      </c>
      <c r="E328" s="274">
        <v>34</v>
      </c>
      <c r="F328" s="275">
        <f t="shared" si="92"/>
        <v>0.17241379310344818</v>
      </c>
      <c r="G328" s="276">
        <f t="shared" si="93"/>
        <v>5</v>
      </c>
      <c r="H328" s="275">
        <f t="shared" si="94"/>
        <v>0.10429447852760736</v>
      </c>
      <c r="I328" s="277"/>
      <c r="J328" s="278">
        <v>27</v>
      </c>
      <c r="K328" s="278">
        <v>30</v>
      </c>
      <c r="L328" s="278">
        <v>29</v>
      </c>
      <c r="M328" s="278">
        <v>33</v>
      </c>
      <c r="N328" s="275">
        <f t="shared" si="95"/>
        <v>0.13793103448275867</v>
      </c>
      <c r="O328" s="276">
        <f t="shared" si="96"/>
        <v>4</v>
      </c>
      <c r="P328" s="275">
        <f t="shared" si="97"/>
        <v>0.1</v>
      </c>
    </row>
    <row r="329" spans="1:16" x14ac:dyDescent="0.25">
      <c r="A329" s="31" t="s">
        <v>7</v>
      </c>
      <c r="B329" s="279">
        <v>104</v>
      </c>
      <c r="C329" s="279">
        <v>105</v>
      </c>
      <c r="D329" s="279">
        <v>106</v>
      </c>
      <c r="E329" s="279">
        <v>109</v>
      </c>
      <c r="F329" s="237">
        <f t="shared" si="92"/>
        <v>2.8301886792452935E-2</v>
      </c>
      <c r="G329" s="280">
        <f t="shared" si="93"/>
        <v>3</v>
      </c>
      <c r="H329" s="237">
        <f t="shared" si="94"/>
        <v>0.33435582822085891</v>
      </c>
      <c r="I329" s="281"/>
      <c r="J329" s="282">
        <v>102</v>
      </c>
      <c r="K329" s="282">
        <v>105</v>
      </c>
      <c r="L329" s="282">
        <v>106</v>
      </c>
      <c r="M329" s="282">
        <v>108</v>
      </c>
      <c r="N329" s="237">
        <f t="shared" si="95"/>
        <v>1.8867924528301883E-2</v>
      </c>
      <c r="O329" s="280">
        <f t="shared" si="96"/>
        <v>2</v>
      </c>
      <c r="P329" s="237">
        <f t="shared" si="97"/>
        <v>0.32727272727272727</v>
      </c>
    </row>
    <row r="330" spans="1:16" x14ac:dyDescent="0.25">
      <c r="A330" s="31" t="s">
        <v>8</v>
      </c>
      <c r="B330" s="279">
        <v>41</v>
      </c>
      <c r="C330" s="279">
        <v>43</v>
      </c>
      <c r="D330" s="279">
        <v>42</v>
      </c>
      <c r="E330" s="279">
        <v>40</v>
      </c>
      <c r="F330" s="237">
        <f t="shared" si="92"/>
        <v>-4.7619047619047672E-2</v>
      </c>
      <c r="G330" s="280">
        <f t="shared" si="93"/>
        <v>-2</v>
      </c>
      <c r="H330" s="237">
        <f t="shared" si="94"/>
        <v>0.12269938650306748</v>
      </c>
      <c r="I330" s="281"/>
      <c r="J330" s="282">
        <v>43</v>
      </c>
      <c r="K330" s="282">
        <v>43</v>
      </c>
      <c r="L330" s="282">
        <v>42</v>
      </c>
      <c r="M330" s="282">
        <v>42</v>
      </c>
      <c r="N330" s="237">
        <f t="shared" si="95"/>
        <v>0</v>
      </c>
      <c r="O330" s="280">
        <f t="shared" si="96"/>
        <v>0</v>
      </c>
      <c r="P330" s="237">
        <f t="shared" si="97"/>
        <v>0.12727272727272726</v>
      </c>
    </row>
    <row r="331" spans="1:16" x14ac:dyDescent="0.25">
      <c r="A331" s="31" t="s">
        <v>9</v>
      </c>
      <c r="B331" s="279">
        <v>11</v>
      </c>
      <c r="C331" s="279">
        <v>14</v>
      </c>
      <c r="D331" s="279">
        <v>14</v>
      </c>
      <c r="E331" s="279">
        <v>13</v>
      </c>
      <c r="F331" s="237">
        <f t="shared" si="92"/>
        <v>-7.1428571428571397E-2</v>
      </c>
      <c r="G331" s="280">
        <f t="shared" si="93"/>
        <v>-1</v>
      </c>
      <c r="H331" s="237">
        <f t="shared" si="94"/>
        <v>3.9877300613496931E-2</v>
      </c>
      <c r="I331" s="281"/>
      <c r="J331" s="282">
        <v>13</v>
      </c>
      <c r="K331" s="282">
        <v>15</v>
      </c>
      <c r="L331" s="282">
        <v>15</v>
      </c>
      <c r="M331" s="282">
        <v>17</v>
      </c>
      <c r="N331" s="237">
        <f t="shared" si="95"/>
        <v>0.1333333333333333</v>
      </c>
      <c r="O331" s="280">
        <f t="shared" si="96"/>
        <v>2</v>
      </c>
      <c r="P331" s="237">
        <f t="shared" si="97"/>
        <v>5.1515151515151514E-2</v>
      </c>
    </row>
    <row r="332" spans="1:16" x14ac:dyDescent="0.25">
      <c r="A332" s="52" t="s">
        <v>10</v>
      </c>
      <c r="B332" s="283">
        <v>10</v>
      </c>
      <c r="C332" s="283">
        <v>16</v>
      </c>
      <c r="D332" s="283">
        <v>17</v>
      </c>
      <c r="E332" s="283">
        <v>16</v>
      </c>
      <c r="F332" s="284">
        <f t="shared" si="92"/>
        <v>-5.8823529411764719E-2</v>
      </c>
      <c r="G332" s="285">
        <f t="shared" si="93"/>
        <v>-1</v>
      </c>
      <c r="H332" s="284">
        <f t="shared" si="94"/>
        <v>4.9079754601226995E-2</v>
      </c>
      <c r="I332" s="286"/>
      <c r="J332" s="287">
        <v>10</v>
      </c>
      <c r="K332" s="287">
        <v>15</v>
      </c>
      <c r="L332" s="287">
        <v>16</v>
      </c>
      <c r="M332" s="287">
        <v>16</v>
      </c>
      <c r="N332" s="284">
        <f t="shared" si="95"/>
        <v>0</v>
      </c>
      <c r="O332" s="285">
        <f t="shared" si="96"/>
        <v>0</v>
      </c>
      <c r="P332" s="284">
        <f t="shared" si="97"/>
        <v>4.8484848484848485E-2</v>
      </c>
    </row>
    <row r="333" spans="1:16" x14ac:dyDescent="0.25">
      <c r="A333" s="288" t="s">
        <v>11</v>
      </c>
      <c r="B333" s="269">
        <v>108</v>
      </c>
      <c r="C333" s="269">
        <v>111</v>
      </c>
      <c r="D333" s="269">
        <v>113</v>
      </c>
      <c r="E333" s="269">
        <v>114</v>
      </c>
      <c r="F333" s="270">
        <f t="shared" si="92"/>
        <v>8.8495575221239076E-3</v>
      </c>
      <c r="G333" s="271">
        <f t="shared" si="93"/>
        <v>1</v>
      </c>
      <c r="H333" s="270">
        <f t="shared" si="94"/>
        <v>0.34969325153374231</v>
      </c>
      <c r="I333" s="272"/>
      <c r="J333" s="273">
        <v>109</v>
      </c>
      <c r="K333" s="273">
        <v>110</v>
      </c>
      <c r="L333" s="273">
        <v>112</v>
      </c>
      <c r="M333" s="273">
        <v>112</v>
      </c>
      <c r="N333" s="270">
        <f t="shared" si="95"/>
        <v>0</v>
      </c>
      <c r="O333" s="271">
        <f t="shared" si="96"/>
        <v>0</v>
      </c>
      <c r="P333" s="270">
        <f t="shared" si="97"/>
        <v>0.33939393939393941</v>
      </c>
    </row>
    <row r="334" spans="1:16" x14ac:dyDescent="0.25">
      <c r="A334" s="60" t="s">
        <v>12</v>
      </c>
      <c r="B334" s="279">
        <v>5</v>
      </c>
      <c r="C334" s="279">
        <v>5</v>
      </c>
      <c r="D334" s="279">
        <v>6</v>
      </c>
      <c r="E334" s="279">
        <v>6</v>
      </c>
      <c r="F334" s="275">
        <f t="shared" si="92"/>
        <v>0</v>
      </c>
      <c r="G334" s="276">
        <f t="shared" si="93"/>
        <v>0</v>
      </c>
      <c r="H334" s="275">
        <f t="shared" si="94"/>
        <v>1.8404907975460124E-2</v>
      </c>
      <c r="I334" s="277"/>
      <c r="J334" s="282">
        <v>5</v>
      </c>
      <c r="K334" s="282">
        <v>5</v>
      </c>
      <c r="L334" s="282">
        <v>6</v>
      </c>
      <c r="M334" s="282">
        <v>6</v>
      </c>
      <c r="N334" s="275">
        <f t="shared" si="95"/>
        <v>0</v>
      </c>
      <c r="O334" s="276">
        <f t="shared" si="96"/>
        <v>0</v>
      </c>
      <c r="P334" s="275">
        <f t="shared" si="97"/>
        <v>1.8181818181818181E-2</v>
      </c>
    </row>
    <row r="335" spans="1:16" x14ac:dyDescent="0.25">
      <c r="A335" s="31" t="s">
        <v>8</v>
      </c>
      <c r="B335" s="279">
        <v>53</v>
      </c>
      <c r="C335" s="279">
        <v>54</v>
      </c>
      <c r="D335" s="279">
        <v>54</v>
      </c>
      <c r="E335" s="279">
        <v>57</v>
      </c>
      <c r="F335" s="237">
        <f t="shared" si="92"/>
        <v>5.555555555555558E-2</v>
      </c>
      <c r="G335" s="280">
        <f t="shared" si="93"/>
        <v>3</v>
      </c>
      <c r="H335" s="237">
        <f t="shared" si="94"/>
        <v>0.17484662576687116</v>
      </c>
      <c r="I335" s="281"/>
      <c r="J335" s="282">
        <v>53</v>
      </c>
      <c r="K335" s="282">
        <v>53</v>
      </c>
      <c r="L335" s="282">
        <v>53</v>
      </c>
      <c r="M335" s="282">
        <v>55</v>
      </c>
      <c r="N335" s="237">
        <f t="shared" si="95"/>
        <v>3.7735849056603765E-2</v>
      </c>
      <c r="O335" s="280">
        <f t="shared" si="96"/>
        <v>2</v>
      </c>
      <c r="P335" s="237">
        <f t="shared" si="97"/>
        <v>0.16666666666666666</v>
      </c>
    </row>
    <row r="336" spans="1:16" x14ac:dyDescent="0.25">
      <c r="A336" s="31" t="s">
        <v>9</v>
      </c>
      <c r="B336" s="279">
        <v>32</v>
      </c>
      <c r="C336" s="279">
        <v>31</v>
      </c>
      <c r="D336" s="279">
        <v>31</v>
      </c>
      <c r="E336" s="279">
        <v>30</v>
      </c>
      <c r="F336" s="237">
        <f t="shared" si="92"/>
        <v>-3.2258064516129004E-2</v>
      </c>
      <c r="G336" s="280">
        <f t="shared" si="93"/>
        <v>-1</v>
      </c>
      <c r="H336" s="237">
        <f t="shared" si="94"/>
        <v>9.202453987730061E-2</v>
      </c>
      <c r="I336" s="281"/>
      <c r="J336" s="282">
        <v>32</v>
      </c>
      <c r="K336" s="282">
        <v>31</v>
      </c>
      <c r="L336" s="282">
        <v>30</v>
      </c>
      <c r="M336" s="282">
        <v>29</v>
      </c>
      <c r="N336" s="237">
        <f t="shared" si="95"/>
        <v>-3.3333333333333326E-2</v>
      </c>
      <c r="O336" s="280">
        <f t="shared" si="96"/>
        <v>-1</v>
      </c>
      <c r="P336" s="237">
        <f t="shared" si="97"/>
        <v>8.7878787878787876E-2</v>
      </c>
    </row>
    <row r="337" spans="1:16" x14ac:dyDescent="0.25">
      <c r="A337" s="63" t="s">
        <v>10</v>
      </c>
      <c r="B337" s="283">
        <v>18</v>
      </c>
      <c r="C337" s="283">
        <v>21</v>
      </c>
      <c r="D337" s="283">
        <v>22</v>
      </c>
      <c r="E337" s="283">
        <v>21</v>
      </c>
      <c r="F337" s="250">
        <f t="shared" si="92"/>
        <v>-4.5454545454545414E-2</v>
      </c>
      <c r="G337" s="289">
        <f t="shared" si="93"/>
        <v>-1</v>
      </c>
      <c r="H337" s="250">
        <f t="shared" si="94"/>
        <v>6.4417177914110432E-2</v>
      </c>
      <c r="I337" s="290"/>
      <c r="J337" s="287">
        <v>19</v>
      </c>
      <c r="K337" s="287">
        <v>20</v>
      </c>
      <c r="L337" s="287">
        <v>21</v>
      </c>
      <c r="M337" s="287">
        <v>21</v>
      </c>
      <c r="N337" s="250">
        <f t="shared" si="95"/>
        <v>0</v>
      </c>
      <c r="O337" s="289">
        <f t="shared" si="96"/>
        <v>0</v>
      </c>
      <c r="P337" s="250">
        <f t="shared" si="97"/>
        <v>6.363636363636363E-2</v>
      </c>
    </row>
    <row r="338" spans="1:16" ht="21" x14ac:dyDescent="0.35">
      <c r="A338" s="291" t="s">
        <v>78</v>
      </c>
      <c r="B338" s="291"/>
      <c r="C338" s="291"/>
      <c r="D338" s="291"/>
      <c r="E338" s="291"/>
      <c r="F338" s="291"/>
      <c r="G338" s="291"/>
      <c r="H338" s="291"/>
      <c r="I338" s="291"/>
      <c r="J338" s="291"/>
      <c r="K338" s="291"/>
      <c r="L338" s="291"/>
      <c r="M338" s="291"/>
      <c r="N338" s="291"/>
      <c r="O338" s="291"/>
      <c r="P338" s="291"/>
    </row>
    <row r="339" spans="1:16" x14ac:dyDescent="0.25">
      <c r="A339" s="67"/>
      <c r="B339" s="11" t="s">
        <v>123</v>
      </c>
      <c r="C339" s="12"/>
      <c r="D339" s="12"/>
      <c r="E339" s="12"/>
      <c r="F339" s="12"/>
      <c r="G339" s="12"/>
      <c r="H339" s="12"/>
      <c r="I339" s="259"/>
      <c r="J339" s="11" t="str">
        <f>$J$324</f>
        <v>acumulado julio (promedio del periodo acumulado)</v>
      </c>
      <c r="K339" s="12"/>
      <c r="L339" s="12"/>
      <c r="M339" s="12"/>
      <c r="N339" s="12"/>
      <c r="O339" s="12"/>
      <c r="P339" s="13"/>
    </row>
    <row r="340" spans="1:16" x14ac:dyDescent="0.25">
      <c r="A340" s="15"/>
      <c r="B340" s="97">
        <f>B$6</f>
        <v>2023</v>
      </c>
      <c r="C340" s="97">
        <f>C$6</f>
        <v>2024</v>
      </c>
      <c r="D340" s="97">
        <f>D$6</f>
        <v>2025</v>
      </c>
      <c r="E340" s="97">
        <f>E$6</f>
        <v>2026</v>
      </c>
      <c r="F340" s="97" t="str">
        <f>CONCATENATE("var ",RIGHT(E340,2),"/",RIGHT(D340,2))</f>
        <v>var 26/25</v>
      </c>
      <c r="G340" s="97" t="str">
        <f>CONCATENATE("dif ",RIGHT(E340,2),"-",RIGHT(D340,2))</f>
        <v>dif 26-25</v>
      </c>
      <c r="H340" s="97" t="str">
        <f>CONCATENATE("cuota ",RIGHT(E340,2))</f>
        <v>cuota 26</v>
      </c>
      <c r="I340" s="261"/>
      <c r="J340" s="97">
        <f>J$6</f>
        <v>2023</v>
      </c>
      <c r="K340" s="97">
        <f>K$6</f>
        <v>2024</v>
      </c>
      <c r="L340" s="97">
        <f>L$6</f>
        <v>2025</v>
      </c>
      <c r="M340" s="97">
        <f>M$6</f>
        <v>2026</v>
      </c>
      <c r="N340" s="97" t="str">
        <f>CONCATENATE("var ",RIGHT(M340,2),"/",RIGHT(L340,2))</f>
        <v>var 26/25</v>
      </c>
      <c r="O340" s="97" t="str">
        <f>CONCATENATE("dif ",RIGHT(M340,2),"-",RIGHT(L340,2))</f>
        <v>dif 26-25</v>
      </c>
      <c r="P340" s="97" t="str">
        <f>CONCATENATE("cuota ",RIGHT(M340,2))</f>
        <v>cuota 26</v>
      </c>
    </row>
    <row r="341" spans="1:16" x14ac:dyDescent="0.25">
      <c r="A341" s="262" t="s">
        <v>48</v>
      </c>
      <c r="B341" s="263">
        <v>301</v>
      </c>
      <c r="C341" s="263">
        <v>320</v>
      </c>
      <c r="D341" s="263">
        <v>321</v>
      </c>
      <c r="E341" s="263">
        <v>326</v>
      </c>
      <c r="F341" s="264">
        <f t="shared" ref="F341:F351" si="98">E341/D341-1</f>
        <v>1.5576323987538832E-2</v>
      </c>
      <c r="G341" s="265">
        <f t="shared" ref="G341:G351" si="99">E341-D341</f>
        <v>5</v>
      </c>
      <c r="H341" s="264">
        <f t="shared" ref="H341:H351" si="100">E341/$E$341</f>
        <v>1</v>
      </c>
      <c r="I341" s="266"/>
      <c r="J341" s="267">
        <v>306</v>
      </c>
      <c r="K341" s="267">
        <v>320</v>
      </c>
      <c r="L341" s="267">
        <v>322</v>
      </c>
      <c r="M341" s="267">
        <v>330</v>
      </c>
      <c r="N341" s="264">
        <f t="shared" ref="N341:N351" si="101">M341/L341-1</f>
        <v>2.4844720496894457E-2</v>
      </c>
      <c r="O341" s="265">
        <f t="shared" ref="O341:O351" si="102">M341-L341</f>
        <v>8</v>
      </c>
      <c r="P341" s="264">
        <f>M341/$M$341</f>
        <v>1</v>
      </c>
    </row>
    <row r="342" spans="1:16" x14ac:dyDescent="0.25">
      <c r="A342" s="88" t="s">
        <v>49</v>
      </c>
      <c r="B342" s="279">
        <v>88</v>
      </c>
      <c r="C342" s="279">
        <v>94</v>
      </c>
      <c r="D342" s="274">
        <v>91</v>
      </c>
      <c r="E342" s="279">
        <v>95</v>
      </c>
      <c r="F342" s="237">
        <f t="shared" si="98"/>
        <v>4.3956043956044022E-2</v>
      </c>
      <c r="G342" s="280">
        <f t="shared" si="99"/>
        <v>4</v>
      </c>
      <c r="H342" s="237">
        <f t="shared" si="100"/>
        <v>0.29141104294478526</v>
      </c>
      <c r="I342" s="281"/>
      <c r="J342" s="282">
        <v>90</v>
      </c>
      <c r="K342" s="282">
        <v>93</v>
      </c>
      <c r="L342" s="282">
        <v>91</v>
      </c>
      <c r="M342" s="282">
        <v>95</v>
      </c>
      <c r="N342" s="237">
        <f t="shared" si="101"/>
        <v>4.3956043956044022E-2</v>
      </c>
      <c r="O342" s="280">
        <f t="shared" si="102"/>
        <v>4</v>
      </c>
      <c r="P342" s="237">
        <f t="shared" ref="P342:P351" si="103">M342/$M$341</f>
        <v>0.2878787878787879</v>
      </c>
    </row>
    <row r="343" spans="1:16" x14ac:dyDescent="0.25">
      <c r="A343" s="31" t="s">
        <v>50</v>
      </c>
      <c r="B343" s="279">
        <v>78</v>
      </c>
      <c r="C343" s="279">
        <v>81</v>
      </c>
      <c r="D343" s="279">
        <v>80</v>
      </c>
      <c r="E343" s="279">
        <v>79</v>
      </c>
      <c r="F343" s="237">
        <f t="shared" si="98"/>
        <v>-1.2499999999999956E-2</v>
      </c>
      <c r="G343" s="280">
        <f t="shared" si="99"/>
        <v>-1</v>
      </c>
      <c r="H343" s="237">
        <f t="shared" si="100"/>
        <v>0.24233128834355827</v>
      </c>
      <c r="I343" s="281"/>
      <c r="J343" s="282">
        <v>78</v>
      </c>
      <c r="K343" s="282">
        <v>80</v>
      </c>
      <c r="L343" s="282">
        <v>80</v>
      </c>
      <c r="M343" s="282">
        <v>79</v>
      </c>
      <c r="N343" s="237">
        <f t="shared" si="101"/>
        <v>-1.2499999999999956E-2</v>
      </c>
      <c r="O343" s="280">
        <f t="shared" si="102"/>
        <v>-1</v>
      </c>
      <c r="P343" s="237">
        <f t="shared" si="103"/>
        <v>0.23939393939393938</v>
      </c>
    </row>
    <row r="344" spans="1:16" x14ac:dyDescent="0.25">
      <c r="A344" s="31" t="s">
        <v>52</v>
      </c>
      <c r="B344" s="279">
        <v>62</v>
      </c>
      <c r="C344" s="279">
        <v>64</v>
      </c>
      <c r="D344" s="279">
        <v>66</v>
      </c>
      <c r="E344" s="279">
        <v>68</v>
      </c>
      <c r="F344" s="237">
        <f t="shared" si="98"/>
        <v>3.0303030303030276E-2</v>
      </c>
      <c r="G344" s="280">
        <f t="shared" si="99"/>
        <v>2</v>
      </c>
      <c r="H344" s="237">
        <f t="shared" si="100"/>
        <v>0.20858895705521471</v>
      </c>
      <c r="I344" s="281"/>
      <c r="J344" s="282">
        <v>61</v>
      </c>
      <c r="K344" s="282">
        <v>63</v>
      </c>
      <c r="L344" s="282">
        <v>64</v>
      </c>
      <c r="M344" s="282">
        <v>68</v>
      </c>
      <c r="N344" s="237">
        <f t="shared" si="101"/>
        <v>6.25E-2</v>
      </c>
      <c r="O344" s="280">
        <f t="shared" si="102"/>
        <v>4</v>
      </c>
      <c r="P344" s="237">
        <f t="shared" si="103"/>
        <v>0.20606060606060606</v>
      </c>
    </row>
    <row r="345" spans="1:16" x14ac:dyDescent="0.25">
      <c r="A345" s="31" t="s">
        <v>53</v>
      </c>
      <c r="B345" s="279">
        <v>12</v>
      </c>
      <c r="C345" s="279">
        <v>12</v>
      </c>
      <c r="D345" s="279">
        <v>12</v>
      </c>
      <c r="E345" s="279">
        <v>14</v>
      </c>
      <c r="F345" s="237">
        <f t="shared" si="98"/>
        <v>0.16666666666666674</v>
      </c>
      <c r="G345" s="280">
        <f t="shared" si="99"/>
        <v>2</v>
      </c>
      <c r="H345" s="237">
        <f t="shared" si="100"/>
        <v>4.2944785276073622E-2</v>
      </c>
      <c r="I345" s="281"/>
      <c r="J345" s="282">
        <v>12</v>
      </c>
      <c r="K345" s="282">
        <v>12</v>
      </c>
      <c r="L345" s="282">
        <v>12</v>
      </c>
      <c r="M345" s="282">
        <v>13</v>
      </c>
      <c r="N345" s="237">
        <f t="shared" si="101"/>
        <v>8.3333333333333259E-2</v>
      </c>
      <c r="O345" s="280">
        <f t="shared" si="102"/>
        <v>1</v>
      </c>
      <c r="P345" s="237">
        <f t="shared" si="103"/>
        <v>3.9393939393939391E-2</v>
      </c>
    </row>
    <row r="346" spans="1:16" x14ac:dyDescent="0.25">
      <c r="A346" s="31" t="s">
        <v>54</v>
      </c>
      <c r="B346" s="279">
        <v>17</v>
      </c>
      <c r="C346" s="279">
        <v>20</v>
      </c>
      <c r="D346" s="279">
        <v>20</v>
      </c>
      <c r="E346" s="279">
        <v>19</v>
      </c>
      <c r="F346" s="237">
        <f t="shared" si="98"/>
        <v>-5.0000000000000044E-2</v>
      </c>
      <c r="G346" s="280">
        <f t="shared" si="99"/>
        <v>-1</v>
      </c>
      <c r="H346" s="237">
        <f t="shared" si="100"/>
        <v>5.8282208588957052E-2</v>
      </c>
      <c r="I346" s="281"/>
      <c r="J346" s="282">
        <v>18</v>
      </c>
      <c r="K346" s="282">
        <v>20</v>
      </c>
      <c r="L346" s="282">
        <v>20</v>
      </c>
      <c r="M346" s="282">
        <v>21</v>
      </c>
      <c r="N346" s="237">
        <f t="shared" si="101"/>
        <v>5.0000000000000044E-2</v>
      </c>
      <c r="O346" s="280">
        <f t="shared" si="102"/>
        <v>1</v>
      </c>
      <c r="P346" s="237">
        <f t="shared" si="103"/>
        <v>6.363636363636363E-2</v>
      </c>
    </row>
    <row r="347" spans="1:16" x14ac:dyDescent="0.25">
      <c r="A347" s="31" t="s">
        <v>55</v>
      </c>
      <c r="B347" s="279">
        <v>5</v>
      </c>
      <c r="C347" s="279">
        <v>6</v>
      </c>
      <c r="D347" s="279">
        <v>6</v>
      </c>
      <c r="E347" s="279">
        <v>5</v>
      </c>
      <c r="F347" s="237">
        <f t="shared" si="98"/>
        <v>-0.16666666666666663</v>
      </c>
      <c r="G347" s="280">
        <f t="shared" si="99"/>
        <v>-1</v>
      </c>
      <c r="H347" s="237">
        <f t="shared" si="100"/>
        <v>1.5337423312883436E-2</v>
      </c>
      <c r="I347" s="281"/>
      <c r="J347" s="282">
        <v>5</v>
      </c>
      <c r="K347" s="282">
        <v>6</v>
      </c>
      <c r="L347" s="282">
        <v>6</v>
      </c>
      <c r="M347" s="282">
        <v>5</v>
      </c>
      <c r="N347" s="237">
        <f t="shared" si="101"/>
        <v>-0.16666666666666663</v>
      </c>
      <c r="O347" s="280">
        <f t="shared" si="102"/>
        <v>-1</v>
      </c>
      <c r="P347" s="237">
        <f t="shared" si="103"/>
        <v>1.5151515151515152E-2</v>
      </c>
    </row>
    <row r="348" spans="1:16" x14ac:dyDescent="0.25">
      <c r="A348" s="31" t="s">
        <v>56</v>
      </c>
      <c r="B348" s="279">
        <v>14</v>
      </c>
      <c r="C348" s="279">
        <v>14</v>
      </c>
      <c r="D348" s="279">
        <v>15</v>
      </c>
      <c r="E348" s="279">
        <v>15</v>
      </c>
      <c r="F348" s="237">
        <f t="shared" si="98"/>
        <v>0</v>
      </c>
      <c r="G348" s="280">
        <f t="shared" si="99"/>
        <v>0</v>
      </c>
      <c r="H348" s="237">
        <f t="shared" si="100"/>
        <v>4.6012269938650305E-2</v>
      </c>
      <c r="I348" s="281"/>
      <c r="J348" s="282">
        <v>13</v>
      </c>
      <c r="K348" s="282">
        <v>14</v>
      </c>
      <c r="L348" s="282">
        <v>15</v>
      </c>
      <c r="M348" s="282">
        <v>15</v>
      </c>
      <c r="N348" s="237">
        <f t="shared" si="101"/>
        <v>0</v>
      </c>
      <c r="O348" s="280">
        <f t="shared" si="102"/>
        <v>0</v>
      </c>
      <c r="P348" s="237">
        <f t="shared" si="103"/>
        <v>4.5454545454545456E-2</v>
      </c>
    </row>
    <row r="349" spans="1:16" x14ac:dyDescent="0.25">
      <c r="A349" s="31" t="s">
        <v>51</v>
      </c>
      <c r="B349" s="279">
        <v>6</v>
      </c>
      <c r="C349" s="279">
        <v>7</v>
      </c>
      <c r="D349" s="279">
        <v>8</v>
      </c>
      <c r="E349" s="279">
        <v>8</v>
      </c>
      <c r="F349" s="237">
        <f t="shared" si="98"/>
        <v>0</v>
      </c>
      <c r="G349" s="280">
        <f t="shared" si="99"/>
        <v>0</v>
      </c>
      <c r="H349" s="237">
        <f t="shared" si="100"/>
        <v>2.4539877300613498E-2</v>
      </c>
      <c r="I349" s="281"/>
      <c r="J349" s="282">
        <v>6</v>
      </c>
      <c r="K349" s="282">
        <v>6</v>
      </c>
      <c r="L349" s="282">
        <v>7</v>
      </c>
      <c r="M349" s="282">
        <v>8</v>
      </c>
      <c r="N349" s="237">
        <f t="shared" si="101"/>
        <v>0.14285714285714279</v>
      </c>
      <c r="O349" s="280">
        <f t="shared" si="102"/>
        <v>1</v>
      </c>
      <c r="P349" s="237">
        <f t="shared" si="103"/>
        <v>2.4242424242424242E-2</v>
      </c>
    </row>
    <row r="350" spans="1:16" x14ac:dyDescent="0.25">
      <c r="A350" s="52" t="s">
        <v>57</v>
      </c>
      <c r="B350" s="279">
        <v>4</v>
      </c>
      <c r="C350" s="279">
        <v>5</v>
      </c>
      <c r="D350" s="279">
        <v>6</v>
      </c>
      <c r="E350" s="279">
        <v>6</v>
      </c>
      <c r="F350" s="237">
        <f t="shared" si="98"/>
        <v>0</v>
      </c>
      <c r="G350" s="280">
        <f t="shared" si="99"/>
        <v>0</v>
      </c>
      <c r="H350" s="237">
        <f t="shared" si="100"/>
        <v>1.8404907975460124E-2</v>
      </c>
      <c r="I350" s="281"/>
      <c r="J350" s="282">
        <v>4</v>
      </c>
      <c r="K350" s="282">
        <v>5</v>
      </c>
      <c r="L350" s="282">
        <v>6</v>
      </c>
      <c r="M350" s="282">
        <v>5</v>
      </c>
      <c r="N350" s="237">
        <f t="shared" si="101"/>
        <v>-0.16666666666666663</v>
      </c>
      <c r="O350" s="280">
        <f t="shared" si="102"/>
        <v>-1</v>
      </c>
      <c r="P350" s="237">
        <f t="shared" si="103"/>
        <v>1.5151515151515152E-2</v>
      </c>
    </row>
    <row r="351" spans="1:16" x14ac:dyDescent="0.25">
      <c r="A351" s="38" t="s">
        <v>58</v>
      </c>
      <c r="B351" s="279">
        <v>15</v>
      </c>
      <c r="C351" s="279">
        <v>17</v>
      </c>
      <c r="D351" s="279">
        <v>17</v>
      </c>
      <c r="E351" s="279">
        <v>17</v>
      </c>
      <c r="F351" s="237">
        <f t="shared" si="98"/>
        <v>0</v>
      </c>
      <c r="G351" s="280">
        <f t="shared" si="99"/>
        <v>0</v>
      </c>
      <c r="H351" s="237">
        <f t="shared" si="100"/>
        <v>5.2147239263803678E-2</v>
      </c>
      <c r="I351" s="281"/>
      <c r="J351" s="282">
        <v>15</v>
      </c>
      <c r="K351" s="282">
        <v>18</v>
      </c>
      <c r="L351" s="282">
        <v>18</v>
      </c>
      <c r="M351" s="282">
        <v>18</v>
      </c>
      <c r="N351" s="237">
        <f t="shared" si="101"/>
        <v>0</v>
      </c>
      <c r="O351" s="280">
        <f t="shared" si="102"/>
        <v>0</v>
      </c>
      <c r="P351" s="237">
        <f t="shared" si="103"/>
        <v>5.4545454545454543E-2</v>
      </c>
    </row>
    <row r="352" spans="1:16" ht="21" x14ac:dyDescent="0.35">
      <c r="A352" s="291" t="s">
        <v>79</v>
      </c>
      <c r="B352" s="291"/>
      <c r="C352" s="291"/>
      <c r="D352" s="291"/>
      <c r="E352" s="291"/>
      <c r="F352" s="291"/>
      <c r="G352" s="291"/>
      <c r="H352" s="291"/>
      <c r="I352" s="291"/>
      <c r="J352" s="291"/>
      <c r="K352" s="291"/>
      <c r="L352" s="291"/>
      <c r="M352" s="291"/>
      <c r="N352" s="291"/>
      <c r="O352" s="291"/>
      <c r="P352" s="291"/>
    </row>
    <row r="353" spans="1:16" x14ac:dyDescent="0.25">
      <c r="A353" s="67"/>
      <c r="B353" s="11" t="s">
        <v>123</v>
      </c>
      <c r="C353" s="12"/>
      <c r="D353" s="12"/>
      <c r="E353" s="12"/>
      <c r="F353" s="12"/>
      <c r="G353" s="12"/>
      <c r="H353" s="12"/>
      <c r="I353" s="259"/>
      <c r="J353" s="11" t="str">
        <f>$J$324</f>
        <v>acumulado julio (promedio del periodo acumulado)</v>
      </c>
      <c r="K353" s="12"/>
      <c r="L353" s="12"/>
      <c r="M353" s="12"/>
      <c r="N353" s="12"/>
      <c r="O353" s="12"/>
      <c r="P353" s="13"/>
    </row>
    <row r="354" spans="1:16" x14ac:dyDescent="0.25">
      <c r="A354" s="15"/>
      <c r="B354" s="97">
        <f>B$6</f>
        <v>2023</v>
      </c>
      <c r="C354" s="97">
        <f>C$6</f>
        <v>2024</v>
      </c>
      <c r="D354" s="97">
        <f>D$6</f>
        <v>2025</v>
      </c>
      <c r="E354" s="97">
        <f>E$6</f>
        <v>2026</v>
      </c>
      <c r="F354" s="97" t="str">
        <f>CONCATENATE("var ",RIGHT(E354,2),"/",RIGHT(D354,2))</f>
        <v>var 26/25</v>
      </c>
      <c r="G354" s="97" t="str">
        <f>CONCATENATE("dif ",RIGHT(E354,2),"-",RIGHT(D354,2))</f>
        <v>dif 26-25</v>
      </c>
      <c r="H354" s="97" t="str">
        <f>CONCATENATE("cuota ",RIGHT(E354,2))</f>
        <v>cuota 26</v>
      </c>
      <c r="I354" s="261"/>
      <c r="J354" s="97">
        <f>J$6</f>
        <v>2023</v>
      </c>
      <c r="K354" s="97">
        <f>K$6</f>
        <v>2024</v>
      </c>
      <c r="L354" s="97">
        <f>L$6</f>
        <v>2025</v>
      </c>
      <c r="M354" s="97">
        <f>M$6</f>
        <v>2026</v>
      </c>
      <c r="N354" s="97" t="str">
        <f>CONCATENATE("var ",RIGHT(M354,2),"/",RIGHT(L354,2))</f>
        <v>var 26/25</v>
      </c>
      <c r="O354" s="97" t="str">
        <f>CONCATENATE("dif ",RIGHT(M354,2),"-",RIGHT(L354,2))</f>
        <v>dif 26-25</v>
      </c>
      <c r="P354" s="97" t="str">
        <f>CONCATENATE("cuota ",RIGHT(M354,2))</f>
        <v>cuota 26</v>
      </c>
    </row>
    <row r="355" spans="1:16" x14ac:dyDescent="0.25">
      <c r="A355" s="262" t="s">
        <v>4</v>
      </c>
      <c r="B355" s="292">
        <v>123897</v>
      </c>
      <c r="C355" s="292">
        <v>127527</v>
      </c>
      <c r="D355" s="292">
        <v>124492</v>
      </c>
      <c r="E355" s="292">
        <v>129422</v>
      </c>
      <c r="F355" s="264">
        <f>E355/D355-1</f>
        <v>3.960093821289723E-2</v>
      </c>
      <c r="G355" s="293">
        <f t="shared" ref="G355:G366" si="104">E355-D355</f>
        <v>4930</v>
      </c>
      <c r="H355" s="264">
        <f t="shared" ref="H355:H366" si="105">E355/$E$355</f>
        <v>1</v>
      </c>
      <c r="I355" s="266"/>
      <c r="J355" s="292">
        <v>125112</v>
      </c>
      <c r="K355" s="292">
        <v>127001</v>
      </c>
      <c r="L355" s="292">
        <v>125164</v>
      </c>
      <c r="M355" s="292">
        <v>128894</v>
      </c>
      <c r="N355" s="264">
        <f t="shared" ref="N355:N366" si="106">M355/L355-1</f>
        <v>2.9800901217602593E-2</v>
      </c>
      <c r="O355" s="293">
        <f t="shared" ref="O355:O366" si="107">M355-L355</f>
        <v>3730</v>
      </c>
      <c r="P355" s="264">
        <f>M355/$M$355</f>
        <v>1</v>
      </c>
    </row>
    <row r="356" spans="1:16" x14ac:dyDescent="0.25">
      <c r="A356" s="268" t="s">
        <v>5</v>
      </c>
      <c r="B356" s="294">
        <v>87893</v>
      </c>
      <c r="C356" s="294">
        <v>91960</v>
      </c>
      <c r="D356" s="294">
        <v>88474</v>
      </c>
      <c r="E356" s="294">
        <v>91573</v>
      </c>
      <c r="F356" s="270">
        <f t="shared" ref="F356:F366" si="108">E356/D356-1</f>
        <v>3.5027239641024499E-2</v>
      </c>
      <c r="G356" s="295">
        <f t="shared" si="104"/>
        <v>3099</v>
      </c>
      <c r="H356" s="270">
        <f t="shared" si="105"/>
        <v>0.70755358439832483</v>
      </c>
      <c r="I356" s="272"/>
      <c r="J356" s="294">
        <v>88798</v>
      </c>
      <c r="K356" s="294">
        <v>91176</v>
      </c>
      <c r="L356" s="294">
        <v>89239</v>
      </c>
      <c r="M356" s="294">
        <v>92603</v>
      </c>
      <c r="N356" s="270">
        <f t="shared" si="106"/>
        <v>3.7696522820739764E-2</v>
      </c>
      <c r="O356" s="295">
        <f t="shared" si="107"/>
        <v>3364</v>
      </c>
      <c r="P356" s="270">
        <f t="shared" ref="P356:P366" si="109">M356/$M$355</f>
        <v>0.71844306174065509</v>
      </c>
    </row>
    <row r="357" spans="1:16" x14ac:dyDescent="0.25">
      <c r="A357" s="60" t="s">
        <v>6</v>
      </c>
      <c r="B357" s="296">
        <v>15926</v>
      </c>
      <c r="C357" s="296">
        <v>18590</v>
      </c>
      <c r="D357" s="296">
        <v>17152</v>
      </c>
      <c r="E357" s="296">
        <v>19822</v>
      </c>
      <c r="F357" s="275">
        <f t="shared" si="108"/>
        <v>0.15566697761194037</v>
      </c>
      <c r="G357" s="297">
        <f t="shared" si="104"/>
        <v>2670</v>
      </c>
      <c r="H357" s="275">
        <f t="shared" si="105"/>
        <v>0.15315788660351409</v>
      </c>
      <c r="I357" s="277"/>
      <c r="J357" s="296">
        <v>16430</v>
      </c>
      <c r="K357" s="296">
        <v>17671</v>
      </c>
      <c r="L357" s="296">
        <v>17737</v>
      </c>
      <c r="M357" s="296">
        <v>19661</v>
      </c>
      <c r="N357" s="275">
        <f t="shared" si="106"/>
        <v>0.10847381180582971</v>
      </c>
      <c r="O357" s="297">
        <f t="shared" si="107"/>
        <v>1924</v>
      </c>
      <c r="P357" s="275">
        <f t="shared" si="109"/>
        <v>0.15253619253029621</v>
      </c>
    </row>
    <row r="358" spans="1:16" x14ac:dyDescent="0.25">
      <c r="A358" s="31" t="s">
        <v>7</v>
      </c>
      <c r="B358" s="298">
        <v>56340</v>
      </c>
      <c r="C358" s="298">
        <v>56817</v>
      </c>
      <c r="D358" s="298">
        <v>55670</v>
      </c>
      <c r="E358" s="298">
        <v>57260</v>
      </c>
      <c r="F358" s="237">
        <f t="shared" si="108"/>
        <v>2.856116400215547E-2</v>
      </c>
      <c r="G358" s="299">
        <f t="shared" si="104"/>
        <v>1590</v>
      </c>
      <c r="H358" s="237">
        <f t="shared" si="105"/>
        <v>0.44242864427995238</v>
      </c>
      <c r="I358" s="281"/>
      <c r="J358" s="298">
        <v>55659</v>
      </c>
      <c r="K358" s="298">
        <v>56827</v>
      </c>
      <c r="L358" s="298">
        <v>55631</v>
      </c>
      <c r="M358" s="298">
        <v>56883</v>
      </c>
      <c r="N358" s="237">
        <f t="shared" si="106"/>
        <v>2.2505437615717883E-2</v>
      </c>
      <c r="O358" s="299">
        <f t="shared" si="107"/>
        <v>1252</v>
      </c>
      <c r="P358" s="237">
        <f t="shared" si="109"/>
        <v>0.44131612022281874</v>
      </c>
    </row>
    <row r="359" spans="1:16" x14ac:dyDescent="0.25">
      <c r="A359" s="31" t="s">
        <v>8</v>
      </c>
      <c r="B359" s="298">
        <v>13117</v>
      </c>
      <c r="C359" s="298">
        <v>13803</v>
      </c>
      <c r="D359" s="298">
        <v>12855</v>
      </c>
      <c r="E359" s="298">
        <v>12969</v>
      </c>
      <c r="F359" s="237">
        <f t="shared" si="108"/>
        <v>8.8681446907818984E-3</v>
      </c>
      <c r="G359" s="299">
        <f t="shared" si="104"/>
        <v>114</v>
      </c>
      <c r="H359" s="237">
        <f t="shared" si="105"/>
        <v>0.10020707453137798</v>
      </c>
      <c r="I359" s="281"/>
      <c r="J359" s="298">
        <v>14008</v>
      </c>
      <c r="K359" s="298">
        <v>13920</v>
      </c>
      <c r="L359" s="298">
        <v>13087</v>
      </c>
      <c r="M359" s="298">
        <v>13356</v>
      </c>
      <c r="N359" s="237">
        <f t="shared" si="106"/>
        <v>2.0554748987544835E-2</v>
      </c>
      <c r="O359" s="299">
        <f t="shared" si="107"/>
        <v>269</v>
      </c>
      <c r="P359" s="237">
        <f t="shared" si="109"/>
        <v>0.10362002886092449</v>
      </c>
    </row>
    <row r="360" spans="1:16" x14ac:dyDescent="0.25">
      <c r="A360" s="31" t="s">
        <v>9</v>
      </c>
      <c r="B360" s="298">
        <v>1925</v>
      </c>
      <c r="C360" s="298">
        <v>2058</v>
      </c>
      <c r="D360" s="298">
        <v>2058</v>
      </c>
      <c r="E360" s="298">
        <v>810</v>
      </c>
      <c r="F360" s="237">
        <f t="shared" si="108"/>
        <v>-0.60641399416909625</v>
      </c>
      <c r="G360" s="299">
        <f t="shared" si="104"/>
        <v>-1248</v>
      </c>
      <c r="H360" s="237">
        <f t="shared" si="105"/>
        <v>6.2585959110506711E-3</v>
      </c>
      <c r="I360" s="281"/>
      <c r="J360" s="298">
        <v>2115</v>
      </c>
      <c r="K360" s="298">
        <v>2076</v>
      </c>
      <c r="L360" s="298">
        <v>2084</v>
      </c>
      <c r="M360" s="298">
        <v>1970</v>
      </c>
      <c r="N360" s="237">
        <f t="shared" si="106"/>
        <v>-5.4702495201535473E-2</v>
      </c>
      <c r="O360" s="299">
        <f t="shared" si="107"/>
        <v>-114</v>
      </c>
      <c r="P360" s="237">
        <f t="shared" si="109"/>
        <v>1.5283876673856037E-2</v>
      </c>
    </row>
    <row r="361" spans="1:16" x14ac:dyDescent="0.25">
      <c r="A361" s="52" t="s">
        <v>10</v>
      </c>
      <c r="B361" s="300">
        <v>585</v>
      </c>
      <c r="C361" s="300">
        <v>692</v>
      </c>
      <c r="D361" s="300">
        <v>739</v>
      </c>
      <c r="E361" s="300">
        <v>712</v>
      </c>
      <c r="F361" s="284">
        <f t="shared" si="108"/>
        <v>-3.6535859269282822E-2</v>
      </c>
      <c r="G361" s="301">
        <f t="shared" si="104"/>
        <v>-27</v>
      </c>
      <c r="H361" s="284">
        <f t="shared" si="105"/>
        <v>5.5013830724297257E-3</v>
      </c>
      <c r="I361" s="286"/>
      <c r="J361" s="300">
        <v>585</v>
      </c>
      <c r="K361" s="300">
        <v>681</v>
      </c>
      <c r="L361" s="300">
        <v>698</v>
      </c>
      <c r="M361" s="300">
        <v>731</v>
      </c>
      <c r="N361" s="284">
        <f t="shared" si="106"/>
        <v>4.7277936962750733E-2</v>
      </c>
      <c r="O361" s="301">
        <f t="shared" si="107"/>
        <v>33</v>
      </c>
      <c r="P361" s="284">
        <f t="shared" si="109"/>
        <v>5.6713268266948037E-3</v>
      </c>
    </row>
    <row r="362" spans="1:16" x14ac:dyDescent="0.25">
      <c r="A362" s="288" t="s">
        <v>11</v>
      </c>
      <c r="B362" s="294">
        <v>36004</v>
      </c>
      <c r="C362" s="294">
        <v>35567</v>
      </c>
      <c r="D362" s="294">
        <v>36018</v>
      </c>
      <c r="E362" s="294">
        <v>37849</v>
      </c>
      <c r="F362" s="270">
        <f t="shared" si="108"/>
        <v>5.0835693264478898E-2</v>
      </c>
      <c r="G362" s="295">
        <f t="shared" si="104"/>
        <v>1831</v>
      </c>
      <c r="H362" s="270">
        <f t="shared" si="105"/>
        <v>0.29244641560167511</v>
      </c>
      <c r="I362" s="272"/>
      <c r="J362" s="294">
        <v>36314</v>
      </c>
      <c r="K362" s="294">
        <v>35824</v>
      </c>
      <c r="L362" s="294">
        <v>35925</v>
      </c>
      <c r="M362" s="294">
        <v>36291</v>
      </c>
      <c r="N362" s="270">
        <f t="shared" si="106"/>
        <v>1.018789144050114E-2</v>
      </c>
      <c r="O362" s="295">
        <f t="shared" si="107"/>
        <v>366</v>
      </c>
      <c r="P362" s="270">
        <f t="shared" si="109"/>
        <v>0.28155693825934491</v>
      </c>
    </row>
    <row r="363" spans="1:16" x14ac:dyDescent="0.25">
      <c r="A363" s="60" t="s">
        <v>12</v>
      </c>
      <c r="B363" s="298">
        <v>2117</v>
      </c>
      <c r="C363" s="298">
        <v>2119</v>
      </c>
      <c r="D363" s="298">
        <v>2201</v>
      </c>
      <c r="E363" s="298">
        <v>2201</v>
      </c>
      <c r="F363" s="275">
        <f t="shared" si="108"/>
        <v>0</v>
      </c>
      <c r="G363" s="297">
        <f t="shared" si="104"/>
        <v>0</v>
      </c>
      <c r="H363" s="275">
        <f t="shared" si="105"/>
        <v>1.7006382222496948E-2</v>
      </c>
      <c r="I363" s="277"/>
      <c r="J363" s="298">
        <v>2117</v>
      </c>
      <c r="K363" s="298">
        <v>2117</v>
      </c>
      <c r="L363" s="298">
        <v>2201</v>
      </c>
      <c r="M363" s="298">
        <v>2201</v>
      </c>
      <c r="N363" s="275">
        <f t="shared" si="106"/>
        <v>0</v>
      </c>
      <c r="O363" s="297">
        <f t="shared" si="107"/>
        <v>0</v>
      </c>
      <c r="P363" s="275">
        <f t="shared" si="109"/>
        <v>1.7076046984343726E-2</v>
      </c>
    </row>
    <row r="364" spans="1:16" x14ac:dyDescent="0.25">
      <c r="A364" s="31" t="s">
        <v>8</v>
      </c>
      <c r="B364" s="298">
        <v>21400</v>
      </c>
      <c r="C364" s="298">
        <v>21284</v>
      </c>
      <c r="D364" s="298">
        <v>21540</v>
      </c>
      <c r="E364" s="298">
        <v>22280</v>
      </c>
      <c r="F364" s="237">
        <f t="shared" si="108"/>
        <v>3.4354688950789303E-2</v>
      </c>
      <c r="G364" s="299">
        <f t="shared" si="104"/>
        <v>740</v>
      </c>
      <c r="H364" s="237">
        <f t="shared" si="105"/>
        <v>0.17215002086198636</v>
      </c>
      <c r="I364" s="281"/>
      <c r="J364" s="298">
        <v>21539</v>
      </c>
      <c r="K364" s="298">
        <v>21227</v>
      </c>
      <c r="L364" s="298">
        <v>21447</v>
      </c>
      <c r="M364" s="298">
        <v>21852</v>
      </c>
      <c r="N364" s="237">
        <f t="shared" si="106"/>
        <v>1.8883759966428881E-2</v>
      </c>
      <c r="O364" s="299">
        <f t="shared" si="107"/>
        <v>405</v>
      </c>
      <c r="P364" s="237">
        <f t="shared" si="109"/>
        <v>0.16953465638431581</v>
      </c>
    </row>
    <row r="365" spans="1:16" x14ac:dyDescent="0.25">
      <c r="A365" s="31" t="s">
        <v>9</v>
      </c>
      <c r="B365" s="298">
        <v>9303</v>
      </c>
      <c r="C365" s="298">
        <v>8687</v>
      </c>
      <c r="D365" s="298">
        <v>8753</v>
      </c>
      <c r="E365" s="298">
        <v>9820</v>
      </c>
      <c r="F365" s="237">
        <f t="shared" si="108"/>
        <v>0.12190106249285959</v>
      </c>
      <c r="G365" s="299">
        <f t="shared" si="104"/>
        <v>1067</v>
      </c>
      <c r="H365" s="237">
        <f t="shared" si="105"/>
        <v>7.5875817094466169E-2</v>
      </c>
      <c r="I365" s="281"/>
      <c r="J365" s="298">
        <v>9287</v>
      </c>
      <c r="K365" s="298">
        <v>9053</v>
      </c>
      <c r="L365" s="298">
        <v>8761</v>
      </c>
      <c r="M365" s="298">
        <v>8658</v>
      </c>
      <c r="N365" s="237">
        <f t="shared" si="106"/>
        <v>-1.1756648784385315E-2</v>
      </c>
      <c r="O365" s="299">
        <f t="shared" si="107"/>
        <v>-103</v>
      </c>
      <c r="P365" s="237">
        <f t="shared" si="109"/>
        <v>6.7171474234642425E-2</v>
      </c>
    </row>
    <row r="366" spans="1:16" x14ac:dyDescent="0.25">
      <c r="A366" s="63" t="s">
        <v>10</v>
      </c>
      <c r="B366" s="300">
        <v>3184</v>
      </c>
      <c r="C366" s="300">
        <v>3477</v>
      </c>
      <c r="D366" s="300">
        <v>3524</v>
      </c>
      <c r="E366" s="300">
        <v>3548</v>
      </c>
      <c r="F366" s="250">
        <f t="shared" si="108"/>
        <v>6.8104426787740646E-3</v>
      </c>
      <c r="G366" s="302">
        <f t="shared" si="104"/>
        <v>24</v>
      </c>
      <c r="H366" s="250">
        <f t="shared" si="105"/>
        <v>2.7414195422725659E-2</v>
      </c>
      <c r="I366" s="290"/>
      <c r="J366" s="300">
        <v>3370</v>
      </c>
      <c r="K366" s="300">
        <v>3426</v>
      </c>
      <c r="L366" s="300">
        <v>3515</v>
      </c>
      <c r="M366" s="300">
        <v>3579</v>
      </c>
      <c r="N366" s="250">
        <f t="shared" si="106"/>
        <v>1.8207681365576045E-2</v>
      </c>
      <c r="O366" s="302">
        <f t="shared" si="107"/>
        <v>64</v>
      </c>
      <c r="P366" s="250">
        <f t="shared" si="109"/>
        <v>2.7767002343010536E-2</v>
      </c>
    </row>
    <row r="367" spans="1:16" ht="21" x14ac:dyDescent="0.35">
      <c r="A367" s="291" t="s">
        <v>80</v>
      </c>
      <c r="B367" s="291"/>
      <c r="C367" s="291"/>
      <c r="D367" s="291"/>
      <c r="E367" s="291"/>
      <c r="F367" s="291"/>
      <c r="G367" s="291"/>
      <c r="H367" s="291"/>
      <c r="I367" s="291"/>
      <c r="J367" s="291"/>
      <c r="K367" s="291"/>
      <c r="L367" s="291"/>
      <c r="M367" s="291"/>
      <c r="N367" s="291"/>
      <c r="O367" s="291"/>
      <c r="P367" s="291"/>
    </row>
    <row r="368" spans="1:16" x14ac:dyDescent="0.25">
      <c r="A368" s="67"/>
      <c r="B368" s="11" t="s">
        <v>123</v>
      </c>
      <c r="C368" s="12"/>
      <c r="D368" s="12"/>
      <c r="E368" s="12"/>
      <c r="F368" s="12"/>
      <c r="G368" s="12"/>
      <c r="H368" s="12"/>
      <c r="I368" s="259"/>
      <c r="J368" s="11" t="str">
        <f>$J$324</f>
        <v>acumulado julio (promedio del periodo acumulado)</v>
      </c>
      <c r="K368" s="12"/>
      <c r="L368" s="12"/>
      <c r="M368" s="12"/>
      <c r="N368" s="12"/>
      <c r="O368" s="12"/>
      <c r="P368" s="13"/>
    </row>
    <row r="369" spans="1:16" x14ac:dyDescent="0.25">
      <c r="A369" s="15"/>
      <c r="B369" s="97">
        <f>B$6</f>
        <v>2023</v>
      </c>
      <c r="C369" s="97">
        <f>C$6</f>
        <v>2024</v>
      </c>
      <c r="D369" s="97">
        <f>D$6</f>
        <v>2025</v>
      </c>
      <c r="E369" s="97">
        <f>E$6</f>
        <v>2026</v>
      </c>
      <c r="F369" s="97" t="str">
        <f>CONCATENATE("var ",RIGHT(E369,2),"/",RIGHT(D369,2))</f>
        <v>var 26/25</v>
      </c>
      <c r="G369" s="97" t="str">
        <f>CONCATENATE("dif ",RIGHT(E369,2),"-",RIGHT(D369,2))</f>
        <v>dif 26-25</v>
      </c>
      <c r="H369" s="97" t="str">
        <f>CONCATENATE("cuota ",RIGHT(E369,2))</f>
        <v>cuota 26</v>
      </c>
      <c r="I369" s="261"/>
      <c r="J369" s="97">
        <f>J$6</f>
        <v>2023</v>
      </c>
      <c r="K369" s="97">
        <f>K$6</f>
        <v>2024</v>
      </c>
      <c r="L369" s="97">
        <f>L$6</f>
        <v>2025</v>
      </c>
      <c r="M369" s="97">
        <f>M$6</f>
        <v>2026</v>
      </c>
      <c r="N369" s="97" t="str">
        <f>CONCATENATE("var ",RIGHT(M369,2),"/",RIGHT(L369,2))</f>
        <v>var 26/25</v>
      </c>
      <c r="O369" s="97" t="str">
        <f>CONCATENATE("dif ",RIGHT(M369,2),"-",RIGHT(L369,2))</f>
        <v>dif 26-25</v>
      </c>
      <c r="P369" s="97" t="str">
        <f>CONCATENATE("cuota ",RIGHT(M369,2))</f>
        <v>cuota 26</v>
      </c>
    </row>
    <row r="370" spans="1:16" x14ac:dyDescent="0.25">
      <c r="A370" s="262" t="s">
        <v>48</v>
      </c>
      <c r="B370" s="292">
        <v>123897</v>
      </c>
      <c r="C370" s="292">
        <v>127527</v>
      </c>
      <c r="D370" s="292">
        <v>124492</v>
      </c>
      <c r="E370" s="292">
        <v>129422</v>
      </c>
      <c r="F370" s="264">
        <f t="shared" ref="F370:F380" si="110">E370/D370-1</f>
        <v>3.960093821289723E-2</v>
      </c>
      <c r="G370" s="293">
        <f t="shared" ref="G370:G380" si="111">E370-D370</f>
        <v>4930</v>
      </c>
      <c r="H370" s="264">
        <f t="shared" ref="H370:H380" si="112">E370/$E$370</f>
        <v>1</v>
      </c>
      <c r="I370" s="266"/>
      <c r="J370" s="292">
        <v>125112</v>
      </c>
      <c r="K370" s="292">
        <v>127001</v>
      </c>
      <c r="L370" s="292">
        <v>125164</v>
      </c>
      <c r="M370" s="292">
        <v>128894</v>
      </c>
      <c r="N370" s="264">
        <f t="shared" ref="N370:N380" si="113">M370/L370-1</f>
        <v>2.9800901217602593E-2</v>
      </c>
      <c r="O370" s="293">
        <f t="shared" ref="O370:O380" si="114">M370-L370</f>
        <v>3730</v>
      </c>
      <c r="P370" s="264">
        <f>M370/$M$370</f>
        <v>1</v>
      </c>
    </row>
    <row r="371" spans="1:16" x14ac:dyDescent="0.25">
      <c r="A371" s="88" t="s">
        <v>49</v>
      </c>
      <c r="B371" s="298">
        <v>44891</v>
      </c>
      <c r="C371" s="298">
        <v>46362</v>
      </c>
      <c r="D371" s="296">
        <v>44311</v>
      </c>
      <c r="E371" s="298">
        <v>47414</v>
      </c>
      <c r="F371" s="237">
        <f t="shared" si="110"/>
        <v>7.0027758344429092E-2</v>
      </c>
      <c r="G371" s="299">
        <f t="shared" si="111"/>
        <v>3103</v>
      </c>
      <c r="H371" s="237">
        <f t="shared" si="112"/>
        <v>0.36635193398340316</v>
      </c>
      <c r="I371" s="281"/>
      <c r="J371" s="298">
        <v>45709</v>
      </c>
      <c r="K371" s="298">
        <v>46334</v>
      </c>
      <c r="L371" s="298">
        <v>44549</v>
      </c>
      <c r="M371" s="298">
        <v>47048</v>
      </c>
      <c r="N371" s="237">
        <f t="shared" si="113"/>
        <v>5.6095535253316564E-2</v>
      </c>
      <c r="O371" s="299">
        <f t="shared" si="114"/>
        <v>2499</v>
      </c>
      <c r="P371" s="237">
        <f t="shared" ref="P371:P380" si="115">M371/$M$370</f>
        <v>0.36501311154902477</v>
      </c>
    </row>
    <row r="372" spans="1:16" x14ac:dyDescent="0.25">
      <c r="A372" s="31" t="s">
        <v>50</v>
      </c>
      <c r="B372" s="298">
        <v>37104</v>
      </c>
      <c r="C372" s="298">
        <v>38072</v>
      </c>
      <c r="D372" s="298">
        <v>37015</v>
      </c>
      <c r="E372" s="298">
        <v>37552</v>
      </c>
      <c r="F372" s="237">
        <f t="shared" si="110"/>
        <v>1.4507632041064422E-2</v>
      </c>
      <c r="G372" s="299">
        <f t="shared" si="111"/>
        <v>537</v>
      </c>
      <c r="H372" s="237">
        <f t="shared" si="112"/>
        <v>0.29015159710095656</v>
      </c>
      <c r="I372" s="281"/>
      <c r="J372" s="298">
        <v>37383</v>
      </c>
      <c r="K372" s="298">
        <v>37615</v>
      </c>
      <c r="L372" s="298">
        <v>37371</v>
      </c>
      <c r="M372" s="298">
        <v>37561</v>
      </c>
      <c r="N372" s="237">
        <f t="shared" si="113"/>
        <v>5.0841561638703681E-3</v>
      </c>
      <c r="O372" s="299">
        <f t="shared" si="114"/>
        <v>190</v>
      </c>
      <c r="P372" s="237">
        <f t="shared" si="115"/>
        <v>0.29140999581051097</v>
      </c>
    </row>
    <row r="373" spans="1:16" x14ac:dyDescent="0.25">
      <c r="A373" s="31" t="s">
        <v>52</v>
      </c>
      <c r="B373" s="298">
        <v>19295</v>
      </c>
      <c r="C373" s="298">
        <v>20140</v>
      </c>
      <c r="D373" s="298">
        <v>20107</v>
      </c>
      <c r="E373" s="298">
        <v>20985</v>
      </c>
      <c r="F373" s="237">
        <f t="shared" si="110"/>
        <v>4.3666384841100081E-2</v>
      </c>
      <c r="G373" s="299">
        <f t="shared" si="111"/>
        <v>878</v>
      </c>
      <c r="H373" s="237">
        <f t="shared" si="112"/>
        <v>0.16214399406592386</v>
      </c>
      <c r="I373" s="281"/>
      <c r="J373" s="298">
        <v>19048</v>
      </c>
      <c r="K373" s="298">
        <v>20033</v>
      </c>
      <c r="L373" s="298">
        <v>19970</v>
      </c>
      <c r="M373" s="298">
        <v>20909</v>
      </c>
      <c r="N373" s="237">
        <f t="shared" si="113"/>
        <v>4.7020530796194393E-2</v>
      </c>
      <c r="O373" s="299">
        <f t="shared" si="114"/>
        <v>939</v>
      </c>
      <c r="P373" s="237">
        <f t="shared" si="115"/>
        <v>0.16221856719474917</v>
      </c>
    </row>
    <row r="374" spans="1:16" x14ac:dyDescent="0.25">
      <c r="A374" s="31" t="s">
        <v>53</v>
      </c>
      <c r="B374" s="298">
        <v>4791</v>
      </c>
      <c r="C374" s="298">
        <v>4797</v>
      </c>
      <c r="D374" s="298">
        <v>4605</v>
      </c>
      <c r="E374" s="298">
        <v>4891</v>
      </c>
      <c r="F374" s="237">
        <f t="shared" si="110"/>
        <v>6.2106406080347343E-2</v>
      </c>
      <c r="G374" s="299">
        <f t="shared" si="111"/>
        <v>286</v>
      </c>
      <c r="H374" s="237">
        <f t="shared" si="112"/>
        <v>3.7791101976480043E-2</v>
      </c>
      <c r="I374" s="281"/>
      <c r="J374" s="298">
        <v>4791</v>
      </c>
      <c r="K374" s="298">
        <v>4797</v>
      </c>
      <c r="L374" s="298">
        <v>4789</v>
      </c>
      <c r="M374" s="298">
        <v>4671</v>
      </c>
      <c r="N374" s="237">
        <f t="shared" si="113"/>
        <v>-2.4639799540613905E-2</v>
      </c>
      <c r="O374" s="299">
        <f t="shared" si="114"/>
        <v>-118</v>
      </c>
      <c r="P374" s="237">
        <f t="shared" si="115"/>
        <v>3.6239080174406878E-2</v>
      </c>
    </row>
    <row r="375" spans="1:16" x14ac:dyDescent="0.25">
      <c r="A375" s="31" t="s">
        <v>54</v>
      </c>
      <c r="B375" s="298">
        <v>2646</v>
      </c>
      <c r="C375" s="298">
        <v>2773</v>
      </c>
      <c r="D375" s="298">
        <v>2675</v>
      </c>
      <c r="E375" s="298">
        <v>2924</v>
      </c>
      <c r="F375" s="237">
        <f t="shared" si="110"/>
        <v>9.3084112149532716E-2</v>
      </c>
      <c r="G375" s="299">
        <f t="shared" si="111"/>
        <v>249</v>
      </c>
      <c r="H375" s="237">
        <f t="shared" si="112"/>
        <v>2.2592758572731065E-2</v>
      </c>
      <c r="I375" s="281"/>
      <c r="J375" s="298">
        <v>2802</v>
      </c>
      <c r="K375" s="298">
        <v>2773</v>
      </c>
      <c r="L375" s="298">
        <v>2678</v>
      </c>
      <c r="M375" s="298">
        <v>2973</v>
      </c>
      <c r="N375" s="237">
        <f t="shared" si="113"/>
        <v>0.11015683345780425</v>
      </c>
      <c r="O375" s="299">
        <f t="shared" si="114"/>
        <v>295</v>
      </c>
      <c r="P375" s="237">
        <f t="shared" si="115"/>
        <v>2.306546464536751E-2</v>
      </c>
    </row>
    <row r="376" spans="1:16" x14ac:dyDescent="0.25">
      <c r="A376" s="31" t="s">
        <v>55</v>
      </c>
      <c r="B376" s="298">
        <v>663</v>
      </c>
      <c r="C376" s="298">
        <v>673</v>
      </c>
      <c r="D376" s="298">
        <v>673</v>
      </c>
      <c r="E376" s="298">
        <v>663</v>
      </c>
      <c r="F376" s="237">
        <f t="shared" si="110"/>
        <v>-1.4858841010401136E-2</v>
      </c>
      <c r="G376" s="299">
        <f t="shared" si="111"/>
        <v>-10</v>
      </c>
      <c r="H376" s="237">
        <f t="shared" si="112"/>
        <v>5.122776653119253E-3</v>
      </c>
      <c r="I376" s="281"/>
      <c r="J376" s="298">
        <v>663</v>
      </c>
      <c r="K376" s="298">
        <v>673</v>
      </c>
      <c r="L376" s="298">
        <v>673</v>
      </c>
      <c r="M376" s="298">
        <v>673</v>
      </c>
      <c r="N376" s="237">
        <f t="shared" si="113"/>
        <v>0</v>
      </c>
      <c r="O376" s="299">
        <f t="shared" si="114"/>
        <v>0</v>
      </c>
      <c r="P376" s="237">
        <f t="shared" si="115"/>
        <v>5.221344670814778E-3</v>
      </c>
    </row>
    <row r="377" spans="1:16" x14ac:dyDescent="0.25">
      <c r="A377" s="31" t="s">
        <v>56</v>
      </c>
      <c r="B377" s="298">
        <v>6415</v>
      </c>
      <c r="C377" s="298">
        <v>6415</v>
      </c>
      <c r="D377" s="298">
        <v>6497</v>
      </c>
      <c r="E377" s="298">
        <v>6395</v>
      </c>
      <c r="F377" s="237">
        <f t="shared" si="110"/>
        <v>-1.5699553640141639E-2</v>
      </c>
      <c r="G377" s="299">
        <f t="shared" si="111"/>
        <v>-102</v>
      </c>
      <c r="H377" s="237">
        <f t="shared" si="112"/>
        <v>4.9412001050825979E-2</v>
      </c>
      <c r="I377" s="281"/>
      <c r="J377" s="298">
        <v>6313</v>
      </c>
      <c r="K377" s="298">
        <v>6415</v>
      </c>
      <c r="L377" s="298">
        <v>6497</v>
      </c>
      <c r="M377" s="298">
        <v>6437</v>
      </c>
      <c r="N377" s="237">
        <f t="shared" si="113"/>
        <v>-9.2350315530245197E-3</v>
      </c>
      <c r="O377" s="299">
        <f t="shared" si="114"/>
        <v>-60</v>
      </c>
      <c r="P377" s="237">
        <f t="shared" si="115"/>
        <v>4.994026098965041E-2</v>
      </c>
    </row>
    <row r="378" spans="1:16" x14ac:dyDescent="0.25">
      <c r="A378" s="31" t="s">
        <v>51</v>
      </c>
      <c r="B378" s="298">
        <v>763</v>
      </c>
      <c r="C378" s="298">
        <v>912</v>
      </c>
      <c r="D378" s="298">
        <v>916</v>
      </c>
      <c r="E378" s="298">
        <v>905</v>
      </c>
      <c r="F378" s="237">
        <f t="shared" si="110"/>
        <v>-1.2008733624454093E-2</v>
      </c>
      <c r="G378" s="299">
        <f t="shared" si="111"/>
        <v>-11</v>
      </c>
      <c r="H378" s="237">
        <f t="shared" si="112"/>
        <v>6.9926287648158737E-3</v>
      </c>
      <c r="I378" s="281"/>
      <c r="J378" s="298">
        <v>890</v>
      </c>
      <c r="K378" s="298">
        <v>890</v>
      </c>
      <c r="L378" s="298">
        <v>915</v>
      </c>
      <c r="M378" s="298">
        <v>905</v>
      </c>
      <c r="N378" s="237">
        <f t="shared" si="113"/>
        <v>-1.0928961748633892E-2</v>
      </c>
      <c r="O378" s="299">
        <f t="shared" si="114"/>
        <v>-10</v>
      </c>
      <c r="P378" s="237">
        <f t="shared" si="115"/>
        <v>7.02127329433488E-3</v>
      </c>
    </row>
    <row r="379" spans="1:16" x14ac:dyDescent="0.25">
      <c r="A379" s="52" t="s">
        <v>57</v>
      </c>
      <c r="B379" s="298">
        <v>4276</v>
      </c>
      <c r="C379" s="298">
        <v>4306</v>
      </c>
      <c r="D379" s="298">
        <v>4616</v>
      </c>
      <c r="E379" s="298">
        <v>4616</v>
      </c>
      <c r="F379" s="237">
        <f t="shared" si="110"/>
        <v>0</v>
      </c>
      <c r="G379" s="299">
        <f t="shared" si="111"/>
        <v>0</v>
      </c>
      <c r="H379" s="237">
        <f t="shared" si="112"/>
        <v>3.5666270031370247E-2</v>
      </c>
      <c r="I379" s="281"/>
      <c r="J379" s="298">
        <v>4439</v>
      </c>
      <c r="K379" s="298">
        <v>4379</v>
      </c>
      <c r="L379" s="298">
        <v>4616</v>
      </c>
      <c r="M379" s="298">
        <v>4611</v>
      </c>
      <c r="N379" s="237">
        <f t="shared" si="113"/>
        <v>-1.083188908145627E-3</v>
      </c>
      <c r="O379" s="299">
        <f t="shared" si="114"/>
        <v>-5</v>
      </c>
      <c r="P379" s="237">
        <f t="shared" si="115"/>
        <v>3.577358139246202E-2</v>
      </c>
    </row>
    <row r="380" spans="1:16" x14ac:dyDescent="0.25">
      <c r="A380" s="38" t="s">
        <v>58</v>
      </c>
      <c r="B380" s="298">
        <v>3053</v>
      </c>
      <c r="C380" s="298">
        <v>3077</v>
      </c>
      <c r="D380" s="298">
        <v>3077</v>
      </c>
      <c r="E380" s="298">
        <v>3077</v>
      </c>
      <c r="F380" s="237">
        <f t="shared" si="110"/>
        <v>0</v>
      </c>
      <c r="G380" s="299">
        <f t="shared" si="111"/>
        <v>0</v>
      </c>
      <c r="H380" s="237">
        <f t="shared" si="112"/>
        <v>2.3774937800373971E-2</v>
      </c>
      <c r="I380" s="281"/>
      <c r="J380" s="298">
        <v>3071</v>
      </c>
      <c r="K380" s="298">
        <v>3089</v>
      </c>
      <c r="L380" s="298">
        <v>3103</v>
      </c>
      <c r="M380" s="298">
        <v>3102</v>
      </c>
      <c r="N380" s="237">
        <f t="shared" si="113"/>
        <v>-3.2226877215602023E-4</v>
      </c>
      <c r="O380" s="299">
        <f t="shared" si="114"/>
        <v>-1</v>
      </c>
      <c r="P380" s="237">
        <f t="shared" si="115"/>
        <v>2.4066287026548946E-2</v>
      </c>
    </row>
    <row r="381" spans="1:16" ht="21" x14ac:dyDescent="0.35">
      <c r="A381" s="258" t="s">
        <v>81</v>
      </c>
      <c r="B381" s="258"/>
      <c r="C381" s="258"/>
      <c r="D381" s="258"/>
      <c r="E381" s="258"/>
      <c r="F381" s="258"/>
      <c r="G381" s="258"/>
      <c r="H381" s="258"/>
      <c r="I381" s="258"/>
      <c r="J381" s="258"/>
      <c r="K381" s="258"/>
      <c r="L381" s="258"/>
      <c r="M381" s="258"/>
      <c r="N381" s="258"/>
      <c r="O381" s="258"/>
      <c r="P381" s="258"/>
    </row>
  </sheetData>
  <mergeCells count="78">
    <mergeCell ref="A381:P381"/>
    <mergeCell ref="A352:P352"/>
    <mergeCell ref="B353:H353"/>
    <mergeCell ref="J353:P353"/>
    <mergeCell ref="A367:P367"/>
    <mergeCell ref="B368:H368"/>
    <mergeCell ref="J368:P368"/>
    <mergeCell ref="A323:P323"/>
    <mergeCell ref="B324:H324"/>
    <mergeCell ref="J324:P324"/>
    <mergeCell ref="A338:P338"/>
    <mergeCell ref="B339:H339"/>
    <mergeCell ref="J339:P339"/>
    <mergeCell ref="A306:P306"/>
    <mergeCell ref="A307:P307"/>
    <mergeCell ref="B308:H308"/>
    <mergeCell ref="J308:P308"/>
    <mergeCell ref="A321:P321"/>
    <mergeCell ref="A322:P322"/>
    <mergeCell ref="A276:P276"/>
    <mergeCell ref="B277:H277"/>
    <mergeCell ref="J277:P277"/>
    <mergeCell ref="A290:P290"/>
    <mergeCell ref="A291:P291"/>
    <mergeCell ref="B292:H292"/>
    <mergeCell ref="J292:P292"/>
    <mergeCell ref="B247:H247"/>
    <mergeCell ref="J247:P247"/>
    <mergeCell ref="A260:P260"/>
    <mergeCell ref="B261:H261"/>
    <mergeCell ref="J261:P261"/>
    <mergeCell ref="A275:P275"/>
    <mergeCell ref="A229:P229"/>
    <mergeCell ref="A230:P230"/>
    <mergeCell ref="B231:H231"/>
    <mergeCell ref="J231:P231"/>
    <mergeCell ref="A245:P245"/>
    <mergeCell ref="A246:P246"/>
    <mergeCell ref="A199:P199"/>
    <mergeCell ref="B200:H200"/>
    <mergeCell ref="J200:P200"/>
    <mergeCell ref="A214:P214"/>
    <mergeCell ref="A215:P215"/>
    <mergeCell ref="B216:H216"/>
    <mergeCell ref="J216:P216"/>
    <mergeCell ref="A149:P149"/>
    <mergeCell ref="A150:P150"/>
    <mergeCell ref="B151:H151"/>
    <mergeCell ref="J151:P151"/>
    <mergeCell ref="A185:P185"/>
    <mergeCell ref="B186:H186"/>
    <mergeCell ref="J186:P186"/>
    <mergeCell ref="A120:P120"/>
    <mergeCell ref="B121:H121"/>
    <mergeCell ref="J121:P121"/>
    <mergeCell ref="A134:P134"/>
    <mergeCell ref="B135:H135"/>
    <mergeCell ref="J135:P135"/>
    <mergeCell ref="A69:P69"/>
    <mergeCell ref="B70:H70"/>
    <mergeCell ref="J70:P70"/>
    <mergeCell ref="A84:P84"/>
    <mergeCell ref="A85:P85"/>
    <mergeCell ref="B86:H86"/>
    <mergeCell ref="J86:P86"/>
    <mergeCell ref="A19:P19"/>
    <mergeCell ref="A20:P20"/>
    <mergeCell ref="B21:H21"/>
    <mergeCell ref="J21:P21"/>
    <mergeCell ref="A55:P55"/>
    <mergeCell ref="B56:H56"/>
    <mergeCell ref="J56:P56"/>
    <mergeCell ref="A1:P1"/>
    <mergeCell ref="A2:P2"/>
    <mergeCell ref="A3:P3"/>
    <mergeCell ref="A4:P4"/>
    <mergeCell ref="B5:H5"/>
    <mergeCell ref="J5:P5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61239-D020-4B96-B346-050ADA3DF9BD}">
  <sheetPr codeName="Hoja13"/>
  <dimension ref="A1:N341"/>
  <sheetViews>
    <sheetView workbookViewId="0">
      <selection activeCell="C24" sqref="C24"/>
    </sheetView>
  </sheetViews>
  <sheetFormatPr baseColWidth="10" defaultColWidth="11.42578125" defaultRowHeight="15" x14ac:dyDescent="0.25"/>
  <cols>
    <col min="1" max="1" width="55.42578125" style="303" customWidth="1"/>
    <col min="2" max="2" width="14" style="318" customWidth="1"/>
    <col min="3" max="7" width="12.42578125" style="318" customWidth="1"/>
    <col min="8" max="8" width="1.28515625" style="318" customWidth="1"/>
    <col min="9" max="11" width="12.5703125" style="318" customWidth="1"/>
    <col min="12" max="12" width="13.7109375" style="318" customWidth="1"/>
    <col min="13" max="13" width="11.42578125" style="318" customWidth="1"/>
    <col min="14" max="14" width="14" style="318" customWidth="1"/>
  </cols>
  <sheetData>
    <row r="1" spans="1:14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.75" customHeight="1" x14ac:dyDescent="0.25">
      <c r="A2" s="304" t="s">
        <v>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</row>
    <row r="3" spans="1:14" ht="21" x14ac:dyDescent="0.35">
      <c r="A3" s="305" t="s">
        <v>82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</row>
    <row r="4" spans="1:14" x14ac:dyDescent="0.25">
      <c r="A4" s="67"/>
      <c r="B4" s="11" t="s">
        <v>123</v>
      </c>
      <c r="C4" s="12"/>
      <c r="D4" s="12"/>
      <c r="E4" s="12"/>
      <c r="F4" s="12"/>
      <c r="G4" s="12"/>
      <c r="H4" s="306"/>
      <c r="I4" s="11" t="str">
        <f>CONCATENATE("acumulado ",B4)</f>
        <v>acumulado julio</v>
      </c>
      <c r="J4" s="12"/>
      <c r="K4" s="12"/>
      <c r="L4" s="12"/>
      <c r="M4" s="12"/>
      <c r="N4" s="12"/>
    </row>
    <row r="5" spans="1:14" x14ac:dyDescent="0.25">
      <c r="A5" s="10"/>
      <c r="B5" s="307">
        <v>2023</v>
      </c>
      <c r="C5" s="307">
        <v>2024</v>
      </c>
      <c r="D5" s="307">
        <v>2025</v>
      </c>
      <c r="E5" s="307">
        <v>2026</v>
      </c>
      <c r="F5" s="307" t="str">
        <f>CONCATENATE("var ",RIGHT(E5,2),"/",RIGHT(D5,2))</f>
        <v>var 26/25</v>
      </c>
      <c r="G5" s="307" t="str">
        <f>CONCATENATE("dif ",RIGHT(E5,2),"-",RIGHT(D5,2))</f>
        <v>dif 26-25</v>
      </c>
      <c r="H5" s="306"/>
      <c r="I5" s="307">
        <v>2023</v>
      </c>
      <c r="J5" s="307">
        <v>2024</v>
      </c>
      <c r="K5" s="307">
        <v>2025</v>
      </c>
      <c r="L5" s="307">
        <v>2026</v>
      </c>
      <c r="M5" s="307" t="str">
        <f>CONCATENATE("var ",RIGHT(L5,2),"/",RIGHT(K5,2))</f>
        <v>var 26/25</v>
      </c>
      <c r="N5" s="307" t="str">
        <f>CONCATENATE("dif ",RIGHT(L5,2),"-",RIGHT(K5,2))</f>
        <v>dif 26-25</v>
      </c>
    </row>
    <row r="6" spans="1:14" x14ac:dyDescent="0.25">
      <c r="A6" s="308" t="s">
        <v>83</v>
      </c>
      <c r="B6" s="309">
        <v>16215</v>
      </c>
      <c r="C6" s="309">
        <v>18632</v>
      </c>
      <c r="D6" s="309">
        <v>19038</v>
      </c>
      <c r="E6" s="309">
        <v>16176</v>
      </c>
      <c r="F6" s="310">
        <f>E6/D6-1</f>
        <v>-0.15033091711314217</v>
      </c>
      <c r="G6" s="309">
        <f t="shared" ref="G6:G12" si="0">E6-D6</f>
        <v>-2862</v>
      </c>
      <c r="H6" s="306"/>
      <c r="I6" s="309">
        <v>15774.857142857143</v>
      </c>
      <c r="J6" s="309">
        <v>17997.857142857141</v>
      </c>
      <c r="K6" s="309">
        <v>19285.857142857141</v>
      </c>
      <c r="L6" s="309">
        <v>16794.142857142859</v>
      </c>
      <c r="M6" s="310">
        <f>L6/K6-1</f>
        <v>-0.12919904297005191</v>
      </c>
      <c r="N6" s="309">
        <f>L6-K6</f>
        <v>-2491.7142857142826</v>
      </c>
    </row>
    <row r="7" spans="1:14" x14ac:dyDescent="0.25">
      <c r="A7" s="308" t="s">
        <v>84</v>
      </c>
      <c r="B7" s="309">
        <v>14789</v>
      </c>
      <c r="C7" s="309">
        <v>17242</v>
      </c>
      <c r="D7" s="309">
        <v>18012</v>
      </c>
      <c r="E7" s="309">
        <v>15450</v>
      </c>
      <c r="F7" s="310">
        <f t="shared" ref="F7:F12" si="1">E7/D7-1</f>
        <v>-0.14223850766155899</v>
      </c>
      <c r="G7" s="309">
        <f t="shared" si="0"/>
        <v>-2562</v>
      </c>
      <c r="H7" s="306"/>
      <c r="I7" s="309">
        <v>14296.857142857143</v>
      </c>
      <c r="J7" s="309">
        <v>16490.571428571428</v>
      </c>
      <c r="K7" s="309">
        <v>17762.142857142859</v>
      </c>
      <c r="L7" s="309">
        <v>15284.285714285714</v>
      </c>
      <c r="M7" s="310">
        <f>L7/K7-1</f>
        <v>-0.13950215144569122</v>
      </c>
      <c r="N7" s="309">
        <f t="shared" ref="N7:N12" si="2">L7-K7</f>
        <v>-2477.8571428571449</v>
      </c>
    </row>
    <row r="8" spans="1:14" x14ac:dyDescent="0.25">
      <c r="A8" s="308" t="s">
        <v>85</v>
      </c>
      <c r="B8" s="309">
        <v>70761</v>
      </c>
      <c r="C8" s="309">
        <v>78830</v>
      </c>
      <c r="D8" s="309">
        <v>78956</v>
      </c>
      <c r="E8" s="309">
        <v>65837</v>
      </c>
      <c r="F8" s="310">
        <f>E8/D8-1</f>
        <v>-0.16615583362885655</v>
      </c>
      <c r="G8" s="309">
        <f t="shared" si="0"/>
        <v>-13119</v>
      </c>
      <c r="H8" s="306"/>
      <c r="I8" s="309">
        <v>68827.857142857145</v>
      </c>
      <c r="J8" s="309">
        <v>76785</v>
      </c>
      <c r="K8" s="309">
        <v>80332.428571428565</v>
      </c>
      <c r="L8" s="309">
        <v>68307.28571428571</v>
      </c>
      <c r="M8" s="310">
        <f>L8/K8-1</f>
        <v>-0.14969226090868837</v>
      </c>
      <c r="N8" s="309">
        <f t="shared" si="2"/>
        <v>-12025.142857142855</v>
      </c>
    </row>
    <row r="9" spans="1:14" x14ac:dyDescent="0.25">
      <c r="A9" s="311" t="s">
        <v>86</v>
      </c>
      <c r="B9" s="312">
        <v>4.3099999999999996</v>
      </c>
      <c r="C9" s="312">
        <v>4.4800000000000004</v>
      </c>
      <c r="D9" s="312">
        <v>4.5199999999999996</v>
      </c>
      <c r="E9" s="312">
        <v>5.68</v>
      </c>
      <c r="F9" s="310">
        <f>E9/D9-1</f>
        <v>0.25663716814159288</v>
      </c>
      <c r="G9" s="312">
        <f t="shared" si="0"/>
        <v>1.1600000000000001</v>
      </c>
      <c r="H9" s="306"/>
      <c r="I9" s="312">
        <v>4.3585714285714285</v>
      </c>
      <c r="J9" s="312">
        <v>4.4942857142857138</v>
      </c>
      <c r="K9" s="312">
        <v>4.411428571428571</v>
      </c>
      <c r="L9" s="312">
        <v>5.5857142857142863</v>
      </c>
      <c r="M9" s="310">
        <f t="shared" ref="M9:M12" si="3">L9/K9-1</f>
        <v>0.26619170984455987</v>
      </c>
      <c r="N9" s="312">
        <f t="shared" si="2"/>
        <v>1.1742857142857153</v>
      </c>
    </row>
    <row r="10" spans="1:14" x14ac:dyDescent="0.25">
      <c r="A10" s="311" t="s">
        <v>87</v>
      </c>
      <c r="B10" s="313">
        <v>0.91209999999999991</v>
      </c>
      <c r="C10" s="313">
        <v>0.92540000000000011</v>
      </c>
      <c r="D10" s="313">
        <v>0.94609999999999994</v>
      </c>
      <c r="E10" s="313">
        <v>0.95510000000000006</v>
      </c>
      <c r="F10" s="310">
        <f t="shared" si="1"/>
        <v>9.5127364971991923E-3</v>
      </c>
      <c r="G10" s="313">
        <f t="shared" si="0"/>
        <v>9.000000000000119E-3</v>
      </c>
      <c r="H10" s="306"/>
      <c r="I10" s="313">
        <v>0.90711428571428565</v>
      </c>
      <c r="J10" s="313">
        <v>0.91742857142857148</v>
      </c>
      <c r="K10" s="313">
        <v>0.92111428571428566</v>
      </c>
      <c r="L10" s="313">
        <v>0.90785714285714292</v>
      </c>
      <c r="M10" s="310">
        <f t="shared" si="3"/>
        <v>-1.4392505971028813E-2</v>
      </c>
      <c r="N10" s="313">
        <f t="shared" si="2"/>
        <v>-1.3257142857142745E-2</v>
      </c>
    </row>
    <row r="11" spans="1:14" x14ac:dyDescent="0.25">
      <c r="A11" s="311" t="s">
        <v>88</v>
      </c>
      <c r="B11" s="314">
        <v>117.64</v>
      </c>
      <c r="C11" s="314">
        <v>135.09</v>
      </c>
      <c r="D11" s="314">
        <v>147.11000000000001</v>
      </c>
      <c r="E11" s="314">
        <v>137.19999999999999</v>
      </c>
      <c r="F11" s="310">
        <f>E11/D11-1</f>
        <v>-6.7364557134117486E-2</v>
      </c>
      <c r="G11" s="314">
        <f t="shared" si="0"/>
        <v>-9.910000000000025</v>
      </c>
      <c r="H11" s="306"/>
      <c r="I11" s="314">
        <v>118.0642857142857</v>
      </c>
      <c r="J11" s="314">
        <v>135.11142857142858</v>
      </c>
      <c r="K11" s="314">
        <v>150.56</v>
      </c>
      <c r="L11" s="314">
        <v>139.95857142857145</v>
      </c>
      <c r="M11" s="310">
        <f t="shared" si="3"/>
        <v>-7.0413314103537128E-2</v>
      </c>
      <c r="N11" s="314">
        <f t="shared" si="2"/>
        <v>-10.601428571428556</v>
      </c>
    </row>
    <row r="12" spans="1:14" x14ac:dyDescent="0.25">
      <c r="A12" s="311" t="s">
        <v>89</v>
      </c>
      <c r="B12" s="315">
        <v>23856873.969999999</v>
      </c>
      <c r="C12" s="315">
        <v>33150212.93</v>
      </c>
      <c r="D12" s="315">
        <v>39466087.359999999</v>
      </c>
      <c r="E12" s="315">
        <v>35585380.979999997</v>
      </c>
      <c r="F12" s="310">
        <f t="shared" si="1"/>
        <v>-9.8330152279883953E-2</v>
      </c>
      <c r="G12" s="315">
        <f t="shared" si="0"/>
        <v>-3880706.3800000027</v>
      </c>
      <c r="H12" s="306"/>
      <c r="I12" s="315">
        <v>162386242.25999999</v>
      </c>
      <c r="J12" s="315">
        <v>223590604.73000005</v>
      </c>
      <c r="K12" s="315">
        <v>281669669.06999999</v>
      </c>
      <c r="L12" s="315">
        <v>256948095.91</v>
      </c>
      <c r="M12" s="310">
        <f t="shared" si="3"/>
        <v>-8.776796323730629E-2</v>
      </c>
      <c r="N12" s="315">
        <f t="shared" si="2"/>
        <v>-24721573.159999996</v>
      </c>
    </row>
    <row r="13" spans="1:14" ht="21" x14ac:dyDescent="0.3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</row>
    <row r="285" spans="2:14" x14ac:dyDescent="0.25">
      <c r="B285" s="316"/>
      <c r="C285" s="316"/>
      <c r="D285" s="316"/>
      <c r="E285" s="316"/>
      <c r="F285" s="316"/>
      <c r="G285" s="316"/>
      <c r="H285" s="317"/>
      <c r="I285"/>
      <c r="J285"/>
      <c r="K285"/>
      <c r="L285"/>
      <c r="M285"/>
      <c r="N285"/>
    </row>
    <row r="286" spans="2:14" x14ac:dyDescent="0.25">
      <c r="B286"/>
      <c r="D286"/>
      <c r="E286"/>
      <c r="F286"/>
      <c r="G286"/>
      <c r="H286" s="319"/>
      <c r="J286"/>
      <c r="L286"/>
    </row>
    <row r="287" spans="2:14" x14ac:dyDescent="0.25">
      <c r="B287"/>
      <c r="D287"/>
      <c r="E287"/>
      <c r="F287"/>
      <c r="G287"/>
      <c r="H287" s="319"/>
      <c r="J287"/>
      <c r="L287"/>
    </row>
    <row r="288" spans="2:14" x14ac:dyDescent="0.25">
      <c r="B288"/>
      <c r="D288"/>
      <c r="E288"/>
      <c r="F288"/>
      <c r="G288"/>
      <c r="H288" s="319"/>
      <c r="J288"/>
      <c r="L288"/>
    </row>
    <row r="289" spans="2:14" x14ac:dyDescent="0.25">
      <c r="B289"/>
      <c r="D289"/>
      <c r="E289"/>
      <c r="F289"/>
      <c r="G289"/>
      <c r="H289" s="319"/>
      <c r="J289"/>
      <c r="L289"/>
    </row>
    <row r="290" spans="2:14" x14ac:dyDescent="0.25">
      <c r="B290"/>
      <c r="D290"/>
      <c r="E290"/>
      <c r="F290"/>
      <c r="G290"/>
      <c r="H290" s="319"/>
      <c r="J290"/>
      <c r="L290"/>
    </row>
    <row r="291" spans="2:14" x14ac:dyDescent="0.25">
      <c r="B291"/>
      <c r="D291"/>
      <c r="E291"/>
      <c r="F291"/>
      <c r="G291"/>
      <c r="H291" s="319"/>
      <c r="J291"/>
      <c r="L291"/>
    </row>
    <row r="292" spans="2:14" x14ac:dyDescent="0.25">
      <c r="B292"/>
      <c r="D292"/>
      <c r="E292"/>
      <c r="F292"/>
      <c r="G292"/>
      <c r="H292" s="319"/>
      <c r="J292"/>
      <c r="L292"/>
    </row>
    <row r="293" spans="2:14" x14ac:dyDescent="0.25">
      <c r="B293"/>
      <c r="D293"/>
      <c r="E293"/>
      <c r="F293"/>
      <c r="G293"/>
      <c r="H293" s="319"/>
      <c r="J293"/>
      <c r="L293"/>
    </row>
    <row r="294" spans="2:14" x14ac:dyDescent="0.25">
      <c r="B294"/>
      <c r="D294"/>
      <c r="E294"/>
      <c r="F294"/>
      <c r="G294"/>
      <c r="H294" s="319"/>
      <c r="J294"/>
      <c r="L294"/>
    </row>
    <row r="295" spans="2:14" x14ac:dyDescent="0.25">
      <c r="B295"/>
      <c r="D295"/>
      <c r="E295"/>
      <c r="F295"/>
      <c r="G295"/>
      <c r="H295" s="319"/>
      <c r="J295"/>
      <c r="L295"/>
    </row>
    <row r="296" spans="2:14" x14ac:dyDescent="0.25">
      <c r="B296"/>
      <c r="D296"/>
      <c r="E296"/>
      <c r="F296"/>
      <c r="G296"/>
      <c r="H296" s="319"/>
      <c r="J296"/>
      <c r="L296"/>
    </row>
    <row r="297" spans="2:14" x14ac:dyDescent="0.25">
      <c r="B297"/>
      <c r="D297"/>
      <c r="E297"/>
      <c r="F297"/>
      <c r="G297"/>
      <c r="H297" s="319"/>
      <c r="J297"/>
      <c r="L297"/>
    </row>
    <row r="298" spans="2:14" x14ac:dyDescent="0.25">
      <c r="B298"/>
      <c r="E298"/>
      <c r="F298"/>
      <c r="G298"/>
      <c r="H298" s="319"/>
      <c r="J298"/>
      <c r="L298"/>
    </row>
    <row r="300" spans="2:14" x14ac:dyDescent="0.25">
      <c r="B300" s="316"/>
      <c r="C300" s="316"/>
      <c r="D300" s="316"/>
      <c r="E300" s="316"/>
      <c r="F300" s="316"/>
      <c r="G300" s="316"/>
      <c r="H300" s="317"/>
      <c r="I300"/>
      <c r="J300"/>
      <c r="K300"/>
      <c r="L300"/>
      <c r="M300"/>
      <c r="N300"/>
    </row>
    <row r="301" spans="2:14" x14ac:dyDescent="0.25">
      <c r="B301"/>
      <c r="D301"/>
      <c r="E301"/>
      <c r="F301"/>
      <c r="G301"/>
      <c r="H301" s="319"/>
      <c r="J301"/>
      <c r="M301"/>
      <c r="N301"/>
    </row>
    <row r="302" spans="2:14" x14ac:dyDescent="0.25">
      <c r="B302"/>
      <c r="D302"/>
      <c r="E302"/>
      <c r="F302"/>
      <c r="G302"/>
      <c r="H302" s="319"/>
      <c r="J302"/>
      <c r="M302"/>
      <c r="N302"/>
    </row>
    <row r="303" spans="2:14" x14ac:dyDescent="0.25">
      <c r="B303"/>
      <c r="D303"/>
      <c r="E303"/>
      <c r="F303"/>
      <c r="G303"/>
      <c r="H303" s="319"/>
      <c r="J303"/>
      <c r="M303"/>
      <c r="N303"/>
    </row>
    <row r="304" spans="2:14" x14ac:dyDescent="0.25">
      <c r="B304"/>
      <c r="D304"/>
      <c r="E304"/>
      <c r="F304"/>
      <c r="G304"/>
      <c r="H304" s="319"/>
      <c r="J304"/>
      <c r="M304"/>
      <c r="N304"/>
    </row>
    <row r="305" spans="2:14" x14ac:dyDescent="0.25">
      <c r="B305"/>
      <c r="D305"/>
      <c r="E305"/>
      <c r="F305"/>
      <c r="G305"/>
      <c r="H305" s="319"/>
      <c r="J305"/>
      <c r="M305"/>
      <c r="N305"/>
    </row>
    <row r="306" spans="2:14" x14ac:dyDescent="0.25">
      <c r="B306"/>
      <c r="D306"/>
      <c r="E306"/>
      <c r="F306"/>
      <c r="G306"/>
      <c r="H306" s="319"/>
      <c r="J306"/>
      <c r="M306"/>
      <c r="N306"/>
    </row>
    <row r="307" spans="2:14" x14ac:dyDescent="0.25">
      <c r="B307"/>
      <c r="D307"/>
      <c r="E307"/>
      <c r="F307"/>
      <c r="G307"/>
      <c r="H307" s="319"/>
      <c r="J307"/>
      <c r="M307"/>
      <c r="N307"/>
    </row>
    <row r="308" spans="2:14" x14ac:dyDescent="0.25">
      <c r="B308"/>
      <c r="D308"/>
      <c r="E308"/>
      <c r="F308"/>
      <c r="G308"/>
      <c r="H308" s="319"/>
      <c r="J308"/>
      <c r="M308"/>
      <c r="N308"/>
    </row>
    <row r="309" spans="2:14" x14ac:dyDescent="0.25">
      <c r="B309"/>
      <c r="D309"/>
      <c r="E309"/>
      <c r="F309"/>
      <c r="G309"/>
      <c r="H309" s="319"/>
      <c r="J309"/>
      <c r="M309"/>
      <c r="N309"/>
    </row>
    <row r="310" spans="2:14" x14ac:dyDescent="0.25">
      <c r="B310"/>
      <c r="D310"/>
      <c r="E310"/>
      <c r="F310"/>
      <c r="G310"/>
      <c r="H310" s="319"/>
      <c r="J310"/>
      <c r="M310"/>
      <c r="N310"/>
    </row>
    <row r="311" spans="2:14" x14ac:dyDescent="0.25">
      <c r="B311"/>
      <c r="D311"/>
      <c r="E311"/>
      <c r="F311"/>
      <c r="G311"/>
      <c r="H311" s="319"/>
      <c r="J311"/>
      <c r="M311"/>
      <c r="N311"/>
    </row>
    <row r="312" spans="2:14" x14ac:dyDescent="0.25">
      <c r="B312"/>
      <c r="D312"/>
      <c r="E312"/>
      <c r="F312"/>
      <c r="G312"/>
      <c r="H312" s="319"/>
      <c r="J312"/>
      <c r="M312"/>
      <c r="N312"/>
    </row>
    <row r="314" spans="2:14" x14ac:dyDescent="0.25">
      <c r="B314" s="316"/>
      <c r="C314" s="316"/>
      <c r="D314" s="316"/>
      <c r="E314" s="316"/>
      <c r="F314" s="316"/>
      <c r="G314" s="316"/>
      <c r="H314" s="317"/>
      <c r="I314"/>
      <c r="J314"/>
      <c r="K314"/>
      <c r="L314"/>
      <c r="M314"/>
      <c r="N314"/>
    </row>
    <row r="315" spans="2:14" x14ac:dyDescent="0.25">
      <c r="B315"/>
      <c r="D315"/>
      <c r="E315"/>
      <c r="F315"/>
      <c r="G315"/>
      <c r="H315" s="319"/>
      <c r="J315"/>
      <c r="M315"/>
      <c r="N315"/>
    </row>
    <row r="316" spans="2:14" x14ac:dyDescent="0.25">
      <c r="B316"/>
      <c r="D316"/>
      <c r="E316"/>
      <c r="F316"/>
      <c r="G316"/>
      <c r="H316" s="319"/>
      <c r="J316"/>
      <c r="M316"/>
      <c r="N316"/>
    </row>
    <row r="317" spans="2:14" x14ac:dyDescent="0.25">
      <c r="B317"/>
      <c r="D317"/>
      <c r="E317"/>
      <c r="F317"/>
      <c r="G317"/>
      <c r="H317" s="319"/>
      <c r="J317"/>
      <c r="M317"/>
      <c r="N317"/>
    </row>
    <row r="318" spans="2:14" x14ac:dyDescent="0.25">
      <c r="B318"/>
      <c r="D318"/>
      <c r="E318"/>
      <c r="F318"/>
      <c r="G318"/>
      <c r="H318" s="319"/>
      <c r="J318"/>
      <c r="M318"/>
      <c r="N318"/>
    </row>
    <row r="319" spans="2:14" x14ac:dyDescent="0.25">
      <c r="B319"/>
      <c r="D319"/>
      <c r="E319"/>
      <c r="F319"/>
      <c r="G319"/>
      <c r="H319" s="319"/>
      <c r="J319"/>
      <c r="M319"/>
      <c r="N319"/>
    </row>
    <row r="320" spans="2:14" x14ac:dyDescent="0.25">
      <c r="B320"/>
      <c r="D320"/>
      <c r="E320"/>
      <c r="F320"/>
      <c r="G320"/>
      <c r="H320" s="319"/>
      <c r="J320"/>
      <c r="M320"/>
      <c r="N320"/>
    </row>
    <row r="321" spans="2:14" x14ac:dyDescent="0.25">
      <c r="B321"/>
      <c r="D321"/>
      <c r="E321"/>
      <c r="F321"/>
      <c r="G321"/>
      <c r="H321" s="319"/>
      <c r="J321"/>
      <c r="M321"/>
      <c r="N321"/>
    </row>
    <row r="322" spans="2:14" x14ac:dyDescent="0.25">
      <c r="B322"/>
      <c r="D322"/>
      <c r="E322"/>
      <c r="F322"/>
      <c r="G322"/>
      <c r="H322" s="319"/>
      <c r="J322"/>
      <c r="M322"/>
      <c r="N322"/>
    </row>
    <row r="323" spans="2:14" x14ac:dyDescent="0.25">
      <c r="B323"/>
      <c r="D323"/>
      <c r="E323"/>
      <c r="F323"/>
      <c r="G323"/>
      <c r="H323" s="319"/>
      <c r="J323"/>
      <c r="M323"/>
      <c r="N323"/>
    </row>
    <row r="324" spans="2:14" x14ac:dyDescent="0.25">
      <c r="B324"/>
      <c r="D324"/>
      <c r="E324"/>
      <c r="F324"/>
      <c r="G324"/>
      <c r="H324" s="319"/>
      <c r="J324"/>
      <c r="M324"/>
      <c r="N324"/>
    </row>
    <row r="325" spans="2:14" x14ac:dyDescent="0.25">
      <c r="B325"/>
      <c r="D325"/>
      <c r="E325"/>
      <c r="F325"/>
      <c r="G325"/>
      <c r="H325" s="319"/>
      <c r="J325"/>
      <c r="M325"/>
      <c r="N325"/>
    </row>
    <row r="326" spans="2:14" x14ac:dyDescent="0.25">
      <c r="B326"/>
      <c r="D326"/>
      <c r="E326"/>
      <c r="F326"/>
      <c r="G326"/>
      <c r="H326" s="319"/>
      <c r="J326"/>
      <c r="M326"/>
      <c r="N326"/>
    </row>
    <row r="327" spans="2:14" x14ac:dyDescent="0.25">
      <c r="B327"/>
      <c r="D327"/>
      <c r="E327"/>
      <c r="F327"/>
      <c r="G327"/>
      <c r="H327" s="319"/>
      <c r="J327"/>
      <c r="M327"/>
      <c r="N327"/>
    </row>
    <row r="329" spans="2:14" x14ac:dyDescent="0.25">
      <c r="B329" s="316"/>
      <c r="C329" s="316"/>
      <c r="D329" s="316"/>
      <c r="E329" s="316"/>
      <c r="F329" s="316"/>
      <c r="G329" s="316"/>
      <c r="H329" s="317"/>
      <c r="I329"/>
      <c r="J329"/>
      <c r="K329"/>
      <c r="L329"/>
      <c r="M329"/>
      <c r="N329"/>
    </row>
    <row r="330" spans="2:14" x14ac:dyDescent="0.25">
      <c r="B330"/>
      <c r="D330"/>
      <c r="E330"/>
      <c r="F330"/>
      <c r="G330"/>
      <c r="H330" s="319"/>
      <c r="J330"/>
      <c r="M330"/>
      <c r="N330"/>
    </row>
    <row r="331" spans="2:14" x14ac:dyDescent="0.25">
      <c r="B331"/>
      <c r="D331"/>
      <c r="E331"/>
      <c r="F331"/>
      <c r="G331"/>
      <c r="H331" s="319"/>
      <c r="J331"/>
      <c r="M331"/>
      <c r="N331"/>
    </row>
    <row r="332" spans="2:14" x14ac:dyDescent="0.25">
      <c r="B332"/>
      <c r="D332"/>
      <c r="E332"/>
      <c r="F332"/>
      <c r="G332"/>
      <c r="H332" s="319"/>
      <c r="J332"/>
      <c r="M332"/>
      <c r="N332"/>
    </row>
    <row r="333" spans="2:14" x14ac:dyDescent="0.25">
      <c r="B333"/>
      <c r="D333"/>
      <c r="E333"/>
      <c r="F333"/>
      <c r="G333"/>
      <c r="H333" s="319"/>
      <c r="J333"/>
      <c r="M333"/>
      <c r="N333"/>
    </row>
    <row r="334" spans="2:14" x14ac:dyDescent="0.25">
      <c r="B334"/>
      <c r="D334"/>
      <c r="E334"/>
      <c r="F334"/>
      <c r="G334"/>
      <c r="H334" s="319"/>
      <c r="J334"/>
      <c r="M334"/>
      <c r="N334"/>
    </row>
    <row r="335" spans="2:14" x14ac:dyDescent="0.25">
      <c r="B335"/>
      <c r="D335"/>
      <c r="E335"/>
      <c r="F335"/>
      <c r="G335"/>
      <c r="H335" s="319"/>
      <c r="J335"/>
      <c r="M335"/>
      <c r="N335"/>
    </row>
    <row r="336" spans="2:14" x14ac:dyDescent="0.25">
      <c r="B336"/>
      <c r="D336"/>
      <c r="E336"/>
      <c r="F336"/>
      <c r="G336"/>
      <c r="H336" s="319"/>
      <c r="J336"/>
      <c r="M336"/>
      <c r="N336"/>
    </row>
    <row r="337" spans="2:14" x14ac:dyDescent="0.25">
      <c r="B337"/>
      <c r="D337"/>
      <c r="E337"/>
      <c r="F337"/>
      <c r="G337"/>
      <c r="H337" s="319"/>
      <c r="J337"/>
      <c r="M337"/>
      <c r="N337"/>
    </row>
    <row r="338" spans="2:14" x14ac:dyDescent="0.25">
      <c r="B338"/>
      <c r="D338"/>
      <c r="E338"/>
      <c r="F338"/>
      <c r="G338"/>
      <c r="H338" s="319"/>
      <c r="J338"/>
      <c r="M338"/>
      <c r="N338"/>
    </row>
    <row r="339" spans="2:14" x14ac:dyDescent="0.25">
      <c r="B339"/>
      <c r="D339"/>
      <c r="E339"/>
      <c r="F339"/>
      <c r="G339"/>
      <c r="H339" s="319"/>
      <c r="J339"/>
      <c r="M339"/>
      <c r="N339"/>
    </row>
    <row r="340" spans="2:14" x14ac:dyDescent="0.25">
      <c r="B340"/>
      <c r="D340"/>
      <c r="E340"/>
      <c r="F340"/>
      <c r="G340"/>
      <c r="H340" s="319"/>
      <c r="J340"/>
      <c r="M340"/>
      <c r="N340"/>
    </row>
    <row r="341" spans="2:14" x14ac:dyDescent="0.25">
      <c r="B341"/>
      <c r="D341"/>
      <c r="E341"/>
      <c r="F341"/>
      <c r="G341"/>
      <c r="H341" s="319"/>
      <c r="J341"/>
      <c r="M341"/>
      <c r="N341"/>
    </row>
  </sheetData>
  <mergeCells count="10">
    <mergeCell ref="B285:G285"/>
    <mergeCell ref="B300:G300"/>
    <mergeCell ref="B314:G314"/>
    <mergeCell ref="B329:G329"/>
    <mergeCell ref="A1:N1"/>
    <mergeCell ref="A2:N2"/>
    <mergeCell ref="A3:N3"/>
    <mergeCell ref="B4:G4"/>
    <mergeCell ref="I4:N4"/>
    <mergeCell ref="A13:N13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10957-9B20-4A21-9278-FB3B4D3B0E21}">
  <sheetPr codeName="Hoja15"/>
  <dimension ref="A1:V412"/>
  <sheetViews>
    <sheetView topLeftCell="A40" workbookViewId="0">
      <selection activeCell="C24" sqref="C24"/>
    </sheetView>
  </sheetViews>
  <sheetFormatPr baseColWidth="10" defaultColWidth="0" defaultRowHeight="0" customHeight="1" zeroHeight="1" x14ac:dyDescent="0.25"/>
  <cols>
    <col min="1" max="1" width="29.85546875" style="303" bestFit="1" customWidth="1"/>
    <col min="2" max="5" width="11.42578125" style="318" customWidth="1"/>
    <col min="6" max="6" width="12.28515625" style="318" customWidth="1"/>
    <col min="7" max="7" width="12.7109375" style="318" customWidth="1"/>
    <col min="8" max="8" width="11.42578125" style="318" customWidth="1"/>
    <col min="9" max="9" width="1.28515625" style="318" customWidth="1"/>
    <col min="10" max="14" width="11.42578125" style="318" customWidth="1"/>
    <col min="15" max="15" width="14" style="318" customWidth="1"/>
    <col min="16" max="16" width="11.42578125" style="318" customWidth="1"/>
    <col min="17" max="20" width="11.42578125" hidden="1" customWidth="1"/>
    <col min="21" max="21" width="24" hidden="1" customWidth="1"/>
    <col min="22" max="16384" width="11.42578125" hidden="1"/>
  </cols>
  <sheetData>
    <row r="1" spans="1:22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 ht="21" x14ac:dyDescent="0.35">
      <c r="A2" s="320" t="s">
        <v>90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</row>
    <row r="3" spans="1:22" ht="21" x14ac:dyDescent="0.25">
      <c r="A3" s="4" t="s">
        <v>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22" ht="21" x14ac:dyDescent="0.35">
      <c r="A4" s="321" t="s">
        <v>92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</row>
    <row r="5" spans="1:22" ht="15" x14ac:dyDescent="0.25">
      <c r="A5" s="67"/>
      <c r="B5" s="11" t="s">
        <v>123</v>
      </c>
      <c r="C5" s="12"/>
      <c r="D5" s="12"/>
      <c r="E5" s="12"/>
      <c r="F5" s="12"/>
      <c r="G5" s="12"/>
      <c r="H5" s="13"/>
      <c r="I5" s="322"/>
      <c r="J5" s="11" t="str">
        <f>CONCATENATE("acumulado ",B5)</f>
        <v>acumulado julio</v>
      </c>
      <c r="K5" s="12"/>
      <c r="L5" s="12"/>
      <c r="M5" s="12"/>
      <c r="N5" s="12"/>
      <c r="O5" s="12"/>
      <c r="P5" s="13"/>
    </row>
    <row r="6" spans="1:22" ht="15" x14ac:dyDescent="0.25">
      <c r="A6" s="15"/>
      <c r="B6" s="17">
        <v>2023</v>
      </c>
      <c r="C6" s="17">
        <v>2024</v>
      </c>
      <c r="D6" s="17">
        <v>2025</v>
      </c>
      <c r="E6" s="17">
        <v>2026</v>
      </c>
      <c r="F6" s="17" t="str">
        <f>CONCATENATE("var ",RIGHT(E6,2),"/",RIGHT(D6,2))</f>
        <v>var 26/25</v>
      </c>
      <c r="G6" s="17" t="str">
        <f>CONCATENATE("dif ",RIGHT(E6,2),"-",RIGHT(D6,2))</f>
        <v>dif 26-25</v>
      </c>
      <c r="H6" s="17" t="str">
        <f>CONCATENATE("cuota ",RIGHT(E6,2))</f>
        <v>cuota 26</v>
      </c>
      <c r="I6" s="322"/>
      <c r="J6" s="17">
        <v>2023</v>
      </c>
      <c r="K6" s="17">
        <v>2024</v>
      </c>
      <c r="L6" s="17">
        <v>2025</v>
      </c>
      <c r="M6" s="17">
        <v>2026</v>
      </c>
      <c r="N6" s="17" t="str">
        <f>CONCATENATE("var ",RIGHT(M6,2),"/",RIGHT(L6,2))</f>
        <v>var 26/25</v>
      </c>
      <c r="O6" s="17" t="str">
        <f>CONCATENATE("dif ",RIGHT(M6,2),"-",RIGHT(L6,2))</f>
        <v>dif 26-25</v>
      </c>
      <c r="P6" s="17" t="str">
        <f>CONCATENATE("cuota ",RIGHT(M6,2))</f>
        <v>cuota 26</v>
      </c>
      <c r="V6" s="323"/>
    </row>
    <row r="7" spans="1:22" ht="15" x14ac:dyDescent="0.25">
      <c r="A7" s="324" t="s">
        <v>93</v>
      </c>
      <c r="B7" s="325">
        <v>765723</v>
      </c>
      <c r="C7" s="325">
        <v>845461</v>
      </c>
      <c r="D7" s="325">
        <v>881349</v>
      </c>
      <c r="E7" s="325">
        <v>887775</v>
      </c>
      <c r="F7" s="326">
        <f>IFERROR(E7/D7-1,"-")</f>
        <v>7.2910958088112654E-3</v>
      </c>
      <c r="G7" s="325">
        <f>IFERROR(E7-D7,"-")</f>
        <v>6426</v>
      </c>
      <c r="H7" s="326">
        <f>E7/$E$7</f>
        <v>1</v>
      </c>
      <c r="I7" s="327"/>
      <c r="J7" s="325">
        <v>5172605</v>
      </c>
      <c r="K7" s="325">
        <v>5780406</v>
      </c>
      <c r="L7" s="325">
        <v>6033743</v>
      </c>
      <c r="M7" s="325">
        <v>5981813</v>
      </c>
      <c r="N7" s="326">
        <f>IFERROR(M7/L7-1,"-")</f>
        <v>-8.606597927687698E-3</v>
      </c>
      <c r="O7" s="325">
        <f>IFERROR(M7-L7,"-")</f>
        <v>-51930</v>
      </c>
      <c r="P7" s="326">
        <f>M7/$M$7</f>
        <v>1</v>
      </c>
      <c r="V7" s="328"/>
    </row>
    <row r="8" spans="1:22" ht="15" x14ac:dyDescent="0.25">
      <c r="A8" s="311" t="s">
        <v>94</v>
      </c>
      <c r="B8" s="329">
        <v>717093</v>
      </c>
      <c r="C8" s="329">
        <v>794751</v>
      </c>
      <c r="D8" s="329">
        <v>834541</v>
      </c>
      <c r="E8" s="329">
        <v>844907</v>
      </c>
      <c r="F8" s="330">
        <f>IFERROR(E8/D8-1,"-")</f>
        <v>1.2421199198122013E-2</v>
      </c>
      <c r="G8" s="329">
        <f>IFERROR(E8-D8,"-")</f>
        <v>10366</v>
      </c>
      <c r="H8" s="330">
        <f>E8/$E$7</f>
        <v>0.95171299034102108</v>
      </c>
      <c r="I8" s="322"/>
      <c r="J8" s="329">
        <v>4755748</v>
      </c>
      <c r="K8" s="329">
        <v>5358895</v>
      </c>
      <c r="L8" s="329">
        <v>5621630</v>
      </c>
      <c r="M8" s="329">
        <v>5580714</v>
      </c>
      <c r="N8" s="330">
        <f>IFERROR(M8/L8-1,"-")</f>
        <v>-7.2783160755865994E-3</v>
      </c>
      <c r="O8" s="329">
        <f>IFERROR(M8-L8,"-")</f>
        <v>-40916</v>
      </c>
      <c r="P8" s="330">
        <f>M8/$M$7</f>
        <v>0.93294691759839365</v>
      </c>
    </row>
    <row r="9" spans="1:22" ht="15" x14ac:dyDescent="0.25">
      <c r="A9" s="311" t="s">
        <v>95</v>
      </c>
      <c r="B9" s="329">
        <v>48630</v>
      </c>
      <c r="C9" s="329">
        <v>50693</v>
      </c>
      <c r="D9" s="329">
        <v>46808</v>
      </c>
      <c r="E9" s="329">
        <v>42866</v>
      </c>
      <c r="F9" s="330">
        <f>IFERROR(E9/D9-1,"-")</f>
        <v>-8.4216373269526579E-2</v>
      </c>
      <c r="G9" s="329">
        <f>IFERROR(E9-D9,"-")</f>
        <v>-3942</v>
      </c>
      <c r="H9" s="330">
        <f>E9/$E$7</f>
        <v>4.8284756835909999E-2</v>
      </c>
      <c r="I9" s="322"/>
      <c r="J9" s="329">
        <v>416852</v>
      </c>
      <c r="K9" s="329">
        <v>421223</v>
      </c>
      <c r="L9" s="329">
        <v>412111</v>
      </c>
      <c r="M9" s="329">
        <v>401093</v>
      </c>
      <c r="N9" s="330">
        <f>IFERROR(M9/L9-1,"-")</f>
        <v>-2.6735515431522083E-2</v>
      </c>
      <c r="O9" s="329">
        <f>IFERROR(M9-L9,"-")</f>
        <v>-11018</v>
      </c>
      <c r="P9" s="330">
        <f>M9/$M$7</f>
        <v>6.705207936122376E-2</v>
      </c>
    </row>
    <row r="10" spans="1:22" ht="15" x14ac:dyDescent="0.25">
      <c r="A10" s="331" t="s">
        <v>96</v>
      </c>
      <c r="B10" s="329">
        <v>0</v>
      </c>
      <c r="C10" s="329">
        <v>17</v>
      </c>
      <c r="D10" s="329">
        <v>0</v>
      </c>
      <c r="E10" s="329">
        <v>2</v>
      </c>
      <c r="F10" s="330" t="str">
        <f>IFERROR(E10/D10-1,"-")</f>
        <v>-</v>
      </c>
      <c r="G10" s="329">
        <f>IFERROR(E10-D10,"-")</f>
        <v>2</v>
      </c>
      <c r="H10" s="330">
        <f>E10/$E$7</f>
        <v>2.2528230689082257E-6</v>
      </c>
      <c r="I10" s="322"/>
      <c r="J10" s="329">
        <v>5</v>
      </c>
      <c r="K10" s="329">
        <v>288</v>
      </c>
      <c r="L10" s="329">
        <v>2</v>
      </c>
      <c r="M10" s="329">
        <v>6</v>
      </c>
      <c r="N10" s="330">
        <f>IFERROR(M10/L10-1,"-")</f>
        <v>2</v>
      </c>
      <c r="O10" s="329">
        <f>IFERROR(M10-L10,"-")</f>
        <v>4</v>
      </c>
      <c r="P10" s="330">
        <f>M10/$M$7</f>
        <v>1.0030403825729758E-6</v>
      </c>
    </row>
    <row r="11" spans="1:22" ht="21" x14ac:dyDescent="0.35">
      <c r="A11" s="321" t="s">
        <v>97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</row>
    <row r="12" spans="1:22" ht="15" x14ac:dyDescent="0.25">
      <c r="A12" s="67"/>
      <c r="B12" s="11" t="s">
        <v>123</v>
      </c>
      <c r="C12" s="12"/>
      <c r="D12" s="12"/>
      <c r="E12" s="12"/>
      <c r="F12" s="12"/>
      <c r="G12" s="12"/>
      <c r="H12" s="13"/>
      <c r="I12" s="322"/>
      <c r="J12" s="11" t="str">
        <f>CONCATENATE("acumulado ",B12)</f>
        <v>acumulado julio</v>
      </c>
      <c r="K12" s="12"/>
      <c r="L12" s="12"/>
      <c r="M12" s="12"/>
      <c r="N12" s="12"/>
      <c r="O12" s="12"/>
      <c r="P12" s="13"/>
      <c r="U12" s="332"/>
    </row>
    <row r="13" spans="1:22" ht="15" x14ac:dyDescent="0.25">
      <c r="A13" s="15" t="s">
        <v>98</v>
      </c>
      <c r="B13" s="17">
        <f>B$6</f>
        <v>2023</v>
      </c>
      <c r="C13" s="17">
        <f t="shared" ref="C13" si="0">C$6</f>
        <v>2024</v>
      </c>
      <c r="D13" s="17">
        <f>D$6</f>
        <v>2025</v>
      </c>
      <c r="E13" s="17">
        <v>2026</v>
      </c>
      <c r="F13" s="17" t="str">
        <f>CONCATENATE("var ",RIGHT(E13,2),"/",RIGHT(D13,2))</f>
        <v>var 26/25</v>
      </c>
      <c r="G13" s="17" t="str">
        <f>CONCATENATE("dif ",RIGHT(E13,2),"-",RIGHT(D13,2))</f>
        <v>dif 26-25</v>
      </c>
      <c r="H13" s="17" t="str">
        <f>CONCATENATE("cuota ",RIGHT(E13,2))</f>
        <v>cuota 26</v>
      </c>
      <c r="I13" s="322"/>
      <c r="J13" s="17">
        <f>J$6</f>
        <v>2023</v>
      </c>
      <c r="K13" s="17">
        <f t="shared" ref="K13" si="1">K$6</f>
        <v>2024</v>
      </c>
      <c r="L13" s="17">
        <f>L$6</f>
        <v>2025</v>
      </c>
      <c r="M13" s="17">
        <v>2026</v>
      </c>
      <c r="N13" s="17" t="str">
        <f>CONCATENATE("var ",RIGHT(M13,2),"/",RIGHT(L13,2))</f>
        <v>var 26/25</v>
      </c>
      <c r="O13" s="17" t="str">
        <f>CONCATENATE("dif ",RIGHT(M13,2),"-",RIGHT(L13,2))</f>
        <v>dif 26-25</v>
      </c>
      <c r="P13" s="17" t="str">
        <f>CONCATENATE("cuota ",RIGHT(M13,2))</f>
        <v>cuota 26</v>
      </c>
      <c r="U13" s="333"/>
    </row>
    <row r="14" spans="1:22" ht="15" x14ac:dyDescent="0.25">
      <c r="A14" s="334" t="s">
        <v>99</v>
      </c>
      <c r="B14" s="335">
        <v>765723</v>
      </c>
      <c r="C14" s="335">
        <v>845461</v>
      </c>
      <c r="D14" s="335">
        <v>881349</v>
      </c>
      <c r="E14" s="335">
        <v>887775</v>
      </c>
      <c r="F14" s="336">
        <f>IFERROR(E14/D14-1,"-")</f>
        <v>7.2910958088112654E-3</v>
      </c>
      <c r="G14" s="335">
        <f t="shared" ref="G14:G48" si="2">IFERROR(E14-D14,"-")</f>
        <v>6426</v>
      </c>
      <c r="H14" s="336">
        <f t="shared" ref="H14:H48" si="3">IFERROR(E14/$E$7,"-")</f>
        <v>1</v>
      </c>
      <c r="I14" s="327"/>
      <c r="J14" s="335">
        <v>5172600</v>
      </c>
      <c r="K14" s="335">
        <v>5780118</v>
      </c>
      <c r="L14" s="335">
        <v>6033741</v>
      </c>
      <c r="M14" s="335">
        <v>5981807</v>
      </c>
      <c r="N14" s="326">
        <f t="shared" ref="N14:N48" si="4">IFERROR(M14/L14-1,"-")</f>
        <v>-8.6072637191421109E-3</v>
      </c>
      <c r="O14" s="325">
        <f t="shared" ref="O14:O48" si="5">IFERROR(M14-L14,"-")</f>
        <v>-51934</v>
      </c>
      <c r="P14" s="326">
        <f>M14/$M$14</f>
        <v>1</v>
      </c>
      <c r="U14" s="333"/>
    </row>
    <row r="15" spans="1:22" ht="15" x14ac:dyDescent="0.25">
      <c r="A15" s="337" t="s">
        <v>100</v>
      </c>
      <c r="B15" s="338">
        <v>330308</v>
      </c>
      <c r="C15" s="338">
        <v>358040</v>
      </c>
      <c r="D15" s="338">
        <v>381034</v>
      </c>
      <c r="E15" s="338">
        <v>403378</v>
      </c>
      <c r="F15" s="339">
        <f t="shared" ref="F15:F48" si="6">IFERROR(E15/D15-1,"-")</f>
        <v>5.8640436286525599E-2</v>
      </c>
      <c r="G15" s="338">
        <f t="shared" si="2"/>
        <v>22344</v>
      </c>
      <c r="H15" s="339">
        <f t="shared" si="3"/>
        <v>0.4543696319450311</v>
      </c>
      <c r="I15" s="327"/>
      <c r="J15" s="338">
        <v>2012794</v>
      </c>
      <c r="K15" s="338">
        <v>2223125</v>
      </c>
      <c r="L15" s="338">
        <v>2341319</v>
      </c>
      <c r="M15" s="338">
        <v>2351130</v>
      </c>
      <c r="N15" s="339">
        <f>IFERROR(M15/L15-1,"-")</f>
        <v>4.1903730333201494E-3</v>
      </c>
      <c r="O15" s="338">
        <f t="shared" si="5"/>
        <v>9811</v>
      </c>
      <c r="P15" s="339">
        <f t="shared" ref="P15:P48" si="7">M15/$M$14</f>
        <v>0.39304678335492937</v>
      </c>
    </row>
    <row r="16" spans="1:22" ht="15" x14ac:dyDescent="0.25">
      <c r="A16" s="311" t="s">
        <v>101</v>
      </c>
      <c r="B16" s="329">
        <v>137128</v>
      </c>
      <c r="C16" s="329">
        <v>136837</v>
      </c>
      <c r="D16" s="329">
        <v>143733</v>
      </c>
      <c r="E16" s="329">
        <v>153650</v>
      </c>
      <c r="F16" s="330">
        <f t="shared" si="6"/>
        <v>6.8995985612211541E-2</v>
      </c>
      <c r="G16" s="329">
        <f t="shared" si="2"/>
        <v>9917</v>
      </c>
      <c r="H16" s="330">
        <f t="shared" si="3"/>
        <v>0.17307313226887444</v>
      </c>
      <c r="I16" s="322"/>
      <c r="J16" s="329">
        <v>825668</v>
      </c>
      <c r="K16" s="329">
        <v>878364</v>
      </c>
      <c r="L16" s="329">
        <v>906052</v>
      </c>
      <c r="M16" s="329">
        <v>937633</v>
      </c>
      <c r="N16" s="330">
        <f t="shared" si="4"/>
        <v>3.485561535099535E-2</v>
      </c>
      <c r="O16" s="329">
        <f>IFERROR(M16-L16,"-")</f>
        <v>31581</v>
      </c>
      <c r="P16" s="330">
        <f t="shared" si="7"/>
        <v>0.15674745106286445</v>
      </c>
    </row>
    <row r="17" spans="1:17" ht="15" x14ac:dyDescent="0.25">
      <c r="A17" s="340" t="s">
        <v>102</v>
      </c>
      <c r="B17" s="341">
        <v>193180</v>
      </c>
      <c r="C17" s="341">
        <v>221203</v>
      </c>
      <c r="D17" s="341">
        <v>237301</v>
      </c>
      <c r="E17" s="341">
        <v>249728</v>
      </c>
      <c r="F17" s="342">
        <f t="shared" si="6"/>
        <v>5.2368089472863533E-2</v>
      </c>
      <c r="G17" s="341">
        <f t="shared" si="2"/>
        <v>12427</v>
      </c>
      <c r="H17" s="342">
        <f t="shared" si="3"/>
        <v>0.28129649967615666</v>
      </c>
      <c r="I17" s="322"/>
      <c r="J17" s="341">
        <v>1187126</v>
      </c>
      <c r="K17" s="341">
        <v>1344761</v>
      </c>
      <c r="L17" s="341">
        <v>1435267</v>
      </c>
      <c r="M17" s="341">
        <v>1413497</v>
      </c>
      <c r="N17" s="342">
        <f t="shared" si="4"/>
        <v>-1.5167909524848033E-2</v>
      </c>
      <c r="O17" s="341">
        <f t="shared" si="5"/>
        <v>-21770</v>
      </c>
      <c r="P17" s="342">
        <f t="shared" si="7"/>
        <v>0.23629933229206493</v>
      </c>
    </row>
    <row r="18" spans="1:17" ht="15" x14ac:dyDescent="0.25">
      <c r="A18" s="337" t="s">
        <v>103</v>
      </c>
      <c r="B18" s="338">
        <f>B14-B15</f>
        <v>435415</v>
      </c>
      <c r="C18" s="338">
        <f>C14-C15</f>
        <v>487421</v>
      </c>
      <c r="D18" s="338">
        <f>D14-D15</f>
        <v>500315</v>
      </c>
      <c r="E18" s="338">
        <f>E14-E15</f>
        <v>484397</v>
      </c>
      <c r="F18" s="339">
        <f t="shared" si="6"/>
        <v>-3.1815955947752883E-2</v>
      </c>
      <c r="G18" s="338">
        <f t="shared" si="2"/>
        <v>-15918</v>
      </c>
      <c r="H18" s="339">
        <f t="shared" si="3"/>
        <v>0.5456303680549689</v>
      </c>
      <c r="I18" s="327"/>
      <c r="J18" s="338">
        <f>J14-J15</f>
        <v>3159806</v>
      </c>
      <c r="K18" s="338">
        <f>K14-K15</f>
        <v>3556993</v>
      </c>
      <c r="L18" s="338">
        <f>L14-L15</f>
        <v>3692422</v>
      </c>
      <c r="M18" s="338">
        <f>M14-M15</f>
        <v>3630677</v>
      </c>
      <c r="N18" s="339">
        <f t="shared" si="4"/>
        <v>-1.6722086478739406E-2</v>
      </c>
      <c r="O18" s="338">
        <f t="shared" si="5"/>
        <v>-61745</v>
      </c>
      <c r="P18" s="339">
        <f t="shared" si="7"/>
        <v>0.60695321664507063</v>
      </c>
    </row>
    <row r="19" spans="1:17" ht="15" x14ac:dyDescent="0.25">
      <c r="A19" s="311" t="s">
        <v>29</v>
      </c>
      <c r="B19" s="329">
        <v>219365</v>
      </c>
      <c r="C19" s="329">
        <v>234824</v>
      </c>
      <c r="D19" s="329">
        <v>241545</v>
      </c>
      <c r="E19" s="329">
        <v>240110</v>
      </c>
      <c r="F19" s="330">
        <f t="shared" si="6"/>
        <v>-5.9409219814113845E-3</v>
      </c>
      <c r="G19" s="329">
        <f t="shared" si="2"/>
        <v>-1435</v>
      </c>
      <c r="H19" s="330">
        <f t="shared" si="3"/>
        <v>0.27046267353777703</v>
      </c>
      <c r="I19" s="322"/>
      <c r="J19" s="329">
        <v>1459105</v>
      </c>
      <c r="K19" s="329">
        <v>1597647</v>
      </c>
      <c r="L19" s="329">
        <v>1634232</v>
      </c>
      <c r="M19" s="329">
        <v>1624851</v>
      </c>
      <c r="N19" s="330">
        <f t="shared" si="4"/>
        <v>-5.74031104518824E-3</v>
      </c>
      <c r="O19" s="329">
        <f t="shared" si="5"/>
        <v>-9381</v>
      </c>
      <c r="P19" s="330">
        <f t="shared" si="7"/>
        <v>0.27163213390201324</v>
      </c>
      <c r="Q19" s="303"/>
    </row>
    <row r="20" spans="1:17" ht="15" x14ac:dyDescent="0.25">
      <c r="A20" s="311" t="s">
        <v>22</v>
      </c>
      <c r="B20" s="329">
        <v>47134</v>
      </c>
      <c r="C20" s="329">
        <v>48134</v>
      </c>
      <c r="D20" s="329">
        <v>52534</v>
      </c>
      <c r="E20" s="329">
        <v>41798</v>
      </c>
      <c r="F20" s="330">
        <f>IFERROR(E20/D20-1,"-")</f>
        <v>-0.20436288879582742</v>
      </c>
      <c r="G20" s="329">
        <f t="shared" si="2"/>
        <v>-10736</v>
      </c>
      <c r="H20" s="330">
        <f t="shared" si="3"/>
        <v>4.7081749317113009E-2</v>
      </c>
      <c r="I20" s="322"/>
      <c r="J20" s="329">
        <v>446330</v>
      </c>
      <c r="K20" s="329">
        <v>493037</v>
      </c>
      <c r="L20" s="329">
        <v>527397</v>
      </c>
      <c r="M20" s="329">
        <v>470799</v>
      </c>
      <c r="N20" s="330">
        <f t="shared" si="4"/>
        <v>-0.10731574127270349</v>
      </c>
      <c r="O20" s="329">
        <f t="shared" si="5"/>
        <v>-56598</v>
      </c>
      <c r="P20" s="330">
        <f t="shared" si="7"/>
        <v>7.8705147123603283E-2</v>
      </c>
      <c r="Q20" s="303"/>
    </row>
    <row r="21" spans="1:17" ht="15" x14ac:dyDescent="0.25">
      <c r="A21" s="311" t="s">
        <v>104</v>
      </c>
      <c r="B21" s="329">
        <v>23412</v>
      </c>
      <c r="C21" s="329">
        <v>24949</v>
      </c>
      <c r="D21" s="329">
        <v>24075</v>
      </c>
      <c r="E21" s="329">
        <v>24788</v>
      </c>
      <c r="F21" s="330">
        <f t="shared" si="6"/>
        <v>2.9615784008307333E-2</v>
      </c>
      <c r="G21" s="329">
        <f t="shared" si="2"/>
        <v>713</v>
      </c>
      <c r="H21" s="330">
        <f t="shared" si="3"/>
        <v>2.792148911604855E-2</v>
      </c>
      <c r="I21" s="322"/>
      <c r="J21" s="329">
        <v>141060</v>
      </c>
      <c r="K21" s="329">
        <v>150226</v>
      </c>
      <c r="L21" s="329">
        <v>155964</v>
      </c>
      <c r="M21" s="329">
        <v>165332</v>
      </c>
      <c r="N21" s="330">
        <f t="shared" si="4"/>
        <v>6.0065143238183127E-2</v>
      </c>
      <c r="O21" s="329">
        <f t="shared" si="5"/>
        <v>9368</v>
      </c>
      <c r="P21" s="330">
        <f t="shared" si="7"/>
        <v>2.7639139811765908E-2</v>
      </c>
      <c r="Q21" s="303"/>
    </row>
    <row r="22" spans="1:17" ht="15" x14ac:dyDescent="0.25">
      <c r="A22" s="311" t="s">
        <v>105</v>
      </c>
      <c r="B22" s="329">
        <v>19007</v>
      </c>
      <c r="C22" s="329">
        <v>20461</v>
      </c>
      <c r="D22" s="329">
        <v>21397</v>
      </c>
      <c r="E22" s="329">
        <v>21560.000000000004</v>
      </c>
      <c r="F22" s="330">
        <f t="shared" si="6"/>
        <v>7.6178903584616098E-3</v>
      </c>
      <c r="G22" s="329">
        <f t="shared" si="2"/>
        <v>163.00000000000364</v>
      </c>
      <c r="H22" s="330">
        <f t="shared" si="3"/>
        <v>2.4285432682830677E-2</v>
      </c>
      <c r="I22" s="322"/>
      <c r="J22" s="329">
        <v>116141</v>
      </c>
      <c r="K22" s="329">
        <v>127444</v>
      </c>
      <c r="L22" s="329">
        <v>122647</v>
      </c>
      <c r="M22" s="329">
        <v>128234</v>
      </c>
      <c r="N22" s="330">
        <f t="shared" si="4"/>
        <v>4.5553499066426362E-2</v>
      </c>
      <c r="O22" s="329">
        <f t="shared" si="5"/>
        <v>5587</v>
      </c>
      <c r="P22" s="330">
        <f t="shared" si="7"/>
        <v>2.1437334905656434E-2</v>
      </c>
      <c r="Q22" s="303"/>
    </row>
    <row r="23" spans="1:17" ht="15" x14ac:dyDescent="0.25">
      <c r="A23" s="311" t="s">
        <v>28</v>
      </c>
      <c r="B23" s="329">
        <v>2020</v>
      </c>
      <c r="C23" s="329">
        <v>2294</v>
      </c>
      <c r="D23" s="329">
        <v>1888</v>
      </c>
      <c r="E23" s="329">
        <v>1864</v>
      </c>
      <c r="F23" s="330">
        <f t="shared" si="6"/>
        <v>-1.2711864406779627E-2</v>
      </c>
      <c r="G23" s="329">
        <f t="shared" si="2"/>
        <v>-24</v>
      </c>
      <c r="H23" s="330">
        <f t="shared" si="3"/>
        <v>2.0996311002224664E-3</v>
      </c>
      <c r="I23" s="322"/>
      <c r="J23" s="329">
        <v>14960</v>
      </c>
      <c r="K23" s="329">
        <v>15810</v>
      </c>
      <c r="L23" s="329">
        <v>14892</v>
      </c>
      <c r="M23" s="329">
        <v>15170</v>
      </c>
      <c r="N23" s="330">
        <f t="shared" si="4"/>
        <v>1.8667741069030352E-2</v>
      </c>
      <c r="O23" s="329">
        <f t="shared" si="5"/>
        <v>278</v>
      </c>
      <c r="P23" s="330">
        <f t="shared" si="7"/>
        <v>2.5360229776721314E-3</v>
      </c>
      <c r="Q23" s="303"/>
    </row>
    <row r="24" spans="1:17" ht="15" x14ac:dyDescent="0.25">
      <c r="A24" s="311" t="s">
        <v>106</v>
      </c>
      <c r="B24" s="329">
        <f>B25+B26+B27+B28</f>
        <v>4980</v>
      </c>
      <c r="C24" s="329">
        <f>C25+C26+C27+C28</f>
        <v>4033</v>
      </c>
      <c r="D24" s="329">
        <f>D25+D26+D27+D28</f>
        <v>3202</v>
      </c>
      <c r="E24" s="329">
        <f>E25+E26+E27+E28</f>
        <v>1579</v>
      </c>
      <c r="F24" s="330">
        <f t="shared" si="6"/>
        <v>-0.5068707058088695</v>
      </c>
      <c r="G24" s="329">
        <f t="shared" si="2"/>
        <v>-1623</v>
      </c>
      <c r="H24" s="330">
        <f t="shared" si="3"/>
        <v>1.7786038129030441E-3</v>
      </c>
      <c r="I24" s="322"/>
      <c r="J24" s="329">
        <f>J25+J26+J27+J28</f>
        <v>176876</v>
      </c>
      <c r="K24" s="329">
        <f>K25+K26+K27+K28</f>
        <v>174646</v>
      </c>
      <c r="L24" s="329">
        <f>L25+L26+L27+L28</f>
        <v>155754</v>
      </c>
      <c r="M24" s="329">
        <f>M25+M26+M27+M28</f>
        <v>147101</v>
      </c>
      <c r="N24" s="330">
        <f t="shared" si="4"/>
        <v>-5.555555555555558E-2</v>
      </c>
      <c r="O24" s="329">
        <f t="shared" si="5"/>
        <v>-8653</v>
      </c>
      <c r="P24" s="330">
        <f t="shared" si="7"/>
        <v>2.4591398552310365E-2</v>
      </c>
      <c r="Q24" s="303"/>
    </row>
    <row r="25" spans="1:17" ht="15" x14ac:dyDescent="0.25">
      <c r="A25" s="311" t="s">
        <v>27</v>
      </c>
      <c r="B25" s="329">
        <v>0</v>
      </c>
      <c r="C25" s="329">
        <v>0</v>
      </c>
      <c r="D25" s="329">
        <v>0</v>
      </c>
      <c r="E25" s="329">
        <v>0</v>
      </c>
      <c r="F25" s="330" t="str">
        <f>IFERROR(E25/D25-1,"-")</f>
        <v>-</v>
      </c>
      <c r="G25" s="329">
        <f t="shared" si="2"/>
        <v>0</v>
      </c>
      <c r="H25" s="330">
        <f t="shared" si="3"/>
        <v>0</v>
      </c>
      <c r="I25" s="322"/>
      <c r="J25" s="329">
        <v>42208</v>
      </c>
      <c r="K25" s="329">
        <v>41145</v>
      </c>
      <c r="L25" s="329">
        <v>34361</v>
      </c>
      <c r="M25" s="329">
        <v>33592</v>
      </c>
      <c r="N25" s="330">
        <f t="shared" si="4"/>
        <v>-2.2380023864264742E-2</v>
      </c>
      <c r="O25" s="329">
        <f t="shared" si="5"/>
        <v>-769</v>
      </c>
      <c r="P25" s="330">
        <f t="shared" si="7"/>
        <v>5.6156943880001477E-3</v>
      </c>
      <c r="Q25" s="303"/>
    </row>
    <row r="26" spans="1:17" ht="15" x14ac:dyDescent="0.25">
      <c r="A26" s="311" t="s">
        <v>37</v>
      </c>
      <c r="B26" s="329">
        <v>547</v>
      </c>
      <c r="C26" s="329">
        <v>2</v>
      </c>
      <c r="D26" s="329">
        <v>11</v>
      </c>
      <c r="E26" s="329">
        <v>0</v>
      </c>
      <c r="F26" s="330">
        <f t="shared" si="6"/>
        <v>-1</v>
      </c>
      <c r="G26" s="329">
        <f t="shared" si="2"/>
        <v>-11</v>
      </c>
      <c r="H26" s="330">
        <f t="shared" si="3"/>
        <v>0</v>
      </c>
      <c r="I26" s="322"/>
      <c r="J26" s="329">
        <v>39678</v>
      </c>
      <c r="K26" s="329">
        <v>41178</v>
      </c>
      <c r="L26" s="329">
        <v>32161</v>
      </c>
      <c r="M26" s="329">
        <v>32310</v>
      </c>
      <c r="N26" s="330">
        <f>IFERROR(M26/L26-1,"-")</f>
        <v>4.6329405180187688E-3</v>
      </c>
      <c r="O26" s="329">
        <f>IFERROR(M26-L26,"-")</f>
        <v>149</v>
      </c>
      <c r="P26" s="330">
        <f>M26/$M$14</f>
        <v>5.4013778779556081E-3</v>
      </c>
      <c r="Q26" s="303"/>
    </row>
    <row r="27" spans="1:17" ht="15" x14ac:dyDescent="0.25">
      <c r="A27" s="311" t="s">
        <v>25</v>
      </c>
      <c r="B27" s="329">
        <v>1439</v>
      </c>
      <c r="C27" s="329">
        <v>1812</v>
      </c>
      <c r="D27" s="329">
        <v>1764</v>
      </c>
      <c r="E27" s="329">
        <v>833</v>
      </c>
      <c r="F27" s="330">
        <f t="shared" si="6"/>
        <v>-0.52777777777777779</v>
      </c>
      <c r="G27" s="329">
        <f t="shared" si="2"/>
        <v>-931</v>
      </c>
      <c r="H27" s="330">
        <f t="shared" si="3"/>
        <v>9.38300808200276E-4</v>
      </c>
      <c r="I27" s="322"/>
      <c r="J27" s="329">
        <v>58802</v>
      </c>
      <c r="K27" s="329">
        <v>52092</v>
      </c>
      <c r="L27" s="329">
        <v>51416</v>
      </c>
      <c r="M27" s="329">
        <v>46265</v>
      </c>
      <c r="N27" s="330">
        <f t="shared" si="4"/>
        <v>-0.10018282246771437</v>
      </c>
      <c r="O27" s="329">
        <f t="shared" si="5"/>
        <v>-5151</v>
      </c>
      <c r="P27" s="330">
        <f t="shared" si="7"/>
        <v>7.73428497442328E-3</v>
      </c>
      <c r="Q27" s="303"/>
    </row>
    <row r="28" spans="1:17" ht="15" x14ac:dyDescent="0.25">
      <c r="A28" s="311" t="s">
        <v>36</v>
      </c>
      <c r="B28" s="329">
        <v>2994</v>
      </c>
      <c r="C28" s="329">
        <v>2219</v>
      </c>
      <c r="D28" s="329">
        <v>1427</v>
      </c>
      <c r="E28" s="329">
        <v>746</v>
      </c>
      <c r="F28" s="330">
        <f t="shared" si="6"/>
        <v>-0.47722494744218635</v>
      </c>
      <c r="G28" s="329">
        <f t="shared" si="2"/>
        <v>-681</v>
      </c>
      <c r="H28" s="330">
        <f t="shared" si="3"/>
        <v>8.4030300470276816E-4</v>
      </c>
      <c r="I28" s="322"/>
      <c r="J28" s="329">
        <v>36188</v>
      </c>
      <c r="K28" s="329">
        <v>40231</v>
      </c>
      <c r="L28" s="329">
        <v>37816</v>
      </c>
      <c r="M28" s="329">
        <v>34934</v>
      </c>
      <c r="N28" s="330">
        <f t="shared" si="4"/>
        <v>-7.6211127565051884E-2</v>
      </c>
      <c r="O28" s="329">
        <f t="shared" si="5"/>
        <v>-2882</v>
      </c>
      <c r="P28" s="330">
        <f t="shared" si="7"/>
        <v>5.8400413119313278E-3</v>
      </c>
      <c r="Q28" s="303"/>
    </row>
    <row r="29" spans="1:17" ht="15" x14ac:dyDescent="0.25">
      <c r="A29" s="311" t="s">
        <v>30</v>
      </c>
      <c r="B29" s="329">
        <v>18737</v>
      </c>
      <c r="C29" s="329">
        <v>25758</v>
      </c>
      <c r="D29" s="329">
        <v>28534.000000000004</v>
      </c>
      <c r="E29" s="329">
        <v>36064</v>
      </c>
      <c r="F29" s="330">
        <f t="shared" si="6"/>
        <v>0.26389570337141643</v>
      </c>
      <c r="G29" s="329">
        <f t="shared" si="2"/>
        <v>7529.9999999999964</v>
      </c>
      <c r="H29" s="330">
        <f t="shared" si="3"/>
        <v>4.0622905578553123E-2</v>
      </c>
      <c r="I29" s="322"/>
      <c r="J29" s="329">
        <v>138006</v>
      </c>
      <c r="K29" s="329">
        <v>148356</v>
      </c>
      <c r="L29" s="329">
        <v>159047</v>
      </c>
      <c r="M29" s="329">
        <v>184840</v>
      </c>
      <c r="N29" s="330">
        <f t="shared" si="4"/>
        <v>0.16217218809534284</v>
      </c>
      <c r="O29" s="329">
        <f t="shared" si="5"/>
        <v>25793</v>
      </c>
      <c r="P29" s="330">
        <f t="shared" si="7"/>
        <v>3.0900361713442109E-2</v>
      </c>
      <c r="Q29" s="303"/>
    </row>
    <row r="30" spans="1:17" ht="15" x14ac:dyDescent="0.25">
      <c r="A30" s="311" t="s">
        <v>35</v>
      </c>
      <c r="B30" s="329">
        <v>24368</v>
      </c>
      <c r="C30" s="329">
        <v>34979</v>
      </c>
      <c r="D30" s="329">
        <v>34099</v>
      </c>
      <c r="E30" s="329">
        <v>28893</v>
      </c>
      <c r="F30" s="330">
        <f t="shared" si="6"/>
        <v>-0.15267309891785685</v>
      </c>
      <c r="G30" s="329">
        <f t="shared" si="2"/>
        <v>-5206</v>
      </c>
      <c r="H30" s="330">
        <f t="shared" si="3"/>
        <v>3.2545408464982682E-2</v>
      </c>
      <c r="I30" s="322"/>
      <c r="J30" s="329">
        <v>182591</v>
      </c>
      <c r="K30" s="329">
        <v>240111</v>
      </c>
      <c r="L30" s="329">
        <v>262480</v>
      </c>
      <c r="M30" s="329">
        <v>234720</v>
      </c>
      <c r="N30" s="330">
        <f t="shared" si="4"/>
        <v>-0.10576043889058218</v>
      </c>
      <c r="O30" s="329">
        <f t="shared" si="5"/>
        <v>-27760</v>
      </c>
      <c r="P30" s="330">
        <f t="shared" si="7"/>
        <v>3.9238979124535445E-2</v>
      </c>
      <c r="Q30" s="303"/>
    </row>
    <row r="31" spans="1:17" ht="15" x14ac:dyDescent="0.25">
      <c r="A31" s="311" t="s">
        <v>43</v>
      </c>
      <c r="B31" s="329">
        <v>14505</v>
      </c>
      <c r="C31" s="329">
        <v>19852</v>
      </c>
      <c r="D31" s="329">
        <v>20011</v>
      </c>
      <c r="E31" s="329">
        <v>18372</v>
      </c>
      <c r="F31" s="330">
        <f t="shared" si="6"/>
        <v>-8.1904952276248055E-2</v>
      </c>
      <c r="G31" s="329">
        <f t="shared" si="2"/>
        <v>-1639</v>
      </c>
      <c r="H31" s="330">
        <f t="shared" si="3"/>
        <v>2.0694432710990959E-2</v>
      </c>
      <c r="I31" s="322"/>
      <c r="J31" s="329">
        <v>79874</v>
      </c>
      <c r="K31" s="329">
        <v>124258</v>
      </c>
      <c r="L31" s="329">
        <v>139128</v>
      </c>
      <c r="M31" s="329">
        <v>151051</v>
      </c>
      <c r="N31" s="330">
        <f t="shared" si="4"/>
        <v>8.5698062216088777E-2</v>
      </c>
      <c r="O31" s="329">
        <f t="shared" si="5"/>
        <v>11923</v>
      </c>
      <c r="P31" s="330">
        <f t="shared" si="7"/>
        <v>2.5251734133180825E-2</v>
      </c>
      <c r="Q31" s="303"/>
    </row>
    <row r="32" spans="1:17" ht="15" x14ac:dyDescent="0.25">
      <c r="A32" s="311" t="s">
        <v>33</v>
      </c>
      <c r="B32" s="329">
        <v>14944</v>
      </c>
      <c r="C32" s="329">
        <v>20210</v>
      </c>
      <c r="D32" s="329">
        <v>22490</v>
      </c>
      <c r="E32" s="329">
        <v>23724</v>
      </c>
      <c r="F32" s="330">
        <f t="shared" si="6"/>
        <v>5.486883059137404E-2</v>
      </c>
      <c r="G32" s="329">
        <f t="shared" si="2"/>
        <v>1234</v>
      </c>
      <c r="H32" s="330">
        <f t="shared" si="3"/>
        <v>2.6722987243389371E-2</v>
      </c>
      <c r="I32" s="322"/>
      <c r="J32" s="329">
        <v>101783</v>
      </c>
      <c r="K32" s="329">
        <v>138513</v>
      </c>
      <c r="L32" s="329">
        <v>158289</v>
      </c>
      <c r="M32" s="329">
        <v>165526</v>
      </c>
      <c r="N32" s="330">
        <f t="shared" si="4"/>
        <v>4.5720170068671795E-2</v>
      </c>
      <c r="O32" s="329">
        <f t="shared" si="5"/>
        <v>7237</v>
      </c>
      <c r="P32" s="330">
        <f t="shared" si="7"/>
        <v>2.7671571483332713E-2</v>
      </c>
      <c r="Q32" s="303"/>
    </row>
    <row r="33" spans="1:17" ht="15" x14ac:dyDescent="0.25">
      <c r="A33" s="311" t="s">
        <v>44</v>
      </c>
      <c r="B33" s="329">
        <v>8228</v>
      </c>
      <c r="C33" s="329">
        <v>7648</v>
      </c>
      <c r="D33" s="329">
        <v>8591</v>
      </c>
      <c r="E33" s="329">
        <v>8444</v>
      </c>
      <c r="F33" s="330">
        <f t="shared" si="6"/>
        <v>-1.7110930043068295E-2</v>
      </c>
      <c r="G33" s="329">
        <f t="shared" si="2"/>
        <v>-147</v>
      </c>
      <c r="H33" s="330">
        <f t="shared" si="3"/>
        <v>9.5114189969305284E-3</v>
      </c>
      <c r="I33" s="322"/>
      <c r="J33" s="329">
        <v>62740</v>
      </c>
      <c r="K33" s="329">
        <v>64034</v>
      </c>
      <c r="L33" s="329">
        <v>69194</v>
      </c>
      <c r="M33" s="329">
        <v>64795</v>
      </c>
      <c r="N33" s="330">
        <f t="shared" si="4"/>
        <v>-6.3574876434372873E-2</v>
      </c>
      <c r="O33" s="329">
        <f t="shared" si="5"/>
        <v>-4399</v>
      </c>
      <c r="P33" s="330">
        <f t="shared" si="7"/>
        <v>1.0832011129747248E-2</v>
      </c>
      <c r="Q33" s="303"/>
    </row>
    <row r="34" spans="1:17" ht="15" x14ac:dyDescent="0.25">
      <c r="A34" s="311" t="s">
        <v>23</v>
      </c>
      <c r="B34" s="329">
        <v>6980</v>
      </c>
      <c r="C34" s="329">
        <v>6527</v>
      </c>
      <c r="D34" s="329">
        <v>6125.0000000000009</v>
      </c>
      <c r="E34" s="329">
        <v>5599</v>
      </c>
      <c r="F34" s="330">
        <f t="shared" si="6"/>
        <v>-8.5877551020408283E-2</v>
      </c>
      <c r="G34" s="329">
        <f t="shared" si="2"/>
        <v>-526.00000000000091</v>
      </c>
      <c r="H34" s="330">
        <f t="shared" si="3"/>
        <v>6.3067781814085773E-3</v>
      </c>
      <c r="I34" s="322"/>
      <c r="J34" s="329">
        <v>50344</v>
      </c>
      <c r="K34" s="329">
        <v>61109</v>
      </c>
      <c r="L34" s="329">
        <v>56916</v>
      </c>
      <c r="M34" s="329">
        <v>52945</v>
      </c>
      <c r="N34" s="330">
        <f t="shared" si="4"/>
        <v>-6.9769484854873887E-2</v>
      </c>
      <c r="O34" s="329">
        <f t="shared" si="5"/>
        <v>-3971</v>
      </c>
      <c r="P34" s="330">
        <f t="shared" si="7"/>
        <v>8.8510043871358607E-3</v>
      </c>
      <c r="Q34" s="303"/>
    </row>
    <row r="35" spans="1:17" ht="15" x14ac:dyDescent="0.25">
      <c r="A35" s="311" t="s">
        <v>40</v>
      </c>
      <c r="B35" s="329">
        <v>7729</v>
      </c>
      <c r="C35" s="329">
        <v>4971</v>
      </c>
      <c r="D35" s="329">
        <v>6748.9999999999991</v>
      </c>
      <c r="E35" s="329">
        <v>6512</v>
      </c>
      <c r="F35" s="330">
        <f t="shared" si="6"/>
        <v>-3.5116313527929988E-2</v>
      </c>
      <c r="G35" s="329">
        <f t="shared" si="2"/>
        <v>-236.99999999999909</v>
      </c>
      <c r="H35" s="330">
        <f t="shared" si="3"/>
        <v>7.335191912365183E-3</v>
      </c>
      <c r="I35" s="322"/>
      <c r="J35" s="329">
        <v>40254</v>
      </c>
      <c r="K35" s="329">
        <v>25181</v>
      </c>
      <c r="L35" s="329">
        <v>29009</v>
      </c>
      <c r="M35" s="329">
        <v>35306</v>
      </c>
      <c r="N35" s="330">
        <f t="shared" si="4"/>
        <v>0.21707056430762872</v>
      </c>
      <c r="O35" s="329">
        <f t="shared" si="5"/>
        <v>6297</v>
      </c>
      <c r="P35" s="330">
        <f t="shared" si="7"/>
        <v>5.9022298780284956E-3</v>
      </c>
      <c r="Q35" s="303"/>
    </row>
    <row r="36" spans="1:17" ht="15" x14ac:dyDescent="0.25">
      <c r="A36" s="311" t="s">
        <v>107</v>
      </c>
      <c r="B36" s="329">
        <v>0</v>
      </c>
      <c r="C36" s="329">
        <v>0</v>
      </c>
      <c r="D36" s="329">
        <v>0</v>
      </c>
      <c r="E36" s="329">
        <v>0</v>
      </c>
      <c r="F36" s="330" t="str">
        <f>IFERROR(E36/D36-1,"-")</f>
        <v>-</v>
      </c>
      <c r="G36" s="329">
        <f t="shared" si="2"/>
        <v>0</v>
      </c>
      <c r="H36" s="330">
        <f t="shared" si="3"/>
        <v>0</v>
      </c>
      <c r="I36" s="322"/>
      <c r="J36" s="329">
        <v>0</v>
      </c>
      <c r="K36" s="329">
        <v>0</v>
      </c>
      <c r="L36" s="329">
        <v>0</v>
      </c>
      <c r="M36" s="329">
        <v>0</v>
      </c>
      <c r="N36" s="330" t="str">
        <f t="shared" si="4"/>
        <v>-</v>
      </c>
      <c r="O36" s="329">
        <f t="shared" si="5"/>
        <v>0</v>
      </c>
      <c r="P36" s="330">
        <f t="shared" si="7"/>
        <v>0</v>
      </c>
      <c r="Q36" s="303"/>
    </row>
    <row r="37" spans="1:17" ht="15" x14ac:dyDescent="0.25">
      <c r="A37" s="311" t="s">
        <v>41</v>
      </c>
      <c r="B37" s="329">
        <v>0</v>
      </c>
      <c r="C37" s="329">
        <v>0</v>
      </c>
      <c r="D37" s="329">
        <v>0</v>
      </c>
      <c r="E37" s="329">
        <v>0</v>
      </c>
      <c r="F37" s="330" t="str">
        <f t="shared" si="6"/>
        <v>-</v>
      </c>
      <c r="G37" s="329">
        <f t="shared" si="2"/>
        <v>0</v>
      </c>
      <c r="H37" s="330">
        <f t="shared" si="3"/>
        <v>0</v>
      </c>
      <c r="I37" s="322"/>
      <c r="J37" s="329">
        <v>5671</v>
      </c>
      <c r="K37" s="329">
        <v>10013</v>
      </c>
      <c r="L37" s="329">
        <v>7592</v>
      </c>
      <c r="M37" s="329">
        <v>6990</v>
      </c>
      <c r="N37" s="330">
        <f t="shared" si="4"/>
        <v>-7.9293993677555297E-2</v>
      </c>
      <c r="O37" s="329">
        <f t="shared" si="5"/>
        <v>-602</v>
      </c>
      <c r="P37" s="330">
        <f t="shared" si="7"/>
        <v>1.1685432177935531E-3</v>
      </c>
      <c r="Q37" s="303"/>
    </row>
    <row r="38" spans="1:17" ht="15" x14ac:dyDescent="0.25">
      <c r="A38" s="311" t="s">
        <v>108</v>
      </c>
      <c r="B38" s="329">
        <v>4876</v>
      </c>
      <c r="C38" s="329">
        <v>6455</v>
      </c>
      <c r="D38" s="329">
        <v>4643</v>
      </c>
      <c r="E38" s="329">
        <v>3654.9999999999995</v>
      </c>
      <c r="F38" s="330">
        <f t="shared" si="6"/>
        <v>-0.21279345250915371</v>
      </c>
      <c r="G38" s="329">
        <f t="shared" si="2"/>
        <v>-988.00000000000045</v>
      </c>
      <c r="H38" s="330">
        <f t="shared" si="3"/>
        <v>4.1170341584297818E-3</v>
      </c>
      <c r="I38" s="322"/>
      <c r="J38" s="329">
        <v>21444</v>
      </c>
      <c r="K38" s="329">
        <v>27681</v>
      </c>
      <c r="L38" s="329">
        <v>24292</v>
      </c>
      <c r="M38" s="329">
        <v>22821</v>
      </c>
      <c r="N38" s="330">
        <f t="shared" si="4"/>
        <v>-6.0554915198419268E-2</v>
      </c>
      <c r="O38" s="329">
        <f t="shared" si="5"/>
        <v>-1471</v>
      </c>
      <c r="P38" s="330">
        <f t="shared" si="7"/>
        <v>3.8150679217835012E-3</v>
      </c>
      <c r="Q38" s="303"/>
    </row>
    <row r="39" spans="1:17" ht="15" x14ac:dyDescent="0.25">
      <c r="A39" s="311" t="s">
        <v>109</v>
      </c>
      <c r="B39" s="329">
        <v>0</v>
      </c>
      <c r="C39" s="329">
        <v>0</v>
      </c>
      <c r="D39" s="329">
        <v>0</v>
      </c>
      <c r="E39" s="329">
        <v>0</v>
      </c>
      <c r="F39" s="330" t="str">
        <f t="shared" si="6"/>
        <v>-</v>
      </c>
      <c r="G39" s="329">
        <f t="shared" si="2"/>
        <v>0</v>
      </c>
      <c r="H39" s="330">
        <f t="shared" si="3"/>
        <v>0</v>
      </c>
      <c r="I39" s="322"/>
      <c r="J39" s="329">
        <v>4402</v>
      </c>
      <c r="K39" s="329">
        <v>6304</v>
      </c>
      <c r="L39" s="329">
        <v>5085</v>
      </c>
      <c r="M39" s="329">
        <v>4880</v>
      </c>
      <c r="N39" s="330">
        <f t="shared" si="4"/>
        <v>-4.0314650934120011E-2</v>
      </c>
      <c r="O39" s="329">
        <f t="shared" si="5"/>
        <v>-205</v>
      </c>
      <c r="P39" s="330">
        <f t="shared" si="7"/>
        <v>8.1580699611338175E-4</v>
      </c>
      <c r="Q39" s="303"/>
    </row>
    <row r="40" spans="1:17" ht="15" x14ac:dyDescent="0.25">
      <c r="A40" s="311" t="s">
        <v>110</v>
      </c>
      <c r="B40" s="329">
        <v>2091</v>
      </c>
      <c r="C40" s="329">
        <v>6542</v>
      </c>
      <c r="D40" s="329">
        <v>6441</v>
      </c>
      <c r="E40" s="329">
        <v>6670.0000000000009</v>
      </c>
      <c r="F40" s="330">
        <f t="shared" si="6"/>
        <v>3.5553485483620806E-2</v>
      </c>
      <c r="G40" s="329">
        <f t="shared" si="2"/>
        <v>229.00000000000091</v>
      </c>
      <c r="H40" s="330">
        <f t="shared" si="3"/>
        <v>7.5131649348089335E-3</v>
      </c>
      <c r="I40" s="322"/>
      <c r="J40" s="329">
        <v>17465</v>
      </c>
      <c r="K40" s="329">
        <v>44838</v>
      </c>
      <c r="L40" s="329">
        <v>46292</v>
      </c>
      <c r="M40" s="329">
        <v>51181</v>
      </c>
      <c r="N40" s="330">
        <f t="shared" si="4"/>
        <v>0.10561220081223532</v>
      </c>
      <c r="O40" s="329">
        <f t="shared" si="5"/>
        <v>4889</v>
      </c>
      <c r="P40" s="330">
        <f t="shared" si="7"/>
        <v>8.5561102188686459E-3</v>
      </c>
      <c r="Q40" s="303"/>
    </row>
    <row r="41" spans="1:17" ht="15" x14ac:dyDescent="0.25">
      <c r="A41" s="311" t="s">
        <v>34</v>
      </c>
      <c r="B41" s="329">
        <v>6851</v>
      </c>
      <c r="C41" s="329">
        <v>6679</v>
      </c>
      <c r="D41" s="329">
        <v>6619.0000000000009</v>
      </c>
      <c r="E41" s="329">
        <v>4905</v>
      </c>
      <c r="F41" s="330">
        <f t="shared" si="6"/>
        <v>-0.25895150324822491</v>
      </c>
      <c r="G41" s="329">
        <f t="shared" si="2"/>
        <v>-1714.0000000000009</v>
      </c>
      <c r="H41" s="330">
        <f t="shared" si="3"/>
        <v>5.525048576497423E-3</v>
      </c>
      <c r="I41" s="322"/>
      <c r="J41" s="329">
        <v>46242</v>
      </c>
      <c r="K41" s="329">
        <v>46448</v>
      </c>
      <c r="L41" s="329">
        <v>44950</v>
      </c>
      <c r="M41" s="329">
        <v>33963</v>
      </c>
      <c r="N41" s="330">
        <f t="shared" si="4"/>
        <v>-0.24442714126807563</v>
      </c>
      <c r="O41" s="329">
        <f t="shared" si="5"/>
        <v>-10987</v>
      </c>
      <c r="P41" s="330">
        <f t="shared" si="7"/>
        <v>5.6777157805325378E-3</v>
      </c>
      <c r="Q41" s="303"/>
    </row>
    <row r="42" spans="1:17" ht="15" x14ac:dyDescent="0.25">
      <c r="A42" s="311" t="s">
        <v>111</v>
      </c>
      <c r="B42" s="329">
        <v>0</v>
      </c>
      <c r="C42" s="329">
        <v>0</v>
      </c>
      <c r="D42" s="329">
        <v>0</v>
      </c>
      <c r="E42" s="329">
        <v>0</v>
      </c>
      <c r="F42" s="330" t="str">
        <f t="shared" si="6"/>
        <v>-</v>
      </c>
      <c r="G42" s="329">
        <f t="shared" si="2"/>
        <v>0</v>
      </c>
      <c r="H42" s="330">
        <f t="shared" si="3"/>
        <v>0</v>
      </c>
      <c r="I42" s="322"/>
      <c r="J42" s="329">
        <v>13963</v>
      </c>
      <c r="K42" s="329">
        <v>11025</v>
      </c>
      <c r="L42" s="329">
        <v>10937</v>
      </c>
      <c r="M42" s="329">
        <v>11101</v>
      </c>
      <c r="N42" s="330">
        <f t="shared" si="4"/>
        <v>1.4994971198683427E-2</v>
      </c>
      <c r="O42" s="329">
        <f t="shared" si="5"/>
        <v>164</v>
      </c>
      <c r="P42" s="330">
        <f t="shared" si="7"/>
        <v>1.8557937425931663E-3</v>
      </c>
      <c r="Q42" s="303"/>
    </row>
    <row r="43" spans="1:17" ht="15" x14ac:dyDescent="0.25">
      <c r="A43" s="311" t="s">
        <v>112</v>
      </c>
      <c r="B43" s="329">
        <v>3563</v>
      </c>
      <c r="C43" s="329">
        <v>4594</v>
      </c>
      <c r="D43" s="329">
        <v>5133</v>
      </c>
      <c r="E43" s="329">
        <v>4591</v>
      </c>
      <c r="F43" s="330">
        <f t="shared" si="6"/>
        <v>-0.10559127216052988</v>
      </c>
      <c r="G43" s="329">
        <f t="shared" si="2"/>
        <v>-542</v>
      </c>
      <c r="H43" s="330">
        <f t="shared" si="3"/>
        <v>5.1713553546788322E-3</v>
      </c>
      <c r="I43" s="322"/>
      <c r="J43" s="329">
        <v>13671</v>
      </c>
      <c r="K43" s="329">
        <v>12838</v>
      </c>
      <c r="L43" s="329">
        <v>26583</v>
      </c>
      <c r="M43" s="329">
        <v>25054</v>
      </c>
      <c r="N43" s="330">
        <f t="shared" si="4"/>
        <v>-5.7517962607681605E-2</v>
      </c>
      <c r="O43" s="329">
        <f t="shared" si="5"/>
        <v>-1529</v>
      </c>
      <c r="P43" s="330">
        <f t="shared" si="7"/>
        <v>4.1883664919312846E-3</v>
      </c>
      <c r="Q43" s="303"/>
    </row>
    <row r="44" spans="1:17" ht="15" x14ac:dyDescent="0.25">
      <c r="A44" s="311" t="s">
        <v>42</v>
      </c>
      <c r="B44" s="329">
        <v>3739</v>
      </c>
      <c r="C44" s="329">
        <v>5317</v>
      </c>
      <c r="D44" s="329">
        <v>5365</v>
      </c>
      <c r="E44" s="329">
        <v>3991.9999999999995</v>
      </c>
      <c r="F44" s="330">
        <f t="shared" si="6"/>
        <v>-0.25591798695246981</v>
      </c>
      <c r="G44" s="329">
        <f t="shared" si="2"/>
        <v>-1373.0000000000005</v>
      </c>
      <c r="H44" s="330">
        <f t="shared" si="3"/>
        <v>4.4966348455408181E-3</v>
      </c>
      <c r="I44" s="322"/>
      <c r="J44" s="329">
        <v>17981</v>
      </c>
      <c r="K44" s="329">
        <v>26074</v>
      </c>
      <c r="L44" s="329">
        <v>27272</v>
      </c>
      <c r="M44" s="329">
        <v>27011</v>
      </c>
      <c r="N44" s="330">
        <f t="shared" si="4"/>
        <v>-9.5702552068055446E-3</v>
      </c>
      <c r="O44" s="329">
        <f t="shared" si="5"/>
        <v>-261</v>
      </c>
      <c r="P44" s="330">
        <f t="shared" si="7"/>
        <v>4.5155251582005233E-3</v>
      </c>
      <c r="Q44" s="303"/>
    </row>
    <row r="45" spans="1:17" ht="15" x14ac:dyDescent="0.25">
      <c r="A45" s="311" t="s">
        <v>113</v>
      </c>
      <c r="B45" s="329">
        <v>0</v>
      </c>
      <c r="C45" s="329">
        <v>0</v>
      </c>
      <c r="D45" s="329">
        <v>0</v>
      </c>
      <c r="E45" s="329">
        <v>0</v>
      </c>
      <c r="F45" s="330" t="str">
        <f t="shared" si="6"/>
        <v>-</v>
      </c>
      <c r="G45" s="329">
        <f t="shared" si="2"/>
        <v>0</v>
      </c>
      <c r="H45" s="330">
        <f t="shared" si="3"/>
        <v>0</v>
      </c>
      <c r="I45" s="322"/>
      <c r="J45" s="329">
        <v>0</v>
      </c>
      <c r="K45" s="329">
        <v>0</v>
      </c>
      <c r="L45" s="329">
        <v>0</v>
      </c>
      <c r="M45" s="329">
        <v>0</v>
      </c>
      <c r="N45" s="330" t="str">
        <f t="shared" si="4"/>
        <v>-</v>
      </c>
      <c r="O45" s="329">
        <f t="shared" si="5"/>
        <v>0</v>
      </c>
      <c r="P45" s="330">
        <f t="shared" si="7"/>
        <v>0</v>
      </c>
      <c r="Q45" s="303"/>
    </row>
    <row r="46" spans="1:17" ht="15" x14ac:dyDescent="0.25">
      <c r="A46" s="311" t="s">
        <v>26</v>
      </c>
      <c r="B46" s="329">
        <v>1650</v>
      </c>
      <c r="C46" s="329">
        <v>1809</v>
      </c>
      <c r="D46" s="329">
        <v>21</v>
      </c>
      <c r="E46" s="329">
        <v>2</v>
      </c>
      <c r="F46" s="330">
        <f t="shared" si="6"/>
        <v>-0.90476190476190477</v>
      </c>
      <c r="G46" s="329">
        <f t="shared" si="2"/>
        <v>-19</v>
      </c>
      <c r="H46" s="330">
        <f t="shared" si="3"/>
        <v>2.2528230689082257E-6</v>
      </c>
      <c r="I46" s="322"/>
      <c r="J46" s="329">
        <v>3160</v>
      </c>
      <c r="K46" s="329">
        <v>3586</v>
      </c>
      <c r="L46" s="329">
        <v>6042</v>
      </c>
      <c r="M46" s="329">
        <v>28</v>
      </c>
      <c r="N46" s="330">
        <f t="shared" si="4"/>
        <v>-0.9953657729228732</v>
      </c>
      <c r="O46" s="329">
        <f t="shared" si="5"/>
        <v>-6014</v>
      </c>
      <c r="P46" s="330">
        <f t="shared" si="7"/>
        <v>4.6808598137653054E-6</v>
      </c>
      <c r="Q46" s="303"/>
    </row>
    <row r="47" spans="1:17" ht="15" x14ac:dyDescent="0.25">
      <c r="A47" s="311" t="s">
        <v>114</v>
      </c>
      <c r="B47" s="329">
        <v>997</v>
      </c>
      <c r="C47" s="329">
        <v>930</v>
      </c>
      <c r="D47" s="329">
        <v>798</v>
      </c>
      <c r="E47" s="329">
        <v>1127</v>
      </c>
      <c r="F47" s="330">
        <f t="shared" si="6"/>
        <v>0.41228070175438591</v>
      </c>
      <c r="G47" s="329">
        <f t="shared" si="2"/>
        <v>329</v>
      </c>
      <c r="H47" s="330">
        <f t="shared" si="3"/>
        <v>1.2694657993297851E-3</v>
      </c>
      <c r="I47" s="322"/>
      <c r="J47" s="329">
        <v>5234</v>
      </c>
      <c r="K47" s="329">
        <v>6799</v>
      </c>
      <c r="L47" s="329">
        <v>7269</v>
      </c>
      <c r="M47" s="329">
        <v>4795</v>
      </c>
      <c r="N47" s="330">
        <f t="shared" si="4"/>
        <v>-0.34034942908240473</v>
      </c>
      <c r="O47" s="329">
        <f t="shared" si="5"/>
        <v>-2474</v>
      </c>
      <c r="P47" s="330">
        <f t="shared" si="7"/>
        <v>8.0159724310730851E-4</v>
      </c>
      <c r="Q47" s="303"/>
    </row>
    <row r="48" spans="1:17" ht="15" x14ac:dyDescent="0.25">
      <c r="A48" s="311" t="s">
        <v>115</v>
      </c>
      <c r="B48" s="329">
        <f>IFERROR(B18-SUM(B19:B23)-SUM(B25:B47),"-")</f>
        <v>239</v>
      </c>
      <c r="C48" s="329">
        <f>IFERROR(C18-SUM(C19:C23)-SUM(C25:C47),"-")</f>
        <v>455</v>
      </c>
      <c r="D48" s="329">
        <f>IFERROR(D18-SUM(D19:D23)-SUM(D25:D47),"-")</f>
        <v>55</v>
      </c>
      <c r="E48" s="329">
        <f>IFERROR(E18-SUM(E19:E23)-SUM(E25:E47),"-")</f>
        <v>148</v>
      </c>
      <c r="F48" s="330">
        <f t="shared" si="6"/>
        <v>1.6909090909090909</v>
      </c>
      <c r="G48" s="329">
        <f t="shared" si="2"/>
        <v>93</v>
      </c>
      <c r="H48" s="330">
        <f t="shared" si="3"/>
        <v>1.6670890709920868E-4</v>
      </c>
      <c r="I48" s="322"/>
      <c r="J48" s="329">
        <f>IFERROR(J18-SUM(J19:J23)-SUM(J25:J47),"-")</f>
        <v>509</v>
      </c>
      <c r="K48" s="329">
        <f>IFERROR(K18-SUM(K19:K23)-SUM(K25:K47),"-")</f>
        <v>1015</v>
      </c>
      <c r="L48" s="329">
        <f>IFERROR(L18-SUM(L19:L23)-SUM(L25:L47),"-")</f>
        <v>1159</v>
      </c>
      <c r="M48" s="329">
        <f>IFERROR(M18-SUM(M19:M23)-SUM(M25:M47),"-")</f>
        <v>2183</v>
      </c>
      <c r="N48" s="330">
        <f t="shared" si="4"/>
        <v>0.88352027610008621</v>
      </c>
      <c r="O48" s="329">
        <f t="shared" si="5"/>
        <v>1024</v>
      </c>
      <c r="P48" s="330">
        <f t="shared" si="7"/>
        <v>3.6493989190891651E-4</v>
      </c>
      <c r="Q48" s="303"/>
    </row>
    <row r="49" spans="1:17" ht="21" x14ac:dyDescent="0.35">
      <c r="A49" s="321" t="s">
        <v>116</v>
      </c>
      <c r="B49" s="321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03"/>
    </row>
    <row r="50" spans="1:17" ht="15" x14ac:dyDescent="0.25">
      <c r="A50" s="67"/>
      <c r="B50" s="11" t="s">
        <v>123</v>
      </c>
      <c r="C50" s="12"/>
      <c r="D50" s="12"/>
      <c r="E50" s="12"/>
      <c r="F50" s="12"/>
      <c r="G50" s="12"/>
      <c r="H50" s="13"/>
      <c r="I50" s="322"/>
      <c r="J50" s="11" t="str">
        <f>CONCATENATE("acumulado ",B50)</f>
        <v>acumulado julio</v>
      </c>
      <c r="K50" s="12"/>
      <c r="L50" s="12"/>
      <c r="M50" s="12"/>
      <c r="N50" s="12"/>
      <c r="O50" s="12"/>
      <c r="P50" s="13"/>
      <c r="Q50" s="303"/>
    </row>
    <row r="51" spans="1:17" ht="15" x14ac:dyDescent="0.25">
      <c r="A51" s="15"/>
      <c r="B51" s="17">
        <f>B$6</f>
        <v>2023</v>
      </c>
      <c r="C51" s="17">
        <f t="shared" ref="C51:E51" si="8">C$6</f>
        <v>2024</v>
      </c>
      <c r="D51" s="17">
        <f t="shared" si="8"/>
        <v>2025</v>
      </c>
      <c r="E51" s="17">
        <f t="shared" si="8"/>
        <v>2026</v>
      </c>
      <c r="F51" s="17" t="str">
        <f>CONCATENATE("var ",RIGHT(E51,2),"/",RIGHT(D51,2))</f>
        <v>var 26/25</v>
      </c>
      <c r="G51" s="17" t="str">
        <f>CONCATENATE("dif ",RIGHT(E51,2),"-",RIGHT(D51,2))</f>
        <v>dif 26-25</v>
      </c>
      <c r="H51" s="17" t="str">
        <f>CONCATENATE("cuota ",RIGHT(E51,2))</f>
        <v>cuota 26</v>
      </c>
      <c r="I51" s="322"/>
      <c r="J51" s="17">
        <f>J$6</f>
        <v>2023</v>
      </c>
      <c r="K51" s="17">
        <f t="shared" ref="K51:M51" si="9">K$6</f>
        <v>2024</v>
      </c>
      <c r="L51" s="17">
        <f t="shared" si="9"/>
        <v>2025</v>
      </c>
      <c r="M51" s="17">
        <f t="shared" si="9"/>
        <v>2026</v>
      </c>
      <c r="N51" s="17" t="str">
        <f>CONCATENATE("var ",RIGHT(M51,2),"/",RIGHT(L51,2))</f>
        <v>var 26/25</v>
      </c>
      <c r="O51" s="17" t="str">
        <f>CONCATENATE("dif ",RIGHT(M51,2),"-",RIGHT(L51,2))</f>
        <v>dif 26-25</v>
      </c>
      <c r="P51" s="17" t="str">
        <f>CONCATENATE("cuota ",RIGHT(M51,2))</f>
        <v>cuota 26</v>
      </c>
    </row>
    <row r="52" spans="1:17" ht="15" x14ac:dyDescent="0.25">
      <c r="A52" s="324" t="s">
        <v>93</v>
      </c>
      <c r="B52" s="325">
        <v>765723</v>
      </c>
      <c r="C52" s="325">
        <v>845461</v>
      </c>
      <c r="D52" s="325">
        <v>881349</v>
      </c>
      <c r="E52" s="325">
        <v>887775</v>
      </c>
      <c r="F52" s="326">
        <f>IFERROR(E52/D52-1,"-")</f>
        <v>7.2910958088112654E-3</v>
      </c>
      <c r="G52" s="325">
        <f>IFERROR(E52-D52,"-")</f>
        <v>6426</v>
      </c>
      <c r="H52" s="326">
        <f>E52/$E$52</f>
        <v>1</v>
      </c>
      <c r="I52" s="327"/>
      <c r="J52" s="325">
        <v>5172600</v>
      </c>
      <c r="K52" s="325">
        <v>5780118</v>
      </c>
      <c r="L52" s="325">
        <v>6033741</v>
      </c>
      <c r="M52" s="325">
        <v>5981807</v>
      </c>
      <c r="N52" s="326">
        <f>IFERROR(M52/L52-1,"-")</f>
        <v>-8.6072637191421109E-3</v>
      </c>
      <c r="O52" s="325">
        <f>IFERROR(M52-L52,"-")</f>
        <v>-51934</v>
      </c>
      <c r="P52" s="326">
        <f>M52/$M$52</f>
        <v>1</v>
      </c>
    </row>
    <row r="53" spans="1:17" ht="15" x14ac:dyDescent="0.25">
      <c r="A53" s="311" t="s">
        <v>117</v>
      </c>
      <c r="B53" s="329">
        <v>285765</v>
      </c>
      <c r="C53" s="329">
        <v>302410</v>
      </c>
      <c r="D53" s="329">
        <v>329813</v>
      </c>
      <c r="E53" s="329">
        <v>355440</v>
      </c>
      <c r="F53" s="330">
        <f>IFERROR(E53/D53-1,"-")</f>
        <v>7.7701606668020951E-2</v>
      </c>
      <c r="G53" s="329">
        <f>IFERROR(E53-D53,"-")</f>
        <v>25627</v>
      </c>
      <c r="H53" s="330">
        <f>E53/$E$52</f>
        <v>0.40037171580636988</v>
      </c>
      <c r="I53" s="322"/>
      <c r="J53" s="329">
        <v>1723609</v>
      </c>
      <c r="K53" s="329">
        <v>1894886</v>
      </c>
      <c r="L53" s="329">
        <v>2028541</v>
      </c>
      <c r="M53" s="329">
        <v>2097742</v>
      </c>
      <c r="N53" s="330">
        <f>IFERROR(M53/L53-1,"-")</f>
        <v>3.4113680719295214E-2</v>
      </c>
      <c r="O53" s="329">
        <f>IFERROR(M53-L53,"-")</f>
        <v>69201</v>
      </c>
      <c r="P53" s="330">
        <f>M53/$M$52</f>
        <v>0.35068700812313069</v>
      </c>
    </row>
    <row r="54" spans="1:17" ht="15" x14ac:dyDescent="0.25">
      <c r="A54" s="311" t="s">
        <v>118</v>
      </c>
      <c r="B54" s="329">
        <v>479958</v>
      </c>
      <c r="C54" s="329">
        <v>543051</v>
      </c>
      <c r="D54" s="329">
        <v>551536</v>
      </c>
      <c r="E54" s="329">
        <v>532335</v>
      </c>
      <c r="F54" s="330">
        <f>IFERROR(E54/D54-1,"-")</f>
        <v>-3.4813683966232523E-2</v>
      </c>
      <c r="G54" s="329">
        <f>IFERROR(E54-D54,"-")</f>
        <v>-19201</v>
      </c>
      <c r="H54" s="330">
        <f>E54/$E$52</f>
        <v>0.59962828419363012</v>
      </c>
      <c r="I54" s="322"/>
      <c r="J54" s="329">
        <v>3448991</v>
      </c>
      <c r="K54" s="329">
        <v>3885232</v>
      </c>
      <c r="L54" s="329">
        <v>4005200</v>
      </c>
      <c r="M54" s="329">
        <v>3884065</v>
      </c>
      <c r="N54" s="330">
        <f>IFERROR(M54/L54-1,"-")</f>
        <v>-3.024443223809048E-2</v>
      </c>
      <c r="O54" s="329">
        <f>IFERROR(M54-L54,"-")</f>
        <v>-121135</v>
      </c>
      <c r="P54" s="330">
        <f>M54/$M$52</f>
        <v>0.64931299187686931</v>
      </c>
    </row>
    <row r="55" spans="1:17" ht="21" x14ac:dyDescent="0.35">
      <c r="A55" s="258" t="s">
        <v>119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</row>
    <row r="56" spans="1:17" ht="15" x14ac:dyDescent="0.25">
      <c r="A56" s="67"/>
      <c r="B56" s="11" t="s">
        <v>123</v>
      </c>
      <c r="C56" s="12"/>
      <c r="D56" s="12"/>
      <c r="E56" s="12"/>
      <c r="F56" s="12"/>
      <c r="G56" s="12"/>
      <c r="H56" s="13"/>
      <c r="I56" s="343"/>
      <c r="J56" s="11" t="str">
        <f>CONCATENATE("acumulado ",B56)</f>
        <v>acumulado julio</v>
      </c>
      <c r="K56" s="12"/>
      <c r="L56" s="12"/>
      <c r="M56" s="12"/>
      <c r="N56" s="12"/>
      <c r="O56" s="12"/>
      <c r="P56" s="13"/>
    </row>
    <row r="57" spans="1:17" ht="15" x14ac:dyDescent="0.25">
      <c r="A57" s="15"/>
      <c r="B57" s="17">
        <f>B$6</f>
        <v>2023</v>
      </c>
      <c r="C57" s="17">
        <f t="shared" ref="C57:E57" si="10">C$6</f>
        <v>2024</v>
      </c>
      <c r="D57" s="17">
        <f t="shared" si="10"/>
        <v>2025</v>
      </c>
      <c r="E57" s="17">
        <f t="shared" si="10"/>
        <v>2026</v>
      </c>
      <c r="F57" s="17" t="str">
        <f>CONCATENATE("var ",RIGHT(E57,2),"/",RIGHT(D57,2))</f>
        <v>var 26/25</v>
      </c>
      <c r="G57" s="17" t="str">
        <f>CONCATENATE("dif ",RIGHT(E57,2),"-",RIGHT(D57,2))</f>
        <v>dif 26-25</v>
      </c>
      <c r="H57" s="17" t="str">
        <f>CONCATENATE("cuota ",RIGHT(E57,2))</f>
        <v>cuota 26</v>
      </c>
      <c r="I57" s="343"/>
      <c r="J57" s="17">
        <f>J$6</f>
        <v>2023</v>
      </c>
      <c r="K57" s="17">
        <f t="shared" ref="K57:M57" si="11">K$6</f>
        <v>2024</v>
      </c>
      <c r="L57" s="17">
        <f t="shared" si="11"/>
        <v>2025</v>
      </c>
      <c r="M57" s="17">
        <f t="shared" si="11"/>
        <v>2026</v>
      </c>
      <c r="N57" s="17" t="str">
        <f>CONCATENATE("var ",RIGHT(M57,2),"/",RIGHT(L57,2))</f>
        <v>var 26/25</v>
      </c>
      <c r="O57" s="17" t="str">
        <f>CONCATENATE("dif ",RIGHT(M57,2),"-",RIGHT(L57,2))</f>
        <v>dif 26-25</v>
      </c>
      <c r="P57" s="17" t="str">
        <f>CONCATENATE("cuota ",RIGHT(M57,2))</f>
        <v>cuota 26</v>
      </c>
    </row>
    <row r="58" spans="1:17" ht="15" x14ac:dyDescent="0.25">
      <c r="A58" s="344" t="s">
        <v>93</v>
      </c>
      <c r="B58" s="345">
        <v>6109</v>
      </c>
      <c r="C58" s="345">
        <v>6619</v>
      </c>
      <c r="D58" s="345">
        <v>6831</v>
      </c>
      <c r="E58" s="345">
        <v>6954</v>
      </c>
      <c r="F58" s="346">
        <f>IFERROR(E58/D58-1,"-")</f>
        <v>1.8006148440931069E-2</v>
      </c>
      <c r="G58" s="345">
        <f>IFERROR(E58-D58,"-")</f>
        <v>123</v>
      </c>
      <c r="H58" s="346">
        <f>E58/$E$58</f>
        <v>1</v>
      </c>
      <c r="I58" s="347"/>
      <c r="J58" s="345">
        <v>41868</v>
      </c>
      <c r="K58" s="345">
        <v>46197</v>
      </c>
      <c r="L58" s="345">
        <v>48575</v>
      </c>
      <c r="M58" s="345">
        <v>48468</v>
      </c>
      <c r="N58" s="346">
        <f>IFERROR(M58/L58-1,"-")</f>
        <v>-2.2027792074111874E-3</v>
      </c>
      <c r="O58" s="345">
        <f>IFERROR(M58-L58,"-")</f>
        <v>-107</v>
      </c>
      <c r="P58" s="346">
        <f>M58/$M$58</f>
        <v>1</v>
      </c>
    </row>
    <row r="59" spans="1:17" ht="15" x14ac:dyDescent="0.25">
      <c r="A59" s="311" t="s">
        <v>94</v>
      </c>
      <c r="B59" s="329">
        <v>5701</v>
      </c>
      <c r="C59" s="329">
        <v>6191</v>
      </c>
      <c r="D59" s="329">
        <v>6393</v>
      </c>
      <c r="E59" s="329">
        <v>6608</v>
      </c>
      <c r="F59" s="330">
        <f t="shared" ref="F59:F60" si="12">IFERROR(E59/D59-1,"-")</f>
        <v>3.3630533395901718E-2</v>
      </c>
      <c r="G59" s="329">
        <f>IFERROR(E59-D59,"-")</f>
        <v>215</v>
      </c>
      <c r="H59" s="330">
        <f>E59/$E$58</f>
        <v>0.95024446361806159</v>
      </c>
      <c r="I59" s="343"/>
      <c r="J59" s="329">
        <v>38388</v>
      </c>
      <c r="K59" s="329">
        <v>42621</v>
      </c>
      <c r="L59" s="329">
        <v>44980</v>
      </c>
      <c r="M59" s="329">
        <v>45064</v>
      </c>
      <c r="N59" s="330">
        <f>IFERROR(M59/L59-1,"-")</f>
        <v>1.8674966651845981E-3</v>
      </c>
      <c r="O59" s="329">
        <f>IFERROR(M59-L59,"-")</f>
        <v>84</v>
      </c>
      <c r="P59" s="330">
        <f>M59/$M$58</f>
        <v>0.9297680944128085</v>
      </c>
    </row>
    <row r="60" spans="1:17" ht="15" x14ac:dyDescent="0.25">
      <c r="A60" s="311" t="s">
        <v>95</v>
      </c>
      <c r="B60" s="329">
        <v>342</v>
      </c>
      <c r="C60" s="329">
        <v>352</v>
      </c>
      <c r="D60" s="329">
        <v>325</v>
      </c>
      <c r="E60" s="329">
        <v>305</v>
      </c>
      <c r="F60" s="330">
        <f t="shared" si="12"/>
        <v>-6.1538461538461542E-2</v>
      </c>
      <c r="G60" s="329">
        <f>IFERROR(E60-D60,"-")</f>
        <v>-20</v>
      </c>
      <c r="H60" s="330">
        <f>E60/$E$58</f>
        <v>4.3859649122807015E-2</v>
      </c>
      <c r="I60" s="343"/>
      <c r="J60" s="329">
        <v>3007</v>
      </c>
      <c r="K60" s="329">
        <v>2915</v>
      </c>
      <c r="L60" s="329">
        <v>2889</v>
      </c>
      <c r="M60" s="329">
        <v>2798</v>
      </c>
      <c r="N60" s="330">
        <f>IFERROR(M60/L60-1,"-")</f>
        <v>-3.1498788508134257E-2</v>
      </c>
      <c r="O60" s="329">
        <f>IFERROR(M60-L60,"-")</f>
        <v>-91</v>
      </c>
      <c r="P60" s="330">
        <f>M60/$M$58</f>
        <v>5.7728810761739704E-2</v>
      </c>
    </row>
    <row r="61" spans="1:17" ht="21" x14ac:dyDescent="0.35">
      <c r="A61" s="258" t="s">
        <v>120</v>
      </c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</row>
    <row r="62" spans="1:17" ht="15" x14ac:dyDescent="0.25">
      <c r="A62" s="67"/>
      <c r="B62" s="11" t="s">
        <v>123</v>
      </c>
      <c r="C62" s="12"/>
      <c r="D62" s="12"/>
      <c r="E62" s="12"/>
      <c r="F62" s="12"/>
      <c r="G62" s="12"/>
      <c r="H62" s="13"/>
      <c r="I62" s="343"/>
      <c r="J62" s="11" t="str">
        <f>CONCATENATE("acumulado ",B62)</f>
        <v>acumulado julio</v>
      </c>
      <c r="K62" s="12"/>
      <c r="L62" s="12"/>
      <c r="M62" s="12"/>
      <c r="N62" s="12"/>
      <c r="O62" s="12"/>
      <c r="P62" s="13"/>
    </row>
    <row r="63" spans="1:17" ht="15" x14ac:dyDescent="0.25">
      <c r="A63" s="15" t="s">
        <v>98</v>
      </c>
      <c r="B63" s="17">
        <f>B$6</f>
        <v>2023</v>
      </c>
      <c r="C63" s="17">
        <f t="shared" ref="C63:E63" si="13">C$6</f>
        <v>2024</v>
      </c>
      <c r="D63" s="17">
        <f t="shared" si="13"/>
        <v>2025</v>
      </c>
      <c r="E63" s="17">
        <f t="shared" si="13"/>
        <v>2026</v>
      </c>
      <c r="F63" s="17" t="str">
        <f>CONCATENATE("var ",RIGHT(E63,2),"/",RIGHT(D63,2))</f>
        <v>var 26/25</v>
      </c>
      <c r="G63" s="17" t="str">
        <f>CONCATENATE("dif ",RIGHT(E63,2),"-",RIGHT(D63,2))</f>
        <v>dif 26-25</v>
      </c>
      <c r="H63" s="17" t="str">
        <f>CONCATENATE("cuota ",RIGHT(E63,2))</f>
        <v>cuota 26</v>
      </c>
      <c r="I63" s="343"/>
      <c r="J63" s="17">
        <f>J$6</f>
        <v>2023</v>
      </c>
      <c r="K63" s="17">
        <f t="shared" ref="K63:M63" si="14">K$6</f>
        <v>2024</v>
      </c>
      <c r="L63" s="17">
        <f t="shared" si="14"/>
        <v>2025</v>
      </c>
      <c r="M63" s="17">
        <f t="shared" si="14"/>
        <v>2026</v>
      </c>
      <c r="N63" s="17" t="str">
        <f>CONCATENATE("var ",RIGHT(M63,2),"/",RIGHT(L63,2))</f>
        <v>var 26/25</v>
      </c>
      <c r="O63" s="17" t="str">
        <f>CONCATENATE("dif ",RIGHT(M63,2),"-",RIGHT(L63,2))</f>
        <v>dif 26-25</v>
      </c>
      <c r="P63" s="17" t="str">
        <f>CONCATENATE("cuota ",RIGHT(M63,2))</f>
        <v>cuota 26</v>
      </c>
    </row>
    <row r="64" spans="1:17" ht="15" x14ac:dyDescent="0.25">
      <c r="A64" s="348" t="s">
        <v>99</v>
      </c>
      <c r="B64" s="349">
        <v>6109</v>
      </c>
      <c r="C64" s="349">
        <v>6619</v>
      </c>
      <c r="D64" s="349">
        <v>6831</v>
      </c>
      <c r="E64" s="349">
        <v>6954</v>
      </c>
      <c r="F64" s="350">
        <f>IFERROR(E64/D64-1,"-")</f>
        <v>1.8006148440931069E-2</v>
      </c>
      <c r="G64" s="349">
        <f t="shared" ref="G64:G98" si="15">IFERROR(E64-D64,"-")</f>
        <v>123</v>
      </c>
      <c r="H64" s="350">
        <f t="shared" ref="H64:H73" si="16">IFERROR(E64/$E$64,"-")</f>
        <v>1</v>
      </c>
      <c r="I64" s="347"/>
      <c r="J64" s="349">
        <v>41868</v>
      </c>
      <c r="K64" s="349">
        <v>46197</v>
      </c>
      <c r="L64" s="349">
        <v>48575</v>
      </c>
      <c r="M64" s="349">
        <v>48468</v>
      </c>
      <c r="N64" s="350">
        <f t="shared" ref="N64:N98" si="17">IFERROR(M64/L64-1,"-")</f>
        <v>-2.2027792074111874E-3</v>
      </c>
      <c r="O64" s="349">
        <f t="shared" ref="O64:O98" si="18">IFERROR(M64-L64,"-")</f>
        <v>-107</v>
      </c>
      <c r="P64" s="350">
        <f>M64/$M$64</f>
        <v>1</v>
      </c>
    </row>
    <row r="65" spans="1:16" ht="15" x14ac:dyDescent="0.25">
      <c r="A65" s="351" t="s">
        <v>100</v>
      </c>
      <c r="B65" s="352">
        <v>3689</v>
      </c>
      <c r="C65" s="352">
        <v>3940</v>
      </c>
      <c r="D65" s="352">
        <v>4072</v>
      </c>
      <c r="E65" s="352">
        <v>4310</v>
      </c>
      <c r="F65" s="353">
        <f t="shared" ref="F65:F98" si="19">IFERROR(E65/D65-1,"-")</f>
        <v>5.8447937131630656E-2</v>
      </c>
      <c r="G65" s="352">
        <f t="shared" si="15"/>
        <v>238</v>
      </c>
      <c r="H65" s="353">
        <f t="shared" si="16"/>
        <v>0.61978717285015816</v>
      </c>
      <c r="I65" s="354"/>
      <c r="J65" s="352">
        <v>22889</v>
      </c>
      <c r="K65" s="352">
        <v>25255</v>
      </c>
      <c r="L65" s="352">
        <v>26136</v>
      </c>
      <c r="M65" s="352">
        <v>27011</v>
      </c>
      <c r="N65" s="353">
        <f t="shared" si="17"/>
        <v>3.3478726660544744E-2</v>
      </c>
      <c r="O65" s="352">
        <f t="shared" si="18"/>
        <v>875</v>
      </c>
      <c r="P65" s="353">
        <f t="shared" ref="P65:P97" si="20">M65/$M$64</f>
        <v>0.55729553519848152</v>
      </c>
    </row>
    <row r="66" spans="1:16" ht="15" x14ac:dyDescent="0.25">
      <c r="A66" s="311" t="s">
        <v>101</v>
      </c>
      <c r="B66" s="329">
        <v>2549</v>
      </c>
      <c r="C66" s="329">
        <v>2587</v>
      </c>
      <c r="D66" s="329">
        <v>2589</v>
      </c>
      <c r="E66" s="329">
        <v>2776.0000000000005</v>
      </c>
      <c r="F66" s="330">
        <f t="shared" si="19"/>
        <v>7.2228659714175469E-2</v>
      </c>
      <c r="G66" s="329">
        <f t="shared" si="15"/>
        <v>187.00000000000045</v>
      </c>
      <c r="H66" s="330">
        <f t="shared" si="16"/>
        <v>0.39919470808167967</v>
      </c>
      <c r="I66" s="343"/>
      <c r="J66" s="329">
        <v>15416</v>
      </c>
      <c r="K66" s="329">
        <v>16459</v>
      </c>
      <c r="L66" s="329">
        <v>16655</v>
      </c>
      <c r="M66" s="329">
        <v>17491</v>
      </c>
      <c r="N66" s="330">
        <f t="shared" si="17"/>
        <v>5.0195136595617029E-2</v>
      </c>
      <c r="O66" s="329">
        <f t="shared" si="18"/>
        <v>836</v>
      </c>
      <c r="P66" s="330">
        <f t="shared" si="20"/>
        <v>0.36087727985474954</v>
      </c>
    </row>
    <row r="67" spans="1:16" ht="15" x14ac:dyDescent="0.25">
      <c r="A67" s="311" t="s">
        <v>102</v>
      </c>
      <c r="B67" s="329">
        <v>1140</v>
      </c>
      <c r="C67" s="329">
        <v>1353</v>
      </c>
      <c r="D67" s="329">
        <v>1483</v>
      </c>
      <c r="E67" s="329">
        <v>1534</v>
      </c>
      <c r="F67" s="330">
        <f t="shared" si="19"/>
        <v>3.4389750505731564E-2</v>
      </c>
      <c r="G67" s="329">
        <f t="shared" si="15"/>
        <v>51</v>
      </c>
      <c r="H67" s="330">
        <f t="shared" si="16"/>
        <v>0.22059246476847857</v>
      </c>
      <c r="I67" s="343"/>
      <c r="J67" s="329">
        <v>7473</v>
      </c>
      <c r="K67" s="329">
        <v>8796</v>
      </c>
      <c r="L67" s="329">
        <v>9481</v>
      </c>
      <c r="M67" s="329">
        <v>9520</v>
      </c>
      <c r="N67" s="330">
        <f t="shared" si="17"/>
        <v>4.1134901381709721E-3</v>
      </c>
      <c r="O67" s="329">
        <f t="shared" si="18"/>
        <v>39</v>
      </c>
      <c r="P67" s="330">
        <f t="shared" si="20"/>
        <v>0.19641825534373195</v>
      </c>
    </row>
    <row r="68" spans="1:16" ht="15" x14ac:dyDescent="0.25">
      <c r="A68" s="351" t="s">
        <v>103</v>
      </c>
      <c r="B68" s="352">
        <f>B64-B65</f>
        <v>2420</v>
      </c>
      <c r="C68" s="352">
        <f>C64-C65</f>
        <v>2679</v>
      </c>
      <c r="D68" s="352">
        <f>D64-D65</f>
        <v>2759</v>
      </c>
      <c r="E68" s="352">
        <f>E64-E65</f>
        <v>2644</v>
      </c>
      <c r="F68" s="353">
        <f t="shared" si="19"/>
        <v>-4.1681768756795967E-2</v>
      </c>
      <c r="G68" s="352">
        <f t="shared" si="15"/>
        <v>-115</v>
      </c>
      <c r="H68" s="353">
        <f t="shared" si="16"/>
        <v>0.38021282714984184</v>
      </c>
      <c r="I68" s="354"/>
      <c r="J68" s="352">
        <f>J64-J65</f>
        <v>18979</v>
      </c>
      <c r="K68" s="352">
        <f>K64-K65</f>
        <v>20942</v>
      </c>
      <c r="L68" s="352">
        <f>L64-L65</f>
        <v>22439</v>
      </c>
      <c r="M68" s="352">
        <f>M64-M65</f>
        <v>21457</v>
      </c>
      <c r="N68" s="353">
        <f t="shared" si="17"/>
        <v>-4.3763091046838065E-2</v>
      </c>
      <c r="O68" s="352">
        <f t="shared" si="18"/>
        <v>-982</v>
      </c>
      <c r="P68" s="353">
        <f t="shared" si="20"/>
        <v>0.44270446480151854</v>
      </c>
    </row>
    <row r="69" spans="1:16" ht="15" x14ac:dyDescent="0.25">
      <c r="A69" s="311" t="s">
        <v>29</v>
      </c>
      <c r="B69" s="329">
        <v>1136</v>
      </c>
      <c r="C69" s="329">
        <v>1241</v>
      </c>
      <c r="D69" s="329">
        <v>1274</v>
      </c>
      <c r="E69" s="329">
        <v>1260</v>
      </c>
      <c r="F69" s="330">
        <f t="shared" si="19"/>
        <v>-1.098901098901095E-2</v>
      </c>
      <c r="G69" s="329">
        <f t="shared" si="15"/>
        <v>-14</v>
      </c>
      <c r="H69" s="330">
        <f t="shared" si="16"/>
        <v>0.18119068162208801</v>
      </c>
      <c r="I69" s="343"/>
      <c r="J69" s="329">
        <v>8113</v>
      </c>
      <c r="K69" s="329">
        <v>8902</v>
      </c>
      <c r="L69" s="329">
        <v>9528</v>
      </c>
      <c r="M69" s="329">
        <v>9301</v>
      </c>
      <c r="N69" s="330">
        <f t="shared" si="17"/>
        <v>-2.382451721242651E-2</v>
      </c>
      <c r="O69" s="329">
        <f t="shared" si="18"/>
        <v>-227</v>
      </c>
      <c r="P69" s="330">
        <f t="shared" si="20"/>
        <v>0.19189981018403895</v>
      </c>
    </row>
    <row r="70" spans="1:16" ht="15" x14ac:dyDescent="0.25">
      <c r="A70" s="311" t="s">
        <v>22</v>
      </c>
      <c r="B70" s="329">
        <v>264</v>
      </c>
      <c r="C70" s="329">
        <v>259</v>
      </c>
      <c r="D70" s="329">
        <v>287</v>
      </c>
      <c r="E70" s="329">
        <v>229</v>
      </c>
      <c r="F70" s="330">
        <f t="shared" si="19"/>
        <v>-0.20209059233449478</v>
      </c>
      <c r="G70" s="329">
        <f t="shared" si="15"/>
        <v>-58</v>
      </c>
      <c r="H70" s="330">
        <f t="shared" si="16"/>
        <v>3.2930687374173137E-2</v>
      </c>
      <c r="I70" s="343"/>
      <c r="J70" s="329">
        <v>2825</v>
      </c>
      <c r="K70" s="329">
        <v>2942</v>
      </c>
      <c r="L70" s="329">
        <v>3306</v>
      </c>
      <c r="M70" s="329">
        <v>2800</v>
      </c>
      <c r="N70" s="330">
        <f t="shared" si="17"/>
        <v>-0.15305505142165754</v>
      </c>
      <c r="O70" s="329">
        <f t="shared" si="18"/>
        <v>-506</v>
      </c>
      <c r="P70" s="330">
        <f t="shared" si="20"/>
        <v>5.7770075101097634E-2</v>
      </c>
    </row>
    <row r="71" spans="1:16" ht="15" x14ac:dyDescent="0.25">
      <c r="A71" s="311" t="s">
        <v>104</v>
      </c>
      <c r="B71" s="329">
        <v>146</v>
      </c>
      <c r="C71" s="329">
        <v>148</v>
      </c>
      <c r="D71" s="329">
        <v>144</v>
      </c>
      <c r="E71" s="329">
        <v>141</v>
      </c>
      <c r="F71" s="330">
        <f t="shared" si="19"/>
        <v>-2.083333333333337E-2</v>
      </c>
      <c r="G71" s="329">
        <f t="shared" si="15"/>
        <v>-3</v>
      </c>
      <c r="H71" s="330">
        <f t="shared" si="16"/>
        <v>2.0276100086281276E-2</v>
      </c>
      <c r="I71" s="343"/>
      <c r="J71" s="329">
        <v>915</v>
      </c>
      <c r="K71" s="329">
        <v>953</v>
      </c>
      <c r="L71" s="329">
        <v>1030</v>
      </c>
      <c r="M71" s="329">
        <v>1051</v>
      </c>
      <c r="N71" s="330">
        <f t="shared" si="17"/>
        <v>2.0388349514563142E-2</v>
      </c>
      <c r="O71" s="329">
        <f t="shared" si="18"/>
        <v>21</v>
      </c>
      <c r="P71" s="330">
        <f t="shared" si="20"/>
        <v>2.1684410332590574E-2</v>
      </c>
    </row>
    <row r="72" spans="1:16" ht="15" x14ac:dyDescent="0.25">
      <c r="A72" s="311" t="s">
        <v>105</v>
      </c>
      <c r="B72" s="329">
        <v>100</v>
      </c>
      <c r="C72" s="329">
        <v>112</v>
      </c>
      <c r="D72" s="329">
        <v>112</v>
      </c>
      <c r="E72" s="329">
        <v>114</v>
      </c>
      <c r="F72" s="330">
        <f t="shared" si="19"/>
        <v>1.7857142857142794E-2</v>
      </c>
      <c r="G72" s="329">
        <f t="shared" si="15"/>
        <v>2</v>
      </c>
      <c r="H72" s="330">
        <f t="shared" si="16"/>
        <v>1.6393442622950821E-2</v>
      </c>
      <c r="I72" s="343"/>
      <c r="J72" s="329">
        <v>745</v>
      </c>
      <c r="K72" s="329">
        <v>744</v>
      </c>
      <c r="L72" s="329">
        <v>706</v>
      </c>
      <c r="M72" s="329">
        <v>712</v>
      </c>
      <c r="N72" s="330">
        <f t="shared" si="17"/>
        <v>8.4985835694051381E-3</v>
      </c>
      <c r="O72" s="329">
        <f t="shared" si="18"/>
        <v>6</v>
      </c>
      <c r="P72" s="330">
        <f t="shared" si="20"/>
        <v>1.4690104811421969E-2</v>
      </c>
    </row>
    <row r="73" spans="1:16" ht="15" x14ac:dyDescent="0.25">
      <c r="A73" s="311" t="s">
        <v>28</v>
      </c>
      <c r="B73" s="329">
        <v>15</v>
      </c>
      <c r="C73" s="329">
        <v>14</v>
      </c>
      <c r="D73" s="329">
        <v>14</v>
      </c>
      <c r="E73" s="329">
        <v>13</v>
      </c>
      <c r="F73" s="330">
        <f t="shared" si="19"/>
        <v>-7.1428571428571397E-2</v>
      </c>
      <c r="G73" s="329">
        <f t="shared" si="15"/>
        <v>-1</v>
      </c>
      <c r="H73" s="330">
        <f t="shared" si="16"/>
        <v>1.8694276675294795E-3</v>
      </c>
      <c r="I73" s="343"/>
      <c r="J73" s="329">
        <v>112</v>
      </c>
      <c r="K73" s="329">
        <v>123</v>
      </c>
      <c r="L73" s="329">
        <v>118</v>
      </c>
      <c r="M73" s="329">
        <v>120</v>
      </c>
      <c r="N73" s="330">
        <f t="shared" si="17"/>
        <v>1.6949152542372836E-2</v>
      </c>
      <c r="O73" s="329">
        <f t="shared" si="18"/>
        <v>2</v>
      </c>
      <c r="P73" s="330">
        <f t="shared" si="20"/>
        <v>2.4758603614756128E-3</v>
      </c>
    </row>
    <row r="74" spans="1:16" ht="15" x14ac:dyDescent="0.25">
      <c r="A74" s="311" t="s">
        <v>106</v>
      </c>
      <c r="B74" s="329">
        <f>B75+B76+B77+B78</f>
        <v>30</v>
      </c>
      <c r="C74" s="329">
        <f>C75+C76+C77+C78</f>
        <v>24</v>
      </c>
      <c r="D74" s="329">
        <f>D75+D76+D77+D78</f>
        <v>21</v>
      </c>
      <c r="E74" s="329">
        <f>E75+E76+E77+E78</f>
        <v>9</v>
      </c>
      <c r="F74" s="330">
        <f>IFERROR(E74/D74-1,"-")</f>
        <v>-0.5714285714285714</v>
      </c>
      <c r="G74" s="329">
        <f t="shared" si="15"/>
        <v>-12</v>
      </c>
      <c r="H74" s="330">
        <f>IFERROR(E74/$E$7,"-")</f>
        <v>1.0137703810087016E-5</v>
      </c>
      <c r="I74" s="343"/>
      <c r="J74" s="329">
        <f>J75+J76+J77+J78</f>
        <v>1067</v>
      </c>
      <c r="K74" s="329">
        <f>K75+K76+K77+K78</f>
        <v>1046</v>
      </c>
      <c r="L74" s="329">
        <f>L75+L76+L77+L78</f>
        <v>933</v>
      </c>
      <c r="M74" s="329">
        <f>M75+M76+M77+M78</f>
        <v>827</v>
      </c>
      <c r="N74" s="330">
        <f t="shared" si="17"/>
        <v>-0.11361200428724549</v>
      </c>
      <c r="O74" s="329">
        <f t="shared" si="18"/>
        <v>-106</v>
      </c>
      <c r="P74" s="330">
        <f t="shared" ref="P74" si="21">M74/$M$14</f>
        <v>1.3825253807085385E-4</v>
      </c>
    </row>
    <row r="75" spans="1:16" ht="15" x14ac:dyDescent="0.25">
      <c r="A75" s="311" t="s">
        <v>27</v>
      </c>
      <c r="B75" s="329">
        <v>0</v>
      </c>
      <c r="C75" s="329">
        <v>0</v>
      </c>
      <c r="D75" s="329">
        <v>0</v>
      </c>
      <c r="E75" s="329">
        <v>0</v>
      </c>
      <c r="F75" s="330" t="str">
        <f t="shared" si="19"/>
        <v>-</v>
      </c>
      <c r="G75" s="329">
        <f t="shared" si="15"/>
        <v>0</v>
      </c>
      <c r="H75" s="330">
        <f t="shared" ref="H75:H97" si="22">IFERROR(E75/$E$64,"-")</f>
        <v>0</v>
      </c>
      <c r="I75" s="343"/>
      <c r="J75" s="329">
        <v>250</v>
      </c>
      <c r="K75" s="329">
        <v>263</v>
      </c>
      <c r="L75" s="329">
        <v>231</v>
      </c>
      <c r="M75" s="329">
        <v>202</v>
      </c>
      <c r="N75" s="330">
        <f t="shared" si="17"/>
        <v>-0.12554112554112551</v>
      </c>
      <c r="O75" s="329">
        <f t="shared" si="18"/>
        <v>-29</v>
      </c>
      <c r="P75" s="330">
        <f t="shared" si="20"/>
        <v>4.167698275150615E-3</v>
      </c>
    </row>
    <row r="76" spans="1:16" ht="15" x14ac:dyDescent="0.25">
      <c r="A76" s="311" t="s">
        <v>37</v>
      </c>
      <c r="B76" s="329">
        <v>4</v>
      </c>
      <c r="C76" s="329">
        <v>1</v>
      </c>
      <c r="D76" s="329">
        <v>2</v>
      </c>
      <c r="E76" s="329">
        <v>0</v>
      </c>
      <c r="F76" s="330">
        <f t="shared" si="19"/>
        <v>-1</v>
      </c>
      <c r="G76" s="329">
        <f t="shared" si="15"/>
        <v>-2</v>
      </c>
      <c r="H76" s="330">
        <f t="shared" si="22"/>
        <v>0</v>
      </c>
      <c r="I76" s="343"/>
      <c r="J76" s="329">
        <v>229</v>
      </c>
      <c r="K76" s="329">
        <v>226</v>
      </c>
      <c r="L76" s="329">
        <v>180</v>
      </c>
      <c r="M76" s="329">
        <v>164</v>
      </c>
      <c r="N76" s="330">
        <f t="shared" si="17"/>
        <v>-8.8888888888888906E-2</v>
      </c>
      <c r="O76" s="329">
        <f t="shared" si="18"/>
        <v>-16</v>
      </c>
      <c r="P76" s="330">
        <f t="shared" si="20"/>
        <v>3.3836758273500041E-3</v>
      </c>
    </row>
    <row r="77" spans="1:16" ht="15" x14ac:dyDescent="0.25">
      <c r="A77" s="311" t="s">
        <v>25</v>
      </c>
      <c r="B77" s="329">
        <v>8</v>
      </c>
      <c r="C77" s="329">
        <v>10</v>
      </c>
      <c r="D77" s="329">
        <v>10</v>
      </c>
      <c r="E77" s="329">
        <v>5</v>
      </c>
      <c r="F77" s="330">
        <f t="shared" si="19"/>
        <v>-0.5</v>
      </c>
      <c r="G77" s="329">
        <f t="shared" si="15"/>
        <v>-5</v>
      </c>
      <c r="H77" s="330">
        <f t="shared" si="22"/>
        <v>7.1901064135749214E-4</v>
      </c>
      <c r="I77" s="343"/>
      <c r="J77" s="329">
        <v>377</v>
      </c>
      <c r="K77" s="329">
        <v>317</v>
      </c>
      <c r="L77" s="329">
        <v>304</v>
      </c>
      <c r="M77" s="329">
        <v>263</v>
      </c>
      <c r="N77" s="330">
        <f t="shared" si="17"/>
        <v>-0.13486842105263153</v>
      </c>
      <c r="O77" s="329">
        <f t="shared" si="18"/>
        <v>-41</v>
      </c>
      <c r="P77" s="330">
        <f t="shared" si="20"/>
        <v>5.4262606255673848E-3</v>
      </c>
    </row>
    <row r="78" spans="1:16" ht="15" x14ac:dyDescent="0.25">
      <c r="A78" s="311" t="s">
        <v>36</v>
      </c>
      <c r="B78" s="329">
        <v>18</v>
      </c>
      <c r="C78" s="329">
        <v>13</v>
      </c>
      <c r="D78" s="329">
        <v>9</v>
      </c>
      <c r="E78" s="329">
        <v>4</v>
      </c>
      <c r="F78" s="330">
        <f t="shared" si="19"/>
        <v>-0.55555555555555558</v>
      </c>
      <c r="G78" s="329">
        <f t="shared" si="15"/>
        <v>-5</v>
      </c>
      <c r="H78" s="330">
        <f t="shared" si="22"/>
        <v>5.7520851308599363E-4</v>
      </c>
      <c r="I78" s="343"/>
      <c r="J78" s="329">
        <v>211</v>
      </c>
      <c r="K78" s="329">
        <v>240</v>
      </c>
      <c r="L78" s="329">
        <v>218</v>
      </c>
      <c r="M78" s="329">
        <v>198</v>
      </c>
      <c r="N78" s="330">
        <f t="shared" si="17"/>
        <v>-9.1743119266055051E-2</v>
      </c>
      <c r="O78" s="329">
        <f t="shared" si="18"/>
        <v>-20</v>
      </c>
      <c r="P78" s="330">
        <f t="shared" si="20"/>
        <v>4.0851695964347614E-3</v>
      </c>
    </row>
    <row r="79" spans="1:16" ht="15" x14ac:dyDescent="0.25">
      <c r="A79" s="311" t="s">
        <v>30</v>
      </c>
      <c r="B79" s="329">
        <v>109</v>
      </c>
      <c r="C79" s="329">
        <v>148</v>
      </c>
      <c r="D79" s="329">
        <v>161</v>
      </c>
      <c r="E79" s="329">
        <v>199</v>
      </c>
      <c r="F79" s="330">
        <f t="shared" si="19"/>
        <v>0.2360248447204969</v>
      </c>
      <c r="G79" s="329">
        <f t="shared" si="15"/>
        <v>38</v>
      </c>
      <c r="H79" s="330">
        <f t="shared" si="22"/>
        <v>2.8616623526028184E-2</v>
      </c>
      <c r="I79" s="343"/>
      <c r="J79" s="329">
        <v>863</v>
      </c>
      <c r="K79" s="329">
        <v>927</v>
      </c>
      <c r="L79" s="329">
        <v>975</v>
      </c>
      <c r="M79" s="329">
        <v>1116</v>
      </c>
      <c r="N79" s="330">
        <f t="shared" si="17"/>
        <v>0.14461538461538459</v>
      </c>
      <c r="O79" s="329">
        <f t="shared" si="18"/>
        <v>141</v>
      </c>
      <c r="P79" s="330">
        <f t="shared" si="20"/>
        <v>2.30255013617232E-2</v>
      </c>
    </row>
    <row r="80" spans="1:16" ht="15" x14ac:dyDescent="0.25">
      <c r="A80" s="311" t="s">
        <v>35</v>
      </c>
      <c r="B80" s="329">
        <v>139</v>
      </c>
      <c r="C80" s="329">
        <v>183</v>
      </c>
      <c r="D80" s="329">
        <v>178</v>
      </c>
      <c r="E80" s="329">
        <v>153</v>
      </c>
      <c r="F80" s="330">
        <f t="shared" si="19"/>
        <v>-0.1404494382022472</v>
      </c>
      <c r="G80" s="329">
        <f t="shared" si="15"/>
        <v>-25</v>
      </c>
      <c r="H80" s="330">
        <f t="shared" si="22"/>
        <v>2.2001725625539259E-2</v>
      </c>
      <c r="I80" s="343"/>
      <c r="J80" s="329">
        <v>1041</v>
      </c>
      <c r="K80" s="329">
        <v>1326</v>
      </c>
      <c r="L80" s="329">
        <v>1444</v>
      </c>
      <c r="M80" s="329">
        <v>1312</v>
      </c>
      <c r="N80" s="330">
        <f t="shared" si="17"/>
        <v>-9.1412742382271484E-2</v>
      </c>
      <c r="O80" s="329">
        <f t="shared" si="18"/>
        <v>-132</v>
      </c>
      <c r="P80" s="330">
        <f t="shared" si="20"/>
        <v>2.7069406618800033E-2</v>
      </c>
    </row>
    <row r="81" spans="1:16" ht="15" x14ac:dyDescent="0.25">
      <c r="A81" s="311" t="s">
        <v>43</v>
      </c>
      <c r="B81" s="329">
        <v>75</v>
      </c>
      <c r="C81" s="329">
        <v>97</v>
      </c>
      <c r="D81" s="329">
        <v>99</v>
      </c>
      <c r="E81" s="329">
        <v>92</v>
      </c>
      <c r="F81" s="330">
        <f t="shared" si="19"/>
        <v>-7.0707070707070718E-2</v>
      </c>
      <c r="G81" s="329">
        <f t="shared" si="15"/>
        <v>-7</v>
      </c>
      <c r="H81" s="330">
        <f t="shared" si="22"/>
        <v>1.3229795800977854E-2</v>
      </c>
      <c r="I81" s="343"/>
      <c r="J81" s="329">
        <v>400</v>
      </c>
      <c r="K81" s="329">
        <v>625</v>
      </c>
      <c r="L81" s="329">
        <v>711</v>
      </c>
      <c r="M81" s="329">
        <v>766</v>
      </c>
      <c r="N81" s="330">
        <f t="shared" si="17"/>
        <v>7.7355836849507753E-2</v>
      </c>
      <c r="O81" s="329">
        <f t="shared" si="18"/>
        <v>55</v>
      </c>
      <c r="P81" s="330">
        <f t="shared" si="20"/>
        <v>1.5804241974085996E-2</v>
      </c>
    </row>
    <row r="82" spans="1:16" ht="15" x14ac:dyDescent="0.25">
      <c r="A82" s="311" t="s">
        <v>33</v>
      </c>
      <c r="B82" s="329">
        <v>84</v>
      </c>
      <c r="C82" s="329">
        <v>114</v>
      </c>
      <c r="D82" s="329">
        <v>128</v>
      </c>
      <c r="E82" s="329">
        <v>133</v>
      </c>
      <c r="F82" s="330">
        <f t="shared" si="19"/>
        <v>3.90625E-2</v>
      </c>
      <c r="G82" s="329">
        <f t="shared" si="15"/>
        <v>5</v>
      </c>
      <c r="H82" s="330">
        <f t="shared" si="22"/>
        <v>1.912568306010929E-2</v>
      </c>
      <c r="I82" s="343"/>
      <c r="J82" s="329">
        <v>589</v>
      </c>
      <c r="K82" s="329">
        <v>810</v>
      </c>
      <c r="L82" s="329">
        <v>946</v>
      </c>
      <c r="M82" s="329">
        <v>965</v>
      </c>
      <c r="N82" s="330">
        <f t="shared" si="17"/>
        <v>2.0084566596194398E-2</v>
      </c>
      <c r="O82" s="329">
        <f t="shared" si="18"/>
        <v>19</v>
      </c>
      <c r="P82" s="330">
        <f t="shared" si="20"/>
        <v>1.991004374019972E-2</v>
      </c>
    </row>
    <row r="83" spans="1:16" ht="15" x14ac:dyDescent="0.25">
      <c r="A83" s="311" t="s">
        <v>44</v>
      </c>
      <c r="B83" s="329">
        <v>54</v>
      </c>
      <c r="C83" s="329">
        <v>48</v>
      </c>
      <c r="D83" s="329">
        <v>54</v>
      </c>
      <c r="E83" s="329">
        <v>52</v>
      </c>
      <c r="F83" s="330">
        <f t="shared" si="19"/>
        <v>-3.703703703703709E-2</v>
      </c>
      <c r="G83" s="329">
        <f t="shared" si="15"/>
        <v>-2</v>
      </c>
      <c r="H83" s="330">
        <f t="shared" si="22"/>
        <v>7.477710670117918E-3</v>
      </c>
      <c r="I83" s="343"/>
      <c r="J83" s="329">
        <v>518</v>
      </c>
      <c r="K83" s="329">
        <v>473</v>
      </c>
      <c r="L83" s="329">
        <v>502</v>
      </c>
      <c r="M83" s="329">
        <v>461</v>
      </c>
      <c r="N83" s="330">
        <f t="shared" si="17"/>
        <v>-8.1673306772908405E-2</v>
      </c>
      <c r="O83" s="329">
        <f t="shared" si="18"/>
        <v>-41</v>
      </c>
      <c r="P83" s="330">
        <f t="shared" si="20"/>
        <v>9.5114302220021454E-3</v>
      </c>
    </row>
    <row r="84" spans="1:16" ht="15" x14ac:dyDescent="0.25">
      <c r="A84" s="311" t="s">
        <v>23</v>
      </c>
      <c r="B84" s="329">
        <v>38</v>
      </c>
      <c r="C84" s="329">
        <v>34</v>
      </c>
      <c r="D84" s="329">
        <v>34</v>
      </c>
      <c r="E84" s="329">
        <v>34</v>
      </c>
      <c r="F84" s="330">
        <f t="shared" si="19"/>
        <v>0</v>
      </c>
      <c r="G84" s="329">
        <f t="shared" si="15"/>
        <v>0</v>
      </c>
      <c r="H84" s="330">
        <f t="shared" si="22"/>
        <v>4.8892723612309463E-3</v>
      </c>
      <c r="I84" s="343"/>
      <c r="J84" s="329">
        <v>279</v>
      </c>
      <c r="K84" s="329">
        <v>358</v>
      </c>
      <c r="L84" s="329">
        <v>336</v>
      </c>
      <c r="M84" s="329">
        <v>319</v>
      </c>
      <c r="N84" s="330">
        <f t="shared" si="17"/>
        <v>-5.0595238095238138E-2</v>
      </c>
      <c r="O84" s="329">
        <f t="shared" si="18"/>
        <v>-17</v>
      </c>
      <c r="P84" s="330">
        <f t="shared" si="20"/>
        <v>6.5816621275893369E-3</v>
      </c>
    </row>
    <row r="85" spans="1:16" ht="15" x14ac:dyDescent="0.25">
      <c r="A85" s="311" t="s">
        <v>40</v>
      </c>
      <c r="B85" s="329">
        <v>71</v>
      </c>
      <c r="C85" s="329">
        <v>51</v>
      </c>
      <c r="D85" s="329">
        <v>64</v>
      </c>
      <c r="E85" s="329">
        <v>53</v>
      </c>
      <c r="F85" s="330">
        <f t="shared" si="19"/>
        <v>-0.171875</v>
      </c>
      <c r="G85" s="329">
        <f t="shared" si="15"/>
        <v>-11</v>
      </c>
      <c r="H85" s="330">
        <f t="shared" si="22"/>
        <v>7.6215127983894158E-3</v>
      </c>
      <c r="I85" s="343"/>
      <c r="J85" s="329">
        <v>406</v>
      </c>
      <c r="K85" s="329">
        <v>284</v>
      </c>
      <c r="L85" s="329">
        <v>319</v>
      </c>
      <c r="M85" s="329">
        <v>341</v>
      </c>
      <c r="N85" s="330">
        <f t="shared" si="17"/>
        <v>6.8965517241379226E-2</v>
      </c>
      <c r="O85" s="329">
        <f t="shared" si="18"/>
        <v>22</v>
      </c>
      <c r="P85" s="330">
        <f t="shared" si="20"/>
        <v>7.035569860526533E-3</v>
      </c>
    </row>
    <row r="86" spans="1:16" ht="15" x14ac:dyDescent="0.25">
      <c r="A86" s="311" t="s">
        <v>107</v>
      </c>
      <c r="B86" s="329">
        <v>0</v>
      </c>
      <c r="C86" s="329">
        <v>0</v>
      </c>
      <c r="D86" s="329">
        <v>0</v>
      </c>
      <c r="E86" s="329">
        <v>0</v>
      </c>
      <c r="F86" s="330" t="str">
        <f t="shared" si="19"/>
        <v>-</v>
      </c>
      <c r="G86" s="329">
        <f t="shared" si="15"/>
        <v>0</v>
      </c>
      <c r="H86" s="330">
        <f t="shared" si="22"/>
        <v>0</v>
      </c>
      <c r="I86" s="343"/>
      <c r="J86" s="329">
        <v>0</v>
      </c>
      <c r="K86" s="329">
        <v>0</v>
      </c>
      <c r="L86" s="329">
        <v>0</v>
      </c>
      <c r="M86" s="329">
        <v>0</v>
      </c>
      <c r="N86" s="330" t="str">
        <f t="shared" si="17"/>
        <v>-</v>
      </c>
      <c r="O86" s="329">
        <f t="shared" si="18"/>
        <v>0</v>
      </c>
      <c r="P86" s="330">
        <f t="shared" si="20"/>
        <v>0</v>
      </c>
    </row>
    <row r="87" spans="1:16" ht="15" x14ac:dyDescent="0.25">
      <c r="A87" s="311" t="s">
        <v>41</v>
      </c>
      <c r="B87" s="329">
        <v>0</v>
      </c>
      <c r="C87" s="329">
        <v>0</v>
      </c>
      <c r="D87" s="329">
        <v>0</v>
      </c>
      <c r="E87" s="329">
        <v>0</v>
      </c>
      <c r="F87" s="330" t="str">
        <f t="shared" si="19"/>
        <v>-</v>
      </c>
      <c r="G87" s="329">
        <f t="shared" si="15"/>
        <v>0</v>
      </c>
      <c r="H87" s="330">
        <f t="shared" si="22"/>
        <v>0</v>
      </c>
      <c r="I87" s="343"/>
      <c r="J87" s="329">
        <v>32</v>
      </c>
      <c r="K87" s="329">
        <v>68</v>
      </c>
      <c r="L87" s="329">
        <v>52</v>
      </c>
      <c r="M87" s="329">
        <v>48</v>
      </c>
      <c r="N87" s="330">
        <f t="shared" si="17"/>
        <v>-7.6923076923076872E-2</v>
      </c>
      <c r="O87" s="329">
        <f t="shared" si="18"/>
        <v>-4</v>
      </c>
      <c r="P87" s="330">
        <f t="shared" si="20"/>
        <v>9.9034414459024515E-4</v>
      </c>
    </row>
    <row r="88" spans="1:16" ht="15" x14ac:dyDescent="0.25">
      <c r="A88" s="311" t="s">
        <v>108</v>
      </c>
      <c r="B88" s="329">
        <v>26</v>
      </c>
      <c r="C88" s="329">
        <v>36</v>
      </c>
      <c r="D88" s="329">
        <v>29</v>
      </c>
      <c r="E88" s="329">
        <v>23</v>
      </c>
      <c r="F88" s="330">
        <f t="shared" si="19"/>
        <v>-0.2068965517241379</v>
      </c>
      <c r="G88" s="329">
        <f t="shared" si="15"/>
        <v>-6</v>
      </c>
      <c r="H88" s="330">
        <f t="shared" si="22"/>
        <v>3.3074489502444636E-3</v>
      </c>
      <c r="I88" s="343"/>
      <c r="J88" s="329">
        <v>135</v>
      </c>
      <c r="K88" s="329">
        <v>191</v>
      </c>
      <c r="L88" s="329">
        <v>190</v>
      </c>
      <c r="M88" s="329">
        <v>164</v>
      </c>
      <c r="N88" s="330">
        <f t="shared" si="17"/>
        <v>-0.13684210526315788</v>
      </c>
      <c r="O88" s="329">
        <f t="shared" si="18"/>
        <v>-26</v>
      </c>
      <c r="P88" s="330">
        <f t="shared" si="20"/>
        <v>3.3836758273500041E-3</v>
      </c>
    </row>
    <row r="89" spans="1:16" ht="15" x14ac:dyDescent="0.25">
      <c r="A89" s="311" t="s">
        <v>109</v>
      </c>
      <c r="B89" s="329">
        <v>0</v>
      </c>
      <c r="C89" s="329">
        <v>0</v>
      </c>
      <c r="D89" s="329">
        <v>0</v>
      </c>
      <c r="E89" s="329">
        <v>0</v>
      </c>
      <c r="F89" s="330" t="str">
        <f t="shared" si="19"/>
        <v>-</v>
      </c>
      <c r="G89" s="329">
        <f t="shared" si="15"/>
        <v>0</v>
      </c>
      <c r="H89" s="330">
        <f t="shared" si="22"/>
        <v>0</v>
      </c>
      <c r="I89" s="343"/>
      <c r="J89" s="329">
        <v>27</v>
      </c>
      <c r="K89" s="329">
        <v>53</v>
      </c>
      <c r="L89" s="329">
        <v>43</v>
      </c>
      <c r="M89" s="329">
        <v>43</v>
      </c>
      <c r="N89" s="330">
        <f t="shared" si="17"/>
        <v>0</v>
      </c>
      <c r="O89" s="329">
        <f t="shared" si="18"/>
        <v>0</v>
      </c>
      <c r="P89" s="330">
        <f t="shared" si="20"/>
        <v>8.8718329619542793E-4</v>
      </c>
    </row>
    <row r="90" spans="1:16" ht="15" x14ac:dyDescent="0.25">
      <c r="A90" s="311" t="s">
        <v>110</v>
      </c>
      <c r="B90" s="329">
        <v>9</v>
      </c>
      <c r="C90" s="329">
        <v>31</v>
      </c>
      <c r="D90" s="329">
        <v>30</v>
      </c>
      <c r="E90" s="329">
        <v>31</v>
      </c>
      <c r="F90" s="330">
        <f t="shared" si="19"/>
        <v>3.3333333333333437E-2</v>
      </c>
      <c r="G90" s="329">
        <f t="shared" si="15"/>
        <v>1</v>
      </c>
      <c r="H90" s="330">
        <f t="shared" si="22"/>
        <v>4.4578659764164513E-3</v>
      </c>
      <c r="I90" s="343"/>
      <c r="J90" s="329">
        <v>81</v>
      </c>
      <c r="K90" s="329">
        <v>223</v>
      </c>
      <c r="L90" s="329">
        <v>225</v>
      </c>
      <c r="M90" s="329">
        <v>250</v>
      </c>
      <c r="N90" s="330">
        <f t="shared" si="17"/>
        <v>0.11111111111111116</v>
      </c>
      <c r="O90" s="329">
        <f t="shared" si="18"/>
        <v>25</v>
      </c>
      <c r="P90" s="330">
        <f t="shared" si="20"/>
        <v>5.15804241974086E-3</v>
      </c>
    </row>
    <row r="91" spans="1:16" ht="15" x14ac:dyDescent="0.25">
      <c r="A91" s="311" t="s">
        <v>34</v>
      </c>
      <c r="B91" s="329">
        <v>40</v>
      </c>
      <c r="C91" s="329">
        <v>38</v>
      </c>
      <c r="D91" s="329">
        <v>40</v>
      </c>
      <c r="E91" s="329">
        <v>29</v>
      </c>
      <c r="F91" s="330">
        <f t="shared" si="19"/>
        <v>-0.27500000000000002</v>
      </c>
      <c r="G91" s="329">
        <f t="shared" si="15"/>
        <v>-11</v>
      </c>
      <c r="H91" s="330">
        <f t="shared" si="22"/>
        <v>4.170261719873454E-3</v>
      </c>
      <c r="I91" s="343"/>
      <c r="J91" s="329">
        <v>305</v>
      </c>
      <c r="K91" s="329">
        <v>295</v>
      </c>
      <c r="L91" s="329">
        <v>316</v>
      </c>
      <c r="M91" s="329">
        <v>229</v>
      </c>
      <c r="N91" s="330">
        <f t="shared" si="17"/>
        <v>-0.27531645569620256</v>
      </c>
      <c r="O91" s="329">
        <f t="shared" si="18"/>
        <v>-87</v>
      </c>
      <c r="P91" s="330">
        <f t="shared" si="20"/>
        <v>4.7247668564826279E-3</v>
      </c>
    </row>
    <row r="92" spans="1:16" ht="15" x14ac:dyDescent="0.25">
      <c r="A92" s="311" t="s">
        <v>111</v>
      </c>
      <c r="B92" s="329">
        <v>0</v>
      </c>
      <c r="C92" s="329">
        <v>0</v>
      </c>
      <c r="D92" s="329">
        <v>0</v>
      </c>
      <c r="E92" s="329">
        <v>0</v>
      </c>
      <c r="F92" s="330" t="str">
        <f t="shared" si="19"/>
        <v>-</v>
      </c>
      <c r="G92" s="329">
        <f t="shared" si="15"/>
        <v>0</v>
      </c>
      <c r="H92" s="330">
        <f t="shared" si="22"/>
        <v>0</v>
      </c>
      <c r="I92" s="343"/>
      <c r="J92" s="329">
        <v>105</v>
      </c>
      <c r="K92" s="329">
        <v>91</v>
      </c>
      <c r="L92" s="329">
        <v>88</v>
      </c>
      <c r="M92" s="329">
        <v>88</v>
      </c>
      <c r="N92" s="330">
        <f t="shared" si="17"/>
        <v>0</v>
      </c>
      <c r="O92" s="329">
        <f t="shared" si="18"/>
        <v>0</v>
      </c>
      <c r="P92" s="330">
        <f t="shared" si="20"/>
        <v>1.8156309317487827E-3</v>
      </c>
    </row>
    <row r="93" spans="1:16" ht="15" x14ac:dyDescent="0.25">
      <c r="A93" s="311" t="s">
        <v>112</v>
      </c>
      <c r="B93" s="329">
        <v>35</v>
      </c>
      <c r="C93" s="329">
        <v>36</v>
      </c>
      <c r="D93" s="329">
        <v>39</v>
      </c>
      <c r="E93" s="329">
        <v>37</v>
      </c>
      <c r="F93" s="330">
        <f t="shared" si="19"/>
        <v>-5.1282051282051322E-2</v>
      </c>
      <c r="G93" s="329">
        <f t="shared" si="15"/>
        <v>-2</v>
      </c>
      <c r="H93" s="330">
        <f t="shared" si="22"/>
        <v>5.3206787460454413E-3</v>
      </c>
      <c r="I93" s="343"/>
      <c r="J93" s="329">
        <v>154</v>
      </c>
      <c r="K93" s="329">
        <v>137</v>
      </c>
      <c r="L93" s="329">
        <v>252</v>
      </c>
      <c r="M93" s="329">
        <v>251</v>
      </c>
      <c r="N93" s="330">
        <f t="shared" si="17"/>
        <v>-3.9682539682539542E-3</v>
      </c>
      <c r="O93" s="329">
        <f t="shared" si="18"/>
        <v>-1</v>
      </c>
      <c r="P93" s="330">
        <f t="shared" si="20"/>
        <v>5.1786745894198231E-3</v>
      </c>
    </row>
    <row r="94" spans="1:16" ht="15" x14ac:dyDescent="0.25">
      <c r="A94" s="311" t="s">
        <v>42</v>
      </c>
      <c r="B94" s="329">
        <v>18</v>
      </c>
      <c r="C94" s="329">
        <v>28</v>
      </c>
      <c r="D94" s="329">
        <v>27</v>
      </c>
      <c r="E94" s="329">
        <v>18</v>
      </c>
      <c r="F94" s="330">
        <f t="shared" si="19"/>
        <v>-0.33333333333333337</v>
      </c>
      <c r="G94" s="329">
        <f t="shared" si="15"/>
        <v>-9</v>
      </c>
      <c r="H94" s="330">
        <f t="shared" si="22"/>
        <v>2.5884383088869713E-3</v>
      </c>
      <c r="I94" s="343"/>
      <c r="J94" s="329">
        <v>84</v>
      </c>
      <c r="K94" s="329">
        <v>133</v>
      </c>
      <c r="L94" s="329">
        <v>132</v>
      </c>
      <c r="M94" s="329">
        <v>125</v>
      </c>
      <c r="N94" s="330">
        <f t="shared" si="17"/>
        <v>-5.3030303030302983E-2</v>
      </c>
      <c r="O94" s="329">
        <f t="shared" si="18"/>
        <v>-7</v>
      </c>
      <c r="P94" s="330">
        <f t="shared" si="20"/>
        <v>2.57902120987043E-3</v>
      </c>
    </row>
    <row r="95" spans="1:16" ht="15" x14ac:dyDescent="0.25">
      <c r="A95" s="311" t="s">
        <v>113</v>
      </c>
      <c r="B95" s="329">
        <v>0</v>
      </c>
      <c r="C95" s="329">
        <v>0</v>
      </c>
      <c r="D95" s="329">
        <v>0</v>
      </c>
      <c r="E95" s="329">
        <v>0</v>
      </c>
      <c r="F95" s="330" t="str">
        <f t="shared" si="19"/>
        <v>-</v>
      </c>
      <c r="G95" s="329">
        <f t="shared" si="15"/>
        <v>0</v>
      </c>
      <c r="H95" s="330">
        <f t="shared" si="22"/>
        <v>0</v>
      </c>
      <c r="I95" s="343"/>
      <c r="J95" s="329">
        <v>0</v>
      </c>
      <c r="K95" s="329">
        <v>0</v>
      </c>
      <c r="L95" s="329">
        <v>0</v>
      </c>
      <c r="M95" s="329">
        <v>0</v>
      </c>
      <c r="N95" s="330" t="str">
        <f t="shared" si="17"/>
        <v>-</v>
      </c>
      <c r="O95" s="329">
        <f t="shared" si="18"/>
        <v>0</v>
      </c>
      <c r="P95" s="330">
        <f t="shared" si="20"/>
        <v>0</v>
      </c>
    </row>
    <row r="96" spans="1:16" ht="15" x14ac:dyDescent="0.25">
      <c r="A96" s="311" t="s">
        <v>26</v>
      </c>
      <c r="B96" s="329">
        <v>15</v>
      </c>
      <c r="C96" s="329">
        <v>15</v>
      </c>
      <c r="D96" s="329">
        <v>3</v>
      </c>
      <c r="E96" s="329">
        <v>2</v>
      </c>
      <c r="F96" s="330">
        <f t="shared" si="19"/>
        <v>-0.33333333333333337</v>
      </c>
      <c r="G96" s="329">
        <f t="shared" si="15"/>
        <v>-1</v>
      </c>
      <c r="H96" s="330">
        <f t="shared" si="22"/>
        <v>2.8760425654299681E-4</v>
      </c>
      <c r="I96" s="343"/>
      <c r="J96" s="329">
        <v>43</v>
      </c>
      <c r="K96" s="329">
        <v>39</v>
      </c>
      <c r="L96" s="329">
        <v>70</v>
      </c>
      <c r="M96" s="329">
        <v>20</v>
      </c>
      <c r="N96" s="330">
        <f t="shared" si="17"/>
        <v>-0.7142857142857143</v>
      </c>
      <c r="O96" s="329">
        <f t="shared" si="18"/>
        <v>-50</v>
      </c>
      <c r="P96" s="330">
        <f t="shared" si="20"/>
        <v>4.1264339357926881E-4</v>
      </c>
    </row>
    <row r="97" spans="1:16" ht="15" x14ac:dyDescent="0.25">
      <c r="A97" s="311" t="s">
        <v>114</v>
      </c>
      <c r="B97" s="329">
        <v>5</v>
      </c>
      <c r="C97" s="329">
        <v>4</v>
      </c>
      <c r="D97" s="329">
        <v>3</v>
      </c>
      <c r="E97" s="329">
        <v>4</v>
      </c>
      <c r="F97" s="330">
        <f t="shared" si="19"/>
        <v>0.33333333333333326</v>
      </c>
      <c r="G97" s="329">
        <f t="shared" si="15"/>
        <v>1</v>
      </c>
      <c r="H97" s="330">
        <f t="shared" si="22"/>
        <v>5.7520851308599363E-4</v>
      </c>
      <c r="I97" s="343"/>
      <c r="J97" s="329">
        <v>31</v>
      </c>
      <c r="K97" s="329">
        <v>30</v>
      </c>
      <c r="L97" s="329">
        <v>29</v>
      </c>
      <c r="M97" s="329">
        <v>18</v>
      </c>
      <c r="N97" s="330">
        <f t="shared" si="17"/>
        <v>-0.37931034482758619</v>
      </c>
      <c r="O97" s="329">
        <f t="shared" si="18"/>
        <v>-11</v>
      </c>
      <c r="P97" s="330">
        <f t="shared" si="20"/>
        <v>3.713790542213419E-4</v>
      </c>
    </row>
    <row r="98" spans="1:16" ht="15" x14ac:dyDescent="0.25">
      <c r="A98" s="311" t="s">
        <v>115</v>
      </c>
      <c r="B98" s="329">
        <f>IFERROR(B68-SUM(B69:B73)-SUM(B75:B97),"-")</f>
        <v>11</v>
      </c>
      <c r="C98" s="329">
        <f>IFERROR(C68-SUM(C69:C73)-SUM(C75:C97),"-")</f>
        <v>18</v>
      </c>
      <c r="D98" s="329">
        <f>IFERROR(D68-SUM(D69:D73)-SUM(D75:D97),"-")</f>
        <v>18</v>
      </c>
      <c r="E98" s="329">
        <f>IFERROR(E68-SUM(E69:E73)-SUM(E75:E97),"-")</f>
        <v>18</v>
      </c>
      <c r="F98" s="330">
        <f t="shared" si="19"/>
        <v>0</v>
      </c>
      <c r="G98" s="329">
        <f t="shared" si="15"/>
        <v>0</v>
      </c>
      <c r="H98" s="330">
        <f>IFERROR(E98/$E$7,"-")</f>
        <v>2.0275407620174032E-5</v>
      </c>
      <c r="I98" s="343"/>
      <c r="J98" s="329">
        <f>IFERROR(J68-SUM(J69:J73)-SUM(J75:J97),"-")</f>
        <v>109</v>
      </c>
      <c r="K98" s="329">
        <f>IFERROR(K68-SUM(K69:K73)-SUM(K75:K97),"-")</f>
        <v>169</v>
      </c>
      <c r="L98" s="329">
        <f>IFERROR(L68-SUM(L69:L73)-SUM(L75:L97),"-")</f>
        <v>188</v>
      </c>
      <c r="M98" s="329">
        <f>IFERROR(M68-SUM(M69:M73)-SUM(M75:M97),"-")</f>
        <v>130</v>
      </c>
      <c r="N98" s="330">
        <f t="shared" si="17"/>
        <v>-0.30851063829787229</v>
      </c>
      <c r="O98" s="329">
        <f t="shared" si="18"/>
        <v>-58</v>
      </c>
      <c r="P98" s="330">
        <f t="shared" ref="P98" si="23">M98/$M$14</f>
        <v>2.1732563421053205E-5</v>
      </c>
    </row>
    <row r="99" spans="1:16" ht="21" x14ac:dyDescent="0.35">
      <c r="A99" s="258" t="s">
        <v>121</v>
      </c>
      <c r="B99" s="258"/>
      <c r="C99" s="258"/>
      <c r="D99" s="258"/>
      <c r="E99" s="258"/>
      <c r="F99" s="258"/>
      <c r="G99" s="258"/>
      <c r="H99" s="258"/>
      <c r="I99" s="258"/>
      <c r="J99" s="258"/>
      <c r="K99" s="258"/>
      <c r="L99" s="258"/>
      <c r="M99" s="258"/>
      <c r="N99" s="258"/>
      <c r="O99" s="258"/>
      <c r="P99" s="258"/>
    </row>
    <row r="100" spans="1:16" ht="15" x14ac:dyDescent="0.25">
      <c r="A100" s="67"/>
      <c r="B100" s="11" t="s">
        <v>123</v>
      </c>
      <c r="C100" s="12"/>
      <c r="D100" s="12"/>
      <c r="E100" s="12"/>
      <c r="F100" s="12"/>
      <c r="G100" s="12"/>
      <c r="H100" s="13"/>
      <c r="I100" s="343"/>
      <c r="J100" s="11" t="str">
        <f>CONCATENATE("acumulado ",B100)</f>
        <v>acumulado julio</v>
      </c>
      <c r="K100" s="12"/>
      <c r="L100" s="12"/>
      <c r="M100" s="12"/>
      <c r="N100" s="12"/>
      <c r="O100" s="12"/>
      <c r="P100" s="13"/>
    </row>
    <row r="101" spans="1:16" ht="15" x14ac:dyDescent="0.25">
      <c r="A101" s="15"/>
      <c r="B101" s="17">
        <f>B$6</f>
        <v>2023</v>
      </c>
      <c r="C101" s="17">
        <f t="shared" ref="C101:E101" si="24">C$6</f>
        <v>2024</v>
      </c>
      <c r="D101" s="17">
        <f t="shared" si="24"/>
        <v>2025</v>
      </c>
      <c r="E101" s="17">
        <f t="shared" si="24"/>
        <v>2026</v>
      </c>
      <c r="F101" s="17" t="str">
        <f>CONCATENATE("var ",RIGHT(E101,2),"/",RIGHT(D101,2))</f>
        <v>var 26/25</v>
      </c>
      <c r="G101" s="17" t="str">
        <f>CONCATENATE("dif ",RIGHT(E101,2),"-",RIGHT(D101,2))</f>
        <v>dif 26-25</v>
      </c>
      <c r="H101" s="17" t="str">
        <f>CONCATENATE("cuota ",RIGHT(E101,2))</f>
        <v>cuota 26</v>
      </c>
      <c r="I101" s="343"/>
      <c r="J101" s="17">
        <f>J$6</f>
        <v>2023</v>
      </c>
      <c r="K101" s="17">
        <f t="shared" ref="K101:M101" si="25">K$6</f>
        <v>2024</v>
      </c>
      <c r="L101" s="17">
        <f t="shared" si="25"/>
        <v>2025</v>
      </c>
      <c r="M101" s="17">
        <f t="shared" si="25"/>
        <v>2026</v>
      </c>
      <c r="N101" s="17" t="str">
        <f>CONCATENATE("var ",RIGHT(M101,2),"/",RIGHT(L101,2))</f>
        <v>var 26/25</v>
      </c>
      <c r="O101" s="17" t="str">
        <f>CONCATENATE("dif ",RIGHT(M101,2),"-",RIGHT(L101,2))</f>
        <v>dif 26-25</v>
      </c>
      <c r="P101" s="17" t="str">
        <f>CONCATENATE("cuota ",RIGHT(M101,2))</f>
        <v>cuota 26</v>
      </c>
    </row>
    <row r="102" spans="1:16" ht="15" x14ac:dyDescent="0.25">
      <c r="A102" s="344" t="s">
        <v>93</v>
      </c>
      <c r="B102" s="345">
        <v>6109</v>
      </c>
      <c r="C102" s="345">
        <v>6619</v>
      </c>
      <c r="D102" s="345">
        <v>6831</v>
      </c>
      <c r="E102" s="345">
        <v>6954</v>
      </c>
      <c r="F102" s="346">
        <f>IFERROR(E102/D102-1,"-")</f>
        <v>1.8006148440931069E-2</v>
      </c>
      <c r="G102" s="345">
        <f>IFERROR(E102-D102,"-")</f>
        <v>123</v>
      </c>
      <c r="H102" s="346">
        <f>E102/$E$102</f>
        <v>1</v>
      </c>
      <c r="I102" s="347"/>
      <c r="J102" s="345">
        <v>41868</v>
      </c>
      <c r="K102" s="345">
        <v>46197</v>
      </c>
      <c r="L102" s="345">
        <v>48575</v>
      </c>
      <c r="M102" s="345">
        <v>48468</v>
      </c>
      <c r="N102" s="346">
        <f>IFERROR(M102/L102-1,"-")</f>
        <v>-2.2027792074111874E-3</v>
      </c>
      <c r="O102" s="345">
        <f>IFERROR(M102-L102,"-")</f>
        <v>-107</v>
      </c>
      <c r="P102" s="346">
        <f>M102/$M$102</f>
        <v>1</v>
      </c>
    </row>
    <row r="103" spans="1:16" ht="15" x14ac:dyDescent="0.25">
      <c r="A103" s="311" t="s">
        <v>117</v>
      </c>
      <c r="B103" s="329">
        <v>3257</v>
      </c>
      <c r="C103" s="329">
        <v>3406</v>
      </c>
      <c r="D103" s="329">
        <v>3579</v>
      </c>
      <c r="E103" s="329">
        <v>3820.0000000000005</v>
      </c>
      <c r="F103" s="330">
        <f>IFERROR(E103/D103-1,"-")</f>
        <v>6.7337245040514304E-2</v>
      </c>
      <c r="G103" s="329">
        <f>IFERROR(E103-D103,"-")</f>
        <v>241.00000000000045</v>
      </c>
      <c r="H103" s="330">
        <f>E103/$E$102</f>
        <v>0.54932412999712399</v>
      </c>
      <c r="I103" s="343"/>
      <c r="J103" s="329">
        <v>19927</v>
      </c>
      <c r="K103" s="329">
        <v>21883</v>
      </c>
      <c r="L103" s="329">
        <v>22826</v>
      </c>
      <c r="M103" s="329">
        <v>24072</v>
      </c>
      <c r="N103" s="330">
        <f>IFERROR(M103/L103-1,"-")</f>
        <v>5.4586874616665115E-2</v>
      </c>
      <c r="O103" s="329">
        <f>IFERROR(M103-L103,"-")</f>
        <v>1246</v>
      </c>
      <c r="P103" s="330">
        <f>M103/$M$102</f>
        <v>0.49665758851200792</v>
      </c>
    </row>
    <row r="104" spans="1:16" ht="15" x14ac:dyDescent="0.25">
      <c r="A104" s="311" t="s">
        <v>118</v>
      </c>
      <c r="B104" s="329">
        <v>2852</v>
      </c>
      <c r="C104" s="329">
        <v>3213</v>
      </c>
      <c r="D104" s="329">
        <v>3252</v>
      </c>
      <c r="E104" s="329">
        <v>3134</v>
      </c>
      <c r="F104" s="330">
        <f t="shared" ref="F104" si="26">IFERROR(E104/D104-1,"-")</f>
        <v>-3.6285362853628489E-2</v>
      </c>
      <c r="G104" s="329">
        <f t="shared" ref="G104" si="27">IFERROR(E104-D104,"-")</f>
        <v>-118</v>
      </c>
      <c r="H104" s="330">
        <f>E104/$E$102</f>
        <v>0.45067587000287607</v>
      </c>
      <c r="I104" s="343"/>
      <c r="J104" s="329">
        <v>21941</v>
      </c>
      <c r="K104" s="329">
        <v>24314</v>
      </c>
      <c r="L104" s="329">
        <v>25749</v>
      </c>
      <c r="M104" s="329">
        <v>24396</v>
      </c>
      <c r="N104" s="330">
        <f>IFERROR(M104/L104-1,"-")</f>
        <v>-5.2545729931259499E-2</v>
      </c>
      <c r="O104" s="329">
        <f>IFERROR(M104-L104,"-")</f>
        <v>-1353</v>
      </c>
      <c r="P104" s="330">
        <f>M104/$M$102</f>
        <v>0.50334241148799208</v>
      </c>
    </row>
    <row r="105" spans="1:16" ht="21" x14ac:dyDescent="0.35">
      <c r="A105" s="258" t="s">
        <v>122</v>
      </c>
      <c r="B105" s="258"/>
      <c r="C105" s="258"/>
      <c r="D105" s="258"/>
      <c r="E105" s="258"/>
      <c r="F105" s="258"/>
      <c r="G105" s="258"/>
      <c r="H105" s="258"/>
      <c r="I105" s="258"/>
      <c r="J105" s="258"/>
      <c r="K105" s="258"/>
      <c r="L105" s="258"/>
      <c r="M105" s="258"/>
      <c r="N105" s="258"/>
      <c r="O105" s="258"/>
      <c r="P105" s="258"/>
    </row>
    <row r="106" spans="1:16" ht="15" customHeight="1" x14ac:dyDescent="0.25"/>
    <row r="107" spans="1:16" ht="15" customHeight="1" x14ac:dyDescent="0.25"/>
    <row r="108" spans="1:16" ht="15" customHeight="1" x14ac:dyDescent="0.25"/>
    <row r="109" spans="1:16" ht="15" customHeight="1" x14ac:dyDescent="0.25"/>
    <row r="110" spans="1:16" ht="15" customHeight="1" x14ac:dyDescent="0.25"/>
    <row r="111" spans="1:16" ht="15" customHeight="1" x14ac:dyDescent="0.25"/>
    <row r="112" spans="1:16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2:16" ht="15" customHeight="1" x14ac:dyDescent="0.25"/>
    <row r="338" spans="2:16" ht="15" customHeight="1" x14ac:dyDescent="0.25"/>
    <row r="339" spans="2:16" ht="15" customHeight="1" x14ac:dyDescent="0.25"/>
    <row r="340" spans="2:16" ht="15" customHeight="1" x14ac:dyDescent="0.25"/>
    <row r="341" spans="2:16" ht="15" customHeight="1" x14ac:dyDescent="0.25"/>
    <row r="342" spans="2:16" ht="15" customHeight="1" x14ac:dyDescent="0.25"/>
    <row r="343" spans="2:16" ht="15" customHeight="1" x14ac:dyDescent="0.25"/>
    <row r="344" spans="2:16" ht="15" hidden="1" customHeight="1" x14ac:dyDescent="0.25"/>
    <row r="345" spans="2:16" ht="15" customHeight="1" x14ac:dyDescent="0.25"/>
    <row r="346" spans="2:16" ht="15" customHeight="1" x14ac:dyDescent="0.25"/>
    <row r="347" spans="2:16" ht="15" hidden="1" customHeight="1" x14ac:dyDescent="0.25">
      <c r="B347" s="316"/>
      <c r="C347" s="316"/>
      <c r="D347" s="316"/>
      <c r="E347" s="316"/>
      <c r="F347" s="316"/>
      <c r="G347" s="316"/>
      <c r="H347" s="316"/>
      <c r="I347" s="317"/>
      <c r="J347"/>
      <c r="K347"/>
      <c r="L347"/>
      <c r="M347"/>
      <c r="N347"/>
      <c r="O347"/>
      <c r="P347"/>
    </row>
    <row r="348" spans="2:16" ht="15" hidden="1" customHeight="1" x14ac:dyDescent="0.25">
      <c r="B348"/>
      <c r="D348"/>
      <c r="E348"/>
      <c r="F348"/>
      <c r="G348"/>
      <c r="H348"/>
      <c r="I348" s="319"/>
      <c r="J348"/>
      <c r="L348"/>
      <c r="M348"/>
      <c r="P348"/>
    </row>
    <row r="349" spans="2:16" ht="15" hidden="1" customHeight="1" x14ac:dyDescent="0.25">
      <c r="B349"/>
      <c r="D349"/>
      <c r="E349"/>
      <c r="F349"/>
      <c r="G349"/>
      <c r="H349"/>
      <c r="I349" s="319"/>
      <c r="J349"/>
      <c r="L349"/>
      <c r="M349"/>
      <c r="P349"/>
    </row>
    <row r="350" spans="2:16" ht="15" hidden="1" customHeight="1" x14ac:dyDescent="0.25">
      <c r="B350"/>
      <c r="D350"/>
      <c r="E350"/>
      <c r="F350"/>
      <c r="G350"/>
      <c r="H350"/>
      <c r="I350" s="319"/>
      <c r="J350"/>
      <c r="L350"/>
      <c r="M350"/>
      <c r="P350"/>
    </row>
    <row r="351" spans="2:16" ht="15" hidden="1" customHeight="1" x14ac:dyDescent="0.25">
      <c r="B351"/>
      <c r="D351"/>
      <c r="E351"/>
      <c r="F351"/>
      <c r="G351"/>
      <c r="H351"/>
      <c r="I351" s="319"/>
      <c r="J351"/>
      <c r="L351"/>
      <c r="M351"/>
      <c r="P351"/>
    </row>
    <row r="352" spans="2:16" ht="15" hidden="1" customHeight="1" x14ac:dyDescent="0.25">
      <c r="B352"/>
      <c r="D352"/>
      <c r="E352"/>
      <c r="F352"/>
      <c r="G352"/>
      <c r="H352"/>
      <c r="I352" s="319"/>
      <c r="J352"/>
      <c r="L352"/>
      <c r="M352"/>
      <c r="P352"/>
    </row>
    <row r="353" spans="2:16" ht="15" hidden="1" customHeight="1" x14ac:dyDescent="0.25">
      <c r="B353"/>
      <c r="D353"/>
      <c r="E353"/>
      <c r="F353"/>
      <c r="G353"/>
      <c r="H353"/>
      <c r="I353" s="319"/>
      <c r="J353"/>
      <c r="L353"/>
      <c r="M353"/>
      <c r="P353"/>
    </row>
    <row r="354" spans="2:16" ht="15" hidden="1" customHeight="1" x14ac:dyDescent="0.25">
      <c r="B354"/>
      <c r="D354"/>
      <c r="E354"/>
      <c r="F354"/>
      <c r="G354"/>
      <c r="H354"/>
      <c r="I354" s="319"/>
      <c r="J354"/>
      <c r="L354"/>
      <c r="M354"/>
      <c r="P354"/>
    </row>
    <row r="355" spans="2:16" ht="15" hidden="1" customHeight="1" x14ac:dyDescent="0.25">
      <c r="B355"/>
      <c r="D355"/>
      <c r="E355"/>
      <c r="F355"/>
      <c r="G355"/>
      <c r="H355"/>
      <c r="I355" s="319"/>
      <c r="J355"/>
      <c r="L355"/>
      <c r="M355"/>
      <c r="P355"/>
    </row>
    <row r="356" spans="2:16" ht="15" hidden="1" customHeight="1" x14ac:dyDescent="0.25">
      <c r="B356"/>
      <c r="D356"/>
      <c r="E356"/>
      <c r="F356"/>
      <c r="G356"/>
      <c r="H356"/>
      <c r="I356" s="319"/>
      <c r="J356"/>
      <c r="L356"/>
      <c r="M356"/>
      <c r="P356"/>
    </row>
    <row r="357" spans="2:16" ht="15" hidden="1" customHeight="1" x14ac:dyDescent="0.25">
      <c r="B357"/>
      <c r="D357"/>
      <c r="E357"/>
      <c r="F357"/>
      <c r="G357"/>
      <c r="H357"/>
      <c r="I357" s="319"/>
      <c r="J357"/>
      <c r="L357"/>
      <c r="M357"/>
      <c r="P357"/>
    </row>
    <row r="358" spans="2:16" ht="15" hidden="1" customHeight="1" x14ac:dyDescent="0.25">
      <c r="B358"/>
      <c r="D358"/>
      <c r="E358"/>
      <c r="F358"/>
      <c r="G358"/>
      <c r="H358"/>
      <c r="I358" s="319"/>
      <c r="J358"/>
      <c r="L358"/>
      <c r="M358"/>
      <c r="P358"/>
    </row>
    <row r="359" spans="2:16" ht="15" hidden="1" customHeight="1" x14ac:dyDescent="0.25">
      <c r="B359"/>
      <c r="D359"/>
      <c r="E359"/>
      <c r="F359"/>
      <c r="G359"/>
      <c r="H359"/>
      <c r="I359" s="319"/>
      <c r="J359"/>
      <c r="L359"/>
      <c r="M359"/>
      <c r="P359"/>
    </row>
    <row r="360" spans="2:16" ht="15" hidden="1" customHeight="1" x14ac:dyDescent="0.25">
      <c r="B360"/>
      <c r="E360"/>
      <c r="F360"/>
      <c r="G360"/>
      <c r="H360"/>
      <c r="I360" s="319"/>
      <c r="J360"/>
      <c r="M360"/>
      <c r="P360"/>
    </row>
    <row r="361" spans="2:16" ht="15" customHeight="1" x14ac:dyDescent="0.25"/>
    <row r="362" spans="2:16" ht="15" hidden="1" customHeight="1" x14ac:dyDescent="0.25">
      <c r="B362" s="316"/>
      <c r="C362" s="316"/>
      <c r="D362" s="316"/>
      <c r="E362" s="316"/>
      <c r="F362" s="316"/>
      <c r="G362" s="316"/>
      <c r="H362" s="316"/>
      <c r="I362" s="317"/>
      <c r="J362"/>
      <c r="K362"/>
      <c r="L362"/>
      <c r="M362"/>
      <c r="N362"/>
      <c r="O362"/>
      <c r="P362"/>
    </row>
    <row r="363" spans="2:16" ht="15" hidden="1" customHeight="1" x14ac:dyDescent="0.25">
      <c r="B363"/>
      <c r="D363"/>
      <c r="E363"/>
      <c r="F363"/>
      <c r="G363"/>
      <c r="H363"/>
      <c r="I363" s="319"/>
      <c r="J363"/>
      <c r="L363"/>
      <c r="M363"/>
      <c r="N363"/>
      <c r="O363"/>
      <c r="P363"/>
    </row>
    <row r="364" spans="2:16" ht="15" hidden="1" customHeight="1" x14ac:dyDescent="0.25">
      <c r="B364"/>
      <c r="D364"/>
      <c r="E364"/>
      <c r="F364"/>
      <c r="G364"/>
      <c r="H364"/>
      <c r="I364" s="319"/>
      <c r="J364"/>
      <c r="L364"/>
      <c r="M364"/>
      <c r="N364"/>
      <c r="O364"/>
      <c r="P364"/>
    </row>
    <row r="365" spans="2:16" ht="15" hidden="1" customHeight="1" x14ac:dyDescent="0.25">
      <c r="B365"/>
      <c r="D365"/>
      <c r="E365"/>
      <c r="F365"/>
      <c r="G365"/>
      <c r="H365"/>
      <c r="I365" s="319"/>
      <c r="J365"/>
      <c r="L365"/>
      <c r="M365"/>
      <c r="N365"/>
      <c r="O365"/>
      <c r="P365"/>
    </row>
    <row r="366" spans="2:16" ht="15" hidden="1" customHeight="1" x14ac:dyDescent="0.25">
      <c r="B366"/>
      <c r="D366"/>
      <c r="E366"/>
      <c r="F366"/>
      <c r="G366"/>
      <c r="H366"/>
      <c r="I366" s="319"/>
      <c r="J366"/>
      <c r="L366"/>
      <c r="M366"/>
      <c r="N366"/>
      <c r="O366"/>
      <c r="P366"/>
    </row>
    <row r="367" spans="2:16" ht="15" hidden="1" customHeight="1" x14ac:dyDescent="0.25">
      <c r="B367"/>
      <c r="D367"/>
      <c r="E367"/>
      <c r="F367"/>
      <c r="G367"/>
      <c r="H367"/>
      <c r="I367" s="319"/>
      <c r="J367"/>
      <c r="L367"/>
      <c r="M367"/>
      <c r="N367"/>
      <c r="O367"/>
      <c r="P367"/>
    </row>
    <row r="368" spans="2:16" ht="15" hidden="1" customHeight="1" x14ac:dyDescent="0.25">
      <c r="B368"/>
      <c r="D368"/>
      <c r="E368"/>
      <c r="F368"/>
      <c r="G368"/>
      <c r="H368"/>
      <c r="I368" s="319"/>
      <c r="J368"/>
      <c r="L368"/>
      <c r="M368"/>
      <c r="N368"/>
      <c r="O368"/>
      <c r="P368"/>
    </row>
    <row r="369" spans="2:16" ht="15" hidden="1" customHeight="1" x14ac:dyDescent="0.25">
      <c r="B369"/>
      <c r="D369"/>
      <c r="E369"/>
      <c r="F369"/>
      <c r="G369"/>
      <c r="H369"/>
      <c r="I369" s="319"/>
      <c r="J369"/>
      <c r="L369"/>
      <c r="M369"/>
      <c r="N369"/>
      <c r="O369"/>
      <c r="P369"/>
    </row>
    <row r="370" spans="2:16" ht="15" hidden="1" customHeight="1" x14ac:dyDescent="0.25">
      <c r="B370"/>
      <c r="D370"/>
      <c r="E370"/>
      <c r="F370"/>
      <c r="G370"/>
      <c r="H370"/>
      <c r="I370" s="319"/>
      <c r="J370"/>
      <c r="L370"/>
      <c r="M370"/>
      <c r="N370"/>
      <c r="O370"/>
      <c r="P370"/>
    </row>
    <row r="371" spans="2:16" ht="15" hidden="1" customHeight="1" x14ac:dyDescent="0.25">
      <c r="B371"/>
      <c r="D371"/>
      <c r="E371"/>
      <c r="F371"/>
      <c r="G371"/>
      <c r="H371"/>
      <c r="I371" s="319"/>
      <c r="J371"/>
      <c r="L371"/>
      <c r="M371"/>
      <c r="N371"/>
      <c r="O371"/>
      <c r="P371"/>
    </row>
    <row r="372" spans="2:16" ht="15" hidden="1" customHeight="1" x14ac:dyDescent="0.25">
      <c r="B372"/>
      <c r="D372"/>
      <c r="E372"/>
      <c r="F372"/>
      <c r="G372"/>
      <c r="H372"/>
      <c r="I372" s="319"/>
      <c r="J372"/>
      <c r="L372"/>
      <c r="M372"/>
      <c r="N372"/>
      <c r="O372"/>
      <c r="P372"/>
    </row>
    <row r="373" spans="2:16" ht="15" hidden="1" customHeight="1" x14ac:dyDescent="0.25">
      <c r="B373"/>
      <c r="D373"/>
      <c r="E373"/>
      <c r="F373"/>
      <c r="G373"/>
      <c r="H373"/>
      <c r="I373" s="319"/>
      <c r="J373"/>
      <c r="L373"/>
      <c r="M373"/>
      <c r="N373"/>
      <c r="O373"/>
      <c r="P373"/>
    </row>
    <row r="374" spans="2:16" ht="15" hidden="1" customHeight="1" x14ac:dyDescent="0.25">
      <c r="B374"/>
      <c r="D374"/>
      <c r="E374"/>
      <c r="F374"/>
      <c r="G374"/>
      <c r="H374"/>
      <c r="I374" s="319"/>
      <c r="J374"/>
      <c r="L374"/>
      <c r="M374"/>
      <c r="N374"/>
      <c r="O374"/>
      <c r="P374"/>
    </row>
    <row r="375" spans="2:16" ht="15" customHeight="1" x14ac:dyDescent="0.25"/>
    <row r="376" spans="2:16" ht="15" hidden="1" customHeight="1" x14ac:dyDescent="0.25">
      <c r="B376" s="316"/>
      <c r="C376" s="316"/>
      <c r="D376" s="316"/>
      <c r="E376" s="316"/>
      <c r="F376" s="316"/>
      <c r="G376" s="316"/>
      <c r="H376" s="316"/>
      <c r="I376" s="317"/>
      <c r="J376"/>
      <c r="K376"/>
      <c r="L376"/>
      <c r="M376"/>
      <c r="N376"/>
      <c r="O376"/>
      <c r="P376"/>
    </row>
    <row r="377" spans="2:16" ht="15" hidden="1" customHeight="1" x14ac:dyDescent="0.25">
      <c r="B377"/>
      <c r="D377"/>
      <c r="E377"/>
      <c r="F377"/>
      <c r="G377"/>
      <c r="H377"/>
      <c r="I377" s="319"/>
      <c r="J377"/>
      <c r="L377"/>
      <c r="M377"/>
      <c r="N377"/>
      <c r="O377"/>
      <c r="P377"/>
    </row>
    <row r="378" spans="2:16" ht="15" hidden="1" customHeight="1" x14ac:dyDescent="0.25">
      <c r="B378"/>
      <c r="D378"/>
      <c r="E378"/>
      <c r="F378"/>
      <c r="G378"/>
      <c r="H378"/>
      <c r="I378" s="319"/>
      <c r="J378"/>
      <c r="L378"/>
      <c r="M378"/>
      <c r="N378"/>
      <c r="O378"/>
      <c r="P378"/>
    </row>
    <row r="379" spans="2:16" ht="15" hidden="1" customHeight="1" x14ac:dyDescent="0.25">
      <c r="B379"/>
      <c r="D379"/>
      <c r="E379"/>
      <c r="F379"/>
      <c r="G379"/>
      <c r="H379"/>
      <c r="I379" s="319"/>
      <c r="J379"/>
      <c r="L379"/>
      <c r="M379"/>
      <c r="N379"/>
      <c r="O379"/>
      <c r="P379"/>
    </row>
    <row r="380" spans="2:16" ht="15" hidden="1" customHeight="1" x14ac:dyDescent="0.25">
      <c r="B380"/>
      <c r="D380"/>
      <c r="E380"/>
      <c r="F380"/>
      <c r="G380"/>
      <c r="H380"/>
      <c r="I380" s="319"/>
      <c r="J380"/>
      <c r="L380"/>
      <c r="M380"/>
      <c r="N380"/>
      <c r="O380"/>
      <c r="P380"/>
    </row>
    <row r="381" spans="2:16" ht="15" hidden="1" customHeight="1" x14ac:dyDescent="0.25">
      <c r="B381"/>
      <c r="D381"/>
      <c r="E381"/>
      <c r="F381"/>
      <c r="G381"/>
      <c r="H381"/>
      <c r="I381" s="319"/>
      <c r="J381"/>
      <c r="L381"/>
      <c r="M381"/>
      <c r="N381"/>
      <c r="O381"/>
      <c r="P381"/>
    </row>
    <row r="382" spans="2:16" ht="15" hidden="1" customHeight="1" x14ac:dyDescent="0.25">
      <c r="B382"/>
      <c r="D382"/>
      <c r="E382"/>
      <c r="F382"/>
      <c r="G382"/>
      <c r="H382"/>
      <c r="I382" s="319"/>
      <c r="J382"/>
      <c r="L382"/>
      <c r="M382"/>
      <c r="N382"/>
      <c r="O382"/>
      <c r="P382"/>
    </row>
    <row r="383" spans="2:16" ht="15" hidden="1" customHeight="1" x14ac:dyDescent="0.25">
      <c r="B383"/>
      <c r="D383"/>
      <c r="E383"/>
      <c r="F383"/>
      <c r="G383"/>
      <c r="H383"/>
      <c r="I383" s="319"/>
      <c r="J383"/>
      <c r="L383"/>
      <c r="M383"/>
      <c r="N383"/>
      <c r="O383"/>
      <c r="P383"/>
    </row>
    <row r="384" spans="2:16" ht="15" hidden="1" customHeight="1" x14ac:dyDescent="0.25">
      <c r="B384"/>
      <c r="D384"/>
      <c r="E384"/>
      <c r="F384"/>
      <c r="G384"/>
      <c r="H384"/>
      <c r="I384" s="319"/>
      <c r="J384"/>
      <c r="L384"/>
      <c r="M384"/>
      <c r="N384"/>
      <c r="O384"/>
      <c r="P384"/>
    </row>
    <row r="385" spans="2:16" ht="15" hidden="1" customHeight="1" x14ac:dyDescent="0.25">
      <c r="B385"/>
      <c r="D385"/>
      <c r="E385"/>
      <c r="F385"/>
      <c r="G385"/>
      <c r="H385"/>
      <c r="I385" s="319"/>
      <c r="J385"/>
      <c r="L385"/>
      <c r="M385"/>
      <c r="N385"/>
      <c r="O385"/>
      <c r="P385"/>
    </row>
    <row r="386" spans="2:16" ht="15" hidden="1" customHeight="1" x14ac:dyDescent="0.25">
      <c r="B386"/>
      <c r="D386"/>
      <c r="E386"/>
      <c r="F386"/>
      <c r="G386"/>
      <c r="H386"/>
      <c r="I386" s="319"/>
      <c r="J386"/>
      <c r="L386"/>
      <c r="M386"/>
      <c r="N386"/>
      <c r="O386"/>
      <c r="P386"/>
    </row>
    <row r="387" spans="2:16" ht="15" hidden="1" customHeight="1" x14ac:dyDescent="0.25">
      <c r="B387"/>
      <c r="D387"/>
      <c r="E387"/>
      <c r="F387"/>
      <c r="G387"/>
      <c r="H387"/>
      <c r="I387" s="319"/>
      <c r="J387"/>
      <c r="L387"/>
      <c r="M387"/>
      <c r="N387"/>
      <c r="O387"/>
      <c r="P387"/>
    </row>
    <row r="388" spans="2:16" ht="15" hidden="1" customHeight="1" x14ac:dyDescent="0.25">
      <c r="B388"/>
      <c r="D388"/>
      <c r="E388"/>
      <c r="F388"/>
      <c r="G388"/>
      <c r="H388"/>
      <c r="I388" s="319"/>
      <c r="J388"/>
      <c r="L388"/>
      <c r="M388"/>
      <c r="N388"/>
      <c r="O388"/>
      <c r="P388"/>
    </row>
    <row r="389" spans="2:16" ht="15" hidden="1" customHeight="1" x14ac:dyDescent="0.25">
      <c r="B389"/>
      <c r="D389"/>
      <c r="E389"/>
      <c r="F389"/>
      <c r="G389"/>
      <c r="H389"/>
      <c r="I389" s="319"/>
      <c r="J389"/>
      <c r="L389"/>
      <c r="M389"/>
      <c r="N389"/>
      <c r="O389"/>
      <c r="P389"/>
    </row>
    <row r="390" spans="2:16" ht="15" customHeight="1" x14ac:dyDescent="0.25"/>
    <row r="391" spans="2:16" ht="15" hidden="1" customHeight="1" x14ac:dyDescent="0.25">
      <c r="B391" s="316"/>
      <c r="C391" s="316"/>
      <c r="D391" s="316"/>
      <c r="E391" s="316"/>
      <c r="F391" s="316"/>
      <c r="G391" s="316"/>
      <c r="H391" s="316"/>
      <c r="I391" s="317"/>
      <c r="J391"/>
      <c r="K391"/>
      <c r="L391"/>
      <c r="M391"/>
      <c r="N391"/>
      <c r="O391"/>
      <c r="P391"/>
    </row>
    <row r="392" spans="2:16" ht="15" hidden="1" customHeight="1" x14ac:dyDescent="0.25">
      <c r="B392"/>
      <c r="D392"/>
      <c r="E392"/>
      <c r="F392"/>
      <c r="G392"/>
      <c r="H392"/>
      <c r="I392" s="319"/>
      <c r="J392"/>
      <c r="L392"/>
      <c r="M392"/>
      <c r="N392"/>
      <c r="O392"/>
      <c r="P392"/>
    </row>
    <row r="393" spans="2:16" ht="15" hidden="1" customHeight="1" x14ac:dyDescent="0.25">
      <c r="B393"/>
      <c r="D393"/>
      <c r="E393"/>
      <c r="F393"/>
      <c r="G393"/>
      <c r="H393"/>
      <c r="I393" s="319"/>
      <c r="J393"/>
      <c r="L393"/>
      <c r="M393"/>
      <c r="N393"/>
      <c r="O393"/>
      <c r="P393"/>
    </row>
    <row r="394" spans="2:16" ht="15" hidden="1" customHeight="1" x14ac:dyDescent="0.25">
      <c r="B394"/>
      <c r="D394"/>
      <c r="E394"/>
      <c r="F394"/>
      <c r="G394"/>
      <c r="H394"/>
      <c r="I394" s="319"/>
      <c r="J394"/>
      <c r="L394"/>
      <c r="M394"/>
      <c r="N394"/>
      <c r="O394"/>
      <c r="P394"/>
    </row>
    <row r="395" spans="2:16" ht="15" hidden="1" customHeight="1" x14ac:dyDescent="0.25">
      <c r="B395"/>
      <c r="D395"/>
      <c r="E395"/>
      <c r="F395"/>
      <c r="G395"/>
      <c r="H395"/>
      <c r="I395" s="319"/>
      <c r="J395"/>
      <c r="L395"/>
      <c r="M395"/>
      <c r="N395"/>
      <c r="O395"/>
      <c r="P395"/>
    </row>
    <row r="396" spans="2:16" ht="15" hidden="1" customHeight="1" x14ac:dyDescent="0.25">
      <c r="B396"/>
      <c r="D396"/>
      <c r="E396"/>
      <c r="F396"/>
      <c r="G396"/>
      <c r="H396"/>
      <c r="I396" s="319"/>
      <c r="J396"/>
      <c r="L396"/>
      <c r="M396"/>
      <c r="N396"/>
      <c r="O396"/>
      <c r="P396"/>
    </row>
    <row r="397" spans="2:16" ht="15" hidden="1" customHeight="1" x14ac:dyDescent="0.25">
      <c r="B397"/>
      <c r="D397"/>
      <c r="E397"/>
      <c r="F397"/>
      <c r="G397"/>
      <c r="H397"/>
      <c r="I397" s="319"/>
      <c r="J397"/>
      <c r="L397"/>
      <c r="M397"/>
      <c r="N397"/>
      <c r="O397"/>
      <c r="P397"/>
    </row>
    <row r="398" spans="2:16" ht="15" hidden="1" customHeight="1" x14ac:dyDescent="0.25">
      <c r="B398"/>
      <c r="D398"/>
      <c r="E398"/>
      <c r="F398"/>
      <c r="G398"/>
      <c r="H398"/>
      <c r="I398" s="319"/>
      <c r="J398"/>
      <c r="L398"/>
      <c r="M398"/>
      <c r="N398"/>
      <c r="O398"/>
      <c r="P398"/>
    </row>
    <row r="399" spans="2:16" ht="15" hidden="1" customHeight="1" x14ac:dyDescent="0.25">
      <c r="B399"/>
      <c r="D399"/>
      <c r="E399"/>
      <c r="F399"/>
      <c r="G399"/>
      <c r="H399"/>
      <c r="I399" s="319"/>
      <c r="J399"/>
      <c r="L399"/>
      <c r="M399"/>
      <c r="N399"/>
      <c r="O399"/>
      <c r="P399"/>
    </row>
    <row r="400" spans="2:16" ht="15" hidden="1" customHeight="1" x14ac:dyDescent="0.25">
      <c r="B400"/>
      <c r="D400"/>
      <c r="E400"/>
      <c r="F400"/>
      <c r="G400"/>
      <c r="H400"/>
      <c r="I400" s="319"/>
      <c r="J400"/>
      <c r="L400"/>
      <c r="M400"/>
      <c r="N400"/>
      <c r="O400"/>
      <c r="P400"/>
    </row>
    <row r="401" spans="2:16" ht="15" hidden="1" customHeight="1" x14ac:dyDescent="0.25">
      <c r="B401"/>
      <c r="D401"/>
      <c r="E401"/>
      <c r="F401"/>
      <c r="G401"/>
      <c r="H401"/>
      <c r="I401" s="319"/>
      <c r="J401"/>
      <c r="L401"/>
      <c r="M401"/>
      <c r="N401"/>
      <c r="O401"/>
      <c r="P401"/>
    </row>
    <row r="402" spans="2:16" ht="15" hidden="1" customHeight="1" x14ac:dyDescent="0.25">
      <c r="B402"/>
      <c r="D402"/>
      <c r="E402"/>
      <c r="F402"/>
      <c r="G402"/>
      <c r="H402"/>
      <c r="I402" s="319"/>
      <c r="J402"/>
      <c r="L402"/>
      <c r="M402"/>
      <c r="N402"/>
      <c r="O402"/>
      <c r="P402"/>
    </row>
    <row r="403" spans="2:16" ht="15" hidden="1" customHeight="1" x14ac:dyDescent="0.25">
      <c r="B403"/>
      <c r="D403"/>
      <c r="E403"/>
      <c r="F403"/>
      <c r="G403"/>
      <c r="H403"/>
      <c r="I403" s="319"/>
      <c r="J403"/>
      <c r="L403"/>
      <c r="M403"/>
      <c r="N403"/>
      <c r="O403"/>
      <c r="P403"/>
    </row>
    <row r="404" spans="2:16" ht="15" customHeight="1" x14ac:dyDescent="0.25"/>
    <row r="405" spans="2:16" ht="15" customHeight="1" x14ac:dyDescent="0.25"/>
    <row r="406" spans="2:16" ht="15" customHeight="1" x14ac:dyDescent="0.25"/>
    <row r="407" spans="2:16" ht="15" customHeight="1" x14ac:dyDescent="0.25"/>
    <row r="408" spans="2:16" ht="15" customHeight="1" x14ac:dyDescent="0.25"/>
    <row r="409" spans="2:16" ht="15" customHeight="1" x14ac:dyDescent="0.25"/>
    <row r="410" spans="2:16" ht="15" customHeight="1" x14ac:dyDescent="0.25"/>
    <row r="411" spans="2:16" ht="15" customHeight="1" x14ac:dyDescent="0.25"/>
    <row r="412" spans="2:16" ht="15" customHeight="1" x14ac:dyDescent="0.25"/>
  </sheetData>
  <mergeCells count="26">
    <mergeCell ref="B376:H376"/>
    <mergeCell ref="B391:H391"/>
    <mergeCell ref="A99:P99"/>
    <mergeCell ref="B100:H100"/>
    <mergeCell ref="J100:P100"/>
    <mergeCell ref="A105:P105"/>
    <mergeCell ref="B347:H347"/>
    <mergeCell ref="B362:H362"/>
    <mergeCell ref="A55:P55"/>
    <mergeCell ref="B56:H56"/>
    <mergeCell ref="J56:P56"/>
    <mergeCell ref="A61:P61"/>
    <mergeCell ref="B62:H62"/>
    <mergeCell ref="J62:P62"/>
    <mergeCell ref="A11:P11"/>
    <mergeCell ref="B12:H12"/>
    <mergeCell ref="J12:P12"/>
    <mergeCell ref="A49:P49"/>
    <mergeCell ref="B50:H50"/>
    <mergeCell ref="J50:P50"/>
    <mergeCell ref="A1:P1"/>
    <mergeCell ref="A2:P2"/>
    <mergeCell ref="A3:P3"/>
    <mergeCell ref="A4:P4"/>
    <mergeCell ref="B5:H5"/>
    <mergeCell ref="J5:P5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 alojativos</vt:lpstr>
      <vt:lpstr>Vivienda Vacacional</vt:lpstr>
      <vt:lpstr>Pasajeros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2026-08-21T12:57:17Z</dcterms:created>
  <dcterms:modified xsi:type="dcterms:W3CDTF">2026-08-21T12:57:51Z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2026-08-21T12:57:31Z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67939570-9673-49c6-b241-08fef5f546a4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</Properties>
</file>