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urismodetenerife.sharepoint.com/sites/INVESTIGACION/Documentos compartidos/General/BOLETIN ESTADÍSTICO SPET/INDICADORES TURISTICOS TENERIFE/2026/"/>
    </mc:Choice>
  </mc:AlternateContent>
  <xr:revisionPtr revIDLastSave="0" documentId="8_{89C220A6-360E-4420-8667-EA76080206EC}" xr6:coauthVersionLast="47" xr6:coauthVersionMax="47" xr10:uidLastSave="{00000000-0000-0000-0000-000000000000}"/>
  <bookViews>
    <workbookView xWindow="-120" yWindow="-120" windowWidth="29040" windowHeight="15720" xr2:uid="{355508BB-934D-4206-A373-C5FEA8EED58C}"/>
  </bookViews>
  <sheets>
    <sheet name="Indicadores alojativos" sheetId="1" r:id="rId1"/>
    <sheet name="Pasajeros" sheetId="2" r:id="rId2"/>
    <sheet name="Turistas FRONTUR" sheetId="3" r:id="rId3"/>
    <sheet name="Vivienda Vacacional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N5" i="4" l="1"/>
  <c r="I4" i="4"/>
  <c r="N48" i="3"/>
  <c r="P48" i="3"/>
  <c r="H48" i="3"/>
  <c r="G48" i="3"/>
  <c r="F48" i="3"/>
  <c r="J47" i="3"/>
  <c r="N40" i="3"/>
  <c r="J39" i="3"/>
  <c r="H29" i="3"/>
  <c r="G29" i="3"/>
  <c r="F29" i="3"/>
  <c r="J28" i="3"/>
  <c r="N21" i="3"/>
  <c r="H21" i="3"/>
  <c r="G21" i="3"/>
  <c r="F21" i="3"/>
  <c r="J20" i="3"/>
  <c r="J5" i="3"/>
  <c r="J100" i="2"/>
  <c r="J99" i="2"/>
  <c r="E62" i="2"/>
  <c r="D62" i="2"/>
  <c r="J61" i="2"/>
  <c r="J55" i="2"/>
  <c r="D50" i="2"/>
  <c r="C50" i="2"/>
  <c r="B50" i="2"/>
  <c r="J49" i="2"/>
  <c r="C12" i="2"/>
  <c r="B12" i="2"/>
  <c r="J11" i="2"/>
  <c r="J12" i="2"/>
  <c r="D100" i="2"/>
  <c r="B62" i="2"/>
  <c r="J5" i="2"/>
  <c r="J324" i="1"/>
  <c r="C122" i="1"/>
  <c r="B122" i="1"/>
  <c r="K71" i="1"/>
  <c r="C71" i="1"/>
  <c r="B71" i="1"/>
  <c r="M57" i="1"/>
  <c r="P57" i="1" s="1"/>
  <c r="L57" i="1"/>
  <c r="K57" i="1"/>
  <c r="J57" i="1"/>
  <c r="K152" i="1"/>
  <c r="J5" i="1"/>
  <c r="E153" i="1" l="1"/>
  <c r="H88" i="1"/>
  <c r="N42" i="1"/>
  <c r="P42" i="1"/>
  <c r="O42" i="1"/>
  <c r="P15" i="1"/>
  <c r="P36" i="1"/>
  <c r="H44" i="1"/>
  <c r="P51" i="1"/>
  <c r="F7" i="1"/>
  <c r="H7" i="1"/>
  <c r="G7" i="1"/>
  <c r="G17" i="1"/>
  <c r="H17" i="1"/>
  <c r="F17" i="1"/>
  <c r="P40" i="1"/>
  <c r="H48" i="1"/>
  <c r="M148" i="1"/>
  <c r="N65" i="1"/>
  <c r="O65" i="1"/>
  <c r="O77" i="1"/>
  <c r="N77" i="1"/>
  <c r="M145" i="1"/>
  <c r="O80" i="1"/>
  <c r="N80" i="1"/>
  <c r="L172" i="1"/>
  <c r="O113" i="1"/>
  <c r="N113" i="1"/>
  <c r="P8" i="1"/>
  <c r="O8" i="1"/>
  <c r="N8" i="1"/>
  <c r="N14" i="1"/>
  <c r="P14" i="1"/>
  <c r="O14" i="1"/>
  <c r="C140" i="1"/>
  <c r="P29" i="1"/>
  <c r="N29" i="1"/>
  <c r="O29" i="1"/>
  <c r="H50" i="1"/>
  <c r="G50" i="1"/>
  <c r="F50" i="1"/>
  <c r="P17" i="1"/>
  <c r="N17" i="1"/>
  <c r="O17" i="1"/>
  <c r="P33" i="1"/>
  <c r="O18" i="1"/>
  <c r="P18" i="1"/>
  <c r="N18" i="1"/>
  <c r="H112" i="1"/>
  <c r="P50" i="1"/>
  <c r="E140" i="1"/>
  <c r="J171" i="1"/>
  <c r="G13" i="1"/>
  <c r="F13" i="1"/>
  <c r="H13" i="1"/>
  <c r="H31" i="1"/>
  <c r="G31" i="1"/>
  <c r="F31" i="1"/>
  <c r="G35" i="1"/>
  <c r="F35" i="1"/>
  <c r="H35" i="1"/>
  <c r="F23" i="1"/>
  <c r="H23" i="1"/>
  <c r="G23" i="1"/>
  <c r="O24" i="1"/>
  <c r="P24" i="1"/>
  <c r="N24" i="1"/>
  <c r="G73" i="1"/>
  <c r="F73" i="1"/>
  <c r="H102" i="1"/>
  <c r="P13" i="1"/>
  <c r="H106" i="1"/>
  <c r="P39" i="1"/>
  <c r="P38" i="1"/>
  <c r="N38" i="1"/>
  <c r="O38" i="1"/>
  <c r="N46" i="1"/>
  <c r="P46" i="1"/>
  <c r="O46" i="1"/>
  <c r="N11" i="1"/>
  <c r="O11" i="1"/>
  <c r="P11" i="1"/>
  <c r="G52" i="1"/>
  <c r="F52" i="1"/>
  <c r="H52" i="1"/>
  <c r="N61" i="1"/>
  <c r="O61" i="1"/>
  <c r="P7" i="1"/>
  <c r="N7" i="1"/>
  <c r="O7" i="1"/>
  <c r="F10" i="1"/>
  <c r="H10" i="1"/>
  <c r="G10" i="1"/>
  <c r="P23" i="1"/>
  <c r="P36" i="3"/>
  <c r="N36" i="3"/>
  <c r="O36" i="3"/>
  <c r="H8" i="2"/>
  <c r="G8" i="2"/>
  <c r="F8" i="2"/>
  <c r="H16" i="2"/>
  <c r="G32" i="3"/>
  <c r="F32" i="3"/>
  <c r="H19" i="2"/>
  <c r="H44" i="3"/>
  <c r="H29" i="2"/>
  <c r="H21" i="2"/>
  <c r="H41" i="3"/>
  <c r="H45" i="2"/>
  <c r="H14" i="2"/>
  <c r="H38" i="2"/>
  <c r="G11" i="4"/>
  <c r="F11" i="4"/>
  <c r="H31" i="2"/>
  <c r="N42" i="3"/>
  <c r="P42" i="3"/>
  <c r="O42" i="3"/>
  <c r="H13" i="2"/>
  <c r="G35" i="3"/>
  <c r="F35" i="3"/>
  <c r="H25" i="2"/>
  <c r="H41" i="2"/>
  <c r="G13" i="3"/>
  <c r="F13" i="3"/>
  <c r="H22" i="3"/>
  <c r="G22" i="3"/>
  <c r="F22" i="3"/>
  <c r="H7" i="2"/>
  <c r="G7" i="2"/>
  <c r="F7" i="2"/>
  <c r="H39" i="2"/>
  <c r="H18" i="2"/>
  <c r="G23" i="3"/>
  <c r="F23" i="3"/>
  <c r="H23" i="3"/>
  <c r="G14" i="3"/>
  <c r="F14" i="3"/>
  <c r="N7" i="4"/>
  <c r="M7" i="4"/>
  <c r="G50" i="3"/>
  <c r="F50" i="3"/>
  <c r="H50" i="3"/>
  <c r="O14" i="3"/>
  <c r="N14" i="3"/>
  <c r="P30" i="3"/>
  <c r="P45" i="3"/>
  <c r="N45" i="3"/>
  <c r="O45" i="3"/>
  <c r="G26" i="3"/>
  <c r="H26" i="3"/>
  <c r="F26" i="3"/>
  <c r="N9" i="4"/>
  <c r="M9" i="4"/>
  <c r="G31" i="3"/>
  <c r="F31" i="3"/>
  <c r="H49" i="3"/>
  <c r="G49" i="3"/>
  <c r="F49" i="3"/>
  <c r="G8" i="4"/>
  <c r="F8" i="4"/>
  <c r="P41" i="3"/>
  <c r="O41" i="3"/>
  <c r="N41" i="3"/>
  <c r="H25" i="3"/>
  <c r="G25" i="3"/>
  <c r="F25" i="3"/>
  <c r="G34" i="3"/>
  <c r="F34" i="3"/>
  <c r="H24" i="3"/>
  <c r="G24" i="3"/>
  <c r="F24" i="3"/>
  <c r="G33" i="3"/>
  <c r="F33" i="3"/>
  <c r="H51" i="3"/>
  <c r="G51" i="3"/>
  <c r="F51" i="3"/>
  <c r="G36" i="3"/>
  <c r="F36" i="3"/>
  <c r="N12" i="4"/>
  <c r="M12" i="4"/>
  <c r="J231" i="1"/>
  <c r="J292" i="1"/>
  <c r="J261" i="1"/>
  <c r="J216" i="1"/>
  <c r="J308" i="1"/>
  <c r="J277" i="1"/>
  <c r="J151" i="1"/>
  <c r="J121" i="1"/>
  <c r="J186" i="1"/>
  <c r="J200" i="1"/>
  <c r="J247" i="1"/>
  <c r="J135" i="1"/>
  <c r="J56" i="1"/>
  <c r="J70" i="1"/>
  <c r="J21" i="1"/>
  <c r="J86" i="1"/>
  <c r="M232" i="1"/>
  <c r="D71" i="1"/>
  <c r="D122" i="1"/>
  <c r="L122" i="1"/>
  <c r="B354" i="1"/>
  <c r="B325" i="1"/>
  <c r="B262" i="1"/>
  <c r="B217" i="1"/>
  <c r="B340" i="1"/>
  <c r="B369" i="1"/>
  <c r="B232" i="1"/>
  <c r="B152" i="1"/>
  <c r="B187" i="1"/>
  <c r="B293" i="1"/>
  <c r="B201" i="1"/>
  <c r="B278" i="1"/>
  <c r="B248" i="1"/>
  <c r="B309" i="1"/>
  <c r="B136" i="1"/>
  <c r="C354" i="1"/>
  <c r="C293" i="1"/>
  <c r="C325" i="1"/>
  <c r="C262" i="1"/>
  <c r="C217" i="1"/>
  <c r="C309" i="1"/>
  <c r="C278" i="1"/>
  <c r="C187" i="1"/>
  <c r="C340" i="1"/>
  <c r="C369" i="1"/>
  <c r="C248" i="1"/>
  <c r="C232" i="1"/>
  <c r="C152" i="1"/>
  <c r="C136" i="1"/>
  <c r="C201" i="1"/>
  <c r="L71" i="1"/>
  <c r="B87" i="1"/>
  <c r="O57" i="1"/>
  <c r="M71" i="1"/>
  <c r="C87" i="1"/>
  <c r="N57" i="1"/>
  <c r="B22" i="1"/>
  <c r="C22" i="1"/>
  <c r="D87" i="1"/>
  <c r="G6" i="1"/>
  <c r="H6" i="1"/>
  <c r="D22" i="1"/>
  <c r="D325" i="1"/>
  <c r="D262" i="1"/>
  <c r="D217" i="1"/>
  <c r="D309" i="1"/>
  <c r="D278" i="1"/>
  <c r="D354" i="1"/>
  <c r="D340" i="1"/>
  <c r="D369" i="1"/>
  <c r="D248" i="1"/>
  <c r="D293" i="1"/>
  <c r="D187" i="1"/>
  <c r="D201" i="1"/>
  <c r="D232" i="1"/>
  <c r="D152" i="1"/>
  <c r="D136" i="1"/>
  <c r="J340" i="1"/>
  <c r="J309" i="1"/>
  <c r="J354" i="1"/>
  <c r="J369" i="1"/>
  <c r="J248" i="1"/>
  <c r="J293" i="1"/>
  <c r="J122" i="1"/>
  <c r="J201" i="1"/>
  <c r="J87" i="1"/>
  <c r="J232" i="1"/>
  <c r="J278" i="1"/>
  <c r="J325" i="1"/>
  <c r="J71" i="1"/>
  <c r="J187" i="1"/>
  <c r="J217" i="1"/>
  <c r="J262" i="1"/>
  <c r="E22" i="1"/>
  <c r="E340" i="1"/>
  <c r="E325" i="1"/>
  <c r="E262" i="1"/>
  <c r="E217" i="1"/>
  <c r="E309" i="1"/>
  <c r="E278" i="1"/>
  <c r="E354" i="1"/>
  <c r="E369" i="1"/>
  <c r="E293" i="1"/>
  <c r="E187" i="1"/>
  <c r="E201" i="1"/>
  <c r="E248" i="1"/>
  <c r="E232" i="1"/>
  <c r="E152" i="1"/>
  <c r="E136" i="1"/>
  <c r="F136" i="1" s="1"/>
  <c r="E71" i="1"/>
  <c r="E87" i="1"/>
  <c r="E122" i="1"/>
  <c r="B57" i="1"/>
  <c r="M340" i="1"/>
  <c r="M325" i="1"/>
  <c r="M369" i="1"/>
  <c r="M248" i="1"/>
  <c r="M293" i="1"/>
  <c r="M309" i="1"/>
  <c r="M278" i="1"/>
  <c r="M354" i="1"/>
  <c r="M136" i="1"/>
  <c r="M262" i="1"/>
  <c r="M187" i="1"/>
  <c r="M201" i="1"/>
  <c r="M87" i="1"/>
  <c r="M122" i="1"/>
  <c r="M217" i="1"/>
  <c r="M152" i="1"/>
  <c r="C57" i="1"/>
  <c r="J136" i="1"/>
  <c r="N6" i="1"/>
  <c r="J22" i="1"/>
  <c r="D57" i="1"/>
  <c r="J152" i="1"/>
  <c r="F6" i="1"/>
  <c r="L340" i="1"/>
  <c r="L325" i="1"/>
  <c r="L369" i="1"/>
  <c r="L354" i="1"/>
  <c r="L248" i="1"/>
  <c r="L293" i="1"/>
  <c r="L309" i="1"/>
  <c r="L232" i="1"/>
  <c r="L278" i="1"/>
  <c r="L136" i="1"/>
  <c r="L262" i="1"/>
  <c r="L187" i="1"/>
  <c r="L201" i="1"/>
  <c r="L87" i="1"/>
  <c r="L217" i="1"/>
  <c r="O6" i="1"/>
  <c r="K22" i="1"/>
  <c r="E57" i="1"/>
  <c r="K340" i="1"/>
  <c r="K325" i="1"/>
  <c r="K369" i="1"/>
  <c r="K309" i="1"/>
  <c r="K278" i="1"/>
  <c r="K354" i="1"/>
  <c r="K262" i="1"/>
  <c r="K122" i="1"/>
  <c r="K293" i="1"/>
  <c r="K87" i="1"/>
  <c r="K232" i="1"/>
  <c r="K248" i="1"/>
  <c r="K136" i="1"/>
  <c r="K187" i="1"/>
  <c r="K201" i="1"/>
  <c r="K217" i="1"/>
  <c r="P6" i="1"/>
  <c r="L22" i="1"/>
  <c r="L152" i="1"/>
  <c r="M22" i="1"/>
  <c r="J353" i="1"/>
  <c r="J339" i="1"/>
  <c r="J368" i="1"/>
  <c r="M100" i="2"/>
  <c r="M62" i="2"/>
  <c r="M56" i="2"/>
  <c r="M50" i="2"/>
  <c r="O6" i="2"/>
  <c r="M12" i="2"/>
  <c r="N6" i="2"/>
  <c r="P6" i="2"/>
  <c r="K100" i="2"/>
  <c r="K56" i="2"/>
  <c r="K62" i="2"/>
  <c r="K12" i="2"/>
  <c r="K50" i="2"/>
  <c r="H62" i="2"/>
  <c r="G62" i="2"/>
  <c r="F62" i="2"/>
  <c r="L100" i="2"/>
  <c r="L56" i="2"/>
  <c r="L62" i="2"/>
  <c r="P21" i="3"/>
  <c r="O21" i="3"/>
  <c r="B100" i="2"/>
  <c r="L50" i="2"/>
  <c r="D12" i="2"/>
  <c r="C62" i="2"/>
  <c r="C100" i="2"/>
  <c r="F12" i="2"/>
  <c r="B56" i="2"/>
  <c r="P29" i="3"/>
  <c r="O29" i="3"/>
  <c r="N29" i="3"/>
  <c r="E100" i="2"/>
  <c r="E50" i="2"/>
  <c r="G12" i="2"/>
  <c r="C56" i="2"/>
  <c r="F6" i="2"/>
  <c r="H12" i="2"/>
  <c r="D56" i="2"/>
  <c r="G6" i="2"/>
  <c r="E56" i="2"/>
  <c r="H6" i="2"/>
  <c r="J50" i="2"/>
  <c r="J56" i="2"/>
  <c r="J62" i="2"/>
  <c r="L12" i="2"/>
  <c r="F40" i="3"/>
  <c r="G40" i="3"/>
  <c r="F6" i="3"/>
  <c r="H40" i="3"/>
  <c r="G6" i="3"/>
  <c r="H6" i="3"/>
  <c r="F5" i="4"/>
  <c r="G5" i="4"/>
  <c r="O40" i="3"/>
  <c r="N6" i="3"/>
  <c r="P40" i="3"/>
  <c r="O6" i="3"/>
  <c r="M5" i="4"/>
  <c r="P6" i="3"/>
  <c r="O48" i="3"/>
  <c r="O37" i="3" l="1"/>
  <c r="N37" i="3"/>
  <c r="P37" i="3"/>
  <c r="P16" i="3"/>
  <c r="O16" i="3"/>
  <c r="N16" i="3"/>
  <c r="H20" i="2"/>
  <c r="L148" i="1"/>
  <c r="O83" i="1"/>
  <c r="N83" i="1"/>
  <c r="G301" i="1"/>
  <c r="F301" i="1"/>
  <c r="K172" i="1"/>
  <c r="H34" i="2"/>
  <c r="O36" i="1"/>
  <c r="N36" i="1"/>
  <c r="M180" i="1"/>
  <c r="P115" i="1"/>
  <c r="O115" i="1"/>
  <c r="N115" i="1"/>
  <c r="L165" i="1"/>
  <c r="H78" i="2"/>
  <c r="G78" i="2"/>
  <c r="F78" i="2"/>
  <c r="P236" i="1"/>
  <c r="O236" i="1"/>
  <c r="N236" i="1"/>
  <c r="E182" i="1"/>
  <c r="H117" i="1"/>
  <c r="G117" i="1"/>
  <c r="F117" i="1"/>
  <c r="O12" i="3"/>
  <c r="N12" i="3"/>
  <c r="N6" i="4"/>
  <c r="M6" i="4"/>
  <c r="O314" i="1"/>
  <c r="N314" i="1"/>
  <c r="H11" i="3"/>
  <c r="G11" i="3"/>
  <c r="F11" i="3"/>
  <c r="L167" i="1"/>
  <c r="H43" i="3"/>
  <c r="G43" i="3"/>
  <c r="F43" i="3"/>
  <c r="P34" i="3"/>
  <c r="O34" i="3"/>
  <c r="N34" i="3"/>
  <c r="N274" i="1"/>
  <c r="O274" i="1"/>
  <c r="P7" i="3"/>
  <c r="O7" i="3"/>
  <c r="N7" i="3"/>
  <c r="P13" i="3"/>
  <c r="P8" i="3"/>
  <c r="P11" i="3"/>
  <c r="P14" i="3"/>
  <c r="P18" i="3"/>
  <c r="P15" i="3"/>
  <c r="P12" i="3"/>
  <c r="D97" i="2"/>
  <c r="G67" i="2"/>
  <c r="F67" i="2"/>
  <c r="P32" i="3"/>
  <c r="O32" i="3"/>
  <c r="N32" i="3"/>
  <c r="O10" i="3"/>
  <c r="N10" i="3"/>
  <c r="P10" i="3"/>
  <c r="O30" i="3"/>
  <c r="N30" i="3"/>
  <c r="P43" i="3"/>
  <c r="O43" i="3"/>
  <c r="N43" i="3"/>
  <c r="N11" i="4"/>
  <c r="M11" i="4"/>
  <c r="O13" i="3"/>
  <c r="N13" i="3"/>
  <c r="P35" i="3"/>
  <c r="O35" i="3"/>
  <c r="N35" i="3"/>
  <c r="H82" i="2"/>
  <c r="G82" i="2"/>
  <c r="F82" i="2"/>
  <c r="G89" i="2"/>
  <c r="H89" i="2"/>
  <c r="F89" i="2"/>
  <c r="P8" i="2"/>
  <c r="O8" i="2"/>
  <c r="N8" i="2"/>
  <c r="C178" i="1"/>
  <c r="L139" i="1"/>
  <c r="H15" i="1"/>
  <c r="F15" i="1"/>
  <c r="G15" i="1"/>
  <c r="K190" i="1"/>
  <c r="K148" i="1"/>
  <c r="P64" i="1"/>
  <c r="O64" i="1"/>
  <c r="N64" i="1"/>
  <c r="O40" i="1"/>
  <c r="N40" i="1"/>
  <c r="M167" i="1"/>
  <c r="P102" i="1"/>
  <c r="O102" i="1"/>
  <c r="N102" i="1"/>
  <c r="P108" i="1"/>
  <c r="O108" i="1"/>
  <c r="N108" i="1"/>
  <c r="M173" i="1"/>
  <c r="O282" i="1"/>
  <c r="N282" i="1"/>
  <c r="M193" i="1"/>
  <c r="P128" i="1"/>
  <c r="O128" i="1"/>
  <c r="N128" i="1"/>
  <c r="O311" i="1"/>
  <c r="N311" i="1"/>
  <c r="P258" i="1"/>
  <c r="O258" i="1"/>
  <c r="N258" i="1"/>
  <c r="O318" i="1"/>
  <c r="N318" i="1"/>
  <c r="P43" i="1"/>
  <c r="O43" i="1"/>
  <c r="N43" i="1"/>
  <c r="F282" i="1"/>
  <c r="G282" i="1"/>
  <c r="G251" i="1"/>
  <c r="H251" i="1"/>
  <c r="F251" i="1"/>
  <c r="F83" i="1"/>
  <c r="H83" i="1"/>
  <c r="G83" i="1"/>
  <c r="E148" i="1"/>
  <c r="G264" i="1"/>
  <c r="F264" i="1"/>
  <c r="G265" i="1"/>
  <c r="F265" i="1"/>
  <c r="G267" i="1"/>
  <c r="F267" i="1"/>
  <c r="J189" i="1"/>
  <c r="J140" i="1"/>
  <c r="D153" i="1"/>
  <c r="G88" i="1"/>
  <c r="F88" i="1"/>
  <c r="D148" i="1"/>
  <c r="J68" i="1"/>
  <c r="H37" i="1"/>
  <c r="G37" i="1"/>
  <c r="F37" i="1"/>
  <c r="E167" i="1"/>
  <c r="C133" i="1"/>
  <c r="C188" i="1"/>
  <c r="B166" i="1"/>
  <c r="B68" i="1"/>
  <c r="M172" i="1"/>
  <c r="P107" i="1"/>
  <c r="O107" i="1"/>
  <c r="N107" i="1"/>
  <c r="G48" i="1"/>
  <c r="F48" i="1"/>
  <c r="F9" i="4"/>
  <c r="G9" i="4"/>
  <c r="G10" i="4"/>
  <c r="F10" i="4"/>
  <c r="N15" i="3"/>
  <c r="O15" i="3"/>
  <c r="P31" i="3"/>
  <c r="O31" i="3"/>
  <c r="N31" i="3"/>
  <c r="H92" i="2"/>
  <c r="G92" i="2"/>
  <c r="F92" i="2"/>
  <c r="F44" i="1"/>
  <c r="G44" i="1"/>
  <c r="E176" i="1"/>
  <c r="F111" i="1"/>
  <c r="H111" i="1"/>
  <c r="G111" i="1"/>
  <c r="C138" i="1"/>
  <c r="K170" i="1"/>
  <c r="K197" i="1"/>
  <c r="L197" i="1"/>
  <c r="O50" i="1"/>
  <c r="N50" i="1"/>
  <c r="D191" i="1"/>
  <c r="P240" i="1"/>
  <c r="O240" i="1"/>
  <c r="N240" i="1"/>
  <c r="P112" i="1"/>
  <c r="O112" i="1"/>
  <c r="N112" i="1"/>
  <c r="M177" i="1"/>
  <c r="O272" i="1"/>
  <c r="N272" i="1"/>
  <c r="N269" i="1"/>
  <c r="O269" i="1"/>
  <c r="O256" i="1"/>
  <c r="P256" i="1"/>
  <c r="N256" i="1"/>
  <c r="O315" i="1"/>
  <c r="N315" i="1"/>
  <c r="G221" i="1"/>
  <c r="F221" i="1"/>
  <c r="E163" i="1"/>
  <c r="H98" i="1"/>
  <c r="G98" i="1"/>
  <c r="F98" i="1"/>
  <c r="G295" i="1"/>
  <c r="F295" i="1"/>
  <c r="F103" i="1"/>
  <c r="H103" i="1"/>
  <c r="G103" i="1"/>
  <c r="E168" i="1"/>
  <c r="G269" i="1"/>
  <c r="F269" i="1"/>
  <c r="G270" i="1"/>
  <c r="F270" i="1"/>
  <c r="G272" i="1"/>
  <c r="F272" i="1"/>
  <c r="J194" i="1"/>
  <c r="J146" i="1"/>
  <c r="J196" i="1"/>
  <c r="D170" i="1"/>
  <c r="D165" i="1"/>
  <c r="D168" i="1"/>
  <c r="P52" i="1"/>
  <c r="O52" i="1"/>
  <c r="N52" i="1"/>
  <c r="H60" i="1"/>
  <c r="G60" i="1"/>
  <c r="F60" i="1"/>
  <c r="O33" i="1"/>
  <c r="N33" i="1"/>
  <c r="C190" i="1"/>
  <c r="B177" i="1"/>
  <c r="B142" i="1"/>
  <c r="H97" i="1"/>
  <c r="G97" i="1"/>
  <c r="F97" i="1"/>
  <c r="E162" i="1"/>
  <c r="H68" i="2"/>
  <c r="G68" i="2"/>
  <c r="F68" i="2"/>
  <c r="E97" i="2"/>
  <c r="P7" i="2"/>
  <c r="O7" i="2"/>
  <c r="N7" i="2"/>
  <c r="H40" i="1"/>
  <c r="G40" i="1"/>
  <c r="F40" i="1"/>
  <c r="L170" i="1"/>
  <c r="K145" i="1"/>
  <c r="G61" i="1"/>
  <c r="F61" i="1"/>
  <c r="H61" i="1"/>
  <c r="K179" i="1"/>
  <c r="K162" i="1"/>
  <c r="L174" i="1"/>
  <c r="O59" i="1"/>
  <c r="N59" i="1"/>
  <c r="C181" i="1"/>
  <c r="M190" i="1"/>
  <c r="P125" i="1"/>
  <c r="O125" i="1"/>
  <c r="N125" i="1"/>
  <c r="N234" i="1"/>
  <c r="P234" i="1"/>
  <c r="O234" i="1"/>
  <c r="P237" i="1"/>
  <c r="O237" i="1"/>
  <c r="N237" i="1"/>
  <c r="O316" i="1"/>
  <c r="N316" i="1"/>
  <c r="O263" i="1"/>
  <c r="N263" i="1"/>
  <c r="O320" i="1"/>
  <c r="N320" i="1"/>
  <c r="L189" i="1"/>
  <c r="E180" i="1"/>
  <c r="H115" i="1"/>
  <c r="G115" i="1"/>
  <c r="F115" i="1"/>
  <c r="G218" i="1"/>
  <c r="F218" i="1"/>
  <c r="F274" i="1"/>
  <c r="G274" i="1"/>
  <c r="G294" i="1"/>
  <c r="F294" i="1"/>
  <c r="G296" i="1"/>
  <c r="F296" i="1"/>
  <c r="L68" i="1"/>
  <c r="J144" i="1"/>
  <c r="J154" i="1"/>
  <c r="D163" i="1"/>
  <c r="D167" i="1"/>
  <c r="G102" i="1"/>
  <c r="F102" i="1"/>
  <c r="D193" i="1"/>
  <c r="O10" i="1"/>
  <c r="P10" i="1"/>
  <c r="N10" i="1"/>
  <c r="C166" i="1"/>
  <c r="B181" i="1"/>
  <c r="B145" i="1"/>
  <c r="O210" i="1"/>
  <c r="N210" i="1"/>
  <c r="G12" i="4"/>
  <c r="F12" i="4"/>
  <c r="H37" i="3"/>
  <c r="G37" i="3"/>
  <c r="F37" i="3"/>
  <c r="N8" i="3"/>
  <c r="O8" i="3"/>
  <c r="N33" i="3"/>
  <c r="P33" i="3"/>
  <c r="O33" i="3"/>
  <c r="H44" i="2"/>
  <c r="D73" i="2"/>
  <c r="H88" i="2"/>
  <c r="G88" i="2"/>
  <c r="F88" i="2"/>
  <c r="L160" i="1"/>
  <c r="N12" i="1"/>
  <c r="P12" i="1"/>
  <c r="O12" i="1"/>
  <c r="M142" i="1"/>
  <c r="K166" i="1"/>
  <c r="K133" i="1"/>
  <c r="K188" i="1"/>
  <c r="L137" i="1"/>
  <c r="L196" i="1"/>
  <c r="D169" i="1"/>
  <c r="P95" i="1"/>
  <c r="M160" i="1"/>
  <c r="O95" i="1"/>
  <c r="N95" i="1"/>
  <c r="P34" i="1"/>
  <c r="O34" i="1"/>
  <c r="N34" i="1"/>
  <c r="N296" i="1"/>
  <c r="O296" i="1"/>
  <c r="P252" i="1"/>
  <c r="N252" i="1"/>
  <c r="O252" i="1"/>
  <c r="O273" i="1"/>
  <c r="N273" i="1"/>
  <c r="B169" i="1"/>
  <c r="G268" i="1"/>
  <c r="F268" i="1"/>
  <c r="H123" i="1"/>
  <c r="G123" i="1"/>
  <c r="F123" i="1"/>
  <c r="E133" i="1"/>
  <c r="E188" i="1"/>
  <c r="H125" i="1"/>
  <c r="G125" i="1"/>
  <c r="F125" i="1"/>
  <c r="E190" i="1"/>
  <c r="G298" i="1"/>
  <c r="F298" i="1"/>
  <c r="G318" i="1"/>
  <c r="F318" i="1"/>
  <c r="J195" i="1"/>
  <c r="J143" i="1"/>
  <c r="J181" i="1"/>
  <c r="D133" i="1"/>
  <c r="D188" i="1"/>
  <c r="D190" i="1"/>
  <c r="K180" i="1"/>
  <c r="C183" i="1"/>
  <c r="C171" i="1"/>
  <c r="B153" i="1"/>
  <c r="D162" i="1"/>
  <c r="B47" i="2"/>
  <c r="N18" i="3"/>
  <c r="O18" i="3"/>
  <c r="E47" i="2"/>
  <c r="H17" i="2"/>
  <c r="G71" i="2"/>
  <c r="F71" i="2"/>
  <c r="H71" i="2"/>
  <c r="P32" i="1"/>
  <c r="O32" i="1"/>
  <c r="N32" i="1"/>
  <c r="P88" i="1"/>
  <c r="M153" i="1"/>
  <c r="O88" i="1"/>
  <c r="N88" i="1"/>
  <c r="P113" i="1"/>
  <c r="K168" i="1"/>
  <c r="L179" i="1"/>
  <c r="E164" i="1"/>
  <c r="H99" i="1"/>
  <c r="F99" i="1"/>
  <c r="G99" i="1"/>
  <c r="P97" i="1"/>
  <c r="O97" i="1"/>
  <c r="N97" i="1"/>
  <c r="M162" i="1"/>
  <c r="P44" i="1"/>
  <c r="O44" i="1"/>
  <c r="N44" i="1"/>
  <c r="O117" i="1"/>
  <c r="N117" i="1"/>
  <c r="M182" i="1"/>
  <c r="P117" i="1"/>
  <c r="N298" i="1"/>
  <c r="O298" i="1"/>
  <c r="O297" i="1"/>
  <c r="N297" i="1"/>
  <c r="C191" i="1"/>
  <c r="C164" i="1"/>
  <c r="H131" i="1"/>
  <c r="E196" i="1"/>
  <c r="G131" i="1"/>
  <c r="F131" i="1"/>
  <c r="H255" i="1"/>
  <c r="F255" i="1"/>
  <c r="G255" i="1"/>
  <c r="G303" i="1"/>
  <c r="F303" i="1"/>
  <c r="G240" i="1"/>
  <c r="F240" i="1"/>
  <c r="H240" i="1"/>
  <c r="G236" i="1"/>
  <c r="F236" i="1"/>
  <c r="H236" i="1"/>
  <c r="J164" i="1"/>
  <c r="J161" i="1"/>
  <c r="E173" i="1"/>
  <c r="H108" i="1"/>
  <c r="G108" i="1"/>
  <c r="F108" i="1"/>
  <c r="H9" i="1"/>
  <c r="G9" i="1"/>
  <c r="F9" i="1"/>
  <c r="C139" i="1"/>
  <c r="C180" i="1"/>
  <c r="B143" i="1"/>
  <c r="B165" i="1"/>
  <c r="H30" i="3"/>
  <c r="G30" i="3"/>
  <c r="F30" i="3"/>
  <c r="H35" i="3"/>
  <c r="H31" i="3"/>
  <c r="H33" i="3"/>
  <c r="H32" i="3"/>
  <c r="H34" i="3"/>
  <c r="H36" i="3"/>
  <c r="G9" i="2"/>
  <c r="F9" i="2"/>
  <c r="H9" i="2"/>
  <c r="H27" i="2"/>
  <c r="G81" i="2"/>
  <c r="F81" i="2"/>
  <c r="H81" i="2"/>
  <c r="H24" i="1"/>
  <c r="G24" i="1"/>
  <c r="F24" i="1"/>
  <c r="K147" i="1"/>
  <c r="H30" i="1"/>
  <c r="G30" i="1"/>
  <c r="F30" i="1"/>
  <c r="O49" i="1"/>
  <c r="N49" i="1"/>
  <c r="P49" i="1"/>
  <c r="K160" i="1"/>
  <c r="P45" i="1"/>
  <c r="O45" i="1"/>
  <c r="N45" i="1"/>
  <c r="H34" i="1"/>
  <c r="G34" i="1"/>
  <c r="F34" i="1"/>
  <c r="C144" i="1"/>
  <c r="P118" i="1"/>
  <c r="O118" i="1"/>
  <c r="N118" i="1"/>
  <c r="M183" i="1"/>
  <c r="P63" i="1"/>
  <c r="O63" i="1"/>
  <c r="N63" i="1"/>
  <c r="O310" i="1"/>
  <c r="N310" i="1"/>
  <c r="O126" i="1"/>
  <c r="N126" i="1"/>
  <c r="P126" i="1"/>
  <c r="M191" i="1"/>
  <c r="N303" i="1"/>
  <c r="O303" i="1"/>
  <c r="O302" i="1"/>
  <c r="N302" i="1"/>
  <c r="J174" i="1"/>
  <c r="D160" i="1"/>
  <c r="E179" i="1"/>
  <c r="H114" i="1"/>
  <c r="G114" i="1"/>
  <c r="F114" i="1"/>
  <c r="G36" i="1"/>
  <c r="F36" i="1"/>
  <c r="H36" i="1"/>
  <c r="H252" i="1"/>
  <c r="G252" i="1"/>
  <c r="F252" i="1"/>
  <c r="F266" i="1"/>
  <c r="G266" i="1"/>
  <c r="G319" i="1"/>
  <c r="F319" i="1"/>
  <c r="G250" i="1"/>
  <c r="F250" i="1"/>
  <c r="H250" i="1"/>
  <c r="G256" i="1"/>
  <c r="F256" i="1"/>
  <c r="H256" i="1"/>
  <c r="O39" i="1"/>
  <c r="N39" i="1"/>
  <c r="J175" i="1"/>
  <c r="J159" i="1"/>
  <c r="J119" i="1"/>
  <c r="J184" i="1" s="1"/>
  <c r="L163" i="1"/>
  <c r="H41" i="1"/>
  <c r="G41" i="1"/>
  <c r="F41" i="1"/>
  <c r="E171" i="1"/>
  <c r="C173" i="1"/>
  <c r="C172" i="1"/>
  <c r="C192" i="1"/>
  <c r="B159" i="1"/>
  <c r="B119" i="1"/>
  <c r="B167" i="1"/>
  <c r="B154" i="1"/>
  <c r="B180" i="1"/>
  <c r="G7" i="4"/>
  <c r="F7" i="4"/>
  <c r="H16" i="3"/>
  <c r="G16" i="3"/>
  <c r="F16" i="3"/>
  <c r="H37" i="2"/>
  <c r="G91" i="2"/>
  <c r="F91" i="2"/>
  <c r="H91" i="2"/>
  <c r="P76" i="1"/>
  <c r="N76" i="1"/>
  <c r="M141" i="1"/>
  <c r="O76" i="1"/>
  <c r="K183" i="1"/>
  <c r="K196" i="1"/>
  <c r="L171" i="1"/>
  <c r="L168" i="1"/>
  <c r="D137" i="1"/>
  <c r="P72" i="1"/>
  <c r="O72" i="1"/>
  <c r="N72" i="1"/>
  <c r="M137" i="1"/>
  <c r="P83" i="1"/>
  <c r="P77" i="1"/>
  <c r="P80" i="1"/>
  <c r="P114" i="1"/>
  <c r="O114" i="1"/>
  <c r="N114" i="1"/>
  <c r="M179" i="1"/>
  <c r="O233" i="1"/>
  <c r="N233" i="1"/>
  <c r="P233" i="1"/>
  <c r="N319" i="1"/>
  <c r="O319" i="1"/>
  <c r="P241" i="1"/>
  <c r="N241" i="1"/>
  <c r="O241" i="1"/>
  <c r="C169" i="1"/>
  <c r="D147" i="1"/>
  <c r="H234" i="1"/>
  <c r="G234" i="1"/>
  <c r="F234" i="1"/>
  <c r="G46" i="1"/>
  <c r="F46" i="1"/>
  <c r="H46" i="1"/>
  <c r="F287" i="1"/>
  <c r="G287" i="1"/>
  <c r="F314" i="1"/>
  <c r="G314" i="1"/>
  <c r="G305" i="1"/>
  <c r="F305" i="1"/>
  <c r="G280" i="1"/>
  <c r="F280" i="1"/>
  <c r="P35" i="1"/>
  <c r="O35" i="1"/>
  <c r="N35" i="1"/>
  <c r="J173" i="1"/>
  <c r="J54" i="1"/>
  <c r="J169" i="1"/>
  <c r="D161" i="1"/>
  <c r="C141" i="1"/>
  <c r="C179" i="1"/>
  <c r="C174" i="1"/>
  <c r="B175" i="1"/>
  <c r="B162" i="1"/>
  <c r="B164" i="1"/>
  <c r="B189" i="1"/>
  <c r="P82" i="1"/>
  <c r="O82" i="1"/>
  <c r="N82" i="1"/>
  <c r="M147" i="1"/>
  <c r="O268" i="1"/>
  <c r="N268" i="1"/>
  <c r="E192" i="1"/>
  <c r="G127" i="1"/>
  <c r="F127" i="1"/>
  <c r="H127" i="1"/>
  <c r="F271" i="1"/>
  <c r="G271" i="1"/>
  <c r="G299" i="1"/>
  <c r="F299" i="1"/>
  <c r="J192" i="1"/>
  <c r="D182" i="1"/>
  <c r="H45" i="1"/>
  <c r="G45" i="1"/>
  <c r="F45" i="1"/>
  <c r="P48" i="1"/>
  <c r="O48" i="1"/>
  <c r="N48" i="1"/>
  <c r="M178" i="1"/>
  <c r="C176" i="1"/>
  <c r="C161" i="1"/>
  <c r="B195" i="1"/>
  <c r="B192" i="1"/>
  <c r="B140" i="1"/>
  <c r="H42" i="3"/>
  <c r="G42" i="3"/>
  <c r="F42" i="3"/>
  <c r="H33" i="2"/>
  <c r="G76" i="2"/>
  <c r="F76" i="2"/>
  <c r="H76" i="2"/>
  <c r="F64" i="2"/>
  <c r="H64" i="2"/>
  <c r="G64" i="2"/>
  <c r="M139" i="1"/>
  <c r="N74" i="1"/>
  <c r="P74" i="1"/>
  <c r="O74" i="1"/>
  <c r="G42" i="1"/>
  <c r="F42" i="1"/>
  <c r="H42" i="1"/>
  <c r="K189" i="1"/>
  <c r="H18" i="1"/>
  <c r="G18" i="1"/>
  <c r="F18" i="1"/>
  <c r="P124" i="1"/>
  <c r="O124" i="1"/>
  <c r="N124" i="1"/>
  <c r="M189" i="1"/>
  <c r="P131" i="1"/>
  <c r="O131" i="1"/>
  <c r="N131" i="1"/>
  <c r="M196" i="1"/>
  <c r="O239" i="1"/>
  <c r="N239" i="1"/>
  <c r="P239" i="1"/>
  <c r="P249" i="1"/>
  <c r="O249" i="1"/>
  <c r="N249" i="1"/>
  <c r="P251" i="1"/>
  <c r="N251" i="1"/>
  <c r="O251" i="1"/>
  <c r="D164" i="1"/>
  <c r="E141" i="1"/>
  <c r="H76" i="1"/>
  <c r="G76" i="1"/>
  <c r="F76" i="1"/>
  <c r="H101" i="1"/>
  <c r="G101" i="1"/>
  <c r="F101" i="1"/>
  <c r="E166" i="1"/>
  <c r="G65" i="1"/>
  <c r="F65" i="1"/>
  <c r="H65" i="1"/>
  <c r="G297" i="1"/>
  <c r="F297" i="1"/>
  <c r="G228" i="1"/>
  <c r="F228" i="1"/>
  <c r="F279" i="1"/>
  <c r="G279" i="1"/>
  <c r="G283" i="1"/>
  <c r="F283" i="1"/>
  <c r="G285" i="1"/>
  <c r="F285" i="1"/>
  <c r="J177" i="1"/>
  <c r="J193" i="1"/>
  <c r="D171" i="1"/>
  <c r="G106" i="1"/>
  <c r="F106" i="1"/>
  <c r="L138" i="1"/>
  <c r="H132" i="1"/>
  <c r="E197" i="1"/>
  <c r="G132" i="1"/>
  <c r="F132" i="1"/>
  <c r="C54" i="1"/>
  <c r="B168" i="1"/>
  <c r="B193" i="1"/>
  <c r="B174" i="1"/>
  <c r="O207" i="1"/>
  <c r="N207" i="1"/>
  <c r="E73" i="2"/>
  <c r="H74" i="2"/>
  <c r="G74" i="2"/>
  <c r="F74" i="2"/>
  <c r="G223" i="1"/>
  <c r="F223" i="1"/>
  <c r="L145" i="1"/>
  <c r="O15" i="1"/>
  <c r="N15" i="1"/>
  <c r="K176" i="1"/>
  <c r="H38" i="1"/>
  <c r="G38" i="1"/>
  <c r="F38" i="1"/>
  <c r="M138" i="1"/>
  <c r="P73" i="1"/>
  <c r="O73" i="1"/>
  <c r="N73" i="1"/>
  <c r="O243" i="1"/>
  <c r="P243" i="1"/>
  <c r="N243" i="1"/>
  <c r="N264" i="1"/>
  <c r="O264" i="1"/>
  <c r="P255" i="1"/>
  <c r="O255" i="1"/>
  <c r="N255" i="1"/>
  <c r="P259" i="1"/>
  <c r="O259" i="1"/>
  <c r="N259" i="1"/>
  <c r="O281" i="1"/>
  <c r="N281" i="1"/>
  <c r="E160" i="1"/>
  <c r="H95" i="1"/>
  <c r="G95" i="1"/>
  <c r="F95" i="1"/>
  <c r="B137" i="1"/>
  <c r="H116" i="1"/>
  <c r="G116" i="1"/>
  <c r="F116" i="1"/>
  <c r="E181" i="1"/>
  <c r="E139" i="1"/>
  <c r="G74" i="1"/>
  <c r="F74" i="1"/>
  <c r="H74" i="1"/>
  <c r="H241" i="1"/>
  <c r="G241" i="1"/>
  <c r="F241" i="1"/>
  <c r="F258" i="1"/>
  <c r="H258" i="1"/>
  <c r="G258" i="1"/>
  <c r="F284" i="1"/>
  <c r="G284" i="1"/>
  <c r="G288" i="1"/>
  <c r="F288" i="1"/>
  <c r="J190" i="1"/>
  <c r="J180" i="1"/>
  <c r="D139" i="1"/>
  <c r="D180" i="1"/>
  <c r="D177" i="1"/>
  <c r="G112" i="1"/>
  <c r="F112" i="1"/>
  <c r="E189" i="1"/>
  <c r="H124" i="1"/>
  <c r="G124" i="1"/>
  <c r="F124" i="1"/>
  <c r="C189" i="1"/>
  <c r="B170" i="1"/>
  <c r="B197" i="1"/>
  <c r="E194" i="1"/>
  <c r="H129" i="1"/>
  <c r="G129" i="1"/>
  <c r="F129" i="1"/>
  <c r="N9" i="3"/>
  <c r="P9" i="3"/>
  <c r="O9" i="3"/>
  <c r="G6" i="4"/>
  <c r="F6" i="4"/>
  <c r="G15" i="3"/>
  <c r="F15" i="3"/>
  <c r="H84" i="2"/>
  <c r="G84" i="2"/>
  <c r="F84" i="2"/>
  <c r="C194" i="1"/>
  <c r="H14" i="1"/>
  <c r="G14" i="1"/>
  <c r="F14" i="1"/>
  <c r="K171" i="1"/>
  <c r="K191" i="1"/>
  <c r="L144" i="1"/>
  <c r="L194" i="1"/>
  <c r="E191" i="1"/>
  <c r="H126" i="1"/>
  <c r="G126" i="1"/>
  <c r="F126" i="1"/>
  <c r="P242" i="1"/>
  <c r="O242" i="1"/>
  <c r="N242" i="1"/>
  <c r="O103" i="1"/>
  <c r="N103" i="1"/>
  <c r="M168" i="1"/>
  <c r="P103" i="1"/>
  <c r="N257" i="1"/>
  <c r="P257" i="1"/>
  <c r="O257" i="1"/>
  <c r="N244" i="1"/>
  <c r="P244" i="1"/>
  <c r="O244" i="1"/>
  <c r="O266" i="1"/>
  <c r="N266" i="1"/>
  <c r="O286" i="1"/>
  <c r="N286" i="1"/>
  <c r="E147" i="1"/>
  <c r="H82" i="1"/>
  <c r="G82" i="1"/>
  <c r="F82" i="1"/>
  <c r="H66" i="1"/>
  <c r="G66" i="1"/>
  <c r="F66" i="1"/>
  <c r="G81" i="1"/>
  <c r="F81" i="1"/>
  <c r="E146" i="1"/>
  <c r="H81" i="1"/>
  <c r="H107" i="1"/>
  <c r="G107" i="1"/>
  <c r="F107" i="1"/>
  <c r="E172" i="1"/>
  <c r="E165" i="1"/>
  <c r="H100" i="1"/>
  <c r="G100" i="1"/>
  <c r="F100" i="1"/>
  <c r="G273" i="1"/>
  <c r="F273" i="1"/>
  <c r="F289" i="1"/>
  <c r="G289" i="1"/>
  <c r="O23" i="1"/>
  <c r="N23" i="1"/>
  <c r="D173" i="1"/>
  <c r="D172" i="1"/>
  <c r="D196" i="1"/>
  <c r="K68" i="1"/>
  <c r="K167" i="1"/>
  <c r="L162" i="1"/>
  <c r="C146" i="1"/>
  <c r="B138" i="1"/>
  <c r="K174" i="1"/>
  <c r="H12" i="3"/>
  <c r="G12" i="3"/>
  <c r="F12" i="3"/>
  <c r="H35" i="2"/>
  <c r="B23" i="2"/>
  <c r="H30" i="2"/>
  <c r="H26" i="2"/>
  <c r="H65" i="2"/>
  <c r="G65" i="2"/>
  <c r="F65" i="2"/>
  <c r="G7" i="3"/>
  <c r="F7" i="3"/>
  <c r="H7" i="3"/>
  <c r="H15" i="3"/>
  <c r="H13" i="3"/>
  <c r="H14" i="3"/>
  <c r="H10" i="3"/>
  <c r="H17" i="3"/>
  <c r="N10" i="4"/>
  <c r="M10" i="4"/>
  <c r="H28" i="2"/>
  <c r="H22" i="2"/>
  <c r="H36" i="2"/>
  <c r="H94" i="2"/>
  <c r="F94" i="2"/>
  <c r="G94" i="2"/>
  <c r="B183" i="1"/>
  <c r="K140" i="1"/>
  <c r="P30" i="1"/>
  <c r="O30" i="1"/>
  <c r="N30" i="1"/>
  <c r="M54" i="1"/>
  <c r="L192" i="1"/>
  <c r="J182" i="1"/>
  <c r="N254" i="1"/>
  <c r="P254" i="1"/>
  <c r="O254" i="1"/>
  <c r="O287" i="1"/>
  <c r="N287" i="1"/>
  <c r="O280" i="1"/>
  <c r="N280" i="1"/>
  <c r="O271" i="1"/>
  <c r="N271" i="1"/>
  <c r="N304" i="1"/>
  <c r="O304" i="1"/>
  <c r="B144" i="1"/>
  <c r="O62" i="1"/>
  <c r="N62" i="1"/>
  <c r="G89" i="1"/>
  <c r="E154" i="1"/>
  <c r="F89" i="1"/>
  <c r="H89" i="1"/>
  <c r="F109" i="1"/>
  <c r="E174" i="1"/>
  <c r="H109" i="1"/>
  <c r="G109" i="1"/>
  <c r="E175" i="1"/>
  <c r="H110" i="1"/>
  <c r="G110" i="1"/>
  <c r="F110" i="1"/>
  <c r="G263" i="1"/>
  <c r="F263" i="1"/>
  <c r="G311" i="1"/>
  <c r="F311" i="1"/>
  <c r="G310" i="1"/>
  <c r="F310" i="1"/>
  <c r="J179" i="1"/>
  <c r="J148" i="1"/>
  <c r="J142" i="1"/>
  <c r="J178" i="1"/>
  <c r="D174" i="1"/>
  <c r="K163" i="1"/>
  <c r="D189" i="1"/>
  <c r="C154" i="1"/>
  <c r="C68" i="1"/>
  <c r="B176" i="1"/>
  <c r="P41" i="1"/>
  <c r="O41" i="1"/>
  <c r="N41" i="1"/>
  <c r="H238" i="1"/>
  <c r="F238" i="1"/>
  <c r="G238" i="1"/>
  <c r="C23" i="2"/>
  <c r="H46" i="2"/>
  <c r="P23" i="3"/>
  <c r="O23" i="3"/>
  <c r="N23" i="3"/>
  <c r="H77" i="2"/>
  <c r="G77" i="2"/>
  <c r="F77" i="2"/>
  <c r="P105" i="1"/>
  <c r="M170" i="1"/>
  <c r="O105" i="1"/>
  <c r="N105" i="1"/>
  <c r="N53" i="1"/>
  <c r="P53" i="1"/>
  <c r="O53" i="1"/>
  <c r="D192" i="1"/>
  <c r="K141" i="1"/>
  <c r="K146" i="1"/>
  <c r="L195" i="1"/>
  <c r="L140" i="1"/>
  <c r="L166" i="1"/>
  <c r="E169" i="1"/>
  <c r="H104" i="1"/>
  <c r="G104" i="1"/>
  <c r="F104" i="1"/>
  <c r="H8" i="1"/>
  <c r="G8" i="1"/>
  <c r="F8" i="1"/>
  <c r="E138" i="1"/>
  <c r="P106" i="1"/>
  <c r="O106" i="1"/>
  <c r="N106" i="1"/>
  <c r="M171" i="1"/>
  <c r="N37" i="1"/>
  <c r="P37" i="1"/>
  <c r="O37" i="1"/>
  <c r="O81" i="1"/>
  <c r="N81" i="1"/>
  <c r="M146" i="1"/>
  <c r="P81" i="1"/>
  <c r="O285" i="1"/>
  <c r="N285" i="1"/>
  <c r="O295" i="1"/>
  <c r="N295" i="1"/>
  <c r="O265" i="1"/>
  <c r="N265" i="1"/>
  <c r="B139" i="1"/>
  <c r="E119" i="1"/>
  <c r="H94" i="1"/>
  <c r="F94" i="1"/>
  <c r="G94" i="1"/>
  <c r="E159" i="1"/>
  <c r="E54" i="1"/>
  <c r="F29" i="1"/>
  <c r="H29" i="1"/>
  <c r="G29" i="1"/>
  <c r="H113" i="1"/>
  <c r="G113" i="1"/>
  <c r="F113" i="1"/>
  <c r="E178" i="1"/>
  <c r="G304" i="1"/>
  <c r="F304" i="1"/>
  <c r="H244" i="1"/>
  <c r="G244" i="1"/>
  <c r="F244" i="1"/>
  <c r="G313" i="1"/>
  <c r="F313" i="1"/>
  <c r="G315" i="1"/>
  <c r="F315" i="1"/>
  <c r="J170" i="1"/>
  <c r="D54" i="1"/>
  <c r="D179" i="1"/>
  <c r="C143" i="1"/>
  <c r="C142" i="1"/>
  <c r="B148" i="1"/>
  <c r="H43" i="2"/>
  <c r="H45" i="3"/>
  <c r="G45" i="3"/>
  <c r="F45" i="3"/>
  <c r="G70" i="2"/>
  <c r="F70" i="2"/>
  <c r="H70" i="2"/>
  <c r="N51" i="3"/>
  <c r="P51" i="3"/>
  <c r="O51" i="3"/>
  <c r="P49" i="3"/>
  <c r="O49" i="3"/>
  <c r="N49" i="3"/>
  <c r="P44" i="3"/>
  <c r="O44" i="3"/>
  <c r="N44" i="3"/>
  <c r="E23" i="2"/>
  <c r="H24" i="2"/>
  <c r="H32" i="2"/>
  <c r="B73" i="2"/>
  <c r="P26" i="3"/>
  <c r="O26" i="3"/>
  <c r="N26" i="3"/>
  <c r="H95" i="2"/>
  <c r="G95" i="2"/>
  <c r="F95" i="2"/>
  <c r="G80" i="2"/>
  <c r="F80" i="2"/>
  <c r="H80" i="2"/>
  <c r="M165" i="1"/>
  <c r="P100" i="1"/>
  <c r="O100" i="1"/>
  <c r="N100" i="1"/>
  <c r="L182" i="1"/>
  <c r="K144" i="1"/>
  <c r="K154" i="1"/>
  <c r="K181" i="1"/>
  <c r="K194" i="1"/>
  <c r="J191" i="1"/>
  <c r="L146" i="1"/>
  <c r="L176" i="1"/>
  <c r="J153" i="1"/>
  <c r="N301" i="1"/>
  <c r="O301" i="1"/>
  <c r="N47" i="1"/>
  <c r="P47" i="1"/>
  <c r="O47" i="1"/>
  <c r="O101" i="1"/>
  <c r="N101" i="1"/>
  <c r="M166" i="1"/>
  <c r="P101" i="1"/>
  <c r="P129" i="1"/>
  <c r="M194" i="1"/>
  <c r="O129" i="1"/>
  <c r="N129" i="1"/>
  <c r="O300" i="1"/>
  <c r="N300" i="1"/>
  <c r="O270" i="1"/>
  <c r="N270" i="1"/>
  <c r="C137" i="1"/>
  <c r="M68" i="1"/>
  <c r="P58" i="1"/>
  <c r="O58" i="1"/>
  <c r="N58" i="1"/>
  <c r="P62" i="1"/>
  <c r="P61" i="1"/>
  <c r="P65" i="1"/>
  <c r="P59" i="1"/>
  <c r="E161" i="1"/>
  <c r="H96" i="1"/>
  <c r="F96" i="1"/>
  <c r="G96" i="1"/>
  <c r="H39" i="1"/>
  <c r="F39" i="1"/>
  <c r="G39" i="1"/>
  <c r="E183" i="1"/>
  <c r="H118" i="1"/>
  <c r="G118" i="1"/>
  <c r="F118" i="1"/>
  <c r="G219" i="1"/>
  <c r="F219" i="1"/>
  <c r="H254" i="1"/>
  <c r="G254" i="1"/>
  <c r="F254" i="1"/>
  <c r="G320" i="1"/>
  <c r="F320" i="1"/>
  <c r="J162" i="1"/>
  <c r="J197" i="1"/>
  <c r="D166" i="1"/>
  <c r="D175" i="1"/>
  <c r="B146" i="1"/>
  <c r="J167" i="1"/>
  <c r="C159" i="1"/>
  <c r="C119" i="1"/>
  <c r="C184" i="1" s="1"/>
  <c r="C145" i="1"/>
  <c r="B163" i="1"/>
  <c r="B147" i="1"/>
  <c r="D194" i="1"/>
  <c r="P50" i="3"/>
  <c r="O50" i="3"/>
  <c r="N50" i="3"/>
  <c r="H40" i="2"/>
  <c r="H15" i="2"/>
  <c r="G41" i="3"/>
  <c r="F41" i="3"/>
  <c r="C47" i="2"/>
  <c r="H42" i="2"/>
  <c r="P22" i="3"/>
  <c r="O22" i="3"/>
  <c r="N22" i="3"/>
  <c r="G66" i="2"/>
  <c r="F66" i="2"/>
  <c r="H66" i="2"/>
  <c r="G90" i="2"/>
  <c r="F90" i="2"/>
  <c r="H90" i="2"/>
  <c r="L147" i="1"/>
  <c r="P16" i="1"/>
  <c r="O16" i="1"/>
  <c r="N16" i="1"/>
  <c r="D176" i="1"/>
  <c r="J145" i="1"/>
  <c r="K192" i="1"/>
  <c r="K143" i="1"/>
  <c r="K182" i="1"/>
  <c r="L164" i="1"/>
  <c r="L154" i="1"/>
  <c r="L191" i="1"/>
  <c r="D144" i="1"/>
  <c r="P79" i="1"/>
  <c r="N79" i="1"/>
  <c r="M144" i="1"/>
  <c r="O79" i="1"/>
  <c r="N66" i="1"/>
  <c r="P66" i="1"/>
  <c r="O66" i="1"/>
  <c r="O111" i="1"/>
  <c r="N111" i="1"/>
  <c r="M176" i="1"/>
  <c r="P111" i="1"/>
  <c r="P235" i="1"/>
  <c r="O235" i="1"/>
  <c r="N235" i="1"/>
  <c r="O317" i="1"/>
  <c r="N317" i="1"/>
  <c r="O294" i="1"/>
  <c r="N294" i="1"/>
  <c r="G302" i="1"/>
  <c r="F302" i="1"/>
  <c r="H49" i="1"/>
  <c r="G49" i="1"/>
  <c r="F49" i="1"/>
  <c r="G226" i="1"/>
  <c r="F226" i="1"/>
  <c r="G281" i="1"/>
  <c r="F281" i="1"/>
  <c r="G222" i="1"/>
  <c r="F222" i="1"/>
  <c r="F317" i="1"/>
  <c r="G317" i="1"/>
  <c r="O13" i="1"/>
  <c r="N13" i="1"/>
  <c r="J166" i="1"/>
  <c r="J172" i="1"/>
  <c r="D181" i="1"/>
  <c r="D178" i="1"/>
  <c r="E143" i="1"/>
  <c r="H78" i="1"/>
  <c r="F78" i="1"/>
  <c r="G78" i="1"/>
  <c r="J163" i="1"/>
  <c r="C175" i="1"/>
  <c r="B182" i="1"/>
  <c r="B160" i="1"/>
  <c r="L183" i="1"/>
  <c r="H9" i="3"/>
  <c r="G9" i="3"/>
  <c r="F9" i="3"/>
  <c r="G18" i="3"/>
  <c r="F18" i="3"/>
  <c r="H18" i="3"/>
  <c r="G44" i="3"/>
  <c r="F44" i="3"/>
  <c r="G17" i="3"/>
  <c r="F17" i="3"/>
  <c r="P25" i="3"/>
  <c r="O25" i="3"/>
  <c r="N25" i="3"/>
  <c r="H85" i="2"/>
  <c r="G85" i="2"/>
  <c r="F85" i="2"/>
  <c r="H63" i="2"/>
  <c r="G63" i="2"/>
  <c r="F63" i="2"/>
  <c r="H87" i="2"/>
  <c r="H67" i="2"/>
  <c r="J137" i="1"/>
  <c r="D138" i="1"/>
  <c r="K165" i="1"/>
  <c r="K195" i="1"/>
  <c r="K161" i="1"/>
  <c r="K159" i="1"/>
  <c r="K119" i="1"/>
  <c r="K184" i="1" s="1"/>
  <c r="J165" i="1"/>
  <c r="K142" i="1"/>
  <c r="L175" i="1"/>
  <c r="L188" i="1"/>
  <c r="L133" i="1"/>
  <c r="J139" i="1"/>
  <c r="P250" i="1"/>
  <c r="O250" i="1"/>
  <c r="N250" i="1"/>
  <c r="M192" i="1"/>
  <c r="P127" i="1"/>
  <c r="O127" i="1"/>
  <c r="N127" i="1"/>
  <c r="M140" i="1"/>
  <c r="N75" i="1"/>
  <c r="P75" i="1"/>
  <c r="O75" i="1"/>
  <c r="O253" i="1"/>
  <c r="P253" i="1"/>
  <c r="N253" i="1"/>
  <c r="O279" i="1"/>
  <c r="N279" i="1"/>
  <c r="O299" i="1"/>
  <c r="N299" i="1"/>
  <c r="H47" i="1"/>
  <c r="G47" i="1"/>
  <c r="F47" i="1"/>
  <c r="E177" i="1"/>
  <c r="E170" i="1"/>
  <c r="H105" i="1"/>
  <c r="G105" i="1"/>
  <c r="F105" i="1"/>
  <c r="E68" i="1"/>
  <c r="H58" i="1"/>
  <c r="G58" i="1"/>
  <c r="F58" i="1"/>
  <c r="H67" i="1"/>
  <c r="H235" i="1"/>
  <c r="G235" i="1"/>
  <c r="F235" i="1"/>
  <c r="F128" i="1"/>
  <c r="E193" i="1"/>
  <c r="H128" i="1"/>
  <c r="G128" i="1"/>
  <c r="G286" i="1"/>
  <c r="F286" i="1"/>
  <c r="G227" i="1"/>
  <c r="F227" i="1"/>
  <c r="L180" i="1"/>
  <c r="H12" i="1"/>
  <c r="F12" i="1"/>
  <c r="G12" i="1"/>
  <c r="J168" i="1"/>
  <c r="J188" i="1"/>
  <c r="J133" i="1"/>
  <c r="D140" i="1"/>
  <c r="G75" i="1"/>
  <c r="F75" i="1"/>
  <c r="D68" i="1"/>
  <c r="D183" i="1"/>
  <c r="B141" i="1"/>
  <c r="C193" i="1"/>
  <c r="B133" i="1"/>
  <c r="B198" i="1" s="1"/>
  <c r="B188" i="1"/>
  <c r="B178" i="1"/>
  <c r="C148" i="1"/>
  <c r="P17" i="3"/>
  <c r="O17" i="3"/>
  <c r="N17" i="3"/>
  <c r="O11" i="3"/>
  <c r="N11" i="3"/>
  <c r="H72" i="2"/>
  <c r="G72" i="2"/>
  <c r="F72" i="2"/>
  <c r="H83" i="2"/>
  <c r="G83" i="2"/>
  <c r="F83" i="2"/>
  <c r="C197" i="1"/>
  <c r="J160" i="1"/>
  <c r="L142" i="1"/>
  <c r="K164" i="1"/>
  <c r="K54" i="1"/>
  <c r="K169" i="1"/>
  <c r="K153" i="1"/>
  <c r="L173" i="1"/>
  <c r="L181" i="1"/>
  <c r="E137" i="1"/>
  <c r="H72" i="1"/>
  <c r="G72" i="1"/>
  <c r="F72" i="1"/>
  <c r="H75" i="1"/>
  <c r="H73" i="1"/>
  <c r="M174" i="1"/>
  <c r="O109" i="1"/>
  <c r="N109" i="1"/>
  <c r="P109" i="1"/>
  <c r="P130" i="1"/>
  <c r="O130" i="1"/>
  <c r="M195" i="1"/>
  <c r="N130" i="1"/>
  <c r="N89" i="1"/>
  <c r="M154" i="1"/>
  <c r="P89" i="1"/>
  <c r="O89" i="1"/>
  <c r="N116" i="1"/>
  <c r="M181" i="1"/>
  <c r="P116" i="1"/>
  <c r="O116" i="1"/>
  <c r="O284" i="1"/>
  <c r="N284" i="1"/>
  <c r="H33" i="1"/>
  <c r="G33" i="1"/>
  <c r="F33" i="1"/>
  <c r="E142" i="1"/>
  <c r="G77" i="1"/>
  <c r="H77" i="1"/>
  <c r="F77" i="1"/>
  <c r="H242" i="1"/>
  <c r="G242" i="1"/>
  <c r="F242" i="1"/>
  <c r="F224" i="1"/>
  <c r="G224" i="1"/>
  <c r="G220" i="1"/>
  <c r="F220" i="1"/>
  <c r="G233" i="1"/>
  <c r="H233" i="1"/>
  <c r="F233" i="1"/>
  <c r="M163" i="1"/>
  <c r="P98" i="1"/>
  <c r="O98" i="1"/>
  <c r="N98" i="1"/>
  <c r="D146" i="1"/>
  <c r="D142" i="1"/>
  <c r="P31" i="1"/>
  <c r="O31" i="1"/>
  <c r="N31" i="1"/>
  <c r="K138" i="1"/>
  <c r="J138" i="1"/>
  <c r="C170" i="1"/>
  <c r="C153" i="1"/>
  <c r="C177" i="1"/>
  <c r="B172" i="1"/>
  <c r="B191" i="1"/>
  <c r="K137" i="1"/>
  <c r="G8" i="3"/>
  <c r="F8" i="3"/>
  <c r="H8" i="3"/>
  <c r="B97" i="2"/>
  <c r="N8" i="4"/>
  <c r="M8" i="4"/>
  <c r="F10" i="3"/>
  <c r="G10" i="3"/>
  <c r="N24" i="3"/>
  <c r="P24" i="3"/>
  <c r="O24" i="3"/>
  <c r="G96" i="2"/>
  <c r="F96" i="2"/>
  <c r="H96" i="2"/>
  <c r="H93" i="2"/>
  <c r="G93" i="2"/>
  <c r="F93" i="2"/>
  <c r="L153" i="1"/>
  <c r="G11" i="1"/>
  <c r="F11" i="1"/>
  <c r="H11" i="1"/>
  <c r="K175" i="1"/>
  <c r="K193" i="1"/>
  <c r="H79" i="1"/>
  <c r="G79" i="1"/>
  <c r="F79" i="1"/>
  <c r="E144" i="1"/>
  <c r="P9" i="1"/>
  <c r="O9" i="1"/>
  <c r="N9" i="1"/>
  <c r="L177" i="1"/>
  <c r="L143" i="1"/>
  <c r="L159" i="1"/>
  <c r="L119" i="1"/>
  <c r="F16" i="1"/>
  <c r="H16" i="1"/>
  <c r="G16" i="1"/>
  <c r="M188" i="1"/>
  <c r="P123" i="1"/>
  <c r="O123" i="1"/>
  <c r="N123" i="1"/>
  <c r="M133" i="1"/>
  <c r="O312" i="1"/>
  <c r="N312" i="1"/>
  <c r="O283" i="1"/>
  <c r="N283" i="1"/>
  <c r="O289" i="1"/>
  <c r="N289" i="1"/>
  <c r="O305" i="1"/>
  <c r="N305" i="1"/>
  <c r="H32" i="1"/>
  <c r="G32" i="1"/>
  <c r="F32" i="1"/>
  <c r="H43" i="1"/>
  <c r="G43" i="1"/>
  <c r="F43" i="1"/>
  <c r="H80" i="1"/>
  <c r="G80" i="1"/>
  <c r="E145" i="1"/>
  <c r="F80" i="1"/>
  <c r="F312" i="1"/>
  <c r="G312" i="1"/>
  <c r="F316" i="1"/>
  <c r="G316" i="1"/>
  <c r="G225" i="1"/>
  <c r="F225" i="1"/>
  <c r="G243" i="1"/>
  <c r="H243" i="1"/>
  <c r="F243" i="1"/>
  <c r="C160" i="1"/>
  <c r="J176" i="1"/>
  <c r="D154" i="1"/>
  <c r="D145" i="1"/>
  <c r="L178" i="1"/>
  <c r="C165" i="1"/>
  <c r="C195" i="1"/>
  <c r="C196" i="1"/>
  <c r="B54" i="1"/>
  <c r="B194" i="1"/>
  <c r="B190" i="1"/>
  <c r="F67" i="1"/>
  <c r="G67" i="1"/>
  <c r="H75" i="2"/>
  <c r="G75" i="2"/>
  <c r="F75" i="2"/>
  <c r="H69" i="2"/>
  <c r="G69" i="2"/>
  <c r="F69" i="2"/>
  <c r="H59" i="1"/>
  <c r="G59" i="1"/>
  <c r="F59" i="1"/>
  <c r="J147" i="1"/>
  <c r="K173" i="1"/>
  <c r="J141" i="1"/>
  <c r="L190" i="1"/>
  <c r="L161" i="1"/>
  <c r="L169" i="1"/>
  <c r="P60" i="1"/>
  <c r="O60" i="1"/>
  <c r="N60" i="1"/>
  <c r="P132" i="1"/>
  <c r="N132" i="1"/>
  <c r="O132" i="1"/>
  <c r="M197" i="1"/>
  <c r="M164" i="1"/>
  <c r="P99" i="1"/>
  <c r="O99" i="1"/>
  <c r="N99" i="1"/>
  <c r="P78" i="1"/>
  <c r="M143" i="1"/>
  <c r="O78" i="1"/>
  <c r="N78" i="1"/>
  <c r="P94" i="1"/>
  <c r="O94" i="1"/>
  <c r="N94" i="1"/>
  <c r="M159" i="1"/>
  <c r="M119" i="1"/>
  <c r="N288" i="1"/>
  <c r="O288" i="1"/>
  <c r="P238" i="1"/>
  <c r="O238" i="1"/>
  <c r="N238" i="1"/>
  <c r="H51" i="1"/>
  <c r="G51" i="1"/>
  <c r="F51" i="1"/>
  <c r="H53" i="1"/>
  <c r="G53" i="1"/>
  <c r="F53" i="1"/>
  <c r="G130" i="1"/>
  <c r="F130" i="1"/>
  <c r="E195" i="1"/>
  <c r="H130" i="1"/>
  <c r="F249" i="1"/>
  <c r="G249" i="1"/>
  <c r="H249" i="1"/>
  <c r="H237" i="1"/>
  <c r="G237" i="1"/>
  <c r="F237" i="1"/>
  <c r="G253" i="1"/>
  <c r="H253" i="1"/>
  <c r="F253" i="1"/>
  <c r="C147" i="1"/>
  <c r="D143" i="1"/>
  <c r="H64" i="1"/>
  <c r="G64" i="1"/>
  <c r="F64" i="1"/>
  <c r="P67" i="1"/>
  <c r="O67" i="1"/>
  <c r="N67" i="1"/>
  <c r="C163" i="1"/>
  <c r="C167" i="1"/>
  <c r="C168" i="1"/>
  <c r="B173" i="1"/>
  <c r="B161" i="1"/>
  <c r="D197" i="1"/>
  <c r="G87" i="2"/>
  <c r="F87" i="2"/>
  <c r="J23" i="2"/>
  <c r="J47" i="2"/>
  <c r="G86" i="2"/>
  <c r="F86" i="2"/>
  <c r="H86" i="2"/>
  <c r="G79" i="2"/>
  <c r="H79" i="2"/>
  <c r="F79" i="2"/>
  <c r="P9" i="2"/>
  <c r="O9" i="2"/>
  <c r="N9" i="2"/>
  <c r="O51" i="1"/>
  <c r="N51" i="1"/>
  <c r="L141" i="1"/>
  <c r="K177" i="1"/>
  <c r="K178" i="1"/>
  <c r="K139" i="1"/>
  <c r="L54" i="1"/>
  <c r="L193" i="1"/>
  <c r="O267" i="1"/>
  <c r="N267" i="1"/>
  <c r="P110" i="1"/>
  <c r="O110" i="1"/>
  <c r="N110" i="1"/>
  <c r="M175" i="1"/>
  <c r="M161" i="1"/>
  <c r="P96" i="1"/>
  <c r="O96" i="1"/>
  <c r="N96" i="1"/>
  <c r="P104" i="1"/>
  <c r="O104" i="1"/>
  <c r="M169" i="1"/>
  <c r="N104" i="1"/>
  <c r="O313" i="1"/>
  <c r="N313" i="1"/>
  <c r="H239" i="1"/>
  <c r="F239" i="1"/>
  <c r="G239" i="1"/>
  <c r="H62" i="1"/>
  <c r="G62" i="1"/>
  <c r="F62" i="1"/>
  <c r="G300" i="1"/>
  <c r="F300" i="1"/>
  <c r="F259" i="1"/>
  <c r="H259" i="1"/>
  <c r="G259" i="1"/>
  <c r="H257" i="1"/>
  <c r="G257" i="1"/>
  <c r="F257" i="1"/>
  <c r="D141" i="1"/>
  <c r="J183" i="1"/>
  <c r="D119" i="1"/>
  <c r="D159" i="1"/>
  <c r="D195" i="1"/>
  <c r="C182" i="1"/>
  <c r="C162" i="1"/>
  <c r="B179" i="1"/>
  <c r="B171" i="1"/>
  <c r="B196" i="1"/>
  <c r="G63" i="1"/>
  <c r="F63" i="1"/>
  <c r="H63" i="1"/>
  <c r="P56" i="2"/>
  <c r="O56" i="2"/>
  <c r="N56" i="2"/>
  <c r="H56" i="2"/>
  <c r="G56" i="2"/>
  <c r="F56" i="2"/>
  <c r="H57" i="1"/>
  <c r="G57" i="1"/>
  <c r="F57" i="1"/>
  <c r="N22" i="1"/>
  <c r="P22" i="1"/>
  <c r="O22" i="1"/>
  <c r="H71" i="1"/>
  <c r="G71" i="1"/>
  <c r="F71" i="1"/>
  <c r="G293" i="1"/>
  <c r="F293" i="1"/>
  <c r="P50" i="2"/>
  <c r="O50" i="2"/>
  <c r="N50" i="2"/>
  <c r="N340" i="1"/>
  <c r="O340" i="1"/>
  <c r="P340" i="1"/>
  <c r="O217" i="1"/>
  <c r="N217" i="1"/>
  <c r="H122" i="1"/>
  <c r="G122" i="1"/>
  <c r="F122" i="1"/>
  <c r="G136" i="1"/>
  <c r="F187" i="1"/>
  <c r="G187" i="1"/>
  <c r="N145" i="1"/>
  <c r="O145" i="1"/>
  <c r="N62" i="2"/>
  <c r="P62" i="2"/>
  <c r="O62" i="2"/>
  <c r="N293" i="1"/>
  <c r="O293" i="1"/>
  <c r="H232" i="1"/>
  <c r="G232" i="1"/>
  <c r="F232" i="1"/>
  <c r="H354" i="1"/>
  <c r="G354" i="1"/>
  <c r="F354" i="1"/>
  <c r="N100" i="2"/>
  <c r="P100" i="2"/>
  <c r="O100" i="2"/>
  <c r="N136" i="1"/>
  <c r="H87" i="1"/>
  <c r="G87" i="1"/>
  <c r="F87" i="1"/>
  <c r="F248" i="1"/>
  <c r="H248" i="1"/>
  <c r="G248" i="1"/>
  <c r="O136" i="1"/>
  <c r="P122" i="1"/>
  <c r="O122" i="1"/>
  <c r="N122" i="1"/>
  <c r="G278" i="1"/>
  <c r="F278" i="1"/>
  <c r="O262" i="1"/>
  <c r="N262" i="1"/>
  <c r="O201" i="1"/>
  <c r="N201" i="1"/>
  <c r="P232" i="1"/>
  <c r="N232" i="1"/>
  <c r="O232" i="1"/>
  <c r="G325" i="1"/>
  <c r="F325" i="1"/>
  <c r="H325" i="1"/>
  <c r="G309" i="1"/>
  <c r="F309" i="1"/>
  <c r="H340" i="1"/>
  <c r="G340" i="1"/>
  <c r="F340" i="1"/>
  <c r="O187" i="1"/>
  <c r="N187" i="1"/>
  <c r="H369" i="1"/>
  <c r="F369" i="1"/>
  <c r="G369" i="1"/>
  <c r="F22" i="1"/>
  <c r="H22" i="1"/>
  <c r="G22" i="1"/>
  <c r="G217" i="1"/>
  <c r="F217" i="1"/>
  <c r="H50" i="2"/>
  <c r="G50" i="2"/>
  <c r="F50" i="2"/>
  <c r="G201" i="1"/>
  <c r="F201" i="1"/>
  <c r="G100" i="2"/>
  <c r="F100" i="2"/>
  <c r="H100" i="2"/>
  <c r="P354" i="1"/>
  <c r="O354" i="1"/>
  <c r="N354" i="1"/>
  <c r="O148" i="1"/>
  <c r="N148" i="1"/>
  <c r="O278" i="1"/>
  <c r="N278" i="1"/>
  <c r="P369" i="1"/>
  <c r="O369" i="1"/>
  <c r="N369" i="1"/>
  <c r="G140" i="1"/>
  <c r="F140" i="1"/>
  <c r="N12" i="2"/>
  <c r="O12" i="2"/>
  <c r="P12" i="2"/>
  <c r="O152" i="1"/>
  <c r="N152" i="1"/>
  <c r="P87" i="1"/>
  <c r="O87" i="1"/>
  <c r="N87" i="1"/>
  <c r="P71" i="1"/>
  <c r="O71" i="1"/>
  <c r="N71" i="1"/>
  <c r="P325" i="1"/>
  <c r="O325" i="1"/>
  <c r="N325" i="1"/>
  <c r="O309" i="1"/>
  <c r="N309" i="1"/>
  <c r="P248" i="1"/>
  <c r="O248" i="1"/>
  <c r="N248" i="1"/>
  <c r="G152" i="1"/>
  <c r="F152" i="1"/>
  <c r="G262" i="1"/>
  <c r="F262" i="1"/>
  <c r="G153" i="1"/>
  <c r="F153" i="1"/>
  <c r="P347" i="1" l="1"/>
  <c r="O347" i="1"/>
  <c r="N347" i="1"/>
  <c r="P330" i="1"/>
  <c r="O330" i="1"/>
  <c r="N330" i="1"/>
  <c r="G22" i="2"/>
  <c r="F22" i="2"/>
  <c r="G57" i="2"/>
  <c r="F57" i="2"/>
  <c r="H57" i="2"/>
  <c r="N211" i="1"/>
  <c r="O211" i="1"/>
  <c r="O223" i="1"/>
  <c r="N223" i="1"/>
  <c r="G29" i="2"/>
  <c r="F29" i="2"/>
  <c r="P32" i="2"/>
  <c r="O32" i="2"/>
  <c r="N32" i="2"/>
  <c r="P373" i="1"/>
  <c r="O373" i="1"/>
  <c r="N373" i="1"/>
  <c r="P341" i="1"/>
  <c r="O341" i="1"/>
  <c r="N341" i="1"/>
  <c r="P26" i="2"/>
  <c r="O26" i="2"/>
  <c r="N26" i="2"/>
  <c r="P42" i="2"/>
  <c r="O42" i="2"/>
  <c r="N42" i="2"/>
  <c r="P377" i="1"/>
  <c r="O377" i="1"/>
  <c r="N377" i="1"/>
  <c r="G207" i="1"/>
  <c r="F207" i="1"/>
  <c r="G30" i="2"/>
  <c r="F30" i="2"/>
  <c r="H350" i="1"/>
  <c r="G350" i="1"/>
  <c r="F350" i="1"/>
  <c r="N92" i="2"/>
  <c r="P92" i="2"/>
  <c r="O92" i="2"/>
  <c r="H58" i="2"/>
  <c r="G58" i="2"/>
  <c r="F58" i="2"/>
  <c r="O208" i="1"/>
  <c r="N208" i="1"/>
  <c r="O222" i="1"/>
  <c r="N222" i="1"/>
  <c r="O204" i="1"/>
  <c r="N204" i="1"/>
  <c r="O221" i="1"/>
  <c r="N221" i="1"/>
  <c r="O220" i="1"/>
  <c r="N220" i="1"/>
  <c r="P363" i="1"/>
  <c r="O363" i="1"/>
  <c r="N363" i="1"/>
  <c r="P332" i="1"/>
  <c r="O332" i="1"/>
  <c r="N332" i="1"/>
  <c r="N40" i="2"/>
  <c r="P40" i="2"/>
  <c r="O40" i="2"/>
  <c r="C158" i="1"/>
  <c r="G209" i="1"/>
  <c r="F209" i="1"/>
  <c r="F28" i="1"/>
  <c r="G28" i="1"/>
  <c r="H28" i="1"/>
  <c r="H344" i="1"/>
  <c r="F344" i="1"/>
  <c r="G344" i="1"/>
  <c r="H357" i="1"/>
  <c r="G357" i="1"/>
  <c r="F357" i="1"/>
  <c r="P86" i="2"/>
  <c r="O86" i="2"/>
  <c r="N86" i="2"/>
  <c r="N82" i="2"/>
  <c r="P82" i="2"/>
  <c r="O82" i="2"/>
  <c r="D155" i="1"/>
  <c r="D92" i="1"/>
  <c r="P70" i="2"/>
  <c r="O70" i="2"/>
  <c r="N70" i="2"/>
  <c r="L47" i="2"/>
  <c r="D27" i="1"/>
  <c r="P351" i="1"/>
  <c r="O351" i="1"/>
  <c r="N351" i="1"/>
  <c r="P14" i="2"/>
  <c r="O14" i="2"/>
  <c r="N14" i="2"/>
  <c r="N35" i="2"/>
  <c r="P35" i="2"/>
  <c r="O35" i="2"/>
  <c r="N370" i="1"/>
  <c r="O370" i="1"/>
  <c r="P370" i="1"/>
  <c r="P355" i="1"/>
  <c r="O355" i="1"/>
  <c r="N355" i="1"/>
  <c r="F202" i="1"/>
  <c r="G202" i="1"/>
  <c r="D156" i="1"/>
  <c r="G42" i="2"/>
  <c r="F42" i="2"/>
  <c r="H334" i="1"/>
  <c r="G334" i="1"/>
  <c r="F334" i="1"/>
  <c r="K47" i="2"/>
  <c r="G360" i="1"/>
  <c r="F360" i="1"/>
  <c r="H360" i="1"/>
  <c r="N90" i="2"/>
  <c r="P90" i="2"/>
  <c r="O90" i="2"/>
  <c r="J97" i="2"/>
  <c r="P41" i="2"/>
  <c r="O41" i="2"/>
  <c r="N41" i="2"/>
  <c r="H347" i="1"/>
  <c r="G347" i="1"/>
  <c r="F347" i="1"/>
  <c r="P335" i="1"/>
  <c r="O335" i="1"/>
  <c r="N335" i="1"/>
  <c r="P19" i="2"/>
  <c r="O19" i="2"/>
  <c r="N19" i="2"/>
  <c r="N45" i="2"/>
  <c r="P45" i="2"/>
  <c r="O45" i="2"/>
  <c r="G211" i="1"/>
  <c r="F211" i="1"/>
  <c r="H343" i="1"/>
  <c r="G343" i="1"/>
  <c r="F343" i="1"/>
  <c r="H363" i="1"/>
  <c r="G363" i="1"/>
  <c r="F363" i="1"/>
  <c r="N80" i="2"/>
  <c r="P80" i="2"/>
  <c r="O80" i="2"/>
  <c r="P78" i="2"/>
  <c r="O78" i="2"/>
  <c r="N78" i="2"/>
  <c r="O226" i="1"/>
  <c r="N226" i="1"/>
  <c r="O212" i="1"/>
  <c r="N212" i="1"/>
  <c r="P59" i="2"/>
  <c r="O59" i="2"/>
  <c r="N59" i="2"/>
  <c r="G25" i="2"/>
  <c r="F25" i="2"/>
  <c r="L73" i="2"/>
  <c r="G35" i="2"/>
  <c r="F35" i="2"/>
  <c r="P344" i="1"/>
  <c r="O344" i="1"/>
  <c r="N344" i="1"/>
  <c r="P31" i="2"/>
  <c r="O31" i="2"/>
  <c r="N31" i="2"/>
  <c r="N24" i="2"/>
  <c r="M23" i="2"/>
  <c r="O24" i="2"/>
  <c r="P24" i="2"/>
  <c r="P379" i="1"/>
  <c r="O379" i="1"/>
  <c r="N379" i="1"/>
  <c r="P361" i="1"/>
  <c r="O361" i="1"/>
  <c r="N361" i="1"/>
  <c r="H25" i="1"/>
  <c r="F25" i="1"/>
  <c r="G25" i="1"/>
  <c r="E27" i="1"/>
  <c r="G14" i="2"/>
  <c r="F14" i="2"/>
  <c r="D23" i="2"/>
  <c r="G24" i="2"/>
  <c r="F24" i="2"/>
  <c r="H327" i="1"/>
  <c r="G327" i="1"/>
  <c r="F327" i="1"/>
  <c r="H359" i="1"/>
  <c r="G359" i="1"/>
  <c r="F359" i="1"/>
  <c r="P88" i="2"/>
  <c r="O88" i="2"/>
  <c r="N88" i="2"/>
  <c r="H59" i="2"/>
  <c r="G59" i="2"/>
  <c r="F59" i="2"/>
  <c r="O206" i="1"/>
  <c r="N206" i="1"/>
  <c r="P357" i="1"/>
  <c r="O357" i="1"/>
  <c r="N357" i="1"/>
  <c r="G204" i="1"/>
  <c r="F204" i="1"/>
  <c r="K27" i="1"/>
  <c r="H372" i="1"/>
  <c r="F372" i="1"/>
  <c r="G372" i="1"/>
  <c r="P46" i="2"/>
  <c r="O46" i="2"/>
  <c r="N46" i="2"/>
  <c r="P376" i="1"/>
  <c r="O376" i="1"/>
  <c r="N376" i="1"/>
  <c r="O358" i="1"/>
  <c r="N358" i="1"/>
  <c r="P358" i="1"/>
  <c r="D158" i="1"/>
  <c r="P43" i="2"/>
  <c r="O43" i="2"/>
  <c r="N43" i="2"/>
  <c r="N34" i="2"/>
  <c r="P34" i="2"/>
  <c r="O34" i="2"/>
  <c r="P364" i="1"/>
  <c r="O364" i="1"/>
  <c r="N364" i="1"/>
  <c r="H376" i="1"/>
  <c r="G376" i="1"/>
  <c r="F376" i="1"/>
  <c r="G13" i="2"/>
  <c r="F13" i="2"/>
  <c r="F28" i="2"/>
  <c r="G28" i="2"/>
  <c r="H337" i="1"/>
  <c r="G337" i="1"/>
  <c r="F337" i="1"/>
  <c r="H362" i="1"/>
  <c r="G362" i="1"/>
  <c r="F362" i="1"/>
  <c r="P65" i="2"/>
  <c r="O65" i="2"/>
  <c r="N65" i="2"/>
  <c r="N71" i="2"/>
  <c r="P71" i="2"/>
  <c r="O71" i="2"/>
  <c r="K155" i="1"/>
  <c r="K92" i="1"/>
  <c r="K157" i="1" s="1"/>
  <c r="G40" i="2"/>
  <c r="F40" i="2"/>
  <c r="H346" i="1"/>
  <c r="G346" i="1"/>
  <c r="F346" i="1"/>
  <c r="H355" i="1"/>
  <c r="G355" i="1"/>
  <c r="F355" i="1"/>
  <c r="M27" i="1"/>
  <c r="P25" i="1"/>
  <c r="O25" i="1"/>
  <c r="N25" i="1"/>
  <c r="P29" i="2"/>
  <c r="O29" i="2"/>
  <c r="N29" i="2"/>
  <c r="P345" i="1"/>
  <c r="O345" i="1"/>
  <c r="N345" i="1"/>
  <c r="P36" i="2"/>
  <c r="O36" i="2"/>
  <c r="N36" i="2"/>
  <c r="N44" i="2"/>
  <c r="P44" i="2"/>
  <c r="O44" i="2"/>
  <c r="P362" i="1"/>
  <c r="O362" i="1"/>
  <c r="N362" i="1"/>
  <c r="G53" i="2"/>
  <c r="F53" i="2"/>
  <c r="H53" i="2"/>
  <c r="H379" i="1"/>
  <c r="G379" i="1"/>
  <c r="F379" i="1"/>
  <c r="G21" i="2"/>
  <c r="F21" i="2"/>
  <c r="H335" i="1"/>
  <c r="F335" i="1"/>
  <c r="G335" i="1"/>
  <c r="N81" i="2"/>
  <c r="P81" i="2"/>
  <c r="O81" i="2"/>
  <c r="P326" i="1"/>
  <c r="O326" i="1"/>
  <c r="N326" i="1"/>
  <c r="P328" i="1"/>
  <c r="O328" i="1"/>
  <c r="N328" i="1"/>
  <c r="P21" i="2"/>
  <c r="O21" i="2"/>
  <c r="N21" i="2"/>
  <c r="C73" i="2"/>
  <c r="P372" i="1"/>
  <c r="O372" i="1"/>
  <c r="N372" i="1"/>
  <c r="P365" i="1"/>
  <c r="O365" i="1"/>
  <c r="N365" i="1"/>
  <c r="K158" i="1"/>
  <c r="G31" i="2"/>
  <c r="F31" i="2"/>
  <c r="D47" i="2"/>
  <c r="G17" i="2"/>
  <c r="F17" i="2"/>
  <c r="G345" i="1"/>
  <c r="H345" i="1"/>
  <c r="F345" i="1"/>
  <c r="G330" i="1"/>
  <c r="F330" i="1"/>
  <c r="H330" i="1"/>
  <c r="H365" i="1"/>
  <c r="G365" i="1"/>
  <c r="F365" i="1"/>
  <c r="P84" i="2"/>
  <c r="O84" i="2"/>
  <c r="N84" i="2"/>
  <c r="N91" i="2"/>
  <c r="P91" i="2"/>
  <c r="O91" i="2"/>
  <c r="N52" i="2"/>
  <c r="O52" i="2"/>
  <c r="P52" i="2"/>
  <c r="O337" i="1"/>
  <c r="P337" i="1"/>
  <c r="N337" i="1"/>
  <c r="G52" i="2"/>
  <c r="F52" i="2"/>
  <c r="H52" i="2"/>
  <c r="K156" i="1"/>
  <c r="G16" i="2"/>
  <c r="F16" i="2"/>
  <c r="F19" i="2"/>
  <c r="G19" i="2"/>
  <c r="H326" i="1"/>
  <c r="G326" i="1"/>
  <c r="F326" i="1"/>
  <c r="G349" i="1"/>
  <c r="F349" i="1"/>
  <c r="H349" i="1"/>
  <c r="G358" i="1"/>
  <c r="F358" i="1"/>
  <c r="H358" i="1"/>
  <c r="P68" i="2"/>
  <c r="O68" i="2"/>
  <c r="N68" i="2"/>
  <c r="N67" i="2"/>
  <c r="M97" i="2"/>
  <c r="O67" i="2"/>
  <c r="P67" i="2"/>
  <c r="P51" i="2"/>
  <c r="O51" i="2"/>
  <c r="N51" i="2"/>
  <c r="M158" i="1"/>
  <c r="P93" i="1"/>
  <c r="O93" i="1"/>
  <c r="N93" i="1"/>
  <c r="O219" i="1"/>
  <c r="N219" i="1"/>
  <c r="H51" i="2"/>
  <c r="G51" i="2"/>
  <c r="F51" i="2"/>
  <c r="G33" i="2"/>
  <c r="F33" i="2"/>
  <c r="G336" i="1"/>
  <c r="F336" i="1"/>
  <c r="H336" i="1"/>
  <c r="H333" i="1"/>
  <c r="F333" i="1"/>
  <c r="G333" i="1"/>
  <c r="B27" i="1"/>
  <c r="P26" i="1"/>
  <c r="O26" i="1"/>
  <c r="N26" i="1"/>
  <c r="P103" i="2"/>
  <c r="O103" i="2"/>
  <c r="N103" i="2"/>
  <c r="H361" i="1"/>
  <c r="F361" i="1"/>
  <c r="G361" i="1"/>
  <c r="P74" i="2"/>
  <c r="O74" i="2"/>
  <c r="N74" i="2"/>
  <c r="M73" i="2"/>
  <c r="N77" i="2"/>
  <c r="P77" i="2"/>
  <c r="O77" i="2"/>
  <c r="O209" i="1"/>
  <c r="N209" i="1"/>
  <c r="P342" i="1"/>
  <c r="N342" i="1"/>
  <c r="O342" i="1"/>
  <c r="N331" i="1"/>
  <c r="P331" i="1"/>
  <c r="O331" i="1"/>
  <c r="P27" i="2"/>
  <c r="O27" i="2"/>
  <c r="N27" i="2"/>
  <c r="C97" i="2"/>
  <c r="N378" i="1"/>
  <c r="P378" i="1"/>
  <c r="O378" i="1"/>
  <c r="G212" i="1"/>
  <c r="F212" i="1"/>
  <c r="H373" i="1"/>
  <c r="G373" i="1"/>
  <c r="F373" i="1"/>
  <c r="F43" i="2"/>
  <c r="G43" i="2"/>
  <c r="G45" i="2"/>
  <c r="F45" i="2"/>
  <c r="H328" i="1"/>
  <c r="G328" i="1"/>
  <c r="F328" i="1"/>
  <c r="F342" i="1"/>
  <c r="G342" i="1"/>
  <c r="H342" i="1"/>
  <c r="P102" i="2"/>
  <c r="O102" i="2"/>
  <c r="N102" i="2"/>
  <c r="P95" i="2"/>
  <c r="O95" i="2"/>
  <c r="N95" i="2"/>
  <c r="N87" i="2"/>
  <c r="P87" i="2"/>
  <c r="O87" i="2"/>
  <c r="P28" i="1"/>
  <c r="N28" i="1"/>
  <c r="O28" i="1"/>
  <c r="O213" i="1"/>
  <c r="N213" i="1"/>
  <c r="O227" i="1"/>
  <c r="N227" i="1"/>
  <c r="O225" i="1"/>
  <c r="N225" i="1"/>
  <c r="P375" i="1"/>
  <c r="O375" i="1"/>
  <c r="N375" i="1"/>
  <c r="P85" i="2"/>
  <c r="O85" i="2"/>
  <c r="N85" i="2"/>
  <c r="M155" i="1"/>
  <c r="P90" i="1"/>
  <c r="O90" i="1"/>
  <c r="N90" i="1"/>
  <c r="M92" i="1"/>
  <c r="P57" i="2"/>
  <c r="O57" i="2"/>
  <c r="N57" i="2"/>
  <c r="N350" i="1"/>
  <c r="O350" i="1"/>
  <c r="P350" i="1"/>
  <c r="P63" i="2"/>
  <c r="O63" i="2"/>
  <c r="N63" i="2"/>
  <c r="P17" i="2"/>
  <c r="N17" i="2"/>
  <c r="M47" i="2"/>
  <c r="O17" i="2"/>
  <c r="P13" i="2"/>
  <c r="O13" i="2"/>
  <c r="N13" i="2"/>
  <c r="P356" i="1"/>
  <c r="O356" i="1"/>
  <c r="N356" i="1"/>
  <c r="H101" i="2"/>
  <c r="G101" i="2"/>
  <c r="F101" i="2"/>
  <c r="G41" i="2"/>
  <c r="F41" i="2"/>
  <c r="N101" i="2"/>
  <c r="P101" i="2"/>
  <c r="O101" i="2"/>
  <c r="O91" i="1"/>
  <c r="N91" i="1"/>
  <c r="M156" i="1"/>
  <c r="P91" i="1"/>
  <c r="O202" i="1"/>
  <c r="N202" i="1"/>
  <c r="N53" i="2"/>
  <c r="P53" i="2"/>
  <c r="O53" i="2"/>
  <c r="P343" i="1"/>
  <c r="O343" i="1"/>
  <c r="N343" i="1"/>
  <c r="N33" i="2"/>
  <c r="P33" i="2"/>
  <c r="O33" i="2"/>
  <c r="H375" i="1"/>
  <c r="G375" i="1"/>
  <c r="F375" i="1"/>
  <c r="G44" i="2"/>
  <c r="F44" i="2"/>
  <c r="G210" i="1"/>
  <c r="F210" i="1"/>
  <c r="L155" i="1"/>
  <c r="L92" i="1"/>
  <c r="H378" i="1"/>
  <c r="G378" i="1"/>
  <c r="F378" i="1"/>
  <c r="G37" i="2"/>
  <c r="F37" i="2"/>
  <c r="J155" i="1"/>
  <c r="J92" i="1"/>
  <c r="P66" i="2"/>
  <c r="O66" i="2"/>
  <c r="N66" i="2"/>
  <c r="P349" i="1"/>
  <c r="O349" i="1"/>
  <c r="N349" i="1"/>
  <c r="N25" i="2"/>
  <c r="P25" i="2"/>
  <c r="O25" i="2"/>
  <c r="P366" i="1"/>
  <c r="O366" i="1"/>
  <c r="N366" i="1"/>
  <c r="G213" i="1"/>
  <c r="F213" i="1"/>
  <c r="L156" i="1"/>
  <c r="H371" i="1"/>
  <c r="G371" i="1"/>
  <c r="F371" i="1"/>
  <c r="G27" i="2"/>
  <c r="F27" i="2"/>
  <c r="F26" i="2"/>
  <c r="G26" i="2"/>
  <c r="H348" i="1"/>
  <c r="G348" i="1"/>
  <c r="F348" i="1"/>
  <c r="K97" i="2"/>
  <c r="C27" i="1"/>
  <c r="H91" i="1"/>
  <c r="G91" i="1"/>
  <c r="F91" i="1"/>
  <c r="E156" i="1"/>
  <c r="P75" i="2"/>
  <c r="O75" i="2"/>
  <c r="N75" i="2"/>
  <c r="N58" i="2"/>
  <c r="P58" i="2"/>
  <c r="O58" i="2"/>
  <c r="O203" i="1"/>
  <c r="N203" i="1"/>
  <c r="P16" i="2"/>
  <c r="O16" i="2"/>
  <c r="N16" i="2"/>
  <c r="G206" i="1"/>
  <c r="F206" i="1"/>
  <c r="P94" i="2"/>
  <c r="O94" i="2"/>
  <c r="N94" i="2"/>
  <c r="O224" i="1"/>
  <c r="N224" i="1"/>
  <c r="P333" i="1"/>
  <c r="N333" i="1"/>
  <c r="O333" i="1"/>
  <c r="H103" i="2"/>
  <c r="F103" i="2"/>
  <c r="G103" i="2"/>
  <c r="F205" i="1"/>
  <c r="G205" i="1"/>
  <c r="B155" i="1"/>
  <c r="B92" i="1"/>
  <c r="B157" i="1" s="1"/>
  <c r="G377" i="1"/>
  <c r="F377" i="1"/>
  <c r="H377" i="1"/>
  <c r="G18" i="2"/>
  <c r="F18" i="2"/>
  <c r="F46" i="2"/>
  <c r="G46" i="2"/>
  <c r="H329" i="1"/>
  <c r="G329" i="1"/>
  <c r="F329" i="1"/>
  <c r="J158" i="1"/>
  <c r="F93" i="1"/>
  <c r="E158" i="1"/>
  <c r="H93" i="1"/>
  <c r="G93" i="1"/>
  <c r="H366" i="1"/>
  <c r="G366" i="1"/>
  <c r="F366" i="1"/>
  <c r="P76" i="2"/>
  <c r="O76" i="2"/>
  <c r="N76" i="2"/>
  <c r="P69" i="2"/>
  <c r="O69" i="2"/>
  <c r="N69" i="2"/>
  <c r="O205" i="1"/>
  <c r="N205" i="1"/>
  <c r="P360" i="1"/>
  <c r="O360" i="1"/>
  <c r="N360" i="1"/>
  <c r="L158" i="1"/>
  <c r="P346" i="1"/>
  <c r="O346" i="1"/>
  <c r="N346" i="1"/>
  <c r="N327" i="1"/>
  <c r="P327" i="1"/>
  <c r="O327" i="1"/>
  <c r="N15" i="2"/>
  <c r="P15" i="2"/>
  <c r="O15" i="2"/>
  <c r="P37" i="2"/>
  <c r="O37" i="2"/>
  <c r="N37" i="2"/>
  <c r="P371" i="1"/>
  <c r="O371" i="1"/>
  <c r="N371" i="1"/>
  <c r="G34" i="2"/>
  <c r="F34" i="2"/>
  <c r="E155" i="1"/>
  <c r="H90" i="1"/>
  <c r="G90" i="1"/>
  <c r="F90" i="1"/>
  <c r="E92" i="1"/>
  <c r="P334" i="1"/>
  <c r="O334" i="1"/>
  <c r="N334" i="1"/>
  <c r="P38" i="2"/>
  <c r="O38" i="2"/>
  <c r="N38" i="2"/>
  <c r="P39" i="2"/>
  <c r="O39" i="2"/>
  <c r="N39" i="2"/>
  <c r="N359" i="1"/>
  <c r="P359" i="1"/>
  <c r="O359" i="1"/>
  <c r="G203" i="1"/>
  <c r="F203" i="1"/>
  <c r="H374" i="1"/>
  <c r="G374" i="1"/>
  <c r="F374" i="1"/>
  <c r="G39" i="2"/>
  <c r="F39" i="2"/>
  <c r="F36" i="2"/>
  <c r="G36" i="2"/>
  <c r="H364" i="1"/>
  <c r="F364" i="1"/>
  <c r="G364" i="1"/>
  <c r="P96" i="2"/>
  <c r="O96" i="2"/>
  <c r="N96" i="2"/>
  <c r="P336" i="1"/>
  <c r="O336" i="1"/>
  <c r="N336" i="1"/>
  <c r="P18" i="2"/>
  <c r="O18" i="2"/>
  <c r="N18" i="2"/>
  <c r="H102" i="2"/>
  <c r="G102" i="2"/>
  <c r="F102" i="2"/>
  <c r="L27" i="1"/>
  <c r="B156" i="1"/>
  <c r="H370" i="1"/>
  <c r="G370" i="1"/>
  <c r="F370" i="1"/>
  <c r="G32" i="2"/>
  <c r="F32" i="2"/>
  <c r="H331" i="1"/>
  <c r="G331" i="1"/>
  <c r="F331" i="1"/>
  <c r="K23" i="2"/>
  <c r="H356" i="1"/>
  <c r="G356" i="1"/>
  <c r="F356" i="1"/>
  <c r="P83" i="2"/>
  <c r="O83" i="2"/>
  <c r="N83" i="2"/>
  <c r="P79" i="2"/>
  <c r="O79" i="2"/>
  <c r="N79" i="2"/>
  <c r="P329" i="1"/>
  <c r="O329" i="1"/>
  <c r="N329" i="1"/>
  <c r="P22" i="2"/>
  <c r="N22" i="2"/>
  <c r="O22" i="2"/>
  <c r="O20" i="2"/>
  <c r="N20" i="2"/>
  <c r="P20" i="2"/>
  <c r="P374" i="1"/>
  <c r="O374" i="1"/>
  <c r="N374" i="1"/>
  <c r="C155" i="1"/>
  <c r="C92" i="1"/>
  <c r="C157" i="1" s="1"/>
  <c r="L97" i="2"/>
  <c r="B158" i="1"/>
  <c r="G380" i="1"/>
  <c r="F380" i="1"/>
  <c r="H380" i="1"/>
  <c r="G20" i="2"/>
  <c r="F20" i="2"/>
  <c r="H341" i="1"/>
  <c r="G341" i="1"/>
  <c r="F341" i="1"/>
  <c r="K73" i="2"/>
  <c r="J27" i="1"/>
  <c r="P93" i="2"/>
  <c r="O93" i="2"/>
  <c r="N93" i="2"/>
  <c r="P89" i="2"/>
  <c r="O89" i="2"/>
  <c r="N89" i="2"/>
  <c r="L23" i="2"/>
  <c r="O218" i="1"/>
  <c r="N218" i="1"/>
  <c r="G38" i="2"/>
  <c r="F38" i="2"/>
  <c r="G351" i="1"/>
  <c r="F351" i="1"/>
  <c r="H351" i="1"/>
  <c r="J156" i="1"/>
  <c r="P348" i="1"/>
  <c r="O348" i="1"/>
  <c r="N348" i="1"/>
  <c r="P28" i="2"/>
  <c r="N28" i="2"/>
  <c r="O28" i="2"/>
  <c r="N30" i="2"/>
  <c r="O30" i="2"/>
  <c r="P30" i="2"/>
  <c r="P380" i="1"/>
  <c r="O380" i="1"/>
  <c r="N380" i="1"/>
  <c r="C156" i="1"/>
  <c r="F208" i="1"/>
  <c r="G208" i="1"/>
  <c r="G26" i="1"/>
  <c r="H26" i="1"/>
  <c r="F26" i="1"/>
  <c r="G15" i="2"/>
  <c r="F15" i="2"/>
  <c r="G332" i="1"/>
  <c r="F332" i="1"/>
  <c r="H332" i="1"/>
  <c r="P64" i="2"/>
  <c r="O64" i="2"/>
  <c r="N64" i="2"/>
  <c r="N72" i="2"/>
  <c r="O72" i="2"/>
  <c r="P72" i="2"/>
  <c r="J73" i="2"/>
  <c r="O143" i="1"/>
  <c r="N143" i="1"/>
  <c r="F170" i="1"/>
  <c r="G170" i="1"/>
  <c r="N192" i="1"/>
  <c r="O192" i="1"/>
  <c r="G172" i="1"/>
  <c r="F172" i="1"/>
  <c r="G194" i="1"/>
  <c r="F194" i="1"/>
  <c r="O139" i="1"/>
  <c r="N139" i="1"/>
  <c r="N191" i="1"/>
  <c r="O191" i="1"/>
  <c r="N190" i="1"/>
  <c r="O190" i="1"/>
  <c r="O181" i="1"/>
  <c r="N181" i="1"/>
  <c r="G137" i="1"/>
  <c r="F137" i="1"/>
  <c r="G177" i="1"/>
  <c r="F177" i="1"/>
  <c r="G161" i="1"/>
  <c r="F161" i="1"/>
  <c r="O166" i="1"/>
  <c r="N166" i="1"/>
  <c r="G166" i="1"/>
  <c r="F166" i="1"/>
  <c r="O141" i="1"/>
  <c r="N141" i="1"/>
  <c r="F173" i="1"/>
  <c r="G173" i="1"/>
  <c r="G188" i="1"/>
  <c r="F188" i="1"/>
  <c r="O160" i="1"/>
  <c r="N160" i="1"/>
  <c r="L184" i="1"/>
  <c r="G23" i="2"/>
  <c r="F23" i="2"/>
  <c r="H23" i="2"/>
  <c r="N179" i="1"/>
  <c r="O179" i="1"/>
  <c r="H133" i="1"/>
  <c r="G133" i="1"/>
  <c r="F133" i="1"/>
  <c r="E198" i="1"/>
  <c r="F180" i="1"/>
  <c r="G180" i="1"/>
  <c r="G163" i="1"/>
  <c r="F163" i="1"/>
  <c r="F54" i="1"/>
  <c r="H54" i="1"/>
  <c r="G54" i="1"/>
  <c r="G162" i="1"/>
  <c r="F162" i="1"/>
  <c r="O173" i="1"/>
  <c r="N173" i="1"/>
  <c r="O161" i="1"/>
  <c r="N161" i="1"/>
  <c r="G159" i="1"/>
  <c r="F159" i="1"/>
  <c r="O171" i="1"/>
  <c r="N171" i="1"/>
  <c r="O189" i="1"/>
  <c r="N189" i="1"/>
  <c r="G171" i="1"/>
  <c r="F171" i="1"/>
  <c r="O175" i="1"/>
  <c r="N175" i="1"/>
  <c r="O154" i="1"/>
  <c r="N154" i="1"/>
  <c r="O165" i="1"/>
  <c r="N165" i="1"/>
  <c r="G146" i="1"/>
  <c r="F146" i="1"/>
  <c r="O153" i="1"/>
  <c r="N153" i="1"/>
  <c r="O164" i="1"/>
  <c r="N164" i="1"/>
  <c r="O144" i="1"/>
  <c r="N144" i="1"/>
  <c r="O168" i="1"/>
  <c r="N168" i="1"/>
  <c r="O182" i="1"/>
  <c r="N182" i="1"/>
  <c r="O197" i="1"/>
  <c r="N197" i="1"/>
  <c r="F193" i="1"/>
  <c r="G193" i="1"/>
  <c r="L198" i="1"/>
  <c r="F189" i="1"/>
  <c r="G189" i="1"/>
  <c r="D198" i="1"/>
  <c r="G182" i="1"/>
  <c r="F182" i="1"/>
  <c r="O195" i="1"/>
  <c r="N195" i="1"/>
  <c r="F119" i="1"/>
  <c r="H119" i="1"/>
  <c r="G119" i="1"/>
  <c r="E184" i="1"/>
  <c r="G138" i="1"/>
  <c r="F138" i="1"/>
  <c r="F141" i="1"/>
  <c r="G141" i="1"/>
  <c r="G139" i="1"/>
  <c r="F139" i="1"/>
  <c r="H73" i="2"/>
  <c r="G73" i="2"/>
  <c r="F73" i="2"/>
  <c r="N137" i="1"/>
  <c r="O137" i="1"/>
  <c r="K198" i="1"/>
  <c r="O68" i="1"/>
  <c r="N68" i="1"/>
  <c r="P68" i="1"/>
  <c r="G144" i="1"/>
  <c r="F144" i="1"/>
  <c r="F175" i="1"/>
  <c r="G175" i="1"/>
  <c r="G181" i="1"/>
  <c r="F181" i="1"/>
  <c r="O183" i="1"/>
  <c r="N183" i="1"/>
  <c r="O167" i="1"/>
  <c r="N167" i="1"/>
  <c r="F143" i="1"/>
  <c r="G143" i="1"/>
  <c r="O170" i="1"/>
  <c r="N170" i="1"/>
  <c r="O162" i="1"/>
  <c r="N162" i="1"/>
  <c r="O142" i="1"/>
  <c r="N142" i="1"/>
  <c r="P119" i="1"/>
  <c r="O119" i="1"/>
  <c r="N119" i="1"/>
  <c r="M184" i="1"/>
  <c r="M198" i="1"/>
  <c r="P133" i="1"/>
  <c r="O133" i="1"/>
  <c r="N133" i="1"/>
  <c r="G142" i="1"/>
  <c r="F142" i="1"/>
  <c r="G174" i="1"/>
  <c r="F174" i="1"/>
  <c r="F179" i="1"/>
  <c r="G179" i="1"/>
  <c r="F168" i="1"/>
  <c r="G168" i="1"/>
  <c r="G176" i="1"/>
  <c r="F176" i="1"/>
  <c r="N172" i="1"/>
  <c r="O172" i="1"/>
  <c r="O159" i="1"/>
  <c r="N159" i="1"/>
  <c r="J198" i="1"/>
  <c r="F183" i="1"/>
  <c r="G183" i="1"/>
  <c r="G147" i="1"/>
  <c r="F147" i="1"/>
  <c r="O177" i="1"/>
  <c r="N177" i="1"/>
  <c r="O174" i="1"/>
  <c r="N174" i="1"/>
  <c r="N140" i="1"/>
  <c r="O140" i="1"/>
  <c r="G169" i="1"/>
  <c r="F169" i="1"/>
  <c r="F191" i="1"/>
  <c r="G191" i="1"/>
  <c r="G145" i="1"/>
  <c r="F145" i="1"/>
  <c r="H68" i="1"/>
  <c r="G68" i="1"/>
  <c r="F68" i="1"/>
  <c r="G178" i="1"/>
  <c r="F178" i="1"/>
  <c r="P54" i="1"/>
  <c r="O54" i="1"/>
  <c r="N54" i="1"/>
  <c r="O138" i="1"/>
  <c r="N138" i="1"/>
  <c r="G192" i="1"/>
  <c r="F192" i="1"/>
  <c r="H47" i="2"/>
  <c r="G47" i="2"/>
  <c r="F47" i="2"/>
  <c r="O146" i="1"/>
  <c r="N146" i="1"/>
  <c r="G154" i="1"/>
  <c r="F154" i="1"/>
  <c r="G196" i="1"/>
  <c r="F196" i="1"/>
  <c r="G190" i="1"/>
  <c r="F190" i="1"/>
  <c r="C198" i="1"/>
  <c r="G148" i="1"/>
  <c r="F148" i="1"/>
  <c r="N188" i="1"/>
  <c r="O188" i="1"/>
  <c r="D184" i="1"/>
  <c r="O169" i="1"/>
  <c r="N169" i="1"/>
  <c r="N194" i="1"/>
  <c r="O194" i="1"/>
  <c r="F160" i="1"/>
  <c r="G160" i="1"/>
  <c r="G197" i="1"/>
  <c r="F197" i="1"/>
  <c r="G167" i="1"/>
  <c r="F167" i="1"/>
  <c r="O180" i="1"/>
  <c r="N180" i="1"/>
  <c r="G195" i="1"/>
  <c r="F195" i="1"/>
  <c r="O163" i="1"/>
  <c r="N163" i="1"/>
  <c r="O176" i="1"/>
  <c r="N176" i="1"/>
  <c r="F165" i="1"/>
  <c r="G165" i="1"/>
  <c r="N196" i="1"/>
  <c r="O196" i="1"/>
  <c r="N178" i="1"/>
  <c r="O178" i="1"/>
  <c r="O147" i="1"/>
  <c r="N147" i="1"/>
  <c r="B184" i="1"/>
  <c r="G164" i="1"/>
  <c r="F164" i="1"/>
  <c r="H97" i="2"/>
  <c r="G97" i="2"/>
  <c r="F97" i="2"/>
  <c r="N193" i="1"/>
  <c r="O193" i="1"/>
  <c r="O228" i="1" l="1"/>
  <c r="N228" i="1"/>
  <c r="G198" i="1"/>
  <c r="F198" i="1"/>
  <c r="N97" i="2"/>
  <c r="P97" i="2"/>
  <c r="O97" i="2"/>
  <c r="N198" i="1"/>
  <c r="O198" i="1"/>
  <c r="G184" i="1"/>
  <c r="F184" i="1"/>
  <c r="J157" i="1"/>
  <c r="P73" i="2"/>
  <c r="O73" i="2"/>
  <c r="N73" i="2"/>
  <c r="N155" i="1"/>
  <c r="O155" i="1"/>
  <c r="P23" i="2"/>
  <c r="O23" i="2"/>
  <c r="N23" i="2"/>
  <c r="P47" i="2"/>
  <c r="O47" i="2"/>
  <c r="N47" i="2"/>
  <c r="D157" i="1"/>
  <c r="L157" i="1"/>
  <c r="E157" i="1"/>
  <c r="H92" i="1"/>
  <c r="G92" i="1"/>
  <c r="F92" i="1"/>
  <c r="G156" i="1"/>
  <c r="F156" i="1"/>
  <c r="G27" i="1"/>
  <c r="H27" i="1"/>
  <c r="F27" i="1"/>
  <c r="M157" i="1"/>
  <c r="P92" i="1"/>
  <c r="O92" i="1"/>
  <c r="N92" i="1"/>
  <c r="O184" i="1"/>
  <c r="N184" i="1"/>
  <c r="F158" i="1"/>
  <c r="G158" i="1"/>
  <c r="O156" i="1"/>
  <c r="N156" i="1"/>
  <c r="O158" i="1"/>
  <c r="N158" i="1"/>
  <c r="F155" i="1"/>
  <c r="G155" i="1"/>
  <c r="N27" i="1"/>
  <c r="O27" i="1"/>
  <c r="P27" i="1"/>
  <c r="O157" i="1" l="1"/>
  <c r="N157" i="1"/>
  <c r="G157" i="1"/>
  <c r="F157" i="1"/>
</calcChain>
</file>

<file path=xl/sharedStrings.xml><?xml version="1.0" encoding="utf-8"?>
<sst xmlns="http://schemas.openxmlformats.org/spreadsheetml/2006/main" count="526" uniqueCount="155">
  <si>
    <t>Indicadores Turísticos Tenerife</t>
  </si>
  <si>
    <t>Fuente: Encuestas de Alojamientos Turístico ISTAC</t>
  </si>
  <si>
    <t>Viajeros entrados en hoteles y apartamentos. Indicadores de capacidad. Indicadores de ocupación y de rentabilidad.</t>
  </si>
  <si>
    <t>Viajeros entrados en establecimientos alojativos (hoteles y apartamentos)</t>
  </si>
  <si>
    <t>Total (hotel + apartamento)</t>
  </si>
  <si>
    <t>Hoteles</t>
  </si>
  <si>
    <t>5 estrellas</t>
  </si>
  <si>
    <t>4 estrellas</t>
  </si>
  <si>
    <t>3 estrellas</t>
  </si>
  <si>
    <t>2 estrellas</t>
  </si>
  <si>
    <t>1 estrella</t>
  </si>
  <si>
    <t>Apartamentos</t>
  </si>
  <si>
    <t>4, 5 estrellas</t>
  </si>
  <si>
    <t>nd: dato no disponible ya que en algunos meses no se ha publicado el dato desagregado por tipología y categoría alojativa</t>
  </si>
  <si>
    <t>Viajeros entrados en establecimientos alojativos (hoteles y apartamentos) según lugar de residencia</t>
  </si>
  <si>
    <t>Total lugares de residencia</t>
  </si>
  <si>
    <t>Total residentes en España</t>
  </si>
  <si>
    <t>Canarias</t>
  </si>
  <si>
    <t>Residentes en Tenerife</t>
  </si>
  <si>
    <t>Resto Canarias</t>
  </si>
  <si>
    <t>Resto de España</t>
  </si>
  <si>
    <t>Total residentes en el extranjero</t>
  </si>
  <si>
    <t>Alemania</t>
  </si>
  <si>
    <t>Austria</t>
  </si>
  <si>
    <t>Canada</t>
  </si>
  <si>
    <t>Dinamarca</t>
  </si>
  <si>
    <t>Estados Unidos</t>
  </si>
  <si>
    <t>Finlandia</t>
  </si>
  <si>
    <t>Luxemburgo</t>
  </si>
  <si>
    <t>Reino Unido</t>
  </si>
  <si>
    <t>Francia</t>
  </si>
  <si>
    <t>Países Bajos</t>
  </si>
  <si>
    <t>Bélgica</t>
  </si>
  <si>
    <t>Irlanda</t>
  </si>
  <si>
    <t>Islandia</t>
  </si>
  <si>
    <t>Italia</t>
  </si>
  <si>
    <t>Noruega</t>
  </si>
  <si>
    <t>Suecia</t>
  </si>
  <si>
    <t>República Checa</t>
  </si>
  <si>
    <t>Hungría</t>
  </si>
  <si>
    <t>Portugal</t>
  </si>
  <si>
    <t>Lituania</t>
  </si>
  <si>
    <t>Rumania</t>
  </si>
  <si>
    <t>Polonia</t>
  </si>
  <si>
    <t>Suiza</t>
  </si>
  <si>
    <t>Rusia</t>
  </si>
  <si>
    <t>Otros países</t>
  </si>
  <si>
    <t>Viajeros entrados en establecimientos alojativos (hoteles y apartamentos) según municipio de alojamiento</t>
  </si>
  <si>
    <t>Total municipios de alojamiento</t>
  </si>
  <si>
    <t>Adeje</t>
  </si>
  <si>
    <t>Arona</t>
  </si>
  <si>
    <t>Granadilla de Abona</t>
  </si>
  <si>
    <t>Puerto de la Cruz</t>
  </si>
  <si>
    <t>San Miguel de Abona</t>
  </si>
  <si>
    <t>Santa Cruz de Tenerife</t>
  </si>
  <si>
    <t>San Cristóbal de La Laguna</t>
  </si>
  <si>
    <t>Santiago del Teide</t>
  </si>
  <si>
    <t>Guía de Isora</t>
  </si>
  <si>
    <t>Resto de municipios de Tenerife</t>
  </si>
  <si>
    <t>Pernoctaciones en establecimientos alojativos (hoteles y apartamentos)</t>
  </si>
  <si>
    <t>Pernoctaciones en establecimientos alojativos (hoteles y apartamentos) según lugar de residencia</t>
  </si>
  <si>
    <t>Pernoctaciones en establecimientos alojativos (hoteles y apartamentos) según municipio de alojamiento</t>
  </si>
  <si>
    <t>Estancia media en establecimientos alojativos (hoteles y apartamentos) (en días)</t>
  </si>
  <si>
    <r>
      <t>Estancia media  según lugar de residencia</t>
    </r>
    <r>
      <rPr>
        <sz val="12"/>
        <color theme="1"/>
        <rFont val="Calibri"/>
        <family val="2"/>
        <scheme val="minor"/>
      </rPr>
      <t xml:space="preserve"> (en días)</t>
    </r>
  </si>
  <si>
    <t>Resto España</t>
  </si>
  <si>
    <r>
      <t>Estancia media  según municipio de alojamiento</t>
    </r>
    <r>
      <rPr>
        <sz val="12"/>
        <color theme="1"/>
        <rFont val="Calibri"/>
        <family val="2"/>
        <scheme val="minor"/>
      </rPr>
      <t xml:space="preserve"> (en días)</t>
    </r>
  </si>
  <si>
    <t>Tasas de ocupación por plaza en establecimientos alojativos (hoteles y apartamentos)</t>
  </si>
  <si>
    <t>Tasas de ocupación según municipio de alojamiento</t>
  </si>
  <si>
    <t>Indicadores de rentabilidad alojativa (hoteles y apartamentos)</t>
  </si>
  <si>
    <t>Ingresos totales según tipología y categoría alojativa</t>
  </si>
  <si>
    <t>Ingresos totales según municipio del alojamiento</t>
  </si>
  <si>
    <t>Tarifa media diaria (ADR) según tipología y categoría alojativa</t>
  </si>
  <si>
    <t>Tarifa media diaria (ADR) según municipio del alojamiento</t>
  </si>
  <si>
    <t>Resto de Tenerife</t>
  </si>
  <si>
    <t>Ingresos por habitación disponible (RevPAR) según tipología y categoría alojativa</t>
  </si>
  <si>
    <t>Ingresos por habitación disponible (RevPAR) según municipio del alojamiento</t>
  </si>
  <si>
    <t>Establecimientos abiertos y plazas ofertadas</t>
  </si>
  <si>
    <t>Número de establecimientos abiertos por tipología y categoría</t>
  </si>
  <si>
    <t>Número de establecimientos abiertos por municipio</t>
  </si>
  <si>
    <t>Número de plazas por tipología y categoría</t>
  </si>
  <si>
    <t>Número de plazas ofertadas por municipio</t>
  </si>
  <si>
    <t>Fuente: Encuestas de Alojamientos Turístico ISTAC. Elaboración Turismo de Tenerife</t>
  </si>
  <si>
    <t>Fuente: Estadísticas de tráfico aéreo - AENA</t>
  </si>
  <si>
    <t>Pasajeros llegados a los aeropuertos de Tenerife</t>
  </si>
  <si>
    <t>Pasajeros llegados a los aeropuertos de Tenerife según tipo de servicio</t>
  </si>
  <si>
    <t>Total llegadas</t>
  </si>
  <si>
    <t>llegadas regulares</t>
  </si>
  <si>
    <t>llegadas no regulares</t>
  </si>
  <si>
    <t>Pasajeros llegados a los aeropuertos de Tenerife procedencia del vuelo</t>
  </si>
  <si>
    <t>Procedencia del vuelo</t>
  </si>
  <si>
    <t>Total</t>
  </si>
  <si>
    <t>España</t>
  </si>
  <si>
    <t>aeropuertos insulares</t>
  </si>
  <si>
    <t>aeropuertos peninsulares</t>
  </si>
  <si>
    <t>Extranjero</t>
  </si>
  <si>
    <t>Belgica</t>
  </si>
  <si>
    <t>Holanda</t>
  </si>
  <si>
    <t>Países Nórdicos</t>
  </si>
  <si>
    <t>Federacion Rusa</t>
  </si>
  <si>
    <t>Republica Checa</t>
  </si>
  <si>
    <t>Estonia</t>
  </si>
  <si>
    <t>Hungria</t>
  </si>
  <si>
    <t>Letonia</t>
  </si>
  <si>
    <t>Marruecos</t>
  </si>
  <si>
    <t>Ucrania</t>
  </si>
  <si>
    <t>Venezuela</t>
  </si>
  <si>
    <t>Resto países</t>
  </si>
  <si>
    <t>Pasajeros llegados a los aeropuertos de Tenerife según aeropuerto de llegada</t>
  </si>
  <si>
    <t>Tenerife Norte - Los Rodeos</t>
  </si>
  <si>
    <t>Tenerife Sur - Reina Sofía</t>
  </si>
  <si>
    <t>Operaciones de llegada a los aeropuertos de Tenerife según tipo de servicio</t>
  </si>
  <si>
    <t>Operaciones de llegada a los aeropuertos de Tenerife según procedencia del vuelo</t>
  </si>
  <si>
    <t>Operaciones de llegada a los aeropuertos de Tenerife según aeropuerto de llegada</t>
  </si>
  <si>
    <t>Fuente: AENA. Elaboración Turismo de Tenerife</t>
  </si>
  <si>
    <t>Fuente: Estadísticas de Movimientos Turísticos en Fronteras de Canarias 
FRONTUR ISTAC (turistas residentes en el extranjero y en Península)</t>
  </si>
  <si>
    <t>Entrada de turistas en Tenerife - procedencia y características del viaje</t>
  </si>
  <si>
    <t>Turistas entrados en Tenerife según lugar de residencia</t>
  </si>
  <si>
    <t>TOTAL (EXTRANJERO + PENINSULA)</t>
  </si>
  <si>
    <t>TOTAL RESIDENTES EN PENÍNSULA</t>
  </si>
  <si>
    <t>TOTAL RESIDENTES EN EL EXTRANJERO</t>
  </si>
  <si>
    <t>Turistas entrados en Tenerife según número de pernoctaciones realizadas</t>
  </si>
  <si>
    <t>TOTAL NOCHES</t>
  </si>
  <si>
    <t>De 1 a 7 noches</t>
  </si>
  <si>
    <t>De 8 a 15 noches</t>
  </si>
  <si>
    <t>De 16 a 31 noches</t>
  </si>
  <si>
    <t>Más de 31 noches</t>
  </si>
  <si>
    <t>Turistas entrados en Tenerife según tipo de alojamiento utilizado</t>
  </si>
  <si>
    <t>TOTAL ALOJAMIENTO</t>
  </si>
  <si>
    <t>Hoteles y alojamientos similares</t>
  </si>
  <si>
    <t>Hoteles y alojamientos similares excepto apartamentos</t>
  </si>
  <si>
    <t>Vivienda de amigos y familiares</t>
  </si>
  <si>
    <t>Vivienda propia</t>
  </si>
  <si>
    <t>Cruceros</t>
  </si>
  <si>
    <t>Otro</t>
  </si>
  <si>
    <t>Turistas entrados en Tenerife según motivo del viaje</t>
  </si>
  <si>
    <t>TOTAL MOTIVOS</t>
  </si>
  <si>
    <t>Vacaciones, recreo y ocio</t>
  </si>
  <si>
    <t>Visita y salud</t>
  </si>
  <si>
    <t>Negocios y motivos profesionales</t>
  </si>
  <si>
    <t>Educación, religión, compras y otros motivos personales</t>
  </si>
  <si>
    <t>Turistas entrados en Tenerife según forma de contratación del viaje</t>
  </si>
  <si>
    <t>TOTAL</t>
  </si>
  <si>
    <t>Si contrataron un paquete turístico</t>
  </si>
  <si>
    <t>No contrataron un paquete turístico</t>
  </si>
  <si>
    <t>Fuente: FRONTUR - ISTAC. Elaboración Turismo de Tenerife</t>
  </si>
  <si>
    <t>Resumen de indicadores vivienda vacacional de Tenerife</t>
  </si>
  <si>
    <t>Promedio de viviendas vacacionales disponibles</t>
  </si>
  <si>
    <t>Promedio de viviendas vacacionales reservadas</t>
  </si>
  <si>
    <t>Promedio de plazas disponibles</t>
  </si>
  <si>
    <t>Promedio de estancia media en la vivienda vacacional</t>
  </si>
  <si>
    <t>Promedio tasa de vivienda reservada</t>
  </si>
  <si>
    <t>Promedio Tarifa media diaria por vivienda reservada</t>
  </si>
  <si>
    <t>Ingresos totales</t>
  </si>
  <si>
    <t>mayo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</si>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</sst>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%"/>
    <numFmt numFmtId="165" formatCode="0.0"/>
    <numFmt numFmtId="166" formatCode="#,##0.0"/>
    <numFmt numFmtId="167" formatCode="#,##0\ &quot;€&quot;"/>
    <numFmt numFmtId="168" formatCode="#,##0.0\ &quot;€&quot;"/>
    <numFmt numFmtId="169" formatCode="#,##0.00\ &quot;€&quot;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6"/>
      <color theme="1" tint="0.34998626667073579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1"/>
      <color rgb="FF147DFC"/>
      <name val="Calibri"/>
      <family val="2"/>
      <scheme val="minor"/>
    </font>
    <font>
      <sz val="11"/>
      <color rgb="FF147DFC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FACCB"/>
      <name val="Calibri"/>
      <family val="2"/>
      <scheme val="minor"/>
    </font>
    <font>
      <sz val="11"/>
      <color rgb="FF0FACCB"/>
      <name val="Calibri"/>
      <family val="2"/>
      <scheme val="minor"/>
    </font>
    <font>
      <b/>
      <sz val="11"/>
      <color rgb="FFE29700"/>
      <name val="Calibri"/>
      <family val="2"/>
      <scheme val="minor"/>
    </font>
    <font>
      <sz val="11"/>
      <color rgb="FFE297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sz val="18"/>
      <color theme="0"/>
      <name val="Calibri"/>
      <family val="2"/>
      <scheme val="minor"/>
    </font>
    <font>
      <b/>
      <sz val="11"/>
      <color rgb="FF666633"/>
      <name val="Calibri"/>
      <family val="2"/>
      <scheme val="minor"/>
    </font>
    <font>
      <sz val="11"/>
      <color rgb="FF666633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  <font>
      <sz val="11"/>
      <color theme="8" tint="-0.249977111117893"/>
      <name val="Calibri"/>
      <family val="2"/>
      <scheme val="minor"/>
    </font>
    <font>
      <b/>
      <sz val="11"/>
      <color rgb="FFF79057"/>
      <name val="Calibri"/>
      <family val="2"/>
      <scheme val="minor"/>
    </font>
    <font>
      <sz val="11"/>
      <color rgb="FFF79057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b/>
      <sz val="11"/>
      <color theme="8"/>
      <name val="Calibri"/>
      <family val="2"/>
      <scheme val="minor"/>
    </font>
    <font>
      <sz val="11"/>
      <color theme="8"/>
      <name val="Calibri"/>
      <family val="2"/>
      <scheme val="minor"/>
    </font>
    <font>
      <sz val="11"/>
      <color rgb="FFD8767F"/>
      <name val="Calibri"/>
      <family val="2"/>
      <scheme val="minor"/>
    </font>
    <font>
      <b/>
      <sz val="11"/>
      <color theme="4"/>
      <name val="Calibri"/>
      <family val="2"/>
      <scheme val="minor"/>
    </font>
    <font>
      <sz val="11"/>
      <color theme="4"/>
      <name val="Calibri"/>
      <family val="2"/>
      <scheme val="minor"/>
    </font>
    <font>
      <b/>
      <sz val="11"/>
      <color rgb="FF77CCD7"/>
      <name val="Calibri"/>
      <family val="2"/>
      <scheme val="minor"/>
    </font>
    <font>
      <b/>
      <sz val="11"/>
      <color rgb="FF8DC192"/>
      <name val="Calibri"/>
      <family val="2"/>
      <scheme val="minor"/>
    </font>
    <font>
      <sz val="11"/>
      <color rgb="FF8DC192"/>
      <name val="Calibri"/>
      <family val="2"/>
      <scheme val="minor"/>
    </font>
    <font>
      <b/>
      <sz val="11"/>
      <color rgb="FF60A4EE"/>
      <name val="Calibri"/>
      <family val="2"/>
      <scheme val="minor"/>
    </font>
    <font>
      <sz val="11"/>
      <color rgb="FF60A4EE"/>
      <name val="Calibri"/>
      <family val="2"/>
      <scheme val="minor"/>
    </font>
    <font>
      <b/>
      <sz val="11"/>
      <color rgb="FFD8767F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ACD1FE"/>
        <bgColor indexed="64"/>
      </patternFill>
    </fill>
    <fill>
      <patternFill patternType="solid">
        <fgColor rgb="FFB1EDF9"/>
        <bgColor indexed="64"/>
      </patternFill>
    </fill>
    <fill>
      <patternFill patternType="solid">
        <fgColor rgb="FFB1F6F9"/>
        <bgColor indexed="64"/>
      </patternFill>
    </fill>
    <fill>
      <patternFill patternType="solid">
        <fgColor rgb="FFFFE2A7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666633"/>
        <bgColor indexed="64"/>
      </patternFill>
    </fill>
    <fill>
      <patternFill patternType="solid">
        <fgColor rgb="FFC1BF7F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9AB7F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77CCD7"/>
        <bgColor indexed="64"/>
      </patternFill>
    </fill>
    <fill>
      <patternFill patternType="solid">
        <fgColor rgb="FF8DC192"/>
        <bgColor indexed="64"/>
      </patternFill>
    </fill>
    <fill>
      <patternFill patternType="solid">
        <fgColor rgb="FF60A4EE"/>
        <bgColor indexed="64"/>
      </patternFill>
    </fill>
    <fill>
      <patternFill patternType="solid">
        <fgColor rgb="FFD8767F"/>
        <bgColor indexed="64"/>
      </patternFill>
    </fill>
  </fills>
  <borders count="149">
    <border>
      <left/>
      <right/>
      <top/>
      <bottom/>
      <diagonal/>
    </border>
    <border>
      <left style="dashed">
        <color theme="0" tint="-0.499984740745262"/>
      </left>
      <right/>
      <top style="dashed">
        <color theme="0" tint="-0.499984740745262"/>
      </top>
      <bottom style="dashed">
        <color theme="0" tint="-0.499984740745262"/>
      </bottom>
      <diagonal/>
    </border>
    <border>
      <left/>
      <right/>
      <top style="dashed">
        <color theme="0" tint="-0.499984740745262"/>
      </top>
      <bottom style="dashed">
        <color theme="0" tint="-0.499984740745262"/>
      </bottom>
      <diagonal/>
    </border>
    <border>
      <left/>
      <right style="dashed">
        <color theme="0" tint="-0.499984740745262"/>
      </right>
      <top style="dashed">
        <color theme="0" tint="-0.499984740745262"/>
      </top>
      <bottom style="dashed">
        <color theme="0" tint="-0.499984740745262"/>
      </bottom>
      <diagonal/>
    </border>
    <border>
      <left style="hair">
        <color rgb="FF0070C0"/>
      </left>
      <right/>
      <top/>
      <bottom style="hair">
        <color rgb="FF0070C0"/>
      </bottom>
      <diagonal/>
    </border>
    <border>
      <left/>
      <right/>
      <top/>
      <bottom style="hair">
        <color rgb="FF0070C0"/>
      </bottom>
      <diagonal/>
    </border>
    <border>
      <left/>
      <right style="hair">
        <color rgb="FF0070C0"/>
      </right>
      <top/>
      <bottom style="hair">
        <color rgb="FF0070C0"/>
      </bottom>
      <diagonal/>
    </border>
    <border>
      <left style="dashed">
        <color theme="0" tint="-0.34998626667073579"/>
      </left>
      <right style="dashed">
        <color theme="0" tint="-0.34998626667073579"/>
      </right>
      <top/>
      <bottom/>
      <diagonal/>
    </border>
    <border>
      <left style="dashed">
        <color theme="0" tint="-0.34998626667073579"/>
      </left>
      <right/>
      <top style="dashed">
        <color theme="0" tint="-0.34998626667073579"/>
      </top>
      <bottom style="dashed">
        <color theme="0" tint="-0.34998626667073579"/>
      </bottom>
      <diagonal/>
    </border>
    <border>
      <left/>
      <right/>
      <top style="dashed">
        <color theme="0" tint="-0.34998626667073579"/>
      </top>
      <bottom style="dashed">
        <color theme="0" tint="-0.34998626667073579"/>
      </bottom>
      <diagonal/>
    </border>
    <border>
      <left/>
      <right style="dashed">
        <color theme="0" tint="-0.34998626667073579"/>
      </right>
      <top style="dashed">
        <color theme="0" tint="-0.34998626667073579"/>
      </top>
      <bottom style="dashed">
        <color theme="0" tint="-0.34998626667073579"/>
      </bottom>
      <diagonal/>
    </border>
    <border>
      <left style="dashed">
        <color theme="0" tint="-0.34998626667073579"/>
      </left>
      <right style="dashed">
        <color theme="0" tint="-0.34998626667073579"/>
      </right>
      <top/>
      <bottom style="dashed">
        <color theme="0" tint="-0.34998626667073579"/>
      </bottom>
      <diagonal/>
    </border>
    <border>
      <left style="dashed">
        <color theme="0" tint="-0.34998626667073579"/>
      </left>
      <right style="dashed">
        <color theme="0" tint="-0.34998626667073579"/>
      </right>
      <top style="dashed">
        <color theme="0" tint="-0.34998626667073579"/>
      </top>
      <bottom style="dashed">
        <color theme="0" tint="-0.34998626667073579"/>
      </bottom>
      <diagonal/>
    </border>
    <border>
      <left style="hair">
        <color rgb="FFACD1FE"/>
      </left>
      <right style="hair">
        <color rgb="FFACD1FE"/>
      </right>
      <top/>
      <bottom style="hair">
        <color rgb="FFACD1FE"/>
      </bottom>
      <diagonal/>
    </border>
    <border>
      <left style="hair">
        <color rgb="FFACD1FE"/>
      </left>
      <right style="hair">
        <color rgb="FFACD1FE"/>
      </right>
      <top style="hair">
        <color rgb="FFACD1FE"/>
      </top>
      <bottom/>
      <diagonal/>
    </border>
    <border>
      <left style="hair">
        <color rgb="FFACD1FE"/>
      </left>
      <right style="hair">
        <color rgb="FFACD1FE"/>
      </right>
      <top style="hair">
        <color rgb="FFACD1FE"/>
      </top>
      <bottom style="hair">
        <color rgb="FFACD1FE"/>
      </bottom>
      <diagonal/>
    </border>
    <border>
      <left style="hair">
        <color rgb="FFACD1FE"/>
      </left>
      <right style="hair">
        <color rgb="FFACD1FE"/>
      </right>
      <top/>
      <bottom/>
      <diagonal/>
    </border>
    <border>
      <left style="hair">
        <color theme="0" tint="-0.24994659260841701"/>
      </left>
      <right style="hair">
        <color theme="0" tint="-0.24994659260841701"/>
      </right>
      <top style="hair">
        <color rgb="FFACD1FE"/>
      </top>
      <bottom style="hair">
        <color theme="0" tint="-4.9989318521683403E-2"/>
      </bottom>
      <diagonal/>
    </border>
    <border>
      <left style="hair">
        <color theme="0" tint="-0.24994659260841701"/>
      </left>
      <right style="hair">
        <color theme="0" tint="-0.24994659260841701"/>
      </right>
      <top/>
      <bottom/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4.9989318521683403E-2"/>
      </top>
      <bottom style="hair">
        <color theme="0" tint="-4.9989318521683403E-2"/>
      </bottom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4.9989318521683403E-2"/>
      </top>
      <bottom style="hair">
        <color rgb="FFACD1FE"/>
      </bottom>
      <diagonal/>
    </border>
    <border>
      <left style="hair">
        <color theme="0" tint="-0.24994659260841701"/>
      </left>
      <right style="hair">
        <color theme="0" tint="-0.24994659260841701"/>
      </right>
      <top style="hair">
        <color rgb="FF666633"/>
      </top>
      <bottom style="hair">
        <color theme="0" tint="-4.9989318521683403E-2"/>
      </bottom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4.9989318521683403E-2"/>
      </top>
      <bottom style="dashed">
        <color theme="0" tint="-0.34998626667073579"/>
      </bottom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4.9989318521683403E-2"/>
      </top>
      <bottom/>
      <diagonal/>
    </border>
    <border>
      <left style="hair">
        <color theme="0" tint="-0.24994659260841701"/>
      </left>
      <right style="hair">
        <color theme="0" tint="-0.24994659260841701"/>
      </right>
      <top/>
      <bottom style="hair">
        <color rgb="FF0070C0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hair">
        <color rgb="FF0070C0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hair">
        <color rgb="FF0070C0"/>
      </right>
      <top style="thin">
        <color theme="0" tint="-0.24994659260841701"/>
      </top>
      <bottom/>
      <diagonal/>
    </border>
    <border>
      <left style="hair">
        <color rgb="FF0070C0"/>
      </left>
      <right/>
      <top style="hair">
        <color rgb="FF0070C0"/>
      </top>
      <bottom style="hair">
        <color rgb="FF0070C0"/>
      </bottom>
      <diagonal/>
    </border>
    <border>
      <left/>
      <right/>
      <top style="hair">
        <color rgb="FF0070C0"/>
      </top>
      <bottom style="hair">
        <color rgb="FF0070C0"/>
      </bottom>
      <diagonal/>
    </border>
    <border>
      <left/>
      <right style="hair">
        <color rgb="FF0070C0"/>
      </right>
      <top style="hair">
        <color rgb="FF0070C0"/>
      </top>
      <bottom style="hair">
        <color rgb="FF0070C0"/>
      </bottom>
      <diagonal/>
    </border>
    <border>
      <left style="hair">
        <color theme="0" tint="-0.24994659260841701"/>
      </left>
      <right style="hair">
        <color theme="0" tint="-0.24994659260841701"/>
      </right>
      <top/>
      <bottom style="hair">
        <color theme="0" tint="-4.9989318521683403E-2"/>
      </bottom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4.9989318521683403E-2"/>
      </top>
      <bottom style="hair">
        <color theme="0" tint="-0.24994659260841701"/>
      </bottom>
      <diagonal/>
    </border>
    <border>
      <left style="dashed">
        <color theme="0" tint="-0.34998626667073579"/>
      </left>
      <right style="dashed">
        <color theme="0" tint="-0.34998626667073579"/>
      </right>
      <top style="dashed">
        <color theme="0" tint="-0.34998626667073579"/>
      </top>
      <bottom/>
      <diagonal/>
    </border>
    <border>
      <left style="hair">
        <color rgb="FF0FACCB"/>
      </left>
      <right style="hair">
        <color rgb="FF0FACCB"/>
      </right>
      <top/>
      <bottom style="hair">
        <color rgb="FF0FACCB"/>
      </bottom>
      <diagonal/>
    </border>
    <border>
      <left style="hair">
        <color rgb="FF0FACCB"/>
      </left>
      <right style="hair">
        <color rgb="FF0FACCB"/>
      </right>
      <top style="hair">
        <color rgb="FFACD1FE"/>
      </top>
      <bottom style="hair">
        <color rgb="FF0FACCB"/>
      </bottom>
      <diagonal/>
    </border>
    <border>
      <left style="hair">
        <color rgb="FF0FACCB"/>
      </left>
      <right style="hair">
        <color rgb="FF0FACCB"/>
      </right>
      <top style="hair">
        <color rgb="FF0FACCB"/>
      </top>
      <bottom style="hair">
        <color rgb="FF0FACCB"/>
      </bottom>
      <diagonal/>
    </border>
    <border>
      <left style="hair">
        <color rgb="FF0FACCB"/>
      </left>
      <right style="hair">
        <color rgb="FF0FACCB"/>
      </right>
      <top/>
      <bottom/>
      <diagonal/>
    </border>
    <border>
      <left/>
      <right style="hair">
        <color theme="0" tint="-0.24994659260841701"/>
      </right>
      <top/>
      <bottom/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4.9989318521683403E-2"/>
      </top>
      <bottom style="hair">
        <color rgb="FF0FACCB"/>
      </bottom>
      <diagonal/>
    </border>
    <border>
      <left style="hair">
        <color theme="0" tint="-0.24994659260841701"/>
      </left>
      <right style="hair">
        <color theme="0" tint="-0.24994659260841701"/>
      </right>
      <top style="hair">
        <color rgb="FF0FACCB"/>
      </top>
      <bottom style="hair">
        <color theme="0" tint="-4.9989318521683403E-2"/>
      </bottom>
      <diagonal/>
    </border>
    <border>
      <left style="hair">
        <color theme="0" tint="-0.24994659260841701"/>
      </left>
      <right style="hair">
        <color theme="0" tint="-0.24994659260841701"/>
      </right>
      <top style="dashed">
        <color theme="0" tint="-0.34998626667073579"/>
      </top>
      <bottom style="hair">
        <color theme="0" tint="-4.9989318521683403E-2"/>
      </bottom>
      <diagonal/>
    </border>
    <border>
      <left style="dashed">
        <color theme="0" tint="-0.34998626667073579"/>
      </left>
      <right/>
      <top/>
      <bottom style="dashed">
        <color theme="0" tint="-0.34998626667073579"/>
      </bottom>
      <diagonal/>
    </border>
    <border>
      <left style="hair">
        <color rgb="FFE29700"/>
      </left>
      <right style="hair">
        <color rgb="FFE29700"/>
      </right>
      <top style="dashed">
        <color theme="0" tint="-0.34998626667073579"/>
      </top>
      <bottom style="hair">
        <color rgb="FFE29700"/>
      </bottom>
      <diagonal/>
    </border>
    <border>
      <left style="hair">
        <color rgb="FFE29700"/>
      </left>
      <right/>
      <top style="dashed">
        <color theme="0" tint="-0.34998626667073579"/>
      </top>
      <bottom style="hair">
        <color rgb="FFE29700"/>
      </bottom>
      <diagonal/>
    </border>
    <border>
      <left style="hair">
        <color rgb="FFE29700"/>
      </left>
      <right style="hair">
        <color rgb="FFE29700"/>
      </right>
      <top style="hair">
        <color rgb="FFE29700"/>
      </top>
      <bottom style="hair">
        <color rgb="FFE29700"/>
      </bottom>
      <diagonal/>
    </border>
    <border>
      <left style="hair">
        <color rgb="FFE29700"/>
      </left>
      <right/>
      <top style="hair">
        <color rgb="FFE29700"/>
      </top>
      <bottom style="hair">
        <color rgb="FFE29700"/>
      </bottom>
      <diagonal/>
    </border>
    <border>
      <left style="hair">
        <color theme="0" tint="-0.24994659260841701"/>
      </left>
      <right style="hair">
        <color theme="0" tint="-0.24994659260841701"/>
      </right>
      <top style="hair">
        <color rgb="FFE29700"/>
      </top>
      <bottom style="hair">
        <color theme="0" tint="-4.9989318521683403E-2"/>
      </bottom>
      <diagonal/>
    </border>
    <border>
      <left style="hair">
        <color theme="0" tint="-0.24994659260841701"/>
      </left>
      <right/>
      <top style="hair">
        <color rgb="FFE29700"/>
      </top>
      <bottom style="hair">
        <color theme="0" tint="-4.9989318521683403E-2"/>
      </bottom>
      <diagonal/>
    </border>
    <border>
      <left style="hair">
        <color theme="0" tint="-0.24994659260841701"/>
      </left>
      <right/>
      <top style="hair">
        <color theme="0" tint="-4.9989318521683403E-2"/>
      </top>
      <bottom style="hair">
        <color theme="0" tint="-4.9989318521683403E-2"/>
      </bottom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4.9989318521683403E-2"/>
      </top>
      <bottom style="hair">
        <color rgb="FFE29700"/>
      </bottom>
      <diagonal/>
    </border>
    <border>
      <left style="hair">
        <color theme="0" tint="-0.24994659260841701"/>
      </left>
      <right/>
      <top style="hair">
        <color theme="0" tint="-4.9989318521683403E-2"/>
      </top>
      <bottom style="hair">
        <color rgb="FFE29700"/>
      </bottom>
      <diagonal/>
    </border>
    <border>
      <left style="hair">
        <color rgb="FFE29700"/>
      </left>
      <right style="hair">
        <color rgb="FFE29700"/>
      </right>
      <top/>
      <bottom style="hair">
        <color rgb="FFE29700"/>
      </bottom>
      <diagonal/>
    </border>
    <border>
      <left style="hair">
        <color theme="0" tint="-0.24994659260841701"/>
      </left>
      <right style="hair">
        <color theme="0" tint="-0.24994659260841701"/>
      </right>
      <top style="hair">
        <color rgb="FFE29700"/>
      </top>
      <bottom style="dashed">
        <color theme="0" tint="-4.9989318521683403E-2"/>
      </bottom>
      <diagonal/>
    </border>
    <border>
      <left style="hair">
        <color theme="0" tint="-0.24994659260841701"/>
      </left>
      <right/>
      <top style="hair">
        <color rgb="FFE29700"/>
      </top>
      <bottom style="dashed">
        <color theme="0" tint="-4.9989318521683403E-2"/>
      </bottom>
      <diagonal/>
    </border>
    <border>
      <left style="hair">
        <color theme="0" tint="-0.24994659260841701"/>
      </left>
      <right style="hair">
        <color theme="0" tint="-0.24994659260841701"/>
      </right>
      <top style="dashed">
        <color theme="0" tint="-4.9989318521683403E-2"/>
      </top>
      <bottom style="dashed">
        <color theme="0" tint="-4.9989318521683403E-2"/>
      </bottom>
      <diagonal/>
    </border>
    <border>
      <left style="hair">
        <color theme="0" tint="-0.24994659260841701"/>
      </left>
      <right/>
      <top style="dashed">
        <color theme="0" tint="-4.9989318521683403E-2"/>
      </top>
      <bottom style="dashed">
        <color theme="0" tint="-4.9989318521683403E-2"/>
      </bottom>
      <diagonal/>
    </border>
    <border>
      <left style="hair">
        <color theme="0" tint="-0.24994659260841701"/>
      </left>
      <right style="hair">
        <color theme="0" tint="-0.24994659260841701"/>
      </right>
      <top style="dashed">
        <color theme="0" tint="-4.9989318521683403E-2"/>
      </top>
      <bottom style="dashed">
        <color theme="0" tint="-0.34998626667073579"/>
      </bottom>
      <diagonal/>
    </border>
    <border>
      <left style="hair">
        <color theme="0" tint="-0.24994659260841701"/>
      </left>
      <right/>
      <top style="dashed">
        <color theme="0" tint="-4.9989318521683403E-2"/>
      </top>
      <bottom style="thin">
        <color theme="0" tint="-0.24994659260841701"/>
      </bottom>
      <diagonal/>
    </border>
    <border>
      <left style="hair">
        <color rgb="FFE29700"/>
      </left>
      <right/>
      <top style="dashed">
        <color theme="0" tint="-0.34998626667073579"/>
      </top>
      <bottom style="dashed">
        <color theme="0" tint="-0.34998626667073579"/>
      </bottom>
      <diagonal/>
    </border>
    <border>
      <left style="hair">
        <color theme="0" tint="-0.24994659260841701"/>
      </left>
      <right/>
      <top style="hair">
        <color rgb="FFE29700"/>
      </top>
      <bottom style="hair">
        <color rgb="FFE29700"/>
      </bottom>
      <diagonal/>
    </border>
    <border>
      <left style="hair">
        <color theme="0" tint="-0.24994659260841701"/>
      </left>
      <right style="hair">
        <color theme="0" tint="-0.24994659260841701"/>
      </right>
      <top/>
      <bottom style="dashed">
        <color theme="0" tint="-4.9989318521683403E-2"/>
      </bottom>
      <diagonal/>
    </border>
    <border>
      <left style="hair">
        <color theme="0" tint="-0.24994659260841701"/>
      </left>
      <right style="hair">
        <color theme="0" tint="-0.24994659260841701"/>
      </right>
      <top style="dashed">
        <color theme="0" tint="-0.34998626667073579"/>
      </top>
      <bottom style="dashed">
        <color theme="0" tint="-4.9989318521683403E-2"/>
      </bottom>
      <diagonal/>
    </border>
    <border>
      <left style="hair">
        <color theme="0" tint="-0.24994659260841701"/>
      </left>
      <right/>
      <top style="dashed">
        <color theme="0" tint="-0.34998626667073579"/>
      </top>
      <bottom style="dashed">
        <color theme="0" tint="-4.9989318521683403E-2"/>
      </bottom>
      <diagonal/>
    </border>
    <border>
      <left style="hair">
        <color theme="0" tint="-0.24994659260841701"/>
      </left>
      <right style="hair">
        <color theme="0" tint="-0.24994659260841701"/>
      </right>
      <top style="dashed">
        <color theme="0" tint="-4.9989318521683403E-2"/>
      </top>
      <bottom/>
      <diagonal/>
    </border>
    <border>
      <left style="hair">
        <color theme="0" tint="-0.24994659260841701"/>
      </left>
      <right/>
      <top style="dashed">
        <color theme="0" tint="-4.9989318521683403E-2"/>
      </top>
      <bottom style="dashed">
        <color theme="0" tint="-0.34998626667073579"/>
      </bottom>
      <diagonal/>
    </border>
    <border>
      <left style="hair">
        <color theme="9" tint="-0.24994659260841701"/>
      </left>
      <right style="hair">
        <color theme="9" tint="-0.24994659260841701"/>
      </right>
      <top style="dashed">
        <color theme="0" tint="-0.34998626667073579"/>
      </top>
      <bottom style="hair">
        <color theme="9" tint="-0.24994659260841701"/>
      </bottom>
      <diagonal/>
    </border>
    <border>
      <left style="hair">
        <color theme="9" tint="-0.24994659260841701"/>
      </left>
      <right/>
      <top style="dashed">
        <color theme="0" tint="-0.34998626667073579"/>
      </top>
      <bottom style="hair">
        <color theme="9" tint="-0.24994659260841701"/>
      </bottom>
      <diagonal/>
    </border>
    <border>
      <left/>
      <right style="hair">
        <color theme="9" tint="-0.24994659260841701"/>
      </right>
      <top style="dashed">
        <color theme="0" tint="-0.34998626667073579"/>
      </top>
      <bottom style="hair">
        <color theme="9" tint="-0.24994659260841701"/>
      </bottom>
      <diagonal/>
    </border>
    <border>
      <left style="hair">
        <color theme="9" tint="-0.24994659260841701"/>
      </left>
      <right style="hair">
        <color theme="9" tint="-0.24994659260841701"/>
      </right>
      <top style="hair">
        <color theme="9" tint="-0.24994659260841701"/>
      </top>
      <bottom style="hair">
        <color theme="9" tint="-0.24994659260841701"/>
      </bottom>
      <diagonal/>
    </border>
    <border>
      <left style="hair">
        <color theme="9" tint="-0.24994659260841701"/>
      </left>
      <right/>
      <top style="hair">
        <color theme="9" tint="-0.24994659260841701"/>
      </top>
      <bottom style="hair">
        <color theme="9" tint="-0.24994659260841701"/>
      </bottom>
      <diagonal/>
    </border>
    <border>
      <left/>
      <right style="hair">
        <color theme="9" tint="-0.24994659260841701"/>
      </right>
      <top style="hair">
        <color theme="9" tint="-0.24994659260841701"/>
      </top>
      <bottom style="hair">
        <color theme="9" tint="-0.24994659260841701"/>
      </bottom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9" tint="-0.24994659260841701"/>
      </top>
      <bottom style="hair">
        <color theme="0" tint="-4.9989318521683403E-2"/>
      </bottom>
      <diagonal/>
    </border>
    <border>
      <left style="hair">
        <color theme="0" tint="-0.24994659260841701"/>
      </left>
      <right/>
      <top style="hair">
        <color theme="9" tint="-0.24994659260841701"/>
      </top>
      <bottom style="hair">
        <color theme="0" tint="-4.9989318521683403E-2"/>
      </bottom>
      <diagonal/>
    </border>
    <border>
      <left/>
      <right style="hair">
        <color theme="0" tint="-0.24994659260841701"/>
      </right>
      <top style="hair">
        <color theme="9" tint="-0.24994659260841701"/>
      </top>
      <bottom style="hair">
        <color theme="0" tint="-4.9989318521683403E-2"/>
      </bottom>
      <diagonal/>
    </border>
    <border>
      <left/>
      <right style="hair">
        <color theme="0" tint="-0.24994659260841701"/>
      </right>
      <top style="hair">
        <color theme="0" tint="-4.9989318521683403E-2"/>
      </top>
      <bottom style="hair">
        <color theme="0" tint="-4.9989318521683403E-2"/>
      </bottom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4.9989318521683403E-2"/>
      </top>
      <bottom style="hair">
        <color theme="9" tint="-0.24994659260841701"/>
      </bottom>
      <diagonal/>
    </border>
    <border>
      <left style="hair">
        <color theme="0" tint="-0.24994659260841701"/>
      </left>
      <right/>
      <top style="hair">
        <color theme="0" tint="-4.9989318521683403E-2"/>
      </top>
      <bottom style="hair">
        <color theme="9" tint="-0.24994659260841701"/>
      </bottom>
      <diagonal/>
    </border>
    <border>
      <left/>
      <right style="hair">
        <color theme="0" tint="-0.24994659260841701"/>
      </right>
      <top style="hair">
        <color theme="0" tint="-4.9989318521683403E-2"/>
      </top>
      <bottom style="hair">
        <color theme="9" tint="-0.24994659260841701"/>
      </bottom>
      <diagonal/>
    </border>
    <border>
      <left style="hair">
        <color theme="0" tint="-0.24994659260841701"/>
      </left>
      <right/>
      <top style="hair">
        <color theme="0" tint="-4.9989318521683403E-2"/>
      </top>
      <bottom style="thin">
        <color theme="0" tint="-0.24994659260841701"/>
      </bottom>
      <diagonal/>
    </border>
    <border>
      <left/>
      <right style="hair">
        <color theme="0" tint="-0.24994659260841701"/>
      </right>
      <top style="hair">
        <color theme="0" tint="-4.9989318521683403E-2"/>
      </top>
      <bottom style="thin">
        <color theme="0" tint="-0.24994659260841701"/>
      </bottom>
      <diagonal/>
    </border>
    <border>
      <left style="hair">
        <color theme="0" tint="-0.24994659260841701"/>
      </left>
      <right/>
      <top style="hair">
        <color theme="0" tint="-4.9989318521683403E-2"/>
      </top>
      <bottom/>
      <diagonal/>
    </border>
    <border>
      <left/>
      <right style="hair">
        <color theme="0" tint="-0.24994659260841701"/>
      </right>
      <top style="hair">
        <color theme="0" tint="-4.9989318521683403E-2"/>
      </top>
      <bottom/>
      <diagonal/>
    </border>
    <border>
      <left style="hair">
        <color rgb="FF666633"/>
      </left>
      <right style="hair">
        <color rgb="FF666633"/>
      </right>
      <top style="dashed">
        <color theme="0" tint="-0.34998626667073579"/>
      </top>
      <bottom style="hair">
        <color rgb="FF666633"/>
      </bottom>
      <diagonal/>
    </border>
    <border>
      <left style="hair">
        <color rgb="FF666633"/>
      </left>
      <right style="hair">
        <color rgb="FF666633"/>
      </right>
      <top style="hair">
        <color rgb="FF666633"/>
      </top>
      <bottom style="hair">
        <color rgb="FF666633"/>
      </bottom>
      <diagonal/>
    </border>
    <border>
      <left style="hair">
        <color theme="0" tint="-0.34998626667073579"/>
      </left>
      <right style="hair">
        <color theme="0" tint="-0.34998626667073579"/>
      </right>
      <top style="hair">
        <color rgb="FF666633"/>
      </top>
      <bottom style="hair">
        <color theme="0" tint="-4.9989318521683403E-2"/>
      </bottom>
      <diagonal/>
    </border>
    <border>
      <left style="hair">
        <color theme="0" tint="-0.24994659260841701"/>
      </left>
      <right style="hair">
        <color theme="0" tint="-0.24994659260841701"/>
      </right>
      <top style="hair">
        <color rgb="FF666633"/>
      </top>
      <bottom/>
      <diagonal/>
    </border>
    <border>
      <left style="hair">
        <color theme="0" tint="-0.34998626667073579"/>
      </left>
      <right style="hair">
        <color theme="0" tint="-0.34998626667073579"/>
      </right>
      <top style="hair">
        <color theme="0" tint="-4.9989318521683403E-2"/>
      </top>
      <bottom/>
      <diagonal/>
    </border>
    <border>
      <left style="hair">
        <color theme="0" tint="-0.34998626667073579"/>
      </left>
      <right style="hair">
        <color theme="0" tint="-0.34998626667073579"/>
      </right>
      <top/>
      <bottom/>
      <diagonal/>
    </border>
    <border>
      <left style="hair">
        <color theme="0" tint="-0.34998626667073579"/>
      </left>
      <right style="hair">
        <color theme="0" tint="-0.34998626667073579"/>
      </right>
      <top/>
      <bottom style="hair">
        <color rgb="FF666633"/>
      </bottom>
      <diagonal/>
    </border>
    <border>
      <left/>
      <right/>
      <top/>
      <bottom style="hair">
        <color rgb="FF666633"/>
      </bottom>
      <diagonal/>
    </border>
    <border>
      <left style="hair">
        <color rgb="FF666633"/>
      </left>
      <right/>
      <top style="dashed">
        <color theme="0" tint="-0.34998626667073579"/>
      </top>
      <bottom style="hair">
        <color rgb="FF666633"/>
      </bottom>
      <diagonal/>
    </border>
    <border>
      <left/>
      <right style="hair">
        <color rgb="FF666633"/>
      </right>
      <top style="dashed">
        <color theme="0" tint="-0.34998626667073579"/>
      </top>
      <bottom style="hair">
        <color rgb="FF666633"/>
      </bottom>
      <diagonal/>
    </border>
    <border>
      <left style="hair">
        <color rgb="FF666633"/>
      </left>
      <right/>
      <top style="hair">
        <color rgb="FF666633"/>
      </top>
      <bottom style="hair">
        <color rgb="FF666633"/>
      </bottom>
      <diagonal/>
    </border>
    <border>
      <left/>
      <right style="hair">
        <color rgb="FF666633"/>
      </right>
      <top style="hair">
        <color rgb="FF666633"/>
      </top>
      <bottom style="hair">
        <color rgb="FF666633"/>
      </bottom>
      <diagonal/>
    </border>
    <border>
      <left style="hair">
        <color theme="0" tint="-0.34998626667073579"/>
      </left>
      <right/>
      <top style="hair">
        <color rgb="FF666633"/>
      </top>
      <bottom style="hair">
        <color theme="0" tint="-4.9989318521683403E-2"/>
      </bottom>
      <diagonal/>
    </border>
    <border>
      <left/>
      <right style="hair">
        <color theme="0" tint="-0.34998626667073579"/>
      </right>
      <top style="hair">
        <color rgb="FF666633"/>
      </top>
      <bottom style="hair">
        <color theme="0" tint="-4.9989318521683403E-2"/>
      </bottom>
      <diagonal/>
    </border>
    <border>
      <left style="hair">
        <color theme="0" tint="-0.34998626667073579"/>
      </left>
      <right/>
      <top style="hair">
        <color theme="0" tint="-4.9989318521683403E-2"/>
      </top>
      <bottom/>
      <diagonal/>
    </border>
    <border>
      <left/>
      <right style="hair">
        <color theme="0" tint="-0.34998626667073579"/>
      </right>
      <top style="hair">
        <color theme="0" tint="-4.9989318521683403E-2"/>
      </top>
      <bottom/>
      <diagonal/>
    </border>
    <border>
      <left style="hair">
        <color theme="0" tint="-0.34998626667073579"/>
      </left>
      <right/>
      <top/>
      <bottom/>
      <diagonal/>
    </border>
    <border>
      <left/>
      <right style="hair">
        <color theme="0" tint="-0.34998626667073579"/>
      </right>
      <top/>
      <bottom/>
      <diagonal/>
    </border>
    <border>
      <left style="hair">
        <color theme="0" tint="-0.34998626667073579"/>
      </left>
      <right/>
      <top/>
      <bottom style="hair">
        <color rgb="FF666633"/>
      </bottom>
      <diagonal/>
    </border>
    <border>
      <left/>
      <right style="hair">
        <color theme="0" tint="-0.34998626667073579"/>
      </right>
      <top/>
      <bottom style="hair">
        <color rgb="FF666633"/>
      </bottom>
      <diagonal/>
    </border>
    <border>
      <left style="hair">
        <color theme="0" tint="-0.24994659260841701"/>
      </left>
      <right/>
      <top style="hair">
        <color rgb="FF666633"/>
      </top>
      <bottom style="hair">
        <color theme="0" tint="-4.9989318521683403E-2"/>
      </bottom>
      <diagonal/>
    </border>
    <border>
      <left/>
      <right style="hair">
        <color theme="0" tint="-0.24994659260841701"/>
      </right>
      <top style="hair">
        <color rgb="FF666633"/>
      </top>
      <bottom style="hair">
        <color theme="0" tint="-4.9989318521683403E-2"/>
      </bottom>
      <diagonal/>
    </border>
    <border>
      <left style="hair">
        <color theme="0" tint="-0.24994659260841701"/>
      </left>
      <right/>
      <top/>
      <bottom style="hair">
        <color theme="0" tint="-4.9989318521683403E-2"/>
      </bottom>
      <diagonal/>
    </border>
    <border>
      <left style="hair">
        <color theme="0" tint="-0.24994659260841701"/>
      </left>
      <right/>
      <top style="dashed">
        <color theme="0" tint="-0.34998626667073579"/>
      </top>
      <bottom style="hair">
        <color theme="0" tint="-4.9989318521683403E-2"/>
      </bottom>
      <diagonal/>
    </border>
    <border>
      <left/>
      <right style="hair">
        <color theme="0" tint="-0.24994659260841701"/>
      </right>
      <top style="dashed">
        <color theme="0" tint="-0.34998626667073579"/>
      </top>
      <bottom style="hair">
        <color theme="0" tint="-4.9989318521683403E-2"/>
      </bottom>
      <diagonal/>
    </border>
    <border>
      <left/>
      <right style="hair">
        <color theme="0" tint="-0.24994659260841701"/>
      </right>
      <top style="hair">
        <color theme="0" tint="-4.9989318521683403E-2"/>
      </top>
      <bottom style="hair">
        <color theme="0" tint="-0.24994659260841701"/>
      </bottom>
      <diagonal/>
    </border>
    <border>
      <left/>
      <right style="hair">
        <color theme="0" tint="-0.24994659260841701"/>
      </right>
      <top/>
      <bottom style="hair">
        <color theme="0" tint="-4.9989318521683403E-2"/>
      </bottom>
      <diagonal/>
    </border>
    <border>
      <left style="hair">
        <color theme="0" tint="-0.24994659260841701"/>
      </left>
      <right/>
      <top style="hair">
        <color theme="0" tint="-4.9989318521683403E-2"/>
      </top>
      <bottom style="hair">
        <color theme="0" tint="-0.24994659260841701"/>
      </bottom>
      <diagonal/>
    </border>
    <border>
      <left/>
      <right/>
      <top/>
      <bottom style="hair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dashed">
        <color theme="0" tint="-0.34998626667073579"/>
      </left>
      <right/>
      <top style="dashed">
        <color theme="0" tint="-0.34998626667073579"/>
      </top>
      <bottom/>
      <diagonal/>
    </border>
    <border>
      <left style="hair">
        <color theme="8" tint="-0.24994659260841701"/>
      </left>
      <right style="hair">
        <color theme="8" tint="-0.24994659260841701"/>
      </right>
      <top style="dashed">
        <color theme="0" tint="-0.34998626667073579"/>
      </top>
      <bottom style="hair">
        <color theme="8" tint="-0.24994659260841701"/>
      </bottom>
      <diagonal/>
    </border>
    <border>
      <left style="hair">
        <color theme="8" tint="-0.24994659260841701"/>
      </left>
      <right/>
      <top style="dashed">
        <color theme="0" tint="-0.34998626667073579"/>
      </top>
      <bottom style="hair">
        <color theme="8" tint="-0.24994659260841701"/>
      </bottom>
      <diagonal/>
    </border>
    <border>
      <left/>
      <right/>
      <top style="dashed">
        <color theme="0" tint="-0.34998626667073579"/>
      </top>
      <bottom style="hair">
        <color theme="8" tint="-0.24994659260841701"/>
      </bottom>
      <diagonal/>
    </border>
    <border>
      <left style="hair">
        <color theme="8" tint="-0.24994659260841701"/>
      </left>
      <right style="hair">
        <color theme="8" tint="-0.24994659260841701"/>
      </right>
      <top style="hair">
        <color theme="8" tint="-0.24994659260841701"/>
      </top>
      <bottom style="hair">
        <color theme="8" tint="-0.24994659260841701"/>
      </bottom>
      <diagonal/>
    </border>
    <border>
      <left style="hair">
        <color theme="8" tint="-0.24994659260841701"/>
      </left>
      <right/>
      <top style="hair">
        <color theme="8" tint="-0.24994659260841701"/>
      </top>
      <bottom style="hair">
        <color theme="8" tint="-0.24994659260841701"/>
      </bottom>
      <diagonal/>
    </border>
    <border>
      <left/>
      <right/>
      <top style="hair">
        <color theme="8" tint="-0.24994659260841701"/>
      </top>
      <bottom style="hair">
        <color theme="8" tint="-0.24994659260841701"/>
      </bottom>
      <diagonal/>
    </border>
    <border>
      <left style="hair">
        <color theme="0" tint="-0.24994659260841701"/>
      </left>
      <right/>
      <top style="hair">
        <color theme="8" tint="-0.24994659260841701"/>
      </top>
      <bottom style="hair">
        <color theme="0" tint="-4.9989318521683403E-2"/>
      </bottom>
      <diagonal/>
    </border>
    <border>
      <left/>
      <right/>
      <top style="hair">
        <color theme="8" tint="-0.24994659260841701"/>
      </top>
      <bottom style="hair">
        <color theme="0" tint="-4.9989318521683403E-2"/>
      </bottom>
      <diagonal/>
    </border>
    <border>
      <left/>
      <right/>
      <top style="hair">
        <color theme="0" tint="-4.9989318521683403E-2"/>
      </top>
      <bottom style="hair">
        <color theme="0" tint="-4.9989318521683403E-2"/>
      </bottom>
      <diagonal/>
    </border>
    <border>
      <left style="hair">
        <color theme="0" tint="-0.24994659260841701"/>
      </left>
      <right/>
      <top style="hair">
        <color theme="0" tint="-4.9989318521683403E-2"/>
      </top>
      <bottom style="hair">
        <color theme="8" tint="-0.24994659260841701"/>
      </bottom>
      <diagonal/>
    </border>
    <border>
      <left/>
      <right/>
      <top style="hair">
        <color theme="0" tint="-4.9989318521683403E-2"/>
      </top>
      <bottom style="hair">
        <color theme="8" tint="-0.24994659260841701"/>
      </bottom>
      <diagonal/>
    </border>
    <border>
      <left style="hair">
        <color rgb="FF0FACCB"/>
      </left>
      <right style="hair">
        <color theme="8" tint="-0.24994659260841701"/>
      </right>
      <top style="hair">
        <color theme="8" tint="-0.24994659260841701"/>
      </top>
      <bottom style="hair">
        <color theme="8" tint="-0.24994659260841701"/>
      </bottom>
      <diagonal/>
    </border>
    <border>
      <left/>
      <right/>
      <top style="hair">
        <color theme="0" tint="-4.9989318521683403E-2"/>
      </top>
      <bottom style="hair">
        <color theme="0" tint="-0.24994659260841701"/>
      </bottom>
      <diagonal/>
    </border>
    <border>
      <left/>
      <right/>
      <top/>
      <bottom style="dashed">
        <color theme="0" tint="-0.34998626667073579"/>
      </bottom>
      <diagonal/>
    </border>
    <border>
      <left style="hair">
        <color rgb="FFF79057"/>
      </left>
      <right style="hair">
        <color rgb="FFF79057"/>
      </right>
      <top style="dashed">
        <color theme="0" tint="-0.34998626667073579"/>
      </top>
      <bottom style="hair">
        <color rgb="FFF79057"/>
      </bottom>
      <diagonal/>
    </border>
    <border>
      <left style="hair">
        <color theme="5" tint="-0.24994659260841701"/>
      </left>
      <right style="hair">
        <color theme="5" tint="-0.24994659260841701"/>
      </right>
      <top style="dashed">
        <color theme="0" tint="-0.34998626667073579"/>
      </top>
      <bottom style="hair">
        <color theme="5" tint="-0.24994659260841701"/>
      </bottom>
      <diagonal/>
    </border>
    <border>
      <left style="hair">
        <color theme="5" tint="-0.24994659260841701"/>
      </left>
      <right style="hair">
        <color theme="5" tint="-0.24994659260841701"/>
      </right>
      <top style="hair">
        <color theme="5" tint="-0.24994659260841701"/>
      </top>
      <bottom style="hair">
        <color theme="5" tint="-0.24994659260841701"/>
      </bottom>
      <diagonal/>
    </border>
    <border>
      <left style="hair">
        <color rgb="FFF79057"/>
      </left>
      <right style="hair">
        <color rgb="FFF79057"/>
      </right>
      <top style="dashed">
        <color theme="0" tint="-0.34998626667073579"/>
      </top>
      <bottom/>
      <diagonal/>
    </border>
    <border>
      <left style="hair">
        <color rgb="FFF79057"/>
      </left>
      <right style="hair">
        <color rgb="FFF79057"/>
      </right>
      <top style="hair">
        <color rgb="FFF79057"/>
      </top>
      <bottom style="hair">
        <color rgb="FFF79057"/>
      </bottom>
      <diagonal/>
    </border>
    <border>
      <left style="hair">
        <color theme="8"/>
      </left>
      <right style="hair">
        <color theme="8"/>
      </right>
      <top style="dashed">
        <color theme="0" tint="-0.34998626667073579"/>
      </top>
      <bottom style="hair">
        <color theme="8"/>
      </bottom>
      <diagonal/>
    </border>
    <border>
      <left style="hair">
        <color theme="8"/>
      </left>
      <right style="hair">
        <color theme="8"/>
      </right>
      <top style="dashed">
        <color theme="0" tint="-0.34998626667073579"/>
      </top>
      <bottom/>
      <diagonal/>
    </border>
    <border>
      <left style="hair">
        <color theme="8"/>
      </left>
      <right style="hair">
        <color theme="8"/>
      </right>
      <top style="hair">
        <color theme="8"/>
      </top>
      <bottom style="hair">
        <color theme="8"/>
      </bottom>
      <diagonal/>
    </border>
    <border>
      <left/>
      <right/>
      <top style="dashed">
        <color theme="0" tint="-0.499984740745262"/>
      </top>
      <bottom/>
      <diagonal/>
    </border>
    <border>
      <left style="hair">
        <color theme="4" tint="0.59996337778862885"/>
      </left>
      <right style="hair">
        <color theme="4" tint="0.59996337778862885"/>
      </right>
      <top style="hair">
        <color theme="4" tint="0.59996337778862885"/>
      </top>
      <bottom style="hair">
        <color theme="4" tint="0.59996337778862885"/>
      </bottom>
      <diagonal/>
    </border>
    <border>
      <left style="hair">
        <color rgb="FF77CCD7"/>
      </left>
      <right style="hair">
        <color rgb="FF77CCD7"/>
      </right>
      <top style="dashed">
        <color theme="0" tint="-0.34998626667073579"/>
      </top>
      <bottom style="hair">
        <color rgb="FF77CCD7"/>
      </bottom>
      <diagonal/>
    </border>
    <border>
      <left style="hair">
        <color rgb="FF8DC192"/>
      </left>
      <right style="hair">
        <color rgb="FF8DC192"/>
      </right>
      <top style="dashed">
        <color theme="0" tint="-0.34998626667073579"/>
      </top>
      <bottom style="hair">
        <color rgb="FF8DC192"/>
      </bottom>
      <diagonal/>
    </border>
    <border>
      <left style="hair">
        <color rgb="FF60A4EE"/>
      </left>
      <right style="hair">
        <color rgb="FF60A4EE"/>
      </right>
      <top style="dashed">
        <color theme="0" tint="-0.34998626667073579"/>
      </top>
      <bottom style="hair">
        <color rgb="FF60A4EE"/>
      </bottom>
      <diagonal/>
    </border>
    <border>
      <left style="hair">
        <color rgb="FF60A4EE"/>
      </left>
      <right style="hair">
        <color rgb="FF60A4EE"/>
      </right>
      <top/>
      <bottom/>
      <diagonal/>
    </border>
    <border>
      <left style="hair">
        <color rgb="FFD8767F"/>
      </left>
      <right style="hair">
        <color rgb="FFD8767F"/>
      </right>
      <top style="dashed">
        <color theme="0" tint="-0.34998626667073579"/>
      </top>
      <bottom style="hair">
        <color rgb="FFD8767F"/>
      </bottom>
      <diagonal/>
    </border>
    <border>
      <left style="hair">
        <color rgb="FFD8767F"/>
      </left>
      <right style="hair">
        <color rgb="FFD8767F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86"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/>
    </xf>
    <xf numFmtId="0" fontId="5" fillId="4" borderId="5" xfId="0" applyFont="1" applyFill="1" applyBorder="1" applyAlignment="1">
      <alignment horizontal="center"/>
    </xf>
    <xf numFmtId="0" fontId="5" fillId="4" borderId="6" xfId="0" applyFont="1" applyFill="1" applyBorder="1" applyAlignment="1">
      <alignment horizontal="center"/>
    </xf>
    <xf numFmtId="0" fontId="0" fillId="2" borderId="7" xfId="0" applyFill="1" applyBorder="1" applyAlignment="1">
      <alignment horizontal="left"/>
    </xf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164" fontId="6" fillId="4" borderId="0" xfId="1" applyNumberFormat="1" applyFont="1" applyFill="1" applyAlignment="1">
      <alignment horizontal="center"/>
    </xf>
    <xf numFmtId="0" fontId="0" fillId="2" borderId="11" xfId="0" applyFill="1" applyBorder="1" applyAlignment="1">
      <alignment horizontal="left"/>
    </xf>
    <xf numFmtId="1" fontId="0" fillId="2" borderId="12" xfId="0" applyNumberFormat="1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164" fontId="6" fillId="4" borderId="0" xfId="1" applyNumberFormat="1" applyFont="1" applyFill="1" applyAlignment="1">
      <alignment horizontal="center" vertical="center" wrapText="1"/>
    </xf>
    <xf numFmtId="0" fontId="6" fillId="0" borderId="13" xfId="0" applyFont="1" applyBorder="1" applyAlignment="1">
      <alignment horizontal="left"/>
    </xf>
    <xf numFmtId="3" fontId="6" fillId="0" borderId="13" xfId="0" applyNumberFormat="1" applyFont="1" applyBorder="1" applyAlignment="1">
      <alignment horizontal="center"/>
    </xf>
    <xf numFmtId="164" fontId="6" fillId="0" borderId="13" xfId="1" applyNumberFormat="1" applyFont="1" applyBorder="1" applyAlignment="1">
      <alignment horizontal="center"/>
    </xf>
    <xf numFmtId="164" fontId="6" fillId="4" borderId="14" xfId="1" applyNumberFormat="1" applyFont="1" applyFill="1" applyBorder="1" applyAlignment="1">
      <alignment horizontal="center"/>
    </xf>
    <xf numFmtId="0" fontId="7" fillId="0" borderId="15" xfId="0" applyFont="1" applyBorder="1" applyAlignment="1">
      <alignment horizontal="left"/>
    </xf>
    <xf numFmtId="3" fontId="7" fillId="0" borderId="15" xfId="0" applyNumberFormat="1" applyFont="1" applyBorder="1" applyAlignment="1">
      <alignment horizontal="center"/>
    </xf>
    <xf numFmtId="164" fontId="7" fillId="0" borderId="15" xfId="1" applyNumberFormat="1" applyFont="1" applyBorder="1" applyAlignment="1">
      <alignment horizontal="center"/>
    </xf>
    <xf numFmtId="164" fontId="7" fillId="4" borderId="16" xfId="1" applyNumberFormat="1" applyFont="1" applyFill="1" applyBorder="1" applyAlignment="1">
      <alignment horizontal="center"/>
    </xf>
    <xf numFmtId="0" fontId="0" fillId="0" borderId="17" xfId="0" applyBorder="1" applyAlignment="1">
      <alignment horizontal="left"/>
    </xf>
    <xf numFmtId="3" fontId="0" fillId="0" borderId="17" xfId="0" applyNumberFormat="1" applyBorder="1" applyAlignment="1">
      <alignment horizontal="center"/>
    </xf>
    <xf numFmtId="164" fontId="0" fillId="0" borderId="17" xfId="1" applyNumberFormat="1" applyFont="1" applyBorder="1" applyAlignment="1">
      <alignment horizontal="center"/>
    </xf>
    <xf numFmtId="164" fontId="0" fillId="4" borderId="18" xfId="1" applyNumberFormat="1" applyFont="1" applyFill="1" applyBorder="1" applyAlignment="1">
      <alignment horizontal="center"/>
    </xf>
    <xf numFmtId="0" fontId="0" fillId="0" borderId="19" xfId="0" applyBorder="1" applyAlignment="1">
      <alignment horizontal="left"/>
    </xf>
    <xf numFmtId="3" fontId="0" fillId="0" borderId="19" xfId="0" applyNumberFormat="1" applyBorder="1" applyAlignment="1">
      <alignment horizontal="center"/>
    </xf>
    <xf numFmtId="164" fontId="0" fillId="0" borderId="19" xfId="1" applyNumberFormat="1" applyFont="1" applyBorder="1" applyAlignment="1">
      <alignment horizontal="center"/>
    </xf>
    <xf numFmtId="0" fontId="0" fillId="0" borderId="20" xfId="0" applyBorder="1" applyAlignment="1">
      <alignment horizontal="left"/>
    </xf>
    <xf numFmtId="3" fontId="0" fillId="0" borderId="20" xfId="0" applyNumberFormat="1" applyBorder="1" applyAlignment="1">
      <alignment horizontal="center"/>
    </xf>
    <xf numFmtId="164" fontId="0" fillId="0" borderId="20" xfId="1" applyNumberFormat="1" applyFont="1" applyBorder="1" applyAlignment="1">
      <alignment horizontal="center"/>
    </xf>
    <xf numFmtId="0" fontId="0" fillId="0" borderId="21" xfId="0" applyBorder="1" applyAlignment="1">
      <alignment horizontal="left"/>
    </xf>
    <xf numFmtId="0" fontId="0" fillId="0" borderId="22" xfId="0" applyBorder="1" applyAlignment="1">
      <alignment horizontal="left"/>
    </xf>
    <xf numFmtId="3" fontId="0" fillId="0" borderId="23" xfId="0" applyNumberFormat="1" applyBorder="1" applyAlignment="1">
      <alignment horizontal="center"/>
    </xf>
    <xf numFmtId="164" fontId="0" fillId="0" borderId="23" xfId="1" applyNumberFormat="1" applyFont="1" applyBorder="1" applyAlignment="1">
      <alignment horizontal="center"/>
    </xf>
    <xf numFmtId="164" fontId="0" fillId="4" borderId="24" xfId="1" applyNumberFormat="1" applyFont="1" applyFill="1" applyBorder="1" applyAlignment="1">
      <alignment horizontal="center"/>
    </xf>
    <xf numFmtId="2" fontId="0" fillId="0" borderId="25" xfId="0" applyNumberFormat="1" applyBorder="1" applyAlignment="1">
      <alignment horizontal="center"/>
    </xf>
    <xf numFmtId="2" fontId="0" fillId="0" borderId="26" xfId="0" applyNumberFormat="1" applyBorder="1" applyAlignment="1">
      <alignment horizontal="center"/>
    </xf>
    <xf numFmtId="2" fontId="0" fillId="0" borderId="27" xfId="0" applyNumberFormat="1" applyBorder="1" applyAlignment="1">
      <alignment horizontal="center"/>
    </xf>
    <xf numFmtId="0" fontId="5" fillId="4" borderId="28" xfId="0" applyFont="1" applyFill="1" applyBorder="1" applyAlignment="1">
      <alignment horizontal="center"/>
    </xf>
    <xf numFmtId="0" fontId="5" fillId="4" borderId="29" xfId="0" applyFont="1" applyFill="1" applyBorder="1" applyAlignment="1">
      <alignment horizontal="center"/>
    </xf>
    <xf numFmtId="0" fontId="5" fillId="4" borderId="30" xfId="0" applyFont="1" applyFill="1" applyBorder="1" applyAlignment="1">
      <alignment horizontal="center"/>
    </xf>
    <xf numFmtId="164" fontId="7" fillId="4" borderId="15" xfId="1" applyNumberFormat="1" applyFont="1" applyFill="1" applyBorder="1" applyAlignment="1">
      <alignment horizontal="center"/>
    </xf>
    <xf numFmtId="0" fontId="0" fillId="0" borderId="18" xfId="0" applyBorder="1" applyAlignment="1">
      <alignment horizontal="left"/>
    </xf>
    <xf numFmtId="164" fontId="0" fillId="0" borderId="18" xfId="1" applyNumberFormat="1" applyFont="1" applyBorder="1" applyAlignment="1">
      <alignment horizontal="center"/>
    </xf>
    <xf numFmtId="3" fontId="0" fillId="0" borderId="18" xfId="0" applyNumberFormat="1" applyBorder="1" applyAlignment="1">
      <alignment horizontal="center"/>
    </xf>
    <xf numFmtId="0" fontId="0" fillId="0" borderId="23" xfId="0" applyBorder="1" applyAlignment="1">
      <alignment horizontal="left"/>
    </xf>
    <xf numFmtId="0" fontId="5" fillId="4" borderId="31" xfId="0" applyFont="1" applyFill="1" applyBorder="1" applyAlignment="1">
      <alignment horizontal="center"/>
    </xf>
    <xf numFmtId="0" fontId="5" fillId="4" borderId="32" xfId="0" applyFont="1" applyFill="1" applyBorder="1" applyAlignment="1">
      <alignment horizontal="center"/>
    </xf>
    <xf numFmtId="0" fontId="5" fillId="4" borderId="33" xfId="0" applyFont="1" applyFill="1" applyBorder="1" applyAlignment="1">
      <alignment horizontal="center"/>
    </xf>
    <xf numFmtId="0" fontId="8" fillId="0" borderId="14" xfId="0" applyFont="1" applyBorder="1" applyAlignment="1">
      <alignment horizontal="left"/>
    </xf>
    <xf numFmtId="3" fontId="8" fillId="0" borderId="14" xfId="0" applyNumberFormat="1" applyFont="1" applyBorder="1" applyAlignment="1">
      <alignment horizontal="center"/>
    </xf>
    <xf numFmtId="164" fontId="8" fillId="0" borderId="14" xfId="1" applyNumberFormat="1" applyFont="1" applyBorder="1" applyAlignment="1">
      <alignment horizontal="center"/>
    </xf>
    <xf numFmtId="164" fontId="8" fillId="4" borderId="16" xfId="1" applyNumberFormat="1" applyFont="1" applyFill="1" applyBorder="1" applyAlignment="1">
      <alignment horizontal="center"/>
    </xf>
    <xf numFmtId="0" fontId="0" fillId="0" borderId="34" xfId="0" applyBorder="1" applyAlignment="1">
      <alignment horizontal="left"/>
    </xf>
    <xf numFmtId="3" fontId="0" fillId="0" borderId="34" xfId="0" applyNumberFormat="1" applyBorder="1" applyAlignment="1">
      <alignment horizontal="center"/>
    </xf>
    <xf numFmtId="164" fontId="0" fillId="0" borderId="34" xfId="1" applyNumberFormat="1" applyFont="1" applyBorder="1" applyAlignment="1">
      <alignment horizontal="center"/>
    </xf>
    <xf numFmtId="0" fontId="0" fillId="0" borderId="35" xfId="0" applyBorder="1" applyAlignment="1">
      <alignment horizontal="left"/>
    </xf>
    <xf numFmtId="3" fontId="0" fillId="0" borderId="35" xfId="0" applyNumberFormat="1" applyBorder="1" applyAlignment="1">
      <alignment horizontal="center"/>
    </xf>
    <xf numFmtId="164" fontId="0" fillId="0" borderId="35" xfId="1" applyNumberFormat="1" applyFont="1" applyBorder="1" applyAlignment="1">
      <alignment horizontal="center"/>
    </xf>
    <xf numFmtId="0" fontId="5" fillId="5" borderId="0" xfId="0" applyFont="1" applyFill="1" applyAlignment="1">
      <alignment horizontal="center"/>
    </xf>
    <xf numFmtId="0" fontId="0" fillId="2" borderId="36" xfId="0" applyFill="1" applyBorder="1" applyAlignment="1">
      <alignment horizontal="left"/>
    </xf>
    <xf numFmtId="164" fontId="6" fillId="6" borderId="0" xfId="1" applyNumberFormat="1" applyFont="1" applyFill="1" applyAlignment="1">
      <alignment horizontal="center"/>
    </xf>
    <xf numFmtId="164" fontId="6" fillId="6" borderId="0" xfId="1" applyNumberFormat="1" applyFont="1" applyFill="1" applyAlignment="1">
      <alignment horizontal="center" vertical="center" wrapText="1"/>
    </xf>
    <xf numFmtId="0" fontId="9" fillId="0" borderId="37" xfId="0" applyFont="1" applyBorder="1" applyAlignment="1">
      <alignment horizontal="left"/>
    </xf>
    <xf numFmtId="3" fontId="9" fillId="0" borderId="37" xfId="0" applyNumberFormat="1" applyFont="1" applyBorder="1" applyAlignment="1">
      <alignment horizontal="center"/>
    </xf>
    <xf numFmtId="164" fontId="9" fillId="0" borderId="37" xfId="1" applyNumberFormat="1" applyFont="1" applyBorder="1" applyAlignment="1">
      <alignment horizontal="center"/>
    </xf>
    <xf numFmtId="164" fontId="9" fillId="6" borderId="38" xfId="1" applyNumberFormat="1" applyFont="1" applyFill="1" applyBorder="1" applyAlignment="1">
      <alignment horizontal="center"/>
    </xf>
    <xf numFmtId="0" fontId="10" fillId="0" borderId="39" xfId="0" applyFont="1" applyBorder="1" applyAlignment="1">
      <alignment horizontal="left"/>
    </xf>
    <xf numFmtId="3" fontId="10" fillId="0" borderId="39" xfId="0" applyNumberFormat="1" applyFont="1" applyBorder="1" applyAlignment="1">
      <alignment horizontal="center"/>
    </xf>
    <xf numFmtId="164" fontId="10" fillId="0" borderId="39" xfId="1" applyNumberFormat="1" applyFont="1" applyBorder="1" applyAlignment="1">
      <alignment horizontal="center"/>
    </xf>
    <xf numFmtId="164" fontId="10" fillId="6" borderId="39" xfId="1" applyNumberFormat="1" applyFont="1" applyFill="1" applyBorder="1" applyAlignment="1">
      <alignment horizontal="center"/>
    </xf>
    <xf numFmtId="164" fontId="0" fillId="6" borderId="18" xfId="1" applyNumberFormat="1" applyFont="1" applyFill="1" applyBorder="1" applyAlignment="1">
      <alignment horizontal="center"/>
    </xf>
    <xf numFmtId="0" fontId="10" fillId="0" borderId="37" xfId="0" applyFont="1" applyBorder="1" applyAlignment="1">
      <alignment horizontal="left"/>
    </xf>
    <xf numFmtId="3" fontId="10" fillId="0" borderId="37" xfId="0" applyNumberFormat="1" applyFont="1" applyBorder="1" applyAlignment="1">
      <alignment horizontal="center"/>
    </xf>
    <xf numFmtId="164" fontId="10" fillId="0" borderId="37" xfId="1" applyNumberFormat="1" applyFont="1" applyBorder="1" applyAlignment="1">
      <alignment horizontal="center"/>
    </xf>
    <xf numFmtId="164" fontId="10" fillId="6" borderId="40" xfId="1" applyNumberFormat="1" applyFont="1" applyFill="1" applyBorder="1" applyAlignment="1">
      <alignment horizontal="center"/>
    </xf>
    <xf numFmtId="164" fontId="0" fillId="6" borderId="41" xfId="1" applyNumberFormat="1" applyFont="1" applyFill="1" applyBorder="1" applyAlignment="1">
      <alignment horizontal="center"/>
    </xf>
    <xf numFmtId="164" fontId="0" fillId="6" borderId="0" xfId="1" applyNumberFormat="1" applyFont="1" applyFill="1" applyAlignment="1">
      <alignment horizontal="center"/>
    </xf>
    <xf numFmtId="0" fontId="0" fillId="0" borderId="42" xfId="0" applyBorder="1" applyAlignment="1">
      <alignment horizontal="left"/>
    </xf>
    <xf numFmtId="3" fontId="0" fillId="0" borderId="43" xfId="0" applyNumberFormat="1" applyBorder="1" applyAlignment="1">
      <alignment horizontal="center"/>
    </xf>
    <xf numFmtId="164" fontId="0" fillId="0" borderId="43" xfId="1" applyNumberFormat="1" applyFont="1" applyBorder="1" applyAlignment="1">
      <alignment horizontal="center"/>
    </xf>
    <xf numFmtId="0" fontId="0" fillId="0" borderId="44" xfId="0" applyBorder="1" applyAlignment="1">
      <alignment horizontal="left"/>
    </xf>
    <xf numFmtId="3" fontId="0" fillId="0" borderId="44" xfId="0" applyNumberFormat="1" applyBorder="1" applyAlignment="1">
      <alignment horizontal="center"/>
    </xf>
    <xf numFmtId="164" fontId="0" fillId="0" borderId="44" xfId="1" applyNumberFormat="1" applyFont="1" applyBorder="1" applyAlignment="1">
      <alignment horizontal="center"/>
    </xf>
    <xf numFmtId="3" fontId="0" fillId="0" borderId="22" xfId="0" applyNumberFormat="1" applyBorder="1" applyAlignment="1">
      <alignment horizontal="center"/>
    </xf>
    <xf numFmtId="164" fontId="0" fillId="0" borderId="22" xfId="1" applyNumberFormat="1" applyFont="1" applyBorder="1" applyAlignment="1">
      <alignment horizontal="center"/>
    </xf>
    <xf numFmtId="0" fontId="5" fillId="7" borderId="0" xfId="0" applyFont="1" applyFill="1" applyAlignment="1">
      <alignment horizontal="center"/>
    </xf>
    <xf numFmtId="0" fontId="0" fillId="7" borderId="0" xfId="0" applyFill="1" applyAlignment="1">
      <alignment horizontal="center"/>
    </xf>
    <xf numFmtId="0" fontId="0" fillId="2" borderId="45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8" xfId="0" applyFill="1" applyBorder="1" applyAlignment="1">
      <alignment horizontal="center" vertical="center" wrapText="1"/>
    </xf>
    <xf numFmtId="0" fontId="11" fillId="0" borderId="46" xfId="0" applyFont="1" applyBorder="1" applyAlignment="1">
      <alignment horizontal="left"/>
    </xf>
    <xf numFmtId="2" fontId="12" fillId="0" borderId="46" xfId="0" applyNumberFormat="1" applyFont="1" applyBorder="1" applyAlignment="1">
      <alignment horizontal="center"/>
    </xf>
    <xf numFmtId="2" fontId="12" fillId="0" borderId="47" xfId="0" applyNumberFormat="1" applyFont="1" applyBorder="1" applyAlignment="1">
      <alignment horizontal="center"/>
    </xf>
    <xf numFmtId="164" fontId="12" fillId="0" borderId="46" xfId="1" applyNumberFormat="1" applyFont="1" applyBorder="1" applyAlignment="1">
      <alignment horizontal="center"/>
    </xf>
    <xf numFmtId="2" fontId="12" fillId="7" borderId="0" xfId="0" applyNumberFormat="1" applyFont="1" applyFill="1" applyAlignment="1">
      <alignment horizontal="center"/>
    </xf>
    <xf numFmtId="0" fontId="12" fillId="0" borderId="48" xfId="0" applyFont="1" applyBorder="1" applyAlignment="1">
      <alignment horizontal="left"/>
    </xf>
    <xf numFmtId="2" fontId="12" fillId="0" borderId="48" xfId="0" applyNumberFormat="1" applyFont="1" applyBorder="1" applyAlignment="1">
      <alignment horizontal="center"/>
    </xf>
    <xf numFmtId="2" fontId="12" fillId="0" borderId="49" xfId="0" applyNumberFormat="1" applyFont="1" applyBorder="1" applyAlignment="1">
      <alignment horizontal="center"/>
    </xf>
    <xf numFmtId="164" fontId="12" fillId="0" borderId="48" xfId="1" applyNumberFormat="1" applyFont="1" applyBorder="1" applyAlignment="1">
      <alignment horizontal="center"/>
    </xf>
    <xf numFmtId="0" fontId="0" fillId="0" borderId="50" xfId="0" applyBorder="1" applyAlignment="1">
      <alignment horizontal="left"/>
    </xf>
    <xf numFmtId="2" fontId="0" fillId="0" borderId="50" xfId="0" applyNumberFormat="1" applyBorder="1" applyAlignment="1">
      <alignment horizontal="center"/>
    </xf>
    <xf numFmtId="2" fontId="0" fillId="0" borderId="51" xfId="0" applyNumberFormat="1" applyBorder="1" applyAlignment="1">
      <alignment horizontal="center"/>
    </xf>
    <xf numFmtId="164" fontId="0" fillId="0" borderId="50" xfId="1" applyNumberFormat="1" applyFont="1" applyBorder="1" applyAlignment="1">
      <alignment horizontal="center"/>
    </xf>
    <xf numFmtId="2" fontId="0" fillId="7" borderId="0" xfId="0" applyNumberFormat="1" applyFill="1" applyAlignment="1">
      <alignment horizontal="center"/>
    </xf>
    <xf numFmtId="2" fontId="0" fillId="0" borderId="19" xfId="0" applyNumberFormat="1" applyBorder="1" applyAlignment="1">
      <alignment horizontal="center"/>
    </xf>
    <xf numFmtId="2" fontId="0" fillId="0" borderId="52" xfId="0" applyNumberFormat="1" applyBorder="1" applyAlignment="1">
      <alignment horizontal="center"/>
    </xf>
    <xf numFmtId="0" fontId="0" fillId="0" borderId="53" xfId="0" applyBorder="1" applyAlignment="1">
      <alignment horizontal="left"/>
    </xf>
    <xf numFmtId="2" fontId="0" fillId="0" borderId="53" xfId="0" applyNumberFormat="1" applyBorder="1" applyAlignment="1">
      <alignment horizontal="center"/>
    </xf>
    <xf numFmtId="2" fontId="0" fillId="0" borderId="54" xfId="0" applyNumberFormat="1" applyBorder="1" applyAlignment="1">
      <alignment horizontal="center"/>
    </xf>
    <xf numFmtId="164" fontId="0" fillId="0" borderId="53" xfId="1" applyNumberFormat="1" applyFont="1" applyBorder="1" applyAlignment="1">
      <alignment horizontal="center"/>
    </xf>
    <xf numFmtId="0" fontId="12" fillId="0" borderId="55" xfId="0" applyFont="1" applyBorder="1" applyAlignment="1">
      <alignment horizontal="left"/>
    </xf>
    <xf numFmtId="2" fontId="12" fillId="0" borderId="55" xfId="0" applyNumberFormat="1" applyFont="1" applyBorder="1" applyAlignment="1">
      <alignment horizontal="center"/>
    </xf>
    <xf numFmtId="164" fontId="12" fillId="0" borderId="55" xfId="1" applyNumberFormat="1" applyFont="1" applyBorder="1" applyAlignment="1">
      <alignment horizontal="center"/>
    </xf>
    <xf numFmtId="2" fontId="0" fillId="0" borderId="56" xfId="0" applyNumberFormat="1" applyBorder="1" applyAlignment="1">
      <alignment horizontal="center"/>
    </xf>
    <xf numFmtId="2" fontId="0" fillId="0" borderId="57" xfId="0" applyNumberFormat="1" applyBorder="1" applyAlignment="1">
      <alignment horizontal="center"/>
    </xf>
    <xf numFmtId="164" fontId="0" fillId="0" borderId="56" xfId="1" applyNumberFormat="1" applyFont="1" applyBorder="1" applyAlignment="1">
      <alignment horizontal="center"/>
    </xf>
    <xf numFmtId="2" fontId="0" fillId="0" borderId="58" xfId="0" applyNumberFormat="1" applyBorder="1" applyAlignment="1">
      <alignment horizontal="center"/>
    </xf>
    <xf numFmtId="2" fontId="0" fillId="0" borderId="59" xfId="0" applyNumberFormat="1" applyBorder="1" applyAlignment="1">
      <alignment horizontal="center"/>
    </xf>
    <xf numFmtId="164" fontId="0" fillId="0" borderId="58" xfId="1" applyNumberFormat="1" applyFont="1" applyBorder="1" applyAlignment="1">
      <alignment horizontal="center"/>
    </xf>
    <xf numFmtId="2" fontId="0" fillId="0" borderId="60" xfId="0" applyNumberFormat="1" applyBorder="1" applyAlignment="1">
      <alignment horizontal="center"/>
    </xf>
    <xf numFmtId="2" fontId="0" fillId="0" borderId="61" xfId="0" applyNumberFormat="1" applyBorder="1" applyAlignment="1">
      <alignment horizontal="center"/>
    </xf>
    <xf numFmtId="164" fontId="0" fillId="0" borderId="60" xfId="1" applyNumberFormat="1" applyFont="1" applyBorder="1" applyAlignment="1">
      <alignment horizontal="center"/>
    </xf>
    <xf numFmtId="165" fontId="12" fillId="0" borderId="46" xfId="0" applyNumberFormat="1" applyFont="1" applyBorder="1" applyAlignment="1">
      <alignment horizontal="center"/>
    </xf>
    <xf numFmtId="2" fontId="12" fillId="0" borderId="62" xfId="0" applyNumberFormat="1" applyFont="1" applyBorder="1" applyAlignment="1">
      <alignment horizontal="center"/>
    </xf>
    <xf numFmtId="0" fontId="12" fillId="0" borderId="46" xfId="0" applyFont="1" applyBorder="1" applyAlignment="1">
      <alignment horizontal="left"/>
    </xf>
    <xf numFmtId="2" fontId="0" fillId="0" borderId="63" xfId="0" applyNumberFormat="1" applyBorder="1" applyAlignment="1">
      <alignment horizontal="center"/>
    </xf>
    <xf numFmtId="165" fontId="0" fillId="0" borderId="50" xfId="0" applyNumberFormat="1" applyBorder="1" applyAlignment="1">
      <alignment horizontal="center"/>
    </xf>
    <xf numFmtId="165" fontId="0" fillId="0" borderId="53" xfId="0" applyNumberFormat="1" applyBorder="1" applyAlignment="1">
      <alignment horizontal="center"/>
    </xf>
    <xf numFmtId="165" fontId="12" fillId="0" borderId="48" xfId="0" applyNumberFormat="1" applyFont="1" applyBorder="1" applyAlignment="1">
      <alignment horizontal="center"/>
    </xf>
    <xf numFmtId="2" fontId="0" fillId="0" borderId="64" xfId="0" applyNumberFormat="1" applyBorder="1" applyAlignment="1">
      <alignment horizontal="center"/>
    </xf>
    <xf numFmtId="164" fontId="0" fillId="0" borderId="64" xfId="1" applyNumberFormat="1" applyFont="1" applyBorder="1" applyAlignment="1">
      <alignment horizontal="center"/>
    </xf>
    <xf numFmtId="165" fontId="0" fillId="0" borderId="64" xfId="0" applyNumberFormat="1" applyBorder="1" applyAlignment="1">
      <alignment horizontal="center"/>
    </xf>
    <xf numFmtId="165" fontId="0" fillId="0" borderId="58" xfId="0" applyNumberFormat="1" applyBorder="1" applyAlignment="1">
      <alignment horizontal="center"/>
    </xf>
    <xf numFmtId="0" fontId="0" fillId="0" borderId="65" xfId="0" applyBorder="1" applyAlignment="1">
      <alignment horizontal="left"/>
    </xf>
    <xf numFmtId="2" fontId="0" fillId="0" borderId="65" xfId="0" applyNumberFormat="1" applyBorder="1" applyAlignment="1">
      <alignment horizontal="center"/>
    </xf>
    <xf numFmtId="2" fontId="0" fillId="0" borderId="66" xfId="0" applyNumberFormat="1" applyBorder="1" applyAlignment="1">
      <alignment horizontal="center"/>
    </xf>
    <xf numFmtId="164" fontId="0" fillId="0" borderId="65" xfId="1" applyNumberFormat="1" applyFont="1" applyBorder="1" applyAlignment="1">
      <alignment horizontal="center"/>
    </xf>
    <xf numFmtId="0" fontId="0" fillId="0" borderId="58" xfId="0" applyBorder="1" applyAlignment="1">
      <alignment horizontal="left"/>
    </xf>
    <xf numFmtId="0" fontId="0" fillId="0" borderId="67" xfId="0" applyBorder="1" applyAlignment="1">
      <alignment horizontal="left"/>
    </xf>
    <xf numFmtId="2" fontId="0" fillId="0" borderId="67" xfId="0" applyNumberFormat="1" applyBorder="1" applyAlignment="1">
      <alignment horizontal="center"/>
    </xf>
    <xf numFmtId="164" fontId="0" fillId="0" borderId="67" xfId="1" applyNumberFormat="1" applyFont="1" applyBorder="1" applyAlignment="1">
      <alignment horizontal="center"/>
    </xf>
    <xf numFmtId="0" fontId="0" fillId="0" borderId="60" xfId="0" applyBorder="1" applyAlignment="1">
      <alignment horizontal="left"/>
    </xf>
    <xf numFmtId="2" fontId="0" fillId="0" borderId="68" xfId="0" applyNumberFormat="1" applyBorder="1" applyAlignment="1">
      <alignment horizontal="center"/>
    </xf>
    <xf numFmtId="0" fontId="5" fillId="8" borderId="0" xfId="0" applyFont="1" applyFill="1" applyAlignment="1">
      <alignment horizontal="center"/>
    </xf>
    <xf numFmtId="0" fontId="0" fillId="8" borderId="0" xfId="0" applyFill="1" applyAlignment="1">
      <alignment horizontal="center"/>
    </xf>
    <xf numFmtId="0" fontId="0" fillId="2" borderId="10" xfId="0" applyFill="1" applyBorder="1" applyAlignment="1">
      <alignment horizontal="center" vertical="center" wrapText="1"/>
    </xf>
    <xf numFmtId="0" fontId="14" fillId="0" borderId="69" xfId="0" applyFont="1" applyBorder="1" applyAlignment="1">
      <alignment horizontal="left"/>
    </xf>
    <xf numFmtId="164" fontId="15" fillId="0" borderId="69" xfId="1" applyNumberFormat="1" applyFont="1" applyBorder="1" applyAlignment="1">
      <alignment horizontal="center"/>
    </xf>
    <xf numFmtId="166" fontId="15" fillId="0" borderId="70" xfId="0" applyNumberFormat="1" applyFont="1" applyBorder="1" applyAlignment="1">
      <alignment horizontal="center"/>
    </xf>
    <xf numFmtId="166" fontId="15" fillId="0" borderId="71" xfId="0" applyNumberFormat="1" applyFont="1" applyBorder="1" applyAlignment="1">
      <alignment horizontal="center"/>
    </xf>
    <xf numFmtId="166" fontId="15" fillId="8" borderId="0" xfId="0" applyNumberFormat="1" applyFont="1" applyFill="1" applyAlignment="1">
      <alignment horizontal="center"/>
    </xf>
    <xf numFmtId="0" fontId="15" fillId="0" borderId="72" xfId="0" applyFont="1" applyBorder="1" applyAlignment="1">
      <alignment horizontal="left"/>
    </xf>
    <xf numFmtId="164" fontId="15" fillId="0" borderId="72" xfId="1" applyNumberFormat="1" applyFont="1" applyBorder="1" applyAlignment="1">
      <alignment horizontal="center"/>
    </xf>
    <xf numFmtId="166" fontId="15" fillId="0" borderId="73" xfId="0" applyNumberFormat="1" applyFont="1" applyBorder="1" applyAlignment="1">
      <alignment horizontal="center"/>
    </xf>
    <xf numFmtId="166" fontId="15" fillId="0" borderId="74" xfId="0" applyNumberFormat="1" applyFont="1" applyBorder="1" applyAlignment="1">
      <alignment horizontal="center"/>
    </xf>
    <xf numFmtId="0" fontId="0" fillId="0" borderId="75" xfId="0" applyBorder="1" applyAlignment="1">
      <alignment horizontal="left"/>
    </xf>
    <xf numFmtId="164" fontId="0" fillId="0" borderId="75" xfId="1" applyNumberFormat="1" applyFont="1" applyBorder="1" applyAlignment="1">
      <alignment horizontal="center"/>
    </xf>
    <xf numFmtId="166" fontId="0" fillId="0" borderId="76" xfId="0" applyNumberFormat="1" applyBorder="1" applyAlignment="1">
      <alignment horizontal="center"/>
    </xf>
    <xf numFmtId="166" fontId="0" fillId="0" borderId="77" xfId="0" applyNumberFormat="1" applyBorder="1" applyAlignment="1">
      <alignment horizontal="center"/>
    </xf>
    <xf numFmtId="166" fontId="0" fillId="8" borderId="0" xfId="0" applyNumberFormat="1" applyFill="1" applyAlignment="1">
      <alignment horizontal="center"/>
    </xf>
    <xf numFmtId="166" fontId="0" fillId="0" borderId="52" xfId="0" applyNumberFormat="1" applyBorder="1" applyAlignment="1">
      <alignment horizontal="center"/>
    </xf>
    <xf numFmtId="166" fontId="0" fillId="0" borderId="78" xfId="0" applyNumberFormat="1" applyBorder="1" applyAlignment="1">
      <alignment horizontal="center"/>
    </xf>
    <xf numFmtId="0" fontId="0" fillId="0" borderId="79" xfId="0" applyBorder="1" applyAlignment="1">
      <alignment horizontal="left"/>
    </xf>
    <xf numFmtId="164" fontId="0" fillId="0" borderId="79" xfId="1" applyNumberFormat="1" applyFont="1" applyBorder="1" applyAlignment="1">
      <alignment horizontal="center"/>
    </xf>
    <xf numFmtId="166" fontId="0" fillId="0" borderId="80" xfId="0" applyNumberFormat="1" applyBorder="1" applyAlignment="1">
      <alignment horizontal="center"/>
    </xf>
    <xf numFmtId="166" fontId="0" fillId="0" borderId="81" xfId="0" applyNumberFormat="1" applyBorder="1" applyAlignment="1">
      <alignment horizontal="center"/>
    </xf>
    <xf numFmtId="166" fontId="0" fillId="0" borderId="82" xfId="0" applyNumberFormat="1" applyBorder="1" applyAlignment="1">
      <alignment horizontal="center"/>
    </xf>
    <xf numFmtId="166" fontId="0" fillId="0" borderId="83" xfId="0" applyNumberFormat="1" applyBorder="1" applyAlignment="1">
      <alignment horizontal="center"/>
    </xf>
    <xf numFmtId="166" fontId="0" fillId="0" borderId="84" xfId="0" applyNumberFormat="1" applyBorder="1" applyAlignment="1">
      <alignment horizontal="center"/>
    </xf>
    <xf numFmtId="166" fontId="0" fillId="0" borderId="85" xfId="0" applyNumberFormat="1" applyBorder="1" applyAlignment="1">
      <alignment horizontal="center"/>
    </xf>
    <xf numFmtId="0" fontId="16" fillId="9" borderId="0" xfId="0" applyFont="1" applyFill="1" applyAlignment="1">
      <alignment horizontal="center"/>
    </xf>
    <xf numFmtId="0" fontId="5" fillId="10" borderId="0" xfId="0" applyFont="1" applyFill="1" applyAlignment="1">
      <alignment horizontal="center"/>
    </xf>
    <xf numFmtId="0" fontId="0" fillId="10" borderId="0" xfId="0" applyFill="1" applyAlignment="1">
      <alignment horizontal="center"/>
    </xf>
    <xf numFmtId="0" fontId="17" fillId="0" borderId="86" xfId="0" applyFont="1" applyBorder="1" applyAlignment="1">
      <alignment horizontal="left"/>
    </xf>
    <xf numFmtId="167" fontId="17" fillId="0" borderId="86" xfId="0" applyNumberFormat="1" applyFont="1" applyBorder="1" applyAlignment="1">
      <alignment horizontal="center"/>
    </xf>
    <xf numFmtId="164" fontId="17" fillId="0" borderId="86" xfId="1" applyNumberFormat="1" applyFont="1" applyBorder="1" applyAlignment="1">
      <alignment horizontal="center"/>
    </xf>
    <xf numFmtId="164" fontId="17" fillId="10" borderId="0" xfId="1" applyNumberFormat="1" applyFont="1" applyFill="1" applyAlignment="1">
      <alignment horizontal="center"/>
    </xf>
    <xf numFmtId="0" fontId="18" fillId="0" borderId="87" xfId="0" applyFont="1" applyBorder="1" applyAlignment="1">
      <alignment horizontal="left"/>
    </xf>
    <xf numFmtId="167" fontId="18" fillId="0" borderId="87" xfId="0" applyNumberFormat="1" applyFont="1" applyBorder="1" applyAlignment="1">
      <alignment horizontal="center"/>
    </xf>
    <xf numFmtId="164" fontId="18" fillId="0" borderId="87" xfId="1" applyNumberFormat="1" applyFont="1" applyBorder="1" applyAlignment="1">
      <alignment horizontal="center"/>
    </xf>
    <xf numFmtId="164" fontId="18" fillId="10" borderId="0" xfId="1" applyNumberFormat="1" applyFont="1" applyFill="1" applyAlignment="1">
      <alignment horizontal="center"/>
    </xf>
    <xf numFmtId="3" fontId="18" fillId="0" borderId="87" xfId="0" applyNumberFormat="1" applyFont="1" applyBorder="1" applyAlignment="1">
      <alignment horizontal="center"/>
    </xf>
    <xf numFmtId="0" fontId="0" fillId="0" borderId="88" xfId="0" applyBorder="1" applyAlignment="1">
      <alignment horizontal="left"/>
    </xf>
    <xf numFmtId="167" fontId="0" fillId="0" borderId="89" xfId="0" applyNumberFormat="1" applyBorder="1" applyAlignment="1">
      <alignment horizontal="center"/>
    </xf>
    <xf numFmtId="164" fontId="0" fillId="0" borderId="89" xfId="1" applyNumberFormat="1" applyFont="1" applyBorder="1" applyAlignment="1">
      <alignment horizontal="center"/>
    </xf>
    <xf numFmtId="164" fontId="0" fillId="10" borderId="0" xfId="1" applyNumberFormat="1" applyFont="1" applyFill="1" applyAlignment="1">
      <alignment horizontal="center"/>
    </xf>
    <xf numFmtId="164" fontId="0" fillId="0" borderId="88" xfId="1" applyNumberFormat="1" applyFont="1" applyBorder="1" applyAlignment="1">
      <alignment horizontal="center"/>
    </xf>
    <xf numFmtId="3" fontId="0" fillId="0" borderId="88" xfId="0" applyNumberFormat="1" applyBorder="1" applyAlignment="1">
      <alignment horizontal="center"/>
    </xf>
    <xf numFmtId="0" fontId="0" fillId="0" borderId="90" xfId="0" applyBorder="1" applyAlignment="1">
      <alignment horizontal="left"/>
    </xf>
    <xf numFmtId="167" fontId="0" fillId="0" borderId="19" xfId="0" applyNumberFormat="1" applyBorder="1" applyAlignment="1">
      <alignment horizontal="center"/>
    </xf>
    <xf numFmtId="0" fontId="0" fillId="0" borderId="91" xfId="0" applyBorder="1" applyAlignment="1">
      <alignment horizontal="left"/>
    </xf>
    <xf numFmtId="0" fontId="0" fillId="0" borderId="92" xfId="0" applyBorder="1" applyAlignment="1">
      <alignment horizontal="left"/>
    </xf>
    <xf numFmtId="167" fontId="0" fillId="0" borderId="93" xfId="0" applyNumberFormat="1" applyBorder="1" applyAlignment="1">
      <alignment horizontal="center"/>
    </xf>
    <xf numFmtId="164" fontId="0" fillId="0" borderId="93" xfId="1" applyNumberFormat="1" applyFont="1" applyBorder="1" applyAlignment="1">
      <alignment horizontal="center"/>
    </xf>
    <xf numFmtId="3" fontId="0" fillId="0" borderId="93" xfId="0" applyNumberFormat="1" applyBorder="1" applyAlignment="1">
      <alignment horizontal="center"/>
    </xf>
    <xf numFmtId="167" fontId="0" fillId="0" borderId="21" xfId="0" applyNumberFormat="1" applyBorder="1" applyAlignment="1">
      <alignment horizontal="center"/>
    </xf>
    <xf numFmtId="164" fontId="0" fillId="0" borderId="21" xfId="1" applyNumberFormat="1" applyFont="1" applyBorder="1" applyAlignment="1">
      <alignment horizontal="center"/>
    </xf>
    <xf numFmtId="3" fontId="0" fillId="0" borderId="21" xfId="0" applyNumberFormat="1" applyBorder="1" applyAlignment="1">
      <alignment horizontal="center"/>
    </xf>
    <xf numFmtId="167" fontId="0" fillId="0" borderId="22" xfId="0" applyNumberFormat="1" applyBorder="1" applyAlignment="1">
      <alignment horizontal="center"/>
    </xf>
    <xf numFmtId="167" fontId="0" fillId="0" borderId="44" xfId="0" applyNumberFormat="1" applyBorder="1" applyAlignment="1">
      <alignment horizontal="center"/>
    </xf>
    <xf numFmtId="168" fontId="17" fillId="0" borderId="86" xfId="0" applyNumberFormat="1" applyFont="1" applyBorder="1" applyAlignment="1">
      <alignment horizontal="center"/>
    </xf>
    <xf numFmtId="164" fontId="17" fillId="0" borderId="94" xfId="1" applyNumberFormat="1" applyFont="1" applyBorder="1" applyAlignment="1">
      <alignment horizontal="center"/>
    </xf>
    <xf numFmtId="169" fontId="17" fillId="0" borderId="94" xfId="0" applyNumberFormat="1" applyFont="1" applyBorder="1" applyAlignment="1">
      <alignment horizontal="center"/>
    </xf>
    <xf numFmtId="169" fontId="17" fillId="0" borderId="95" xfId="0" applyNumberFormat="1" applyFont="1" applyBorder="1" applyAlignment="1">
      <alignment horizontal="center"/>
    </xf>
    <xf numFmtId="0" fontId="17" fillId="10" borderId="0" xfId="0" applyFont="1" applyFill="1" applyAlignment="1">
      <alignment horizontal="center"/>
    </xf>
    <xf numFmtId="168" fontId="18" fillId="0" borderId="87" xfId="0" applyNumberFormat="1" applyFont="1" applyBorder="1" applyAlignment="1">
      <alignment horizontal="center"/>
    </xf>
    <xf numFmtId="164" fontId="18" fillId="0" borderId="96" xfId="1" applyNumberFormat="1" applyFont="1" applyBorder="1" applyAlignment="1">
      <alignment horizontal="center"/>
    </xf>
    <xf numFmtId="169" fontId="18" fillId="0" borderId="96" xfId="0" applyNumberFormat="1" applyFont="1" applyBorder="1" applyAlignment="1">
      <alignment horizontal="center"/>
    </xf>
    <xf numFmtId="169" fontId="18" fillId="0" borderId="97" xfId="0" applyNumberFormat="1" applyFont="1" applyBorder="1" applyAlignment="1">
      <alignment horizontal="center"/>
    </xf>
    <xf numFmtId="0" fontId="18" fillId="10" borderId="0" xfId="0" applyFont="1" applyFill="1" applyAlignment="1">
      <alignment horizontal="center"/>
    </xf>
    <xf numFmtId="168" fontId="0" fillId="0" borderId="89" xfId="0" applyNumberFormat="1" applyBorder="1" applyAlignment="1">
      <alignment horizontal="center"/>
    </xf>
    <xf numFmtId="164" fontId="0" fillId="0" borderId="98" xfId="1" applyNumberFormat="1" applyFont="1" applyBorder="1" applyAlignment="1">
      <alignment horizontal="center"/>
    </xf>
    <xf numFmtId="169" fontId="0" fillId="0" borderId="98" xfId="0" applyNumberFormat="1" applyBorder="1" applyAlignment="1">
      <alignment horizontal="center"/>
    </xf>
    <xf numFmtId="169" fontId="0" fillId="0" borderId="99" xfId="0" applyNumberFormat="1" applyBorder="1" applyAlignment="1">
      <alignment horizontal="center"/>
    </xf>
    <xf numFmtId="168" fontId="0" fillId="0" borderId="19" xfId="0" applyNumberFormat="1" applyBorder="1" applyAlignment="1">
      <alignment horizontal="center"/>
    </xf>
    <xf numFmtId="164" fontId="0" fillId="0" borderId="100" xfId="1" applyNumberFormat="1" applyFont="1" applyBorder="1" applyAlignment="1">
      <alignment horizontal="center"/>
    </xf>
    <xf numFmtId="169" fontId="0" fillId="0" borderId="100" xfId="0" applyNumberFormat="1" applyBorder="1" applyAlignment="1">
      <alignment horizontal="center"/>
    </xf>
    <xf numFmtId="169" fontId="0" fillId="0" borderId="101" xfId="0" applyNumberFormat="1" applyBorder="1" applyAlignment="1">
      <alignment horizontal="center"/>
    </xf>
    <xf numFmtId="164" fontId="0" fillId="0" borderId="102" xfId="1" applyNumberFormat="1" applyFont="1" applyBorder="1" applyAlignment="1">
      <alignment horizontal="center"/>
    </xf>
    <xf numFmtId="169" fontId="0" fillId="0" borderId="102" xfId="0" applyNumberFormat="1" applyBorder="1" applyAlignment="1">
      <alignment horizontal="center"/>
    </xf>
    <xf numFmtId="169" fontId="0" fillId="0" borderId="103" xfId="0" applyNumberFormat="1" applyBorder="1" applyAlignment="1">
      <alignment horizontal="center"/>
    </xf>
    <xf numFmtId="168" fontId="0" fillId="0" borderId="93" xfId="0" applyNumberFormat="1" applyBorder="1" applyAlignment="1">
      <alignment horizontal="center"/>
    </xf>
    <xf numFmtId="164" fontId="0" fillId="0" borderId="104" xfId="1" applyNumberFormat="1" applyFont="1" applyBorder="1" applyAlignment="1">
      <alignment horizontal="center"/>
    </xf>
    <xf numFmtId="169" fontId="0" fillId="0" borderId="104" xfId="0" applyNumberFormat="1" applyBorder="1" applyAlignment="1">
      <alignment horizontal="center"/>
    </xf>
    <xf numFmtId="169" fontId="0" fillId="0" borderId="105" xfId="0" applyNumberFormat="1" applyBorder="1" applyAlignment="1">
      <alignment horizontal="center"/>
    </xf>
    <xf numFmtId="168" fontId="0" fillId="0" borderId="21" xfId="0" applyNumberFormat="1" applyBorder="1" applyAlignment="1">
      <alignment horizontal="center"/>
    </xf>
    <xf numFmtId="164" fontId="0" fillId="0" borderId="106" xfId="1" applyNumberFormat="1" applyFont="1" applyBorder="1" applyAlignment="1">
      <alignment horizontal="center"/>
    </xf>
    <xf numFmtId="169" fontId="0" fillId="0" borderId="106" xfId="0" applyNumberFormat="1" applyBorder="1" applyAlignment="1">
      <alignment horizontal="center"/>
    </xf>
    <xf numFmtId="169" fontId="0" fillId="0" borderId="107" xfId="0" applyNumberFormat="1" applyBorder="1" applyAlignment="1">
      <alignment horizontal="center"/>
    </xf>
    <xf numFmtId="164" fontId="0" fillId="0" borderId="52" xfId="1" applyNumberFormat="1" applyFont="1" applyBorder="1" applyAlignment="1">
      <alignment horizontal="center"/>
    </xf>
    <xf numFmtId="169" fontId="0" fillId="0" borderId="52" xfId="0" applyNumberFormat="1" applyBorder="1" applyAlignment="1">
      <alignment horizontal="center"/>
    </xf>
    <xf numFmtId="169" fontId="0" fillId="0" borderId="78" xfId="0" applyNumberFormat="1" applyBorder="1" applyAlignment="1">
      <alignment horizontal="center"/>
    </xf>
    <xf numFmtId="168" fontId="0" fillId="0" borderId="22" xfId="0" applyNumberFormat="1" applyBorder="1" applyAlignment="1">
      <alignment horizontal="center"/>
    </xf>
    <xf numFmtId="164" fontId="0" fillId="0" borderId="84" xfId="1" applyNumberFormat="1" applyFont="1" applyBorder="1" applyAlignment="1">
      <alignment horizontal="center"/>
    </xf>
    <xf numFmtId="169" fontId="0" fillId="0" borderId="82" xfId="0" applyNumberFormat="1" applyBorder="1" applyAlignment="1">
      <alignment horizontal="center"/>
    </xf>
    <xf numFmtId="169" fontId="0" fillId="0" borderId="83" xfId="0" applyNumberFormat="1" applyBorder="1" applyAlignment="1">
      <alignment horizontal="center"/>
    </xf>
    <xf numFmtId="168" fontId="0" fillId="0" borderId="44" xfId="0" applyNumberFormat="1" applyBorder="1" applyAlignment="1">
      <alignment horizontal="center"/>
    </xf>
    <xf numFmtId="164" fontId="0" fillId="0" borderId="108" xfId="1" applyNumberFormat="1" applyFont="1" applyBorder="1" applyAlignment="1">
      <alignment horizontal="center"/>
    </xf>
    <xf numFmtId="169" fontId="0" fillId="0" borderId="109" xfId="0" applyNumberFormat="1" applyBorder="1" applyAlignment="1">
      <alignment horizontal="center"/>
    </xf>
    <xf numFmtId="169" fontId="0" fillId="0" borderId="110" xfId="0" applyNumberFormat="1" applyBorder="1" applyAlignment="1">
      <alignment horizontal="center"/>
    </xf>
    <xf numFmtId="169" fontId="0" fillId="0" borderId="111" xfId="0" applyNumberFormat="1" applyBorder="1" applyAlignment="1">
      <alignment horizontal="center"/>
    </xf>
    <xf numFmtId="169" fontId="0" fillId="0" borderId="112" xfId="0" applyNumberFormat="1" applyBorder="1" applyAlignment="1">
      <alignment horizontal="center"/>
    </xf>
    <xf numFmtId="164" fontId="0" fillId="0" borderId="113" xfId="1" applyNumberFormat="1" applyFont="1" applyBorder="1" applyAlignment="1">
      <alignment horizontal="center"/>
    </xf>
    <xf numFmtId="169" fontId="0" fillId="0" borderId="113" xfId="0" applyNumberFormat="1" applyBorder="1" applyAlignment="1">
      <alignment horizontal="center"/>
    </xf>
    <xf numFmtId="0" fontId="0" fillId="10" borderId="114" xfId="0" applyFill="1" applyBorder="1" applyAlignment="1">
      <alignment horizontal="center"/>
    </xf>
    <xf numFmtId="2" fontId="0" fillId="0" borderId="115" xfId="0" applyNumberFormat="1" applyBorder="1" applyAlignment="1">
      <alignment horizontal="center"/>
    </xf>
    <xf numFmtId="2" fontId="0" fillId="0" borderId="116" xfId="0" applyNumberFormat="1" applyBorder="1" applyAlignment="1">
      <alignment horizontal="center"/>
    </xf>
    <xf numFmtId="2" fontId="0" fillId="0" borderId="117" xfId="0" applyNumberFormat="1" applyBorder="1" applyAlignment="1">
      <alignment horizontal="center"/>
    </xf>
    <xf numFmtId="164" fontId="0" fillId="0" borderId="109" xfId="1" applyNumberFormat="1" applyFont="1" applyBorder="1" applyAlignment="1">
      <alignment horizontal="center"/>
    </xf>
    <xf numFmtId="0" fontId="16" fillId="11" borderId="0" xfId="0" applyFont="1" applyFill="1" applyAlignment="1">
      <alignment horizontal="center"/>
    </xf>
    <xf numFmtId="0" fontId="5" fillId="12" borderId="0" xfId="0" applyFont="1" applyFill="1" applyAlignment="1">
      <alignment horizontal="center"/>
    </xf>
    <xf numFmtId="0" fontId="0" fillId="12" borderId="9" xfId="0" applyFill="1" applyBorder="1" applyAlignment="1">
      <alignment horizontal="center"/>
    </xf>
    <xf numFmtId="0" fontId="0" fillId="2" borderId="118" xfId="0" applyFill="1" applyBorder="1" applyAlignment="1">
      <alignment horizontal="center" vertical="center" wrapText="1"/>
    </xf>
    <xf numFmtId="0" fontId="0" fillId="12" borderId="12" xfId="0" applyFill="1" applyBorder="1" applyAlignment="1">
      <alignment horizontal="center" vertical="center" wrapText="1"/>
    </xf>
    <xf numFmtId="0" fontId="19" fillId="0" borderId="119" xfId="0" applyFont="1" applyBorder="1" applyAlignment="1">
      <alignment horizontal="left"/>
    </xf>
    <xf numFmtId="0" fontId="19" fillId="0" borderId="120" xfId="0" applyFont="1" applyBorder="1" applyAlignment="1">
      <alignment horizontal="center"/>
    </xf>
    <xf numFmtId="164" fontId="19" fillId="0" borderId="120" xfId="1" applyNumberFormat="1" applyFont="1" applyBorder="1" applyAlignment="1">
      <alignment horizontal="center"/>
    </xf>
    <xf numFmtId="1" fontId="19" fillId="0" borderId="120" xfId="1" applyNumberFormat="1" applyFont="1" applyBorder="1" applyAlignment="1">
      <alignment horizontal="center"/>
    </xf>
    <xf numFmtId="164" fontId="19" fillId="12" borderId="121" xfId="1" applyNumberFormat="1" applyFont="1" applyFill="1" applyBorder="1" applyAlignment="1">
      <alignment horizontal="center"/>
    </xf>
    <xf numFmtId="1" fontId="19" fillId="0" borderId="120" xfId="0" applyNumberFormat="1" applyFont="1" applyBorder="1" applyAlignment="1">
      <alignment horizontal="center"/>
    </xf>
    <xf numFmtId="0" fontId="20" fillId="0" borderId="122" xfId="0" applyFont="1" applyBorder="1" applyAlignment="1">
      <alignment horizontal="left"/>
    </xf>
    <xf numFmtId="0" fontId="20" fillId="0" borderId="123" xfId="0" applyFont="1" applyBorder="1" applyAlignment="1">
      <alignment horizontal="center"/>
    </xf>
    <xf numFmtId="164" fontId="20" fillId="0" borderId="123" xfId="1" applyNumberFormat="1" applyFont="1" applyBorder="1" applyAlignment="1">
      <alignment horizontal="center"/>
    </xf>
    <xf numFmtId="1" fontId="20" fillId="0" borderId="123" xfId="1" applyNumberFormat="1" applyFont="1" applyBorder="1" applyAlignment="1">
      <alignment horizontal="center"/>
    </xf>
    <xf numFmtId="164" fontId="20" fillId="12" borderId="124" xfId="1" applyNumberFormat="1" applyFont="1" applyFill="1" applyBorder="1" applyAlignment="1">
      <alignment horizontal="center"/>
    </xf>
    <xf numFmtId="1" fontId="20" fillId="0" borderId="123" xfId="0" applyNumberFormat="1" applyFont="1" applyBorder="1" applyAlignment="1">
      <alignment horizontal="center"/>
    </xf>
    <xf numFmtId="0" fontId="0" fillId="0" borderId="125" xfId="0" applyBorder="1" applyAlignment="1">
      <alignment horizontal="center"/>
    </xf>
    <xf numFmtId="164" fontId="0" fillId="0" borderId="125" xfId="1" applyNumberFormat="1" applyFont="1" applyBorder="1" applyAlignment="1">
      <alignment horizontal="center"/>
    </xf>
    <xf numFmtId="1" fontId="0" fillId="0" borderId="125" xfId="1" applyNumberFormat="1" applyFont="1" applyBorder="1" applyAlignment="1">
      <alignment horizontal="center"/>
    </xf>
    <xf numFmtId="164" fontId="0" fillId="12" borderId="126" xfId="1" applyNumberFormat="1" applyFont="1" applyFill="1" applyBorder="1" applyAlignment="1">
      <alignment horizontal="center"/>
    </xf>
    <xf numFmtId="1" fontId="0" fillId="0" borderId="125" xfId="0" applyNumberFormat="1" applyBorder="1" applyAlignment="1">
      <alignment horizontal="center"/>
    </xf>
    <xf numFmtId="0" fontId="0" fillId="0" borderId="52" xfId="0" applyBorder="1" applyAlignment="1">
      <alignment horizontal="center"/>
    </xf>
    <xf numFmtId="1" fontId="0" fillId="0" borderId="52" xfId="1" applyNumberFormat="1" applyFont="1" applyBorder="1" applyAlignment="1">
      <alignment horizontal="center"/>
    </xf>
    <xf numFmtId="164" fontId="0" fillId="12" borderId="127" xfId="1" applyNumberFormat="1" applyFont="1" applyFill="1" applyBorder="1" applyAlignment="1">
      <alignment horizontal="center"/>
    </xf>
    <xf numFmtId="1" fontId="0" fillId="0" borderId="52" xfId="0" applyNumberFormat="1" applyBorder="1" applyAlignment="1">
      <alignment horizontal="center"/>
    </xf>
    <xf numFmtId="0" fontId="0" fillId="0" borderId="128" xfId="0" applyBorder="1" applyAlignment="1">
      <alignment horizontal="center"/>
    </xf>
    <xf numFmtId="164" fontId="0" fillId="0" borderId="128" xfId="1" applyNumberFormat="1" applyFont="1" applyBorder="1" applyAlignment="1">
      <alignment horizontal="center"/>
    </xf>
    <xf numFmtId="1" fontId="0" fillId="0" borderId="128" xfId="1" applyNumberFormat="1" applyFont="1" applyBorder="1" applyAlignment="1">
      <alignment horizontal="center"/>
    </xf>
    <xf numFmtId="164" fontId="0" fillId="12" borderId="129" xfId="1" applyNumberFormat="1" applyFont="1" applyFill="1" applyBorder="1" applyAlignment="1">
      <alignment horizontal="center"/>
    </xf>
    <xf numFmtId="1" fontId="0" fillId="0" borderId="128" xfId="0" applyNumberFormat="1" applyBorder="1" applyAlignment="1">
      <alignment horizontal="center"/>
    </xf>
    <xf numFmtId="0" fontId="20" fillId="0" borderId="130" xfId="0" applyFont="1" applyBorder="1" applyAlignment="1">
      <alignment horizontal="left"/>
    </xf>
    <xf numFmtId="1" fontId="0" fillId="0" borderId="113" xfId="1" applyNumberFormat="1" applyFont="1" applyBorder="1" applyAlignment="1">
      <alignment horizontal="center"/>
    </xf>
    <xf numFmtId="164" fontId="0" fillId="12" borderId="131" xfId="1" applyNumberFormat="1" applyFont="1" applyFill="1" applyBorder="1" applyAlignment="1">
      <alignment horizontal="center"/>
    </xf>
    <xf numFmtId="0" fontId="5" fillId="12" borderId="132" xfId="0" applyFont="1" applyFill="1" applyBorder="1" applyAlignment="1">
      <alignment horizontal="center"/>
    </xf>
    <xf numFmtId="3" fontId="19" fillId="0" borderId="120" xfId="0" applyNumberFormat="1" applyFont="1" applyBorder="1" applyAlignment="1">
      <alignment horizontal="center"/>
    </xf>
    <xf numFmtId="3" fontId="19" fillId="0" borderId="120" xfId="1" applyNumberFormat="1" applyFont="1" applyBorder="1" applyAlignment="1">
      <alignment horizontal="center"/>
    </xf>
    <xf numFmtId="3" fontId="20" fillId="0" borderId="123" xfId="0" applyNumberFormat="1" applyFont="1" applyBorder="1" applyAlignment="1">
      <alignment horizontal="center"/>
    </xf>
    <xf numFmtId="3" fontId="20" fillId="0" borderId="123" xfId="1" applyNumberFormat="1" applyFont="1" applyBorder="1" applyAlignment="1">
      <alignment horizontal="center"/>
    </xf>
    <xf numFmtId="3" fontId="0" fillId="0" borderId="125" xfId="0" applyNumberFormat="1" applyBorder="1" applyAlignment="1">
      <alignment horizontal="center"/>
    </xf>
    <xf numFmtId="3" fontId="0" fillId="0" borderId="125" xfId="1" applyNumberFormat="1" applyFont="1" applyBorder="1" applyAlignment="1">
      <alignment horizontal="center"/>
    </xf>
    <xf numFmtId="3" fontId="0" fillId="0" borderId="52" xfId="0" applyNumberFormat="1" applyBorder="1" applyAlignment="1">
      <alignment horizontal="center"/>
    </xf>
    <xf numFmtId="3" fontId="0" fillId="0" borderId="52" xfId="1" applyNumberFormat="1" applyFont="1" applyBorder="1" applyAlignment="1">
      <alignment horizontal="center"/>
    </xf>
    <xf numFmtId="3" fontId="0" fillId="0" borderId="128" xfId="0" applyNumberFormat="1" applyBorder="1" applyAlignment="1">
      <alignment horizontal="center"/>
    </xf>
    <xf numFmtId="3" fontId="0" fillId="0" borderId="128" xfId="1" applyNumberFormat="1" applyFont="1" applyBorder="1" applyAlignment="1">
      <alignment horizontal="center"/>
    </xf>
    <xf numFmtId="3" fontId="0" fillId="0" borderId="113" xfId="1" applyNumberFormat="1" applyFont="1" applyBorder="1" applyAlignment="1">
      <alignment horizontal="center"/>
    </xf>
    <xf numFmtId="0" fontId="0" fillId="0" borderId="0" xfId="0" applyAlignment="1">
      <alignment horizontal="left"/>
    </xf>
    <xf numFmtId="0" fontId="3" fillId="3" borderId="5" xfId="0" applyFont="1" applyFill="1" applyBorder="1" applyAlignment="1">
      <alignment horizontal="center" wrapText="1"/>
    </xf>
    <xf numFmtId="0" fontId="5" fillId="13" borderId="0" xfId="0" applyFont="1" applyFill="1" applyAlignment="1">
      <alignment horizontal="center"/>
    </xf>
    <xf numFmtId="0" fontId="0" fillId="13" borderId="0" xfId="0" applyFill="1" applyAlignment="1">
      <alignment horizontal="center"/>
    </xf>
    <xf numFmtId="3" fontId="6" fillId="0" borderId="13" xfId="0" applyNumberFormat="1" applyFont="1" applyBorder="1" applyAlignment="1">
      <alignment horizontal="right" vertical="center"/>
    </xf>
    <xf numFmtId="0" fontId="21" fillId="0" borderId="133" xfId="0" applyFont="1" applyBorder="1" applyAlignment="1">
      <alignment horizontal="left"/>
    </xf>
    <xf numFmtId="3" fontId="21" fillId="0" borderId="133" xfId="0" applyNumberFormat="1" applyFont="1" applyBorder="1" applyAlignment="1">
      <alignment horizontal="center" vertical="center"/>
    </xf>
    <xf numFmtId="164" fontId="21" fillId="0" borderId="133" xfId="1" applyNumberFormat="1" applyFont="1" applyBorder="1" applyAlignment="1">
      <alignment horizontal="center" vertical="center"/>
    </xf>
    <xf numFmtId="0" fontId="22" fillId="13" borderId="0" xfId="0" applyFont="1" applyFill="1" applyAlignment="1">
      <alignment horizontal="center"/>
    </xf>
    <xf numFmtId="3" fontId="0" fillId="0" borderId="0" xfId="0" applyNumberFormat="1"/>
    <xf numFmtId="3" fontId="0" fillId="0" borderId="34" xfId="0" applyNumberFormat="1" applyBorder="1" applyAlignment="1">
      <alignment horizontal="left"/>
    </xf>
    <xf numFmtId="3" fontId="0" fillId="0" borderId="34" xfId="0" applyNumberFormat="1" applyBorder="1" applyAlignment="1">
      <alignment horizontal="center" vertical="center"/>
    </xf>
    <xf numFmtId="164" fontId="1" fillId="0" borderId="34" xfId="1" applyNumberFormat="1" applyFont="1" applyBorder="1" applyAlignment="1">
      <alignment horizontal="center" vertical="center"/>
    </xf>
    <xf numFmtId="3" fontId="23" fillId="0" borderId="134" xfId="0" applyNumberFormat="1" applyFont="1" applyBorder="1" applyAlignment="1">
      <alignment horizontal="right"/>
    </xf>
    <xf numFmtId="3" fontId="24" fillId="0" borderId="135" xfId="0" applyNumberFormat="1" applyFont="1" applyBorder="1" applyAlignment="1">
      <alignment horizontal="right"/>
    </xf>
    <xf numFmtId="0" fontId="21" fillId="0" borderId="136" xfId="0" applyFont="1" applyBorder="1" applyAlignment="1">
      <alignment horizontal="left"/>
    </xf>
    <xf numFmtId="3" fontId="21" fillId="0" borderId="136" xfId="0" applyNumberFormat="1" applyFont="1" applyBorder="1" applyAlignment="1">
      <alignment horizontal="center" vertical="center"/>
    </xf>
    <xf numFmtId="164" fontId="21" fillId="0" borderId="136" xfId="1" applyNumberFormat="1" applyFont="1" applyBorder="1" applyAlignment="1">
      <alignment horizontal="center" vertical="center"/>
    </xf>
    <xf numFmtId="0" fontId="22" fillId="0" borderId="137" xfId="0" applyFont="1" applyBorder="1" applyAlignment="1">
      <alignment horizontal="left"/>
    </xf>
    <xf numFmtId="3" fontId="22" fillId="0" borderId="137" xfId="0" applyNumberFormat="1" applyFont="1" applyBorder="1" applyAlignment="1">
      <alignment horizontal="center" vertical="center"/>
    </xf>
    <xf numFmtId="164" fontId="22" fillId="0" borderId="137" xfId="1" applyNumberFormat="1" applyFont="1" applyBorder="1" applyAlignment="1">
      <alignment horizontal="center" vertical="center"/>
    </xf>
    <xf numFmtId="3" fontId="0" fillId="0" borderId="18" xfId="0" applyNumberFormat="1" applyBorder="1" applyAlignment="1">
      <alignment horizontal="left"/>
    </xf>
    <xf numFmtId="3" fontId="0" fillId="0" borderId="18" xfId="0" applyNumberFormat="1" applyBorder="1" applyAlignment="1">
      <alignment horizontal="center" vertical="center"/>
    </xf>
    <xf numFmtId="164" fontId="1" fillId="0" borderId="18" xfId="1" applyNumberFormat="1" applyFont="1" applyBorder="1" applyAlignment="1">
      <alignment horizontal="center" vertical="center"/>
    </xf>
    <xf numFmtId="0" fontId="0" fillId="12" borderId="0" xfId="0" applyFill="1" applyAlignment="1">
      <alignment horizontal="center"/>
    </xf>
    <xf numFmtId="0" fontId="25" fillId="0" borderId="138" xfId="0" applyFont="1" applyBorder="1" applyAlignment="1">
      <alignment horizontal="left"/>
    </xf>
    <xf numFmtId="3" fontId="25" fillId="0" borderId="138" xfId="0" applyNumberFormat="1" applyFont="1" applyBorder="1" applyAlignment="1">
      <alignment horizontal="center" vertical="center"/>
    </xf>
    <xf numFmtId="164" fontId="25" fillId="0" borderId="138" xfId="1" applyNumberFormat="1" applyFont="1" applyBorder="1" applyAlignment="1">
      <alignment horizontal="center" vertical="center"/>
    </xf>
    <xf numFmtId="0" fontId="22" fillId="12" borderId="0" xfId="0" applyFont="1" applyFill="1" applyAlignment="1">
      <alignment horizontal="center"/>
    </xf>
    <xf numFmtId="0" fontId="25" fillId="0" borderId="139" xfId="0" applyFont="1" applyBorder="1" applyAlignment="1">
      <alignment horizontal="left"/>
    </xf>
    <xf numFmtId="3" fontId="25" fillId="0" borderId="139" xfId="0" applyNumberFormat="1" applyFont="1" applyBorder="1" applyAlignment="1">
      <alignment horizontal="center" vertical="center"/>
    </xf>
    <xf numFmtId="164" fontId="25" fillId="0" borderId="139" xfId="1" applyNumberFormat="1" applyFont="1" applyBorder="1" applyAlignment="1">
      <alignment horizontal="center" vertical="center"/>
    </xf>
    <xf numFmtId="0" fontId="26" fillId="0" borderId="140" xfId="0" applyFont="1" applyBorder="1" applyAlignment="1">
      <alignment horizontal="left"/>
    </xf>
    <xf numFmtId="3" fontId="26" fillId="0" borderId="140" xfId="0" applyNumberFormat="1" applyFont="1" applyBorder="1" applyAlignment="1">
      <alignment horizontal="center" vertical="center"/>
    </xf>
    <xf numFmtId="164" fontId="26" fillId="0" borderId="140" xfId="1" applyNumberFormat="1" applyFont="1" applyBorder="1" applyAlignment="1">
      <alignment horizontal="center" vertical="center"/>
    </xf>
    <xf numFmtId="0" fontId="27" fillId="12" borderId="0" xfId="0" applyFont="1" applyFill="1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12" borderId="0" xfId="0" applyFill="1"/>
    <xf numFmtId="0" fontId="0" fillId="12" borderId="0" xfId="0" applyFill="1" applyAlignment="1">
      <alignment horizontal="right"/>
    </xf>
    <xf numFmtId="0" fontId="3" fillId="3" borderId="5" xfId="0" applyFont="1" applyFill="1" applyBorder="1" applyAlignment="1">
      <alignment horizontal="center" vertical="center" wrapText="1"/>
    </xf>
    <xf numFmtId="0" fontId="5" fillId="14" borderId="141" xfId="0" applyFont="1" applyFill="1" applyBorder="1" applyAlignment="1">
      <alignment horizontal="center"/>
    </xf>
    <xf numFmtId="0" fontId="0" fillId="14" borderId="0" xfId="0" applyFill="1" applyAlignment="1">
      <alignment horizontal="center"/>
    </xf>
    <xf numFmtId="0" fontId="0" fillId="2" borderId="36" xfId="0" applyFill="1" applyBorder="1" applyAlignment="1">
      <alignment horizontal="center" vertical="center" wrapText="1"/>
    </xf>
    <xf numFmtId="0" fontId="28" fillId="0" borderId="142" xfId="0" applyFont="1" applyBorder="1" applyAlignment="1">
      <alignment horizontal="left"/>
    </xf>
    <xf numFmtId="3" fontId="28" fillId="0" borderId="142" xfId="0" applyNumberFormat="1" applyFont="1" applyBorder="1" applyAlignment="1">
      <alignment horizontal="center"/>
    </xf>
    <xf numFmtId="164" fontId="28" fillId="0" borderId="142" xfId="1" applyNumberFormat="1" applyFont="1" applyBorder="1" applyAlignment="1">
      <alignment horizontal="center"/>
    </xf>
    <xf numFmtId="0" fontId="29" fillId="0" borderId="142" xfId="0" applyFont="1" applyBorder="1" applyAlignment="1">
      <alignment horizontal="left"/>
    </xf>
    <xf numFmtId="3" fontId="29" fillId="0" borderId="142" xfId="0" applyNumberFormat="1" applyFont="1" applyBorder="1" applyAlignment="1">
      <alignment horizontal="center"/>
    </xf>
    <xf numFmtId="164" fontId="29" fillId="0" borderId="142" xfId="1" applyNumberFormat="1" applyFont="1" applyBorder="1" applyAlignment="1">
      <alignment horizontal="center"/>
    </xf>
    <xf numFmtId="0" fontId="5" fillId="15" borderId="0" xfId="0" applyFont="1" applyFill="1" applyAlignment="1">
      <alignment horizontal="center"/>
    </xf>
    <xf numFmtId="0" fontId="0" fillId="15" borderId="0" xfId="0" applyFill="1" applyAlignment="1">
      <alignment horizontal="center"/>
    </xf>
    <xf numFmtId="0" fontId="30" fillId="0" borderId="143" xfId="0" applyFont="1" applyBorder="1" applyAlignment="1">
      <alignment horizontal="left"/>
    </xf>
    <xf numFmtId="3" fontId="30" fillId="0" borderId="143" xfId="0" applyNumberFormat="1" applyFont="1" applyBorder="1" applyAlignment="1">
      <alignment horizontal="center"/>
    </xf>
    <xf numFmtId="164" fontId="30" fillId="0" borderId="143" xfId="1" applyNumberFormat="1" applyFont="1" applyBorder="1" applyAlignment="1">
      <alignment horizontal="center"/>
    </xf>
    <xf numFmtId="0" fontId="5" fillId="16" borderId="0" xfId="0" applyFont="1" applyFill="1" applyAlignment="1">
      <alignment horizontal="center"/>
    </xf>
    <xf numFmtId="0" fontId="0" fillId="16" borderId="0" xfId="0" applyFill="1" applyAlignment="1">
      <alignment horizontal="center"/>
    </xf>
    <xf numFmtId="0" fontId="31" fillId="0" borderId="144" xfId="0" applyFont="1" applyBorder="1" applyAlignment="1">
      <alignment horizontal="left"/>
    </xf>
    <xf numFmtId="3" fontId="31" fillId="0" borderId="144" xfId="0" applyNumberFormat="1" applyFont="1" applyBorder="1" applyAlignment="1">
      <alignment horizontal="center" vertical="center"/>
    </xf>
    <xf numFmtId="164" fontId="31" fillId="0" borderId="144" xfId="1" applyNumberFormat="1" applyFont="1" applyBorder="1" applyAlignment="1">
      <alignment horizontal="center" vertical="center"/>
    </xf>
    <xf numFmtId="0" fontId="32" fillId="16" borderId="0" xfId="0" applyFont="1" applyFill="1" applyAlignment="1">
      <alignment horizontal="center"/>
    </xf>
    <xf numFmtId="164" fontId="0" fillId="0" borderId="34" xfId="1" applyNumberFormat="1" applyFont="1" applyBorder="1" applyAlignment="1">
      <alignment horizontal="center" vertical="center"/>
    </xf>
    <xf numFmtId="0" fontId="5" fillId="17" borderId="0" xfId="0" applyFont="1" applyFill="1" applyAlignment="1">
      <alignment horizontal="center"/>
    </xf>
    <xf numFmtId="0" fontId="0" fillId="17" borderId="0" xfId="0" applyFill="1" applyAlignment="1">
      <alignment horizontal="center"/>
    </xf>
    <xf numFmtId="0" fontId="33" fillId="0" borderId="145" xfId="0" applyFont="1" applyBorder="1" applyAlignment="1">
      <alignment horizontal="left"/>
    </xf>
    <xf numFmtId="3" fontId="33" fillId="0" borderId="145" xfId="0" applyNumberFormat="1" applyFont="1" applyBorder="1" applyAlignment="1">
      <alignment horizontal="center" vertical="center"/>
    </xf>
    <xf numFmtId="164" fontId="33" fillId="0" borderId="145" xfId="1" applyNumberFormat="1" applyFont="1" applyBorder="1" applyAlignment="1">
      <alignment horizontal="center" vertical="center"/>
    </xf>
    <xf numFmtId="0" fontId="34" fillId="17" borderId="146" xfId="0" applyFont="1" applyFill="1" applyBorder="1" applyAlignment="1">
      <alignment horizontal="center"/>
    </xf>
    <xf numFmtId="3" fontId="0" fillId="0" borderId="34" xfId="0" applyNumberFormat="1" applyBorder="1" applyAlignment="1">
      <alignment horizontal="left" wrapText="1"/>
    </xf>
    <xf numFmtId="0" fontId="5" fillId="18" borderId="0" xfId="0" applyFont="1" applyFill="1" applyAlignment="1">
      <alignment horizontal="center"/>
    </xf>
    <xf numFmtId="0" fontId="0" fillId="18" borderId="0" xfId="0" applyFill="1" applyAlignment="1">
      <alignment horizontal="center"/>
    </xf>
    <xf numFmtId="0" fontId="35" fillId="0" borderId="147" xfId="0" applyFont="1" applyBorder="1" applyAlignment="1">
      <alignment horizontal="left"/>
    </xf>
    <xf numFmtId="3" fontId="35" fillId="0" borderId="147" xfId="0" applyNumberFormat="1" applyFont="1" applyBorder="1" applyAlignment="1">
      <alignment horizontal="center" vertical="center"/>
    </xf>
    <xf numFmtId="164" fontId="35" fillId="0" borderId="147" xfId="1" applyNumberFormat="1" applyFont="1" applyBorder="1" applyAlignment="1">
      <alignment horizontal="center" vertical="center"/>
    </xf>
    <xf numFmtId="0" fontId="27" fillId="18" borderId="148" xfId="0" applyFont="1" applyFill="1" applyBorder="1" applyAlignment="1">
      <alignment horizontal="center"/>
    </xf>
    <xf numFmtId="0" fontId="3" fillId="3" borderId="0" xfId="0" applyFont="1" applyFill="1" applyAlignment="1">
      <alignment horizontal="center" vertical="center" wrapText="1"/>
    </xf>
    <xf numFmtId="0" fontId="0" fillId="0" borderId="142" xfId="0" applyBorder="1" applyAlignment="1">
      <alignment horizontal="left"/>
    </xf>
    <xf numFmtId="3" fontId="0" fillId="0" borderId="142" xfId="0" applyNumberFormat="1" applyBorder="1" applyAlignment="1">
      <alignment horizontal="center"/>
    </xf>
    <xf numFmtId="164" fontId="1" fillId="0" borderId="142" xfId="1" applyNumberFormat="1" applyFont="1" applyBorder="1" applyAlignment="1">
      <alignment horizontal="center"/>
    </xf>
    <xf numFmtId="4" fontId="0" fillId="0" borderId="142" xfId="0" applyNumberFormat="1" applyBorder="1" applyAlignment="1">
      <alignment horizontal="center"/>
    </xf>
    <xf numFmtId="164" fontId="0" fillId="0" borderId="142" xfId="1" applyNumberFormat="1" applyFont="1" applyBorder="1" applyAlignment="1">
      <alignment horizontal="center"/>
    </xf>
    <xf numFmtId="169" fontId="0" fillId="0" borderId="142" xfId="0" applyNumberFormat="1" applyBorder="1" applyAlignment="1">
      <alignment horizontal="center"/>
    </xf>
    <xf numFmtId="167" fontId="0" fillId="0" borderId="142" xfId="0" applyNumberFormat="1" applyBorder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57151</xdr:colOff>
      <xdr:row>0</xdr:row>
      <xdr:rowOff>38100</xdr:rowOff>
    </xdr:from>
    <xdr:to>
      <xdr:col>0</xdr:col>
      <xdr:colOff>1693334</xdr:colOff>
      <xdr:row>0</xdr:row>
      <xdr:rowOff>516043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CEF0F66-33F7-4FEC-A581-D127AE27FB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1" y="38100"/>
          <a:ext cx="1636183" cy="47794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285750</xdr:colOff>
      <xdr:row>0</xdr:row>
      <xdr:rowOff>47625</xdr:rowOff>
    </xdr:from>
    <xdr:ext cx="2133600" cy="582209"/>
    <xdr:pic>
      <xdr:nvPicPr>
        <xdr:cNvPr id="2" name="Imagen 1">
          <a:extLst>
            <a:ext uri="{FF2B5EF4-FFF2-40B4-BE49-F238E27FC236}">
              <a16:creationId xmlns:a16="http://schemas.microsoft.com/office/drawing/2014/main" id="{FECA04FA-A73A-43D0-8D5D-53D155528F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0" y="47625"/>
          <a:ext cx="2133600" cy="582209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0</xdr:rowOff>
    </xdr:from>
    <xdr:to>
      <xdr:col>0</xdr:col>
      <xdr:colOff>2204085</xdr:colOff>
      <xdr:row>0</xdr:row>
      <xdr:rowOff>578399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4775122-D41C-4FCF-9A96-1560091EAD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0"/>
          <a:ext cx="2137410" cy="57839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0</xdr:rowOff>
    </xdr:from>
    <xdr:to>
      <xdr:col>0</xdr:col>
      <xdr:colOff>2204085</xdr:colOff>
      <xdr:row>0</xdr:row>
      <xdr:rowOff>578399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026E591-5CE0-4C7E-8B38-F4A21EB95C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0"/>
          <a:ext cx="2137410" cy="5783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96BCA0-3FDD-420C-9B9E-1E0075EFF17D}">
  <dimension ref="A1:P381"/>
  <sheetViews>
    <sheetView tabSelected="1" zoomScaleNormal="100" workbookViewId="0">
      <pane xSplit="1" ySplit="6" topLeftCell="B7" activePane="bottomRight" state="frozen"/>
      <selection activeCell="A2" sqref="A2:P2"/>
      <selection pane="topRight" activeCell="A2" sqref="A2:P2"/>
      <selection pane="bottomLeft" activeCell="A2" sqref="A2:P2"/>
      <selection pane="bottomRight" activeCell="A2" sqref="A2:P2"/>
    </sheetView>
  </sheetViews>
  <sheetFormatPr baseColWidth="10" defaultRowHeight="15" x14ac:dyDescent="0.25"/>
  <cols>
    <col min="1" max="1" width="31.7109375" style="303" customWidth="1"/>
    <col min="2" max="3" width="13.140625" customWidth="1"/>
    <col min="4" max="5" width="13.85546875" customWidth="1"/>
    <col min="6" max="6" width="10.42578125" customWidth="1"/>
    <col min="7" max="7" width="12.7109375" customWidth="1"/>
    <col min="8" max="8" width="11" customWidth="1"/>
    <col min="9" max="9" width="2.7109375" customWidth="1"/>
    <col min="10" max="13" width="14.28515625" customWidth="1"/>
    <col min="14" max="14" width="10.5703125" customWidth="1"/>
    <col min="15" max="15" width="15.85546875" customWidth="1"/>
    <col min="16" max="16" width="9.5703125" customWidth="1"/>
  </cols>
  <sheetData>
    <row r="1" spans="1:16" ht="46.5" x14ac:dyDescent="0.25">
      <c r="A1" s="1" t="s">
        <v>0</v>
      </c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ht="21" x14ac:dyDescent="0.3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spans="1:16" ht="46.35" customHeight="1" x14ac:dyDescent="0.25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6"/>
    </row>
    <row r="4" spans="1:16" ht="21" x14ac:dyDescent="0.35">
      <c r="A4" s="7" t="s">
        <v>3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9"/>
    </row>
    <row r="5" spans="1:16" x14ac:dyDescent="0.25">
      <c r="A5" s="10"/>
      <c r="B5" s="11" t="s">
        <v>153</v>
      </c>
      <c r="C5" s="12"/>
      <c r="D5" s="12"/>
      <c r="E5" s="12"/>
      <c r="F5" s="12"/>
      <c r="G5" s="12"/>
      <c r="H5" s="13"/>
      <c r="I5" s="14"/>
      <c r="J5" s="11" t="str">
        <f>CONCATENATE("acumulado ",B5)</f>
        <v>acumulado mayo</v>
      </c>
      <c r="K5" s="12"/>
      <c r="L5" s="12"/>
      <c r="M5" s="12"/>
      <c r="N5" s="12"/>
      <c r="O5" s="12"/>
      <c r="P5" s="13"/>
    </row>
    <row r="6" spans="1:16" x14ac:dyDescent="0.25">
      <c r="A6" s="15"/>
      <c r="B6" s="16">
        <v>2023</v>
      </c>
      <c r="C6" s="17">
        <v>2024</v>
      </c>
      <c r="D6" s="17">
        <v>2025</v>
      </c>
      <c r="E6" s="17">
        <v>2026</v>
      </c>
      <c r="F6" s="17" t="str">
        <f>CONCATENATE("var ",RIGHT(E6,2),"/",RIGHT(D6,2))</f>
        <v>var 26/25</v>
      </c>
      <c r="G6" s="17" t="str">
        <f>CONCATENATE("dif ",RIGHT(E6,2),"-",RIGHT(D6,2))</f>
        <v>dif 26-25</v>
      </c>
      <c r="H6" s="17" t="str">
        <f>CONCATENATE("cuota ",RIGHT(E6,2))</f>
        <v>cuota 26</v>
      </c>
      <c r="I6" s="18"/>
      <c r="J6" s="17">
        <v>2023</v>
      </c>
      <c r="K6" s="17">
        <v>2024</v>
      </c>
      <c r="L6" s="17">
        <v>2025</v>
      </c>
      <c r="M6" s="17">
        <v>2026</v>
      </c>
      <c r="N6" s="17" t="str">
        <f>CONCATENATE("var ",RIGHT(M6,2),"/",RIGHT(L6,2))</f>
        <v>var 26/25</v>
      </c>
      <c r="O6" s="17" t="str">
        <f>CONCATENATE("dif ",RIGHT(M6,2),"-",RIGHT(L6,2))</f>
        <v>dif 26-25</v>
      </c>
      <c r="P6" s="17" t="str">
        <f>CONCATENATE("cuota ",RIGHT(M6,2))</f>
        <v>cuota 26</v>
      </c>
    </row>
    <row r="7" spans="1:16" x14ac:dyDescent="0.25">
      <c r="A7" s="19" t="s">
        <v>4</v>
      </c>
      <c r="B7" s="20">
        <v>391272</v>
      </c>
      <c r="C7" s="20">
        <v>451281</v>
      </c>
      <c r="D7" s="20">
        <v>445383</v>
      </c>
      <c r="E7" s="20">
        <v>440182</v>
      </c>
      <c r="F7" s="21">
        <f>E7/D7-1</f>
        <v>-1.1677589849635073E-2</v>
      </c>
      <c r="G7" s="20">
        <f t="shared" ref="G7:G18" si="0">E7-D7</f>
        <v>-5201</v>
      </c>
      <c r="H7" s="21">
        <f t="shared" ref="H7:H18" si="1">E7/$E$7</f>
        <v>1</v>
      </c>
      <c r="I7" s="22"/>
      <c r="J7" s="20">
        <v>2092095</v>
      </c>
      <c r="K7" s="20">
        <v>2242211</v>
      </c>
      <c r="L7" s="20">
        <v>2228887</v>
      </c>
      <c r="M7" s="20">
        <v>2217196</v>
      </c>
      <c r="N7" s="21">
        <f>M7/L7-1</f>
        <v>-5.2452188020298829E-3</v>
      </c>
      <c r="O7" s="20">
        <f>M7-L7</f>
        <v>-11691</v>
      </c>
      <c r="P7" s="21">
        <f t="shared" ref="P7:P18" si="2">M7/$M$7</f>
        <v>1</v>
      </c>
    </row>
    <row r="8" spans="1:16" x14ac:dyDescent="0.25">
      <c r="A8" s="23" t="s">
        <v>5</v>
      </c>
      <c r="B8" s="24">
        <v>311677</v>
      </c>
      <c r="C8" s="24">
        <v>354643</v>
      </c>
      <c r="D8" s="24">
        <v>342559</v>
      </c>
      <c r="E8" s="24">
        <v>342380</v>
      </c>
      <c r="F8" s="25">
        <f t="shared" ref="F8:F18" si="3">E8/D8-1</f>
        <v>-5.2253772342869542E-4</v>
      </c>
      <c r="G8" s="24">
        <f t="shared" si="0"/>
        <v>-179</v>
      </c>
      <c r="H8" s="25">
        <f t="shared" si="1"/>
        <v>0.77781463122072236</v>
      </c>
      <c r="I8" s="26"/>
      <c r="J8" s="24">
        <v>1654424</v>
      </c>
      <c r="K8" s="24">
        <v>1755270</v>
      </c>
      <c r="L8" s="24">
        <v>1724148</v>
      </c>
      <c r="M8" s="24">
        <v>1729091</v>
      </c>
      <c r="N8" s="25">
        <f t="shared" ref="N8:N18" si="4">M8/L8-1</f>
        <v>2.8669232571680858E-3</v>
      </c>
      <c r="O8" s="24">
        <f t="shared" ref="O8:O18" si="5">M8-L8</f>
        <v>4943</v>
      </c>
      <c r="P8" s="25">
        <f t="shared" si="2"/>
        <v>0.77985482564464303</v>
      </c>
    </row>
    <row r="9" spans="1:16" x14ac:dyDescent="0.25">
      <c r="A9" s="27" t="s">
        <v>6</v>
      </c>
      <c r="B9" s="28">
        <v>48965</v>
      </c>
      <c r="C9" s="28">
        <v>70902</v>
      </c>
      <c r="D9" s="28">
        <v>66921</v>
      </c>
      <c r="E9" s="28">
        <v>65595</v>
      </c>
      <c r="F9" s="29">
        <f t="shared" si="3"/>
        <v>-1.9814408033352771E-2</v>
      </c>
      <c r="G9" s="28">
        <f t="shared" si="0"/>
        <v>-1326</v>
      </c>
      <c r="H9" s="29">
        <f t="shared" si="1"/>
        <v>0.14901790622969591</v>
      </c>
      <c r="I9" s="30"/>
      <c r="J9" s="28">
        <v>305020</v>
      </c>
      <c r="K9" s="28">
        <v>345517</v>
      </c>
      <c r="L9" s="28">
        <v>336553</v>
      </c>
      <c r="M9" s="28">
        <v>341447</v>
      </c>
      <c r="N9" s="29">
        <f t="shared" si="4"/>
        <v>1.4541543233903775E-2</v>
      </c>
      <c r="O9" s="28">
        <f t="shared" si="5"/>
        <v>4894</v>
      </c>
      <c r="P9" s="29">
        <f t="shared" si="2"/>
        <v>0.15399946599218112</v>
      </c>
    </row>
    <row r="10" spans="1:16" x14ac:dyDescent="0.25">
      <c r="A10" s="31" t="s">
        <v>7</v>
      </c>
      <c r="B10" s="32">
        <v>206620</v>
      </c>
      <c r="C10" s="32">
        <v>224963</v>
      </c>
      <c r="D10" s="32">
        <v>215274</v>
      </c>
      <c r="E10" s="32">
        <v>217322</v>
      </c>
      <c r="F10" s="33">
        <f t="shared" si="3"/>
        <v>9.5134572684114627E-3</v>
      </c>
      <c r="G10" s="32">
        <f t="shared" si="0"/>
        <v>2048</v>
      </c>
      <c r="H10" s="33">
        <f t="shared" si="1"/>
        <v>0.49370942019437414</v>
      </c>
      <c r="I10" s="30"/>
      <c r="J10" s="32">
        <v>1035245</v>
      </c>
      <c r="K10" s="32">
        <v>1097910</v>
      </c>
      <c r="L10" s="32">
        <v>1075331</v>
      </c>
      <c r="M10" s="32">
        <v>1072619</v>
      </c>
      <c r="N10" s="33">
        <f>M10/L10-1</f>
        <v>-2.5220141519215478E-3</v>
      </c>
      <c r="O10" s="32">
        <f>M10-L10</f>
        <v>-2712</v>
      </c>
      <c r="P10" s="33">
        <f t="shared" si="2"/>
        <v>0.4837727471996161</v>
      </c>
    </row>
    <row r="11" spans="1:16" x14ac:dyDescent="0.25">
      <c r="A11" s="31" t="s">
        <v>8</v>
      </c>
      <c r="B11" s="32">
        <v>45073</v>
      </c>
      <c r="C11" s="32">
        <v>46719</v>
      </c>
      <c r="D11" s="32">
        <v>46444</v>
      </c>
      <c r="E11" s="32">
        <v>46337</v>
      </c>
      <c r="F11" s="33">
        <f t="shared" si="3"/>
        <v>-2.3038497976056727E-3</v>
      </c>
      <c r="G11" s="32">
        <f t="shared" si="0"/>
        <v>-107</v>
      </c>
      <c r="H11" s="33">
        <f t="shared" si="1"/>
        <v>0.10526782103766169</v>
      </c>
      <c r="I11" s="30"/>
      <c r="J11" s="32">
        <v>252267</v>
      </c>
      <c r="K11" s="32">
        <v>245604</v>
      </c>
      <c r="L11" s="32">
        <v>239599</v>
      </c>
      <c r="M11" s="32">
        <v>239647</v>
      </c>
      <c r="N11" s="33">
        <f t="shared" si="4"/>
        <v>2.0033472593783408E-4</v>
      </c>
      <c r="O11" s="32">
        <f t="shared" si="5"/>
        <v>48</v>
      </c>
      <c r="P11" s="33">
        <f t="shared" si="2"/>
        <v>0.10808561805090754</v>
      </c>
    </row>
    <row r="12" spans="1:16" x14ac:dyDescent="0.25">
      <c r="A12" s="31" t="s">
        <v>9</v>
      </c>
      <c r="B12" s="32">
        <v>8233</v>
      </c>
      <c r="C12" s="32">
        <v>9004</v>
      </c>
      <c r="D12" s="32">
        <v>10179</v>
      </c>
      <c r="E12" s="32">
        <v>9725</v>
      </c>
      <c r="F12" s="33">
        <f>E12/D12-1</f>
        <v>-4.4601630808527415E-2</v>
      </c>
      <c r="G12" s="32">
        <f t="shared" si="0"/>
        <v>-454</v>
      </c>
      <c r="H12" s="33">
        <f t="shared" si="1"/>
        <v>2.2093134203579428E-2</v>
      </c>
      <c r="I12" s="30"/>
      <c r="J12" s="32">
        <v>45814</v>
      </c>
      <c r="K12" s="32">
        <v>49013</v>
      </c>
      <c r="L12" s="32">
        <v>52282</v>
      </c>
      <c r="M12" s="32">
        <v>55144</v>
      </c>
      <c r="N12" s="33">
        <f t="shared" si="4"/>
        <v>5.4741593665123656E-2</v>
      </c>
      <c r="O12" s="32">
        <f t="shared" si="5"/>
        <v>2862</v>
      </c>
      <c r="P12" s="33">
        <f t="shared" si="2"/>
        <v>2.4871053348463554E-2</v>
      </c>
    </row>
    <row r="13" spans="1:16" x14ac:dyDescent="0.25">
      <c r="A13" s="34" t="s">
        <v>10</v>
      </c>
      <c r="B13" s="35">
        <v>2786</v>
      </c>
      <c r="C13" s="35">
        <v>3055</v>
      </c>
      <c r="D13" s="35">
        <v>3741</v>
      </c>
      <c r="E13" s="35">
        <v>3401</v>
      </c>
      <c r="F13" s="36">
        <f t="shared" si="3"/>
        <v>-9.088479016305806E-2</v>
      </c>
      <c r="G13" s="35">
        <f t="shared" si="0"/>
        <v>-340</v>
      </c>
      <c r="H13" s="36">
        <f t="shared" si="1"/>
        <v>7.7263495554111706E-3</v>
      </c>
      <c r="I13" s="30"/>
      <c r="J13" s="35">
        <v>16078</v>
      </c>
      <c r="K13" s="35">
        <v>17226</v>
      </c>
      <c r="L13" s="35">
        <v>20383</v>
      </c>
      <c r="M13" s="35">
        <v>20234</v>
      </c>
      <c r="N13" s="36">
        <f t="shared" si="4"/>
        <v>-7.3100132463327361E-3</v>
      </c>
      <c r="O13" s="35">
        <f t="shared" si="5"/>
        <v>-149</v>
      </c>
      <c r="P13" s="36">
        <f t="shared" si="2"/>
        <v>9.1259410534747492E-3</v>
      </c>
    </row>
    <row r="14" spans="1:16" x14ac:dyDescent="0.25">
      <c r="A14" s="23" t="s">
        <v>11</v>
      </c>
      <c r="B14" s="24">
        <v>79595</v>
      </c>
      <c r="C14" s="24">
        <v>96638</v>
      </c>
      <c r="D14" s="24">
        <v>102824</v>
      </c>
      <c r="E14" s="24">
        <v>97802</v>
      </c>
      <c r="F14" s="25">
        <f t="shared" si="3"/>
        <v>-4.8840737570995052E-2</v>
      </c>
      <c r="G14" s="24">
        <f t="shared" si="0"/>
        <v>-5022</v>
      </c>
      <c r="H14" s="25">
        <f t="shared" si="1"/>
        <v>0.22218536877927766</v>
      </c>
      <c r="I14" s="26"/>
      <c r="J14" s="24">
        <v>437671</v>
      </c>
      <c r="K14" s="24">
        <v>486941</v>
      </c>
      <c r="L14" s="24">
        <v>504739</v>
      </c>
      <c r="M14" s="24">
        <v>488105</v>
      </c>
      <c r="N14" s="25">
        <f t="shared" si="4"/>
        <v>-3.2955646383576509E-2</v>
      </c>
      <c r="O14" s="24">
        <f t="shared" si="5"/>
        <v>-16634</v>
      </c>
      <c r="P14" s="25">
        <f t="shared" si="2"/>
        <v>0.22014517435535694</v>
      </c>
    </row>
    <row r="15" spans="1:16" x14ac:dyDescent="0.25">
      <c r="A15" s="37" t="s">
        <v>12</v>
      </c>
      <c r="B15" s="28">
        <v>6548</v>
      </c>
      <c r="C15" s="28">
        <v>8381</v>
      </c>
      <c r="D15" s="28">
        <v>8969</v>
      </c>
      <c r="E15" s="28">
        <v>8270</v>
      </c>
      <c r="F15" s="29">
        <f t="shared" si="3"/>
        <v>-7.793510982272267E-2</v>
      </c>
      <c r="G15" s="28">
        <f t="shared" si="0"/>
        <v>-699</v>
      </c>
      <c r="H15" s="29">
        <f t="shared" si="1"/>
        <v>1.8787683276462918E-2</v>
      </c>
      <c r="I15" s="30"/>
      <c r="J15" s="28">
        <v>33559</v>
      </c>
      <c r="K15" s="28">
        <v>46366</v>
      </c>
      <c r="L15" s="28">
        <v>46474</v>
      </c>
      <c r="M15" s="28">
        <v>45158</v>
      </c>
      <c r="N15" s="29">
        <f t="shared" si="4"/>
        <v>-2.8316908378878458E-2</v>
      </c>
      <c r="O15" s="28">
        <f t="shared" si="5"/>
        <v>-1316</v>
      </c>
      <c r="P15" s="29">
        <f t="shared" si="2"/>
        <v>2.0367166457092651E-2</v>
      </c>
    </row>
    <row r="16" spans="1:16" x14ac:dyDescent="0.25">
      <c r="A16" s="31" t="s">
        <v>8</v>
      </c>
      <c r="B16" s="32">
        <v>45837</v>
      </c>
      <c r="C16" s="32">
        <v>56404</v>
      </c>
      <c r="D16" s="32">
        <v>62681</v>
      </c>
      <c r="E16" s="32">
        <v>56717</v>
      </c>
      <c r="F16" s="33">
        <f t="shared" si="3"/>
        <v>-9.5148450088543557E-2</v>
      </c>
      <c r="G16" s="32">
        <f t="shared" si="0"/>
        <v>-5964</v>
      </c>
      <c r="H16" s="33">
        <f t="shared" si="1"/>
        <v>0.12884897610533824</v>
      </c>
      <c r="I16" s="30"/>
      <c r="J16" s="32">
        <v>247283</v>
      </c>
      <c r="K16" s="32">
        <v>273873</v>
      </c>
      <c r="L16" s="32">
        <v>293648</v>
      </c>
      <c r="M16" s="32">
        <v>285083</v>
      </c>
      <c r="N16" s="33">
        <f t="shared" si="4"/>
        <v>-2.9167574783414141E-2</v>
      </c>
      <c r="O16" s="32">
        <f t="shared" si="5"/>
        <v>-8565</v>
      </c>
      <c r="P16" s="33">
        <f t="shared" si="2"/>
        <v>0.12857816810060996</v>
      </c>
    </row>
    <row r="17" spans="1:16" x14ac:dyDescent="0.25">
      <c r="A17" s="31" t="s">
        <v>9</v>
      </c>
      <c r="B17" s="32">
        <v>20221</v>
      </c>
      <c r="C17" s="32">
        <v>22672</v>
      </c>
      <c r="D17" s="32">
        <v>21310</v>
      </c>
      <c r="E17" s="32">
        <v>23973</v>
      </c>
      <c r="F17" s="33">
        <f t="shared" si="3"/>
        <v>0.12496480525574838</v>
      </c>
      <c r="G17" s="32">
        <f t="shared" si="0"/>
        <v>2663</v>
      </c>
      <c r="H17" s="33">
        <f t="shared" si="1"/>
        <v>5.4461563625954716E-2</v>
      </c>
      <c r="I17" s="30"/>
      <c r="J17" s="32">
        <v>113805</v>
      </c>
      <c r="K17" s="32">
        <v>120263</v>
      </c>
      <c r="L17" s="32">
        <v>114467</v>
      </c>
      <c r="M17" s="32">
        <v>104876</v>
      </c>
      <c r="N17" s="33">
        <f t="shared" si="4"/>
        <v>-8.3788340744494039E-2</v>
      </c>
      <c r="O17" s="32">
        <f t="shared" si="5"/>
        <v>-9591</v>
      </c>
      <c r="P17" s="33">
        <f t="shared" si="2"/>
        <v>4.7301185822092411E-2</v>
      </c>
    </row>
    <row r="18" spans="1:16" x14ac:dyDescent="0.25">
      <c r="A18" s="38" t="s">
        <v>10</v>
      </c>
      <c r="B18" s="39">
        <v>6989</v>
      </c>
      <c r="C18" s="39">
        <v>9181</v>
      </c>
      <c r="D18" s="39">
        <v>9864</v>
      </c>
      <c r="E18" s="39">
        <v>8842</v>
      </c>
      <c r="F18" s="40">
        <f t="shared" si="3"/>
        <v>-0.10360908353609088</v>
      </c>
      <c r="G18" s="39">
        <f t="shared" si="0"/>
        <v>-1022</v>
      </c>
      <c r="H18" s="40">
        <f t="shared" si="1"/>
        <v>2.0087145771521781E-2</v>
      </c>
      <c r="I18" s="41"/>
      <c r="J18" s="39">
        <v>43024</v>
      </c>
      <c r="K18" s="39">
        <v>46439</v>
      </c>
      <c r="L18" s="39">
        <v>50150</v>
      </c>
      <c r="M18" s="39">
        <v>52988</v>
      </c>
      <c r="N18" s="40">
        <f t="shared" si="4"/>
        <v>5.65902293120637E-2</v>
      </c>
      <c r="O18" s="39">
        <f t="shared" si="5"/>
        <v>2838</v>
      </c>
      <c r="P18" s="40">
        <f t="shared" si="2"/>
        <v>2.3898653975561925E-2</v>
      </c>
    </row>
    <row r="19" spans="1:16" x14ac:dyDescent="0.25">
      <c r="A19" s="42" t="s">
        <v>13</v>
      </c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4"/>
    </row>
    <row r="20" spans="1:16" ht="21" x14ac:dyDescent="0.35">
      <c r="A20" s="45" t="s">
        <v>14</v>
      </c>
      <c r="B20" s="46"/>
      <c r="C20" s="46"/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46"/>
      <c r="P20" s="47"/>
    </row>
    <row r="21" spans="1:16" x14ac:dyDescent="0.25">
      <c r="A21" s="10"/>
      <c r="B21" s="11" t="s">
        <v>153</v>
      </c>
      <c r="C21" s="12"/>
      <c r="D21" s="12"/>
      <c r="E21" s="12"/>
      <c r="F21" s="12"/>
      <c r="G21" s="12"/>
      <c r="H21" s="13"/>
      <c r="I21" s="14"/>
      <c r="J21" s="11" t="str">
        <f>J$5</f>
        <v>acumulado mayo</v>
      </c>
      <c r="K21" s="12"/>
      <c r="L21" s="12"/>
      <c r="M21" s="12"/>
      <c r="N21" s="12"/>
      <c r="O21" s="12"/>
      <c r="P21" s="13"/>
    </row>
    <row r="22" spans="1:16" x14ac:dyDescent="0.25">
      <c r="A22" s="15"/>
      <c r="B22" s="17">
        <f>B$6</f>
        <v>2023</v>
      </c>
      <c r="C22" s="17">
        <f>C$6</f>
        <v>2024</v>
      </c>
      <c r="D22" s="17">
        <f>D$6</f>
        <v>2025</v>
      </c>
      <c r="E22" s="17">
        <f>E$6</f>
        <v>2026</v>
      </c>
      <c r="F22" s="17" t="str">
        <f>CONCATENATE("var ",RIGHT(E22,2),"/",RIGHT(D22,2))</f>
        <v>var 26/25</v>
      </c>
      <c r="G22" s="17" t="str">
        <f>CONCATENATE("dif ",RIGHT(E22,2),"-",RIGHT(D22,2))</f>
        <v>dif 26-25</v>
      </c>
      <c r="H22" s="17" t="str">
        <f>CONCATENATE("cuota ",RIGHT(E22,2))</f>
        <v>cuota 26</v>
      </c>
      <c r="I22" s="18"/>
      <c r="J22" s="17">
        <f>J$6</f>
        <v>2023</v>
      </c>
      <c r="K22" s="17">
        <f>K$6</f>
        <v>2024</v>
      </c>
      <c r="L22" s="17">
        <f>L$6</f>
        <v>2025</v>
      </c>
      <c r="M22" s="17">
        <f>M$6</f>
        <v>2026</v>
      </c>
      <c r="N22" s="17" t="str">
        <f>CONCATENATE("var ",RIGHT(M22,2),"/",RIGHT(L22,2))</f>
        <v>var 26/25</v>
      </c>
      <c r="O22" s="17" t="str">
        <f>CONCATENATE("dif ",RIGHT(M22,2),"-",RIGHT(L22,2))</f>
        <v>dif 26-25</v>
      </c>
      <c r="P22" s="17" t="str">
        <f>CONCATENATE("cuota ",RIGHT(M22,2))</f>
        <v>cuota 26</v>
      </c>
    </row>
    <row r="23" spans="1:16" x14ac:dyDescent="0.25">
      <c r="A23" s="19" t="s">
        <v>15</v>
      </c>
      <c r="B23" s="20">
        <v>391272</v>
      </c>
      <c r="C23" s="20">
        <v>451281</v>
      </c>
      <c r="D23" s="20">
        <v>445383</v>
      </c>
      <c r="E23" s="20">
        <v>440182</v>
      </c>
      <c r="F23" s="21">
        <f>E23/D23-1</f>
        <v>-1.1677589849635073E-2</v>
      </c>
      <c r="G23" s="20">
        <f t="shared" ref="G23:G54" si="6">E23-D23</f>
        <v>-5201</v>
      </c>
      <c r="H23" s="21">
        <f t="shared" ref="H23:H54" si="7">E23/$E$23</f>
        <v>1</v>
      </c>
      <c r="I23" s="22"/>
      <c r="J23" s="20">
        <v>2092095</v>
      </c>
      <c r="K23" s="20">
        <v>2242211</v>
      </c>
      <c r="L23" s="20">
        <v>2228887</v>
      </c>
      <c r="M23" s="20">
        <v>2217196</v>
      </c>
      <c r="N23" s="21">
        <f>M23/L23-1</f>
        <v>-5.2452188020298829E-3</v>
      </c>
      <c r="O23" s="20">
        <f>M23-L23</f>
        <v>-11691</v>
      </c>
      <c r="P23" s="21">
        <f t="shared" ref="P23:P54" si="8">M23/$M$23</f>
        <v>1</v>
      </c>
    </row>
    <row r="24" spans="1:16" x14ac:dyDescent="0.25">
      <c r="A24" s="23" t="s">
        <v>16</v>
      </c>
      <c r="B24" s="24">
        <v>86334</v>
      </c>
      <c r="C24" s="24">
        <v>106645</v>
      </c>
      <c r="D24" s="24">
        <v>105991</v>
      </c>
      <c r="E24" s="24">
        <v>110138</v>
      </c>
      <c r="F24" s="25">
        <f t="shared" ref="F24:F54" si="9">E24/D24-1</f>
        <v>3.9125963525205032E-2</v>
      </c>
      <c r="G24" s="24">
        <f t="shared" si="6"/>
        <v>4147</v>
      </c>
      <c r="H24" s="25">
        <f t="shared" si="7"/>
        <v>0.25021014035103661</v>
      </c>
      <c r="I24" s="48"/>
      <c r="J24" s="24">
        <v>368879</v>
      </c>
      <c r="K24" s="24">
        <v>368938</v>
      </c>
      <c r="L24" s="24">
        <v>373306</v>
      </c>
      <c r="M24" s="24">
        <v>382383</v>
      </c>
      <c r="N24" s="25">
        <f t="shared" ref="N24:N54" si="10">M24/L24-1</f>
        <v>2.4315173075171614E-2</v>
      </c>
      <c r="O24" s="24">
        <f t="shared" ref="O24:O54" si="11">M24-L24</f>
        <v>9077</v>
      </c>
      <c r="P24" s="25">
        <f t="shared" si="8"/>
        <v>0.17246242551402763</v>
      </c>
    </row>
    <row r="25" spans="1:16" x14ac:dyDescent="0.25">
      <c r="A25" s="27" t="s">
        <v>17</v>
      </c>
      <c r="B25" s="28">
        <v>35498</v>
      </c>
      <c r="C25" s="28">
        <v>45956</v>
      </c>
      <c r="D25" s="28">
        <v>42733</v>
      </c>
      <c r="E25" s="28">
        <v>51408</v>
      </c>
      <c r="F25" s="29">
        <f t="shared" si="9"/>
        <v>0.20300470362483325</v>
      </c>
      <c r="G25" s="28">
        <f t="shared" si="6"/>
        <v>8675</v>
      </c>
      <c r="H25" s="29">
        <f t="shared" si="7"/>
        <v>0.11678805584962583</v>
      </c>
      <c r="I25" s="30"/>
      <c r="J25" s="28">
        <v>146637</v>
      </c>
      <c r="K25" s="28">
        <v>140817</v>
      </c>
      <c r="L25" s="28">
        <v>135758</v>
      </c>
      <c r="M25" s="28">
        <v>154908</v>
      </c>
      <c r="N25" s="29">
        <f t="shared" si="10"/>
        <v>0.14105982704518327</v>
      </c>
      <c r="O25" s="28">
        <f>M25-L25</f>
        <v>19150</v>
      </c>
      <c r="P25" s="29">
        <f t="shared" si="8"/>
        <v>6.9866624330911661E-2</v>
      </c>
    </row>
    <row r="26" spans="1:16" x14ac:dyDescent="0.25">
      <c r="A26" s="49" t="s">
        <v>18</v>
      </c>
      <c r="B26" s="28">
        <v>19326</v>
      </c>
      <c r="C26" s="28">
        <v>22571</v>
      </c>
      <c r="D26" s="28">
        <v>22281</v>
      </c>
      <c r="E26" s="28">
        <v>23348</v>
      </c>
      <c r="F26" s="50">
        <f t="shared" si="9"/>
        <v>4.7888335352991307E-2</v>
      </c>
      <c r="G26" s="28">
        <f t="shared" si="6"/>
        <v>1067</v>
      </c>
      <c r="H26" s="50">
        <f t="shared" si="7"/>
        <v>5.3041696389220822E-2</v>
      </c>
      <c r="I26" s="30"/>
      <c r="J26" s="28">
        <v>87898</v>
      </c>
      <c r="K26" s="28">
        <v>66895</v>
      </c>
      <c r="L26" s="28">
        <v>74216</v>
      </c>
      <c r="M26" s="28">
        <v>74211</v>
      </c>
      <c r="N26" s="50">
        <f t="shared" si="10"/>
        <v>-6.7370917322451263E-5</v>
      </c>
      <c r="O26" s="51">
        <f>M26-L26</f>
        <v>-5</v>
      </c>
      <c r="P26" s="50">
        <f t="shared" si="8"/>
        <v>3.3470653925047673E-2</v>
      </c>
    </row>
    <row r="27" spans="1:16" x14ac:dyDescent="0.25">
      <c r="A27" s="49" t="s">
        <v>19</v>
      </c>
      <c r="B27" s="51">
        <f>B25-B26</f>
        <v>16172</v>
      </c>
      <c r="C27" s="51">
        <f>C25-C26</f>
        <v>23385</v>
      </c>
      <c r="D27" s="51">
        <f>D25-D26</f>
        <v>20452</v>
      </c>
      <c r="E27" s="51">
        <f>E25-E26</f>
        <v>28060</v>
      </c>
      <c r="F27" s="50">
        <f t="shared" si="9"/>
        <v>0.37199295912380204</v>
      </c>
      <c r="G27" s="51">
        <f t="shared" si="6"/>
        <v>7608</v>
      </c>
      <c r="H27" s="50">
        <f t="shared" si="7"/>
        <v>6.3746359460405008E-2</v>
      </c>
      <c r="I27" s="30"/>
      <c r="J27" s="51">
        <f>J25-J26</f>
        <v>58739</v>
      </c>
      <c r="K27" s="51">
        <f>K25-K26</f>
        <v>73922</v>
      </c>
      <c r="L27" s="51">
        <f>L25-L26</f>
        <v>61542</v>
      </c>
      <c r="M27" s="51">
        <f>M25-M26</f>
        <v>80697</v>
      </c>
      <c r="N27" s="50">
        <f>M27/L27-1</f>
        <v>0.31125085307594813</v>
      </c>
      <c r="O27" s="51">
        <f t="shared" si="11"/>
        <v>19155</v>
      </c>
      <c r="P27" s="50">
        <f t="shared" si="8"/>
        <v>3.6395970405863981E-2</v>
      </c>
    </row>
    <row r="28" spans="1:16" x14ac:dyDescent="0.25">
      <c r="A28" s="34" t="s">
        <v>20</v>
      </c>
      <c r="B28" s="35">
        <v>50836</v>
      </c>
      <c r="C28" s="35">
        <v>60689</v>
      </c>
      <c r="D28" s="35">
        <v>63258</v>
      </c>
      <c r="E28" s="35">
        <v>58730</v>
      </c>
      <c r="F28" s="36">
        <f t="shared" si="9"/>
        <v>-7.1579879224762055E-2</v>
      </c>
      <c r="G28" s="35">
        <f t="shared" si="6"/>
        <v>-4528</v>
      </c>
      <c r="H28" s="36">
        <f t="shared" si="7"/>
        <v>0.13342208450141077</v>
      </c>
      <c r="I28" s="30"/>
      <c r="J28" s="28">
        <v>222242</v>
      </c>
      <c r="K28" s="28">
        <v>228121</v>
      </c>
      <c r="L28" s="28">
        <v>237548</v>
      </c>
      <c r="M28" s="28">
        <v>227475</v>
      </c>
      <c r="N28" s="36">
        <f t="shared" si="10"/>
        <v>-4.2404061494939915E-2</v>
      </c>
      <c r="O28" s="35">
        <f t="shared" si="11"/>
        <v>-10073</v>
      </c>
      <c r="P28" s="36">
        <f t="shared" si="8"/>
        <v>0.10259580118311597</v>
      </c>
    </row>
    <row r="29" spans="1:16" x14ac:dyDescent="0.25">
      <c r="A29" s="23" t="s">
        <v>21</v>
      </c>
      <c r="B29" s="24">
        <v>304938</v>
      </c>
      <c r="C29" s="24">
        <v>344636</v>
      </c>
      <c r="D29" s="24">
        <v>339392</v>
      </c>
      <c r="E29" s="24">
        <v>330044</v>
      </c>
      <c r="F29" s="25">
        <f t="shared" si="9"/>
        <v>-2.7543371676409634E-2</v>
      </c>
      <c r="G29" s="24">
        <f t="shared" si="6"/>
        <v>-9348</v>
      </c>
      <c r="H29" s="25">
        <f t="shared" si="7"/>
        <v>0.74978985964896339</v>
      </c>
      <c r="I29" s="48"/>
      <c r="J29" s="24">
        <v>1723216</v>
      </c>
      <c r="K29" s="24">
        <v>1873273</v>
      </c>
      <c r="L29" s="24">
        <v>1855581</v>
      </c>
      <c r="M29" s="24">
        <v>1834813</v>
      </c>
      <c r="N29" s="25">
        <f t="shared" si="10"/>
        <v>-1.1192181855709915E-2</v>
      </c>
      <c r="O29" s="24">
        <f t="shared" si="11"/>
        <v>-20768</v>
      </c>
      <c r="P29" s="25">
        <f t="shared" si="8"/>
        <v>0.82753757448597243</v>
      </c>
    </row>
    <row r="30" spans="1:16" x14ac:dyDescent="0.25">
      <c r="A30" s="27" t="s">
        <v>22</v>
      </c>
      <c r="B30" s="28">
        <v>28051</v>
      </c>
      <c r="C30" s="28">
        <v>29983</v>
      </c>
      <c r="D30" s="28">
        <v>26741</v>
      </c>
      <c r="E30" s="28">
        <v>26437</v>
      </c>
      <c r="F30" s="29">
        <f t="shared" si="9"/>
        <v>-1.1368310833551498E-2</v>
      </c>
      <c r="G30" s="28">
        <f t="shared" si="6"/>
        <v>-304</v>
      </c>
      <c r="H30" s="29">
        <f t="shared" si="7"/>
        <v>6.0059248220054429E-2</v>
      </c>
      <c r="I30" s="30"/>
      <c r="J30" s="28">
        <v>187152</v>
      </c>
      <c r="K30" s="28">
        <v>202778</v>
      </c>
      <c r="L30" s="28">
        <v>194318</v>
      </c>
      <c r="M30" s="28">
        <v>188210</v>
      </c>
      <c r="N30" s="29">
        <f t="shared" si="10"/>
        <v>-3.1433011867145644E-2</v>
      </c>
      <c r="O30" s="28">
        <f t="shared" si="11"/>
        <v>-6108</v>
      </c>
      <c r="P30" s="29">
        <f t="shared" si="8"/>
        <v>8.4886496277279955E-2</v>
      </c>
    </row>
    <row r="31" spans="1:16" x14ac:dyDescent="0.25">
      <c r="A31" s="31" t="s">
        <v>23</v>
      </c>
      <c r="B31" s="32">
        <v>1515</v>
      </c>
      <c r="C31" s="32">
        <v>1788</v>
      </c>
      <c r="D31" s="32">
        <v>1541</v>
      </c>
      <c r="E31" s="32">
        <v>1735</v>
      </c>
      <c r="F31" s="33">
        <f t="shared" si="9"/>
        <v>0.12589227774172618</v>
      </c>
      <c r="G31" s="32">
        <f t="shared" si="6"/>
        <v>194</v>
      </c>
      <c r="H31" s="33">
        <f t="shared" si="7"/>
        <v>3.9415514491732964E-3</v>
      </c>
      <c r="I31" s="30"/>
      <c r="J31" s="32">
        <v>12231</v>
      </c>
      <c r="K31" s="32">
        <v>13716</v>
      </c>
      <c r="L31" s="32">
        <v>13463</v>
      </c>
      <c r="M31" s="32">
        <v>14185</v>
      </c>
      <c r="N31" s="33">
        <f t="shared" si="10"/>
        <v>5.3628463195424469E-2</v>
      </c>
      <c r="O31" s="32">
        <f t="shared" si="11"/>
        <v>722</v>
      </c>
      <c r="P31" s="33">
        <f t="shared" si="8"/>
        <v>6.3977203639191118E-3</v>
      </c>
    </row>
    <row r="32" spans="1:16" x14ac:dyDescent="0.25">
      <c r="A32" s="31" t="s">
        <v>24</v>
      </c>
      <c r="B32" s="32">
        <v>402</v>
      </c>
      <c r="C32" s="32">
        <v>321</v>
      </c>
      <c r="D32" s="32">
        <v>597</v>
      </c>
      <c r="E32" s="32">
        <v>735</v>
      </c>
      <c r="F32" s="33">
        <f t="shared" si="9"/>
        <v>0.23115577889447225</v>
      </c>
      <c r="G32" s="32">
        <f t="shared" si="6"/>
        <v>138</v>
      </c>
      <c r="H32" s="33">
        <f t="shared" si="7"/>
        <v>1.6697638703990622E-3</v>
      </c>
      <c r="I32" s="30"/>
      <c r="J32" s="32">
        <v>2709</v>
      </c>
      <c r="K32" s="32">
        <v>2852</v>
      </c>
      <c r="L32" s="32">
        <v>3512</v>
      </c>
      <c r="M32" s="32">
        <v>4652</v>
      </c>
      <c r="N32" s="33">
        <f t="shared" si="10"/>
        <v>0.32460136674259688</v>
      </c>
      <c r="O32" s="32">
        <f t="shared" si="11"/>
        <v>1140</v>
      </c>
      <c r="P32" s="33">
        <f t="shared" si="8"/>
        <v>2.098145585685704E-3</v>
      </c>
    </row>
    <row r="33" spans="1:16" x14ac:dyDescent="0.25">
      <c r="A33" s="31" t="s">
        <v>25</v>
      </c>
      <c r="B33" s="32">
        <v>1049</v>
      </c>
      <c r="C33" s="32">
        <v>1308</v>
      </c>
      <c r="D33" s="32">
        <v>1357</v>
      </c>
      <c r="E33" s="32">
        <v>922</v>
      </c>
      <c r="F33" s="33">
        <f t="shared" si="9"/>
        <v>-0.32056005895357409</v>
      </c>
      <c r="G33" s="32">
        <f t="shared" si="6"/>
        <v>-435</v>
      </c>
      <c r="H33" s="33">
        <f t="shared" si="7"/>
        <v>2.0945881476298442E-3</v>
      </c>
      <c r="I33" s="30"/>
      <c r="J33" s="32">
        <v>41258</v>
      </c>
      <c r="K33" s="32">
        <v>36367</v>
      </c>
      <c r="L33" s="32">
        <v>35576</v>
      </c>
      <c r="M33" s="32">
        <v>32172</v>
      </c>
      <c r="N33" s="33">
        <f t="shared" si="10"/>
        <v>-9.5682482572520766E-2</v>
      </c>
      <c r="O33" s="32">
        <f t="shared" si="11"/>
        <v>-3404</v>
      </c>
      <c r="P33" s="33">
        <f t="shared" si="8"/>
        <v>1.4510219213817814E-2</v>
      </c>
    </row>
    <row r="34" spans="1:16" x14ac:dyDescent="0.25">
      <c r="A34" s="31" t="s">
        <v>26</v>
      </c>
      <c r="B34" s="32">
        <v>2767</v>
      </c>
      <c r="C34" s="32">
        <v>1839</v>
      </c>
      <c r="D34" s="32">
        <v>2646</v>
      </c>
      <c r="E34" s="32">
        <v>2498</v>
      </c>
      <c r="F34" s="33">
        <f t="shared" si="9"/>
        <v>-5.5933484504913089E-2</v>
      </c>
      <c r="G34" s="32">
        <f t="shared" si="6"/>
        <v>-148</v>
      </c>
      <c r="H34" s="33">
        <f t="shared" si="7"/>
        <v>5.6749253717780371E-3</v>
      </c>
      <c r="I34" s="30"/>
      <c r="J34" s="32">
        <v>13905</v>
      </c>
      <c r="K34" s="32">
        <v>12891</v>
      </c>
      <c r="L34" s="32">
        <v>17794</v>
      </c>
      <c r="M34" s="32">
        <v>15702</v>
      </c>
      <c r="N34" s="33">
        <f t="shared" si="10"/>
        <v>-0.11756771945599642</v>
      </c>
      <c r="O34" s="32">
        <f t="shared" si="11"/>
        <v>-2092</v>
      </c>
      <c r="P34" s="33">
        <f t="shared" si="8"/>
        <v>7.0819178818652025E-3</v>
      </c>
    </row>
    <row r="35" spans="1:16" x14ac:dyDescent="0.25">
      <c r="A35" s="31" t="s">
        <v>27</v>
      </c>
      <c r="B35" s="32">
        <v>157</v>
      </c>
      <c r="C35" s="32">
        <v>160</v>
      </c>
      <c r="D35" s="32">
        <v>169</v>
      </c>
      <c r="E35" s="32">
        <v>242</v>
      </c>
      <c r="F35" s="33">
        <f t="shared" si="9"/>
        <v>0.43195266272189348</v>
      </c>
      <c r="G35" s="32">
        <f t="shared" si="6"/>
        <v>73</v>
      </c>
      <c r="H35" s="33">
        <f t="shared" si="7"/>
        <v>5.4977259406336471E-4</v>
      </c>
      <c r="I35" s="30"/>
      <c r="J35" s="32">
        <v>35465</v>
      </c>
      <c r="K35" s="32">
        <v>35526</v>
      </c>
      <c r="L35" s="32">
        <v>29477</v>
      </c>
      <c r="M35" s="32">
        <v>26928</v>
      </c>
      <c r="N35" s="33">
        <f t="shared" si="10"/>
        <v>-8.6474200223903397E-2</v>
      </c>
      <c r="O35" s="32">
        <f t="shared" si="11"/>
        <v>-2549</v>
      </c>
      <c r="P35" s="33">
        <f t="shared" si="8"/>
        <v>1.2145069718689732E-2</v>
      </c>
    </row>
    <row r="36" spans="1:16" x14ac:dyDescent="0.25">
      <c r="A36" s="31" t="s">
        <v>28</v>
      </c>
      <c r="B36" s="32">
        <v>379</v>
      </c>
      <c r="C36" s="32">
        <v>460</v>
      </c>
      <c r="D36" s="32">
        <v>384</v>
      </c>
      <c r="E36" s="32">
        <v>463</v>
      </c>
      <c r="F36" s="33">
        <f t="shared" si="9"/>
        <v>0.20572916666666674</v>
      </c>
      <c r="G36" s="32">
        <f t="shared" si="6"/>
        <v>79</v>
      </c>
      <c r="H36" s="33">
        <f t="shared" si="7"/>
        <v>1.0518376489724705E-3</v>
      </c>
      <c r="I36" s="30"/>
      <c r="J36" s="32">
        <v>2327</v>
      </c>
      <c r="K36" s="32">
        <v>2962</v>
      </c>
      <c r="L36" s="32">
        <v>2606</v>
      </c>
      <c r="M36" s="32">
        <v>3048</v>
      </c>
      <c r="N36" s="33">
        <f t="shared" si="10"/>
        <v>0.16960859554873364</v>
      </c>
      <c r="O36" s="32">
        <f t="shared" si="11"/>
        <v>442</v>
      </c>
      <c r="P36" s="33">
        <f t="shared" si="8"/>
        <v>1.3747093175343994E-3</v>
      </c>
    </row>
    <row r="37" spans="1:16" x14ac:dyDescent="0.25">
      <c r="A37" s="31" t="s">
        <v>29</v>
      </c>
      <c r="B37" s="32">
        <v>164089</v>
      </c>
      <c r="C37" s="32">
        <v>183023</v>
      </c>
      <c r="D37" s="32">
        <v>185138</v>
      </c>
      <c r="E37" s="32">
        <v>176519</v>
      </c>
      <c r="F37" s="33">
        <f t="shared" si="9"/>
        <v>-4.6554462076937253E-2</v>
      </c>
      <c r="G37" s="32">
        <f t="shared" si="6"/>
        <v>-8619</v>
      </c>
      <c r="H37" s="33">
        <f t="shared" si="7"/>
        <v>0.40101367161764906</v>
      </c>
      <c r="I37" s="30"/>
      <c r="J37" s="32">
        <v>755555</v>
      </c>
      <c r="K37" s="32">
        <v>828149</v>
      </c>
      <c r="L37" s="32">
        <v>831395</v>
      </c>
      <c r="M37" s="32">
        <v>824500</v>
      </c>
      <c r="N37" s="33">
        <f t="shared" si="10"/>
        <v>-8.2932901929888558E-3</v>
      </c>
      <c r="O37" s="32">
        <f t="shared" si="11"/>
        <v>-6895</v>
      </c>
      <c r="P37" s="33">
        <f t="shared" si="8"/>
        <v>0.37186608671493182</v>
      </c>
    </row>
    <row r="38" spans="1:16" x14ac:dyDescent="0.25">
      <c r="A38" s="31" t="s">
        <v>30</v>
      </c>
      <c r="B38" s="32">
        <v>16337</v>
      </c>
      <c r="C38" s="32">
        <v>18941</v>
      </c>
      <c r="D38" s="32">
        <v>18696</v>
      </c>
      <c r="E38" s="32">
        <v>18924</v>
      </c>
      <c r="F38" s="33">
        <f t="shared" si="9"/>
        <v>1.2195121951219523E-2</v>
      </c>
      <c r="G38" s="32">
        <f t="shared" si="6"/>
        <v>228</v>
      </c>
      <c r="H38" s="33">
        <f t="shared" si="7"/>
        <v>4.2991308140723612E-2</v>
      </c>
      <c r="I38" s="30"/>
      <c r="J38" s="32">
        <v>97110</v>
      </c>
      <c r="K38" s="32">
        <v>103308</v>
      </c>
      <c r="L38" s="32">
        <v>96955</v>
      </c>
      <c r="M38" s="32">
        <v>98722</v>
      </c>
      <c r="N38" s="33">
        <f t="shared" si="10"/>
        <v>1.822494971894173E-2</v>
      </c>
      <c r="O38" s="32">
        <f t="shared" si="11"/>
        <v>1767</v>
      </c>
      <c r="P38" s="33">
        <f t="shared" si="8"/>
        <v>4.4525608020220132E-2</v>
      </c>
    </row>
    <row r="39" spans="1:16" ht="15.75" customHeight="1" x14ac:dyDescent="0.25">
      <c r="A39" s="31" t="s">
        <v>31</v>
      </c>
      <c r="B39" s="32">
        <v>11219</v>
      </c>
      <c r="C39" s="32">
        <v>14531</v>
      </c>
      <c r="D39" s="32">
        <v>10823</v>
      </c>
      <c r="E39" s="32">
        <v>11414</v>
      </c>
      <c r="F39" s="33">
        <f t="shared" si="9"/>
        <v>5.4605931811882114E-2</v>
      </c>
      <c r="G39" s="32">
        <f t="shared" si="6"/>
        <v>591</v>
      </c>
      <c r="H39" s="33">
        <f t="shared" si="7"/>
        <v>2.5930183424129109E-2</v>
      </c>
      <c r="I39" s="30"/>
      <c r="J39" s="32">
        <v>65126</v>
      </c>
      <c r="K39" s="32">
        <v>72377</v>
      </c>
      <c r="L39" s="32">
        <v>66858</v>
      </c>
      <c r="M39" s="32">
        <v>68412</v>
      </c>
      <c r="N39" s="33">
        <f t="shared" si="10"/>
        <v>2.3243291752669926E-2</v>
      </c>
      <c r="O39" s="32">
        <f t="shared" si="11"/>
        <v>1554</v>
      </c>
      <c r="P39" s="33">
        <f t="shared" si="8"/>
        <v>3.0855188264817365E-2</v>
      </c>
    </row>
    <row r="40" spans="1:16" x14ac:dyDescent="0.25">
      <c r="A40" s="31" t="s">
        <v>32</v>
      </c>
      <c r="B40" s="32">
        <v>11520</v>
      </c>
      <c r="C40" s="32">
        <v>11393</v>
      </c>
      <c r="D40" s="32">
        <v>10363</v>
      </c>
      <c r="E40" s="32">
        <v>10777</v>
      </c>
      <c r="F40" s="33">
        <f t="shared" si="9"/>
        <v>3.9949821480266268E-2</v>
      </c>
      <c r="G40" s="32">
        <f t="shared" si="6"/>
        <v>414</v>
      </c>
      <c r="H40" s="33">
        <f t="shared" si="7"/>
        <v>2.4483054736449923E-2</v>
      </c>
      <c r="I40" s="30"/>
      <c r="J40" s="32">
        <v>60701</v>
      </c>
      <c r="K40" s="32">
        <v>65970</v>
      </c>
      <c r="L40" s="32">
        <v>60345</v>
      </c>
      <c r="M40" s="32">
        <v>62017</v>
      </c>
      <c r="N40" s="33">
        <f t="shared" si="10"/>
        <v>2.7707349407573023E-2</v>
      </c>
      <c r="O40" s="32">
        <f t="shared" si="11"/>
        <v>1672</v>
      </c>
      <c r="P40" s="33">
        <f t="shared" si="8"/>
        <v>2.7970914614675473E-2</v>
      </c>
    </row>
    <row r="41" spans="1:16" x14ac:dyDescent="0.25">
      <c r="A41" s="31" t="s">
        <v>33</v>
      </c>
      <c r="B41" s="32">
        <v>12097</v>
      </c>
      <c r="C41" s="32">
        <v>17029</v>
      </c>
      <c r="D41" s="32">
        <v>19119</v>
      </c>
      <c r="E41" s="32">
        <v>20935</v>
      </c>
      <c r="F41" s="33">
        <f t="shared" si="9"/>
        <v>9.4984047282807627E-2</v>
      </c>
      <c r="G41" s="32">
        <f t="shared" si="6"/>
        <v>1816</v>
      </c>
      <c r="H41" s="33">
        <f t="shared" si="7"/>
        <v>4.7559872961638598E-2</v>
      </c>
      <c r="I41" s="30"/>
      <c r="J41" s="32">
        <v>60262</v>
      </c>
      <c r="K41" s="32">
        <v>79345</v>
      </c>
      <c r="L41" s="32">
        <v>90132</v>
      </c>
      <c r="M41" s="32">
        <v>97746</v>
      </c>
      <c r="N41" s="33">
        <f t="shared" si="10"/>
        <v>8.44761017174811E-2</v>
      </c>
      <c r="O41" s="32">
        <f t="shared" si="11"/>
        <v>7614</v>
      </c>
      <c r="P41" s="33">
        <f t="shared" si="8"/>
        <v>4.4085412385734053E-2</v>
      </c>
    </row>
    <row r="42" spans="1:16" x14ac:dyDescent="0.25">
      <c r="A42" s="31" t="s">
        <v>34</v>
      </c>
      <c r="B42" s="32">
        <v>3077</v>
      </c>
      <c r="C42" s="32">
        <v>3187</v>
      </c>
      <c r="D42" s="32">
        <v>2491</v>
      </c>
      <c r="E42" s="32">
        <v>2319</v>
      </c>
      <c r="F42" s="33">
        <f t="shared" si="9"/>
        <v>-6.904857486953031E-2</v>
      </c>
      <c r="G42" s="32">
        <f t="shared" si="6"/>
        <v>-172</v>
      </c>
      <c r="H42" s="33">
        <f t="shared" si="7"/>
        <v>5.2682753951774491E-3</v>
      </c>
      <c r="I42" s="30"/>
      <c r="J42" s="32">
        <v>24564</v>
      </c>
      <c r="K42" s="32">
        <v>23467</v>
      </c>
      <c r="L42" s="32">
        <v>23183</v>
      </c>
      <c r="M42" s="32">
        <v>19898</v>
      </c>
      <c r="N42" s="33">
        <f t="shared" si="10"/>
        <v>-0.14169865849976271</v>
      </c>
      <c r="O42" s="32">
        <f t="shared" si="11"/>
        <v>-3285</v>
      </c>
      <c r="P42" s="33">
        <f t="shared" si="8"/>
        <v>8.9743982940615075E-3</v>
      </c>
    </row>
    <row r="43" spans="1:16" x14ac:dyDescent="0.25">
      <c r="A43" s="31" t="s">
        <v>35</v>
      </c>
      <c r="B43" s="32">
        <v>11441</v>
      </c>
      <c r="C43" s="32">
        <v>14915</v>
      </c>
      <c r="D43" s="32">
        <v>13418</v>
      </c>
      <c r="E43" s="32">
        <v>12547</v>
      </c>
      <c r="F43" s="33">
        <f t="shared" si="9"/>
        <v>-6.4912803696527077E-2</v>
      </c>
      <c r="G43" s="32">
        <f t="shared" si="6"/>
        <v>-871</v>
      </c>
      <c r="H43" s="33">
        <f t="shared" si="7"/>
        <v>2.8504118750880318E-2</v>
      </c>
      <c r="I43" s="30"/>
      <c r="J43" s="32">
        <v>65887</v>
      </c>
      <c r="K43" s="32">
        <v>79396</v>
      </c>
      <c r="L43" s="32">
        <v>79699</v>
      </c>
      <c r="M43" s="32">
        <v>70318</v>
      </c>
      <c r="N43" s="33">
        <f t="shared" si="10"/>
        <v>-0.11770536644123519</v>
      </c>
      <c r="O43" s="32">
        <f t="shared" si="11"/>
        <v>-9381</v>
      </c>
      <c r="P43" s="33">
        <f t="shared" si="8"/>
        <v>3.1714832608393667E-2</v>
      </c>
    </row>
    <row r="44" spans="1:16" x14ac:dyDescent="0.25">
      <c r="A44" s="31" t="s">
        <v>36</v>
      </c>
      <c r="B44" s="32">
        <v>281</v>
      </c>
      <c r="C44" s="32">
        <v>456</v>
      </c>
      <c r="D44" s="32">
        <v>359</v>
      </c>
      <c r="E44" s="32">
        <v>671</v>
      </c>
      <c r="F44" s="33">
        <f t="shared" si="9"/>
        <v>0.86908077994428967</v>
      </c>
      <c r="G44" s="32">
        <f t="shared" si="6"/>
        <v>312</v>
      </c>
      <c r="H44" s="33">
        <f t="shared" si="7"/>
        <v>1.5243694653575112E-3</v>
      </c>
      <c r="I44" s="30"/>
      <c r="J44" s="32">
        <v>25765</v>
      </c>
      <c r="K44" s="32">
        <v>28889</v>
      </c>
      <c r="L44" s="32">
        <v>29727</v>
      </c>
      <c r="M44" s="32">
        <v>27758</v>
      </c>
      <c r="N44" s="33">
        <f t="shared" si="10"/>
        <v>-6.6236081676590342E-2</v>
      </c>
      <c r="O44" s="32">
        <f t="shared" si="11"/>
        <v>-1969</v>
      </c>
      <c r="P44" s="33">
        <f t="shared" si="8"/>
        <v>1.2519416416049822E-2</v>
      </c>
    </row>
    <row r="45" spans="1:16" x14ac:dyDescent="0.25">
      <c r="A45" s="31" t="s">
        <v>37</v>
      </c>
      <c r="B45" s="32">
        <v>722</v>
      </c>
      <c r="C45" s="32">
        <v>442</v>
      </c>
      <c r="D45" s="32">
        <v>607</v>
      </c>
      <c r="E45" s="32">
        <v>395</v>
      </c>
      <c r="F45" s="33">
        <f t="shared" si="9"/>
        <v>-0.34925864909390447</v>
      </c>
      <c r="G45" s="32">
        <f t="shared" si="6"/>
        <v>-212</v>
      </c>
      <c r="H45" s="33">
        <f t="shared" si="7"/>
        <v>8.9735609361582254E-4</v>
      </c>
      <c r="I45" s="30"/>
      <c r="J45" s="32">
        <v>37850</v>
      </c>
      <c r="K45" s="32">
        <v>40023</v>
      </c>
      <c r="L45" s="32">
        <v>31635</v>
      </c>
      <c r="M45" s="32">
        <v>32229</v>
      </c>
      <c r="N45" s="33">
        <f t="shared" si="10"/>
        <v>1.8776671408250456E-2</v>
      </c>
      <c r="O45" s="32">
        <f t="shared" si="11"/>
        <v>594</v>
      </c>
      <c r="P45" s="33">
        <f t="shared" si="8"/>
        <v>1.4535927360503988E-2</v>
      </c>
    </row>
    <row r="46" spans="1:16" x14ac:dyDescent="0.25">
      <c r="A46" s="31" t="s">
        <v>38</v>
      </c>
      <c r="B46" s="32">
        <v>2083</v>
      </c>
      <c r="C46" s="32">
        <v>3278</v>
      </c>
      <c r="D46" s="32">
        <v>2196</v>
      </c>
      <c r="E46" s="32">
        <v>1962</v>
      </c>
      <c r="F46" s="33">
        <f t="shared" si="9"/>
        <v>-0.10655737704918034</v>
      </c>
      <c r="G46" s="32">
        <f t="shared" si="6"/>
        <v>-234</v>
      </c>
      <c r="H46" s="33">
        <f t="shared" si="7"/>
        <v>4.4572472295550478E-3</v>
      </c>
      <c r="I46" s="30"/>
      <c r="J46" s="32">
        <v>11395</v>
      </c>
      <c r="K46" s="32">
        <v>13624</v>
      </c>
      <c r="L46" s="32">
        <v>10785</v>
      </c>
      <c r="M46" s="32">
        <v>11607</v>
      </c>
      <c r="N46" s="33">
        <f t="shared" si="10"/>
        <v>7.6216968011126651E-2</v>
      </c>
      <c r="O46" s="32">
        <f t="shared" si="11"/>
        <v>822</v>
      </c>
      <c r="P46" s="33">
        <f t="shared" si="8"/>
        <v>5.2349905015163295E-3</v>
      </c>
    </row>
    <row r="47" spans="1:16" x14ac:dyDescent="0.25">
      <c r="A47" s="31" t="s">
        <v>39</v>
      </c>
      <c r="B47" s="32">
        <v>1867</v>
      </c>
      <c r="C47" s="32">
        <v>2218</v>
      </c>
      <c r="D47" s="32">
        <v>1929</v>
      </c>
      <c r="E47" s="32">
        <v>1750</v>
      </c>
      <c r="F47" s="33">
        <f t="shared" si="9"/>
        <v>-9.2794193882840825E-2</v>
      </c>
      <c r="G47" s="32">
        <f t="shared" si="6"/>
        <v>-179</v>
      </c>
      <c r="H47" s="33">
        <f t="shared" si="7"/>
        <v>3.9756282628549099E-3</v>
      </c>
      <c r="I47" s="30"/>
      <c r="J47" s="32">
        <v>7647</v>
      </c>
      <c r="K47" s="32">
        <v>10796</v>
      </c>
      <c r="L47" s="32">
        <v>10069</v>
      </c>
      <c r="M47" s="32">
        <v>10840</v>
      </c>
      <c r="N47" s="33">
        <f t="shared" si="10"/>
        <v>7.6571655576521902E-2</v>
      </c>
      <c r="O47" s="32">
        <f t="shared" si="11"/>
        <v>771</v>
      </c>
      <c r="P47" s="33">
        <f t="shared" si="8"/>
        <v>4.8890580715462229E-3</v>
      </c>
    </row>
    <row r="48" spans="1:16" x14ac:dyDescent="0.25">
      <c r="A48" s="31" t="s">
        <v>40</v>
      </c>
      <c r="B48" s="32">
        <v>1815</v>
      </c>
      <c r="C48" s="32">
        <v>1892</v>
      </c>
      <c r="D48" s="32">
        <v>2098</v>
      </c>
      <c r="E48" s="32">
        <v>2237</v>
      </c>
      <c r="F48" s="33">
        <f t="shared" si="9"/>
        <v>6.6253574833174511E-2</v>
      </c>
      <c r="G48" s="32">
        <f t="shared" si="6"/>
        <v>139</v>
      </c>
      <c r="H48" s="33">
        <f t="shared" si="7"/>
        <v>5.0819888137179619E-3</v>
      </c>
      <c r="I48" s="30"/>
      <c r="J48" s="32">
        <v>6751</v>
      </c>
      <c r="K48" s="32">
        <v>6747</v>
      </c>
      <c r="L48" s="32">
        <v>6682</v>
      </c>
      <c r="M48" s="32">
        <v>8338</v>
      </c>
      <c r="N48" s="33">
        <f t="shared" si="10"/>
        <v>0.24782999102065251</v>
      </c>
      <c r="O48" s="32">
        <f t="shared" si="11"/>
        <v>1656</v>
      </c>
      <c r="P48" s="33">
        <f t="shared" si="8"/>
        <v>3.7606057380583403E-3</v>
      </c>
    </row>
    <row r="49" spans="1:16" x14ac:dyDescent="0.25">
      <c r="A49" s="31" t="s">
        <v>41</v>
      </c>
      <c r="B49" s="32">
        <v>1069</v>
      </c>
      <c r="C49" s="32">
        <v>1020</v>
      </c>
      <c r="D49" s="32">
        <v>962</v>
      </c>
      <c r="E49" s="32">
        <v>720</v>
      </c>
      <c r="F49" s="33">
        <f t="shared" si="9"/>
        <v>-0.25155925155925152</v>
      </c>
      <c r="G49" s="32">
        <f t="shared" si="6"/>
        <v>-242</v>
      </c>
      <c r="H49" s="33">
        <f t="shared" si="7"/>
        <v>1.6356870567174487E-3</v>
      </c>
      <c r="I49" s="30"/>
      <c r="J49" s="32">
        <v>12325</v>
      </c>
      <c r="K49" s="32">
        <v>13307</v>
      </c>
      <c r="L49" s="32">
        <v>9815</v>
      </c>
      <c r="M49" s="32">
        <v>9517</v>
      </c>
      <c r="N49" s="33">
        <f t="shared" si="10"/>
        <v>-3.0361691288843584E-2</v>
      </c>
      <c r="O49" s="32">
        <f t="shared" si="11"/>
        <v>-298</v>
      </c>
      <c r="P49" s="33">
        <f t="shared" si="8"/>
        <v>4.2923584563565875E-3</v>
      </c>
    </row>
    <row r="50" spans="1:16" x14ac:dyDescent="0.25">
      <c r="A50" s="31" t="s">
        <v>42</v>
      </c>
      <c r="B50" s="32">
        <v>3136</v>
      </c>
      <c r="C50" s="32">
        <v>4040</v>
      </c>
      <c r="D50" s="32">
        <v>3129</v>
      </c>
      <c r="E50" s="32">
        <v>3164</v>
      </c>
      <c r="F50" s="33">
        <f t="shared" si="9"/>
        <v>1.1185682326621871E-2</v>
      </c>
      <c r="G50" s="32">
        <f t="shared" si="6"/>
        <v>35</v>
      </c>
      <c r="H50" s="33">
        <f t="shared" si="7"/>
        <v>7.1879358992416771E-3</v>
      </c>
      <c r="I50" s="30"/>
      <c r="J50" s="32">
        <v>12660</v>
      </c>
      <c r="K50" s="32">
        <v>16267</v>
      </c>
      <c r="L50" s="32">
        <v>14827</v>
      </c>
      <c r="M50" s="32">
        <v>16147</v>
      </c>
      <c r="N50" s="33">
        <f t="shared" si="10"/>
        <v>8.9026775477170084E-2</v>
      </c>
      <c r="O50" s="32">
        <f t="shared" si="11"/>
        <v>1320</v>
      </c>
      <c r="P50" s="33">
        <f t="shared" si="8"/>
        <v>7.2826218340642868E-3</v>
      </c>
    </row>
    <row r="51" spans="1:16" x14ac:dyDescent="0.25">
      <c r="A51" s="31" t="s">
        <v>43</v>
      </c>
      <c r="B51" s="32">
        <v>7048</v>
      </c>
      <c r="C51" s="32">
        <v>11119</v>
      </c>
      <c r="D51" s="32">
        <v>9660</v>
      </c>
      <c r="E51" s="32">
        <v>9818</v>
      </c>
      <c r="F51" s="33">
        <f t="shared" si="9"/>
        <v>1.6356107660455477E-2</v>
      </c>
      <c r="G51" s="32">
        <f t="shared" si="6"/>
        <v>158</v>
      </c>
      <c r="H51" s="33">
        <f t="shared" si="7"/>
        <v>2.2304410448405431E-2</v>
      </c>
      <c r="I51" s="30"/>
      <c r="J51" s="32">
        <v>42792</v>
      </c>
      <c r="K51" s="32">
        <v>59635</v>
      </c>
      <c r="L51" s="32">
        <v>60343</v>
      </c>
      <c r="M51" s="32">
        <v>62249</v>
      </c>
      <c r="N51" s="33">
        <f t="shared" si="10"/>
        <v>3.1586099464726569E-2</v>
      </c>
      <c r="O51" s="32">
        <f t="shared" si="11"/>
        <v>1906</v>
      </c>
      <c r="P51" s="33">
        <f t="shared" si="8"/>
        <v>2.8075551281889377E-2</v>
      </c>
    </row>
    <row r="52" spans="1:16" x14ac:dyDescent="0.25">
      <c r="A52" s="31" t="s">
        <v>44</v>
      </c>
      <c r="B52" s="32">
        <v>3598</v>
      </c>
      <c r="C52" s="32">
        <v>2895</v>
      </c>
      <c r="D52" s="32">
        <v>3226</v>
      </c>
      <c r="E52" s="32">
        <v>3124</v>
      </c>
      <c r="F52" s="33">
        <f t="shared" si="9"/>
        <v>-3.1618102913825163E-2</v>
      </c>
      <c r="G52" s="32">
        <f t="shared" si="6"/>
        <v>-102</v>
      </c>
      <c r="H52" s="33">
        <f t="shared" si="7"/>
        <v>7.0970643960907081E-3</v>
      </c>
      <c r="I52" s="30"/>
      <c r="J52" s="32">
        <v>20701</v>
      </c>
      <c r="K52" s="32">
        <v>18700</v>
      </c>
      <c r="L52" s="32">
        <v>19822</v>
      </c>
      <c r="M52" s="32">
        <v>20438</v>
      </c>
      <c r="N52" s="33">
        <f t="shared" si="10"/>
        <v>3.1076581576026552E-2</v>
      </c>
      <c r="O52" s="32">
        <f t="shared" si="11"/>
        <v>616</v>
      </c>
      <c r="P52" s="33">
        <f t="shared" si="8"/>
        <v>9.2179491574042177E-3</v>
      </c>
    </row>
    <row r="53" spans="1:16" x14ac:dyDescent="0.25">
      <c r="A53" s="52" t="s">
        <v>45</v>
      </c>
      <c r="B53" s="32">
        <v>592</v>
      </c>
      <c r="C53" s="32">
        <v>495</v>
      </c>
      <c r="D53" s="32">
        <v>522</v>
      </c>
      <c r="E53" s="32">
        <v>487</v>
      </c>
      <c r="F53" s="33">
        <f t="shared" si="9"/>
        <v>-6.7049808429118785E-2</v>
      </c>
      <c r="G53" s="32">
        <f t="shared" si="6"/>
        <v>-35</v>
      </c>
      <c r="H53" s="33">
        <f t="shared" si="7"/>
        <v>1.106360550863052E-3</v>
      </c>
      <c r="I53" s="30"/>
      <c r="J53" s="32">
        <v>4123</v>
      </c>
      <c r="K53" s="32">
        <v>3641</v>
      </c>
      <c r="L53" s="32">
        <v>3657</v>
      </c>
      <c r="M53" s="32">
        <v>3108</v>
      </c>
      <c r="N53" s="33">
        <f t="shared" si="10"/>
        <v>-0.15012305168170637</v>
      </c>
      <c r="O53" s="32">
        <f t="shared" si="11"/>
        <v>-549</v>
      </c>
      <c r="P53" s="33">
        <f t="shared" si="8"/>
        <v>1.401770524572478E-3</v>
      </c>
    </row>
    <row r="54" spans="1:16" x14ac:dyDescent="0.25">
      <c r="A54" s="34" t="s">
        <v>46</v>
      </c>
      <c r="B54" s="35">
        <f>B29-SUM(B30:B53)</f>
        <v>18627</v>
      </c>
      <c r="C54" s="35">
        <f>C29-SUM(C30:C53)</f>
        <v>17903</v>
      </c>
      <c r="D54" s="35">
        <f>D29-SUM(D30:D53)</f>
        <v>21221</v>
      </c>
      <c r="E54" s="35">
        <f>E29-SUM(E30:E53)</f>
        <v>19249</v>
      </c>
      <c r="F54" s="36">
        <f t="shared" si="9"/>
        <v>-9.2926817774845683E-2</v>
      </c>
      <c r="G54" s="35">
        <f t="shared" si="6"/>
        <v>-1972</v>
      </c>
      <c r="H54" s="36">
        <f t="shared" si="7"/>
        <v>4.3729639103825234E-2</v>
      </c>
      <c r="I54" s="30"/>
      <c r="J54" s="35">
        <f>J29-SUM(J30:J53)</f>
        <v>116955</v>
      </c>
      <c r="K54" s="35">
        <f>K29-SUM(K30:K53)</f>
        <v>102540</v>
      </c>
      <c r="L54" s="35">
        <f>L29-SUM(L30:L53)</f>
        <v>112906</v>
      </c>
      <c r="M54" s="35">
        <f>M29-SUM(M30:M53)</f>
        <v>106072</v>
      </c>
      <c r="N54" s="36">
        <f t="shared" si="10"/>
        <v>-6.0528227020707481E-2</v>
      </c>
      <c r="O54" s="35">
        <f t="shared" si="11"/>
        <v>-6834</v>
      </c>
      <c r="P54" s="36">
        <f t="shared" si="8"/>
        <v>4.7840605882384778E-2</v>
      </c>
    </row>
    <row r="55" spans="1:16" ht="21" x14ac:dyDescent="0.35">
      <c r="A55" s="53" t="s">
        <v>47</v>
      </c>
      <c r="B55" s="54"/>
      <c r="C55" s="54"/>
      <c r="D55" s="54"/>
      <c r="E55" s="54"/>
      <c r="F55" s="54"/>
      <c r="G55" s="54"/>
      <c r="H55" s="54"/>
      <c r="I55" s="54"/>
      <c r="J55" s="54"/>
      <c r="K55" s="54"/>
      <c r="L55" s="54"/>
      <c r="M55" s="54"/>
      <c r="N55" s="54"/>
      <c r="O55" s="54"/>
      <c r="P55" s="55"/>
    </row>
    <row r="56" spans="1:16" x14ac:dyDescent="0.25">
      <c r="A56" s="10"/>
      <c r="B56" s="11" t="s">
        <v>153</v>
      </c>
      <c r="C56" s="12"/>
      <c r="D56" s="12"/>
      <c r="E56" s="12"/>
      <c r="F56" s="12"/>
      <c r="G56" s="12"/>
      <c r="H56" s="13"/>
      <c r="I56" s="14"/>
      <c r="J56" s="11" t="str">
        <f>J$5</f>
        <v>acumulado mayo</v>
      </c>
      <c r="K56" s="12"/>
      <c r="L56" s="12"/>
      <c r="M56" s="12"/>
      <c r="N56" s="12"/>
      <c r="O56" s="12"/>
      <c r="P56" s="13"/>
    </row>
    <row r="57" spans="1:16" x14ac:dyDescent="0.25">
      <c r="A57" s="15"/>
      <c r="B57" s="17">
        <f>B$6</f>
        <v>2023</v>
      </c>
      <c r="C57" s="17">
        <f>C$6</f>
        <v>2024</v>
      </c>
      <c r="D57" s="17">
        <f>D$6</f>
        <v>2025</v>
      </c>
      <c r="E57" s="17">
        <f>E$6</f>
        <v>2026</v>
      </c>
      <c r="F57" s="17" t="str">
        <f>CONCATENATE("var ",RIGHT(E57,2),"/",RIGHT(D57,2))</f>
        <v>var 26/25</v>
      </c>
      <c r="G57" s="17" t="str">
        <f>CONCATENATE("dif ",RIGHT(E57,2),"-",RIGHT(D57,2))</f>
        <v>dif 26-25</v>
      </c>
      <c r="H57" s="17" t="str">
        <f>CONCATENATE("cuota ",RIGHT(E57,2))</f>
        <v>cuota 26</v>
      </c>
      <c r="I57" s="18"/>
      <c r="J57" s="17">
        <f>J$6</f>
        <v>2023</v>
      </c>
      <c r="K57" s="17">
        <f>K$6</f>
        <v>2024</v>
      </c>
      <c r="L57" s="17">
        <f>L$6</f>
        <v>2025</v>
      </c>
      <c r="M57" s="17">
        <f>M$6</f>
        <v>2026</v>
      </c>
      <c r="N57" s="17" t="str">
        <f>CONCATENATE("var ",RIGHT(M57,2),"/",RIGHT(L57,2))</f>
        <v>var 26/25</v>
      </c>
      <c r="O57" s="17" t="str">
        <f>CONCATENATE("dif ",RIGHT(M57,2),"-",RIGHT(L57,2))</f>
        <v>dif 26-25</v>
      </c>
      <c r="P57" s="17" t="str">
        <f>CONCATENATE("cuota ",RIGHT(M57,2))</f>
        <v>cuota 26</v>
      </c>
    </row>
    <row r="58" spans="1:16" x14ac:dyDescent="0.25">
      <c r="A58" s="19" t="s">
        <v>48</v>
      </c>
      <c r="B58" s="20">
        <v>391272</v>
      </c>
      <c r="C58" s="20">
        <v>451281</v>
      </c>
      <c r="D58" s="20">
        <v>445383</v>
      </c>
      <c r="E58" s="20">
        <v>440182</v>
      </c>
      <c r="F58" s="21">
        <f>E58/D58-1</f>
        <v>-1.1677589849635073E-2</v>
      </c>
      <c r="G58" s="20">
        <f t="shared" ref="G58:G68" si="12">E58-D58</f>
        <v>-5201</v>
      </c>
      <c r="H58" s="21">
        <f t="shared" ref="H58:H68" si="13">E58/$E$58</f>
        <v>1</v>
      </c>
      <c r="I58" s="22"/>
      <c r="J58" s="20">
        <v>2092095</v>
      </c>
      <c r="K58" s="20">
        <v>2242211</v>
      </c>
      <c r="L58" s="20">
        <v>2228887</v>
      </c>
      <c r="M58" s="20">
        <v>2217196</v>
      </c>
      <c r="N58" s="21">
        <f>M58/L58-1</f>
        <v>-5.2452188020298829E-3</v>
      </c>
      <c r="O58" s="20">
        <f>M58-L58</f>
        <v>-11691</v>
      </c>
      <c r="P58" s="21">
        <f t="shared" ref="P58:P68" si="14">M58/$M$58</f>
        <v>1</v>
      </c>
    </row>
    <row r="59" spans="1:16" x14ac:dyDescent="0.25">
      <c r="A59" s="56" t="s">
        <v>49</v>
      </c>
      <c r="B59" s="57">
        <v>150325</v>
      </c>
      <c r="C59" s="57">
        <v>161561</v>
      </c>
      <c r="D59" s="57">
        <v>153212</v>
      </c>
      <c r="E59" s="57">
        <v>152475</v>
      </c>
      <c r="F59" s="58">
        <f t="shared" ref="F59:F68" si="15">E59/D59-1</f>
        <v>-4.8103281727279734E-3</v>
      </c>
      <c r="G59" s="57">
        <f t="shared" si="12"/>
        <v>-737</v>
      </c>
      <c r="H59" s="58">
        <f t="shared" si="13"/>
        <v>0.34639081107360137</v>
      </c>
      <c r="I59" s="59"/>
      <c r="J59" s="57">
        <v>758695</v>
      </c>
      <c r="K59" s="57">
        <v>801883</v>
      </c>
      <c r="L59" s="57">
        <v>771372</v>
      </c>
      <c r="M59" s="57">
        <v>766314</v>
      </c>
      <c r="N59" s="58">
        <f t="shared" ref="N59:N68" si="16">M59/L59-1</f>
        <v>-6.5571475241518185E-3</v>
      </c>
      <c r="O59" s="57">
        <f t="shared" ref="O59:O68" si="17">M59-L59</f>
        <v>-5058</v>
      </c>
      <c r="P59" s="58">
        <f t="shared" si="14"/>
        <v>0.34562303016963769</v>
      </c>
    </row>
    <row r="60" spans="1:16" x14ac:dyDescent="0.25">
      <c r="A60" s="31" t="s">
        <v>50</v>
      </c>
      <c r="B60" s="32">
        <v>96632</v>
      </c>
      <c r="C60" s="32">
        <v>110622</v>
      </c>
      <c r="D60" s="32">
        <v>116586</v>
      </c>
      <c r="E60" s="32">
        <v>119472</v>
      </c>
      <c r="F60" s="33">
        <f t="shared" si="15"/>
        <v>2.4754258658844064E-2</v>
      </c>
      <c r="G60" s="32">
        <f t="shared" si="12"/>
        <v>2886</v>
      </c>
      <c r="H60" s="33">
        <f t="shared" si="13"/>
        <v>0.27141500561131532</v>
      </c>
      <c r="I60" s="30"/>
      <c r="J60" s="32">
        <v>528116</v>
      </c>
      <c r="K60" s="32">
        <v>561480</v>
      </c>
      <c r="L60" s="32">
        <v>579080</v>
      </c>
      <c r="M60" s="32">
        <v>594690</v>
      </c>
      <c r="N60" s="33">
        <f>M60/L60-1</f>
        <v>2.6956551771776027E-2</v>
      </c>
      <c r="O60" s="32">
        <f>M60-L60</f>
        <v>15610</v>
      </c>
      <c r="P60" s="33">
        <f t="shared" si="14"/>
        <v>0.26821715355791731</v>
      </c>
    </row>
    <row r="61" spans="1:16" x14ac:dyDescent="0.25">
      <c r="A61" s="60" t="s">
        <v>51</v>
      </c>
      <c r="B61" s="61">
        <v>3611</v>
      </c>
      <c r="C61" s="61">
        <v>1870</v>
      </c>
      <c r="D61" s="61">
        <v>2625</v>
      </c>
      <c r="E61" s="61">
        <v>3872</v>
      </c>
      <c r="F61" s="62">
        <f t="shared" si="15"/>
        <v>0.47504761904761894</v>
      </c>
      <c r="G61" s="61">
        <f t="shared" si="12"/>
        <v>1247</v>
      </c>
      <c r="H61" s="62">
        <f t="shared" si="13"/>
        <v>8.7963615050138354E-3</v>
      </c>
      <c r="I61" s="30"/>
      <c r="J61" s="61">
        <v>24366</v>
      </c>
      <c r="K61" s="61">
        <v>22168</v>
      </c>
      <c r="L61" s="61">
        <v>18447</v>
      </c>
      <c r="M61" s="61">
        <v>21744</v>
      </c>
      <c r="N61" s="62">
        <f t="shared" si="16"/>
        <v>0.17872824849569025</v>
      </c>
      <c r="O61" s="61">
        <f t="shared" si="17"/>
        <v>3297</v>
      </c>
      <c r="P61" s="62">
        <f t="shared" si="14"/>
        <v>9.8069814305997306E-3</v>
      </c>
    </row>
    <row r="62" spans="1:16" x14ac:dyDescent="0.25">
      <c r="A62" s="31" t="s">
        <v>52</v>
      </c>
      <c r="B62" s="32">
        <v>58098</v>
      </c>
      <c r="C62" s="32">
        <v>77065</v>
      </c>
      <c r="D62" s="32">
        <v>77025</v>
      </c>
      <c r="E62" s="32">
        <v>72112</v>
      </c>
      <c r="F62" s="33">
        <f t="shared" si="15"/>
        <v>-6.3784485556637405E-2</v>
      </c>
      <c r="G62" s="32">
        <f t="shared" si="12"/>
        <v>-4913</v>
      </c>
      <c r="H62" s="33">
        <f t="shared" si="13"/>
        <v>0.16382314588056759</v>
      </c>
      <c r="I62" s="30"/>
      <c r="J62" s="32">
        <v>307593</v>
      </c>
      <c r="K62" s="32">
        <v>352840</v>
      </c>
      <c r="L62" s="32">
        <v>366681</v>
      </c>
      <c r="M62" s="32">
        <v>349762</v>
      </c>
      <c r="N62" s="33">
        <f t="shared" si="16"/>
        <v>-4.6140923582078108E-2</v>
      </c>
      <c r="O62" s="32">
        <f>M62-L62</f>
        <v>-16919</v>
      </c>
      <c r="P62" s="33">
        <f t="shared" si="14"/>
        <v>0.15774969826754154</v>
      </c>
    </row>
    <row r="63" spans="1:16" x14ac:dyDescent="0.25">
      <c r="A63" s="31" t="s">
        <v>53</v>
      </c>
      <c r="B63" s="32">
        <v>20694</v>
      </c>
      <c r="C63" s="32">
        <v>21715</v>
      </c>
      <c r="D63" s="32">
        <v>23114</v>
      </c>
      <c r="E63" s="32">
        <v>19951</v>
      </c>
      <c r="F63" s="33">
        <f t="shared" si="15"/>
        <v>-0.13684347148914078</v>
      </c>
      <c r="G63" s="32">
        <f t="shared" si="12"/>
        <v>-3163</v>
      </c>
      <c r="H63" s="33">
        <f t="shared" si="13"/>
        <v>4.5324433984124751E-2</v>
      </c>
      <c r="I63" s="30"/>
      <c r="J63" s="32">
        <v>104659</v>
      </c>
      <c r="K63" s="32">
        <v>98555</v>
      </c>
      <c r="L63" s="32">
        <v>108223</v>
      </c>
      <c r="M63" s="32">
        <v>93361</v>
      </c>
      <c r="N63" s="33">
        <f t="shared" si="16"/>
        <v>-0.1373275551407741</v>
      </c>
      <c r="O63" s="32">
        <f t="shared" si="17"/>
        <v>-14862</v>
      </c>
      <c r="P63" s="33">
        <f t="shared" si="14"/>
        <v>4.2107689171367799E-2</v>
      </c>
    </row>
    <row r="64" spans="1:16" x14ac:dyDescent="0.25">
      <c r="A64" s="31" t="s">
        <v>54</v>
      </c>
      <c r="B64" s="32">
        <v>17881</v>
      </c>
      <c r="C64" s="32">
        <v>17439</v>
      </c>
      <c r="D64" s="32">
        <v>22620</v>
      </c>
      <c r="E64" s="32">
        <v>20399</v>
      </c>
      <c r="F64" s="33">
        <f t="shared" si="15"/>
        <v>-9.818744473916885E-2</v>
      </c>
      <c r="G64" s="32">
        <f t="shared" si="12"/>
        <v>-2221</v>
      </c>
      <c r="H64" s="33">
        <f t="shared" si="13"/>
        <v>4.6342194819415608E-2</v>
      </c>
      <c r="I64" s="30"/>
      <c r="J64" s="32">
        <v>108593</v>
      </c>
      <c r="K64" s="32">
        <v>105467</v>
      </c>
      <c r="L64" s="32">
        <v>119888</v>
      </c>
      <c r="M64" s="32">
        <v>127641</v>
      </c>
      <c r="N64" s="33">
        <f t="shared" si="16"/>
        <v>6.466869077805959E-2</v>
      </c>
      <c r="O64" s="32">
        <f t="shared" si="17"/>
        <v>7753</v>
      </c>
      <c r="P64" s="33">
        <f t="shared" si="14"/>
        <v>5.7568658792456776E-2</v>
      </c>
    </row>
    <row r="65" spans="1:16" x14ac:dyDescent="0.25">
      <c r="A65" s="31" t="s">
        <v>55</v>
      </c>
      <c r="B65" s="32">
        <v>5013</v>
      </c>
      <c r="C65" s="32">
        <v>4992</v>
      </c>
      <c r="D65" s="32">
        <v>4998</v>
      </c>
      <c r="E65" s="32">
        <v>5708</v>
      </c>
      <c r="F65" s="33">
        <f t="shared" si="15"/>
        <v>0.1420568227290917</v>
      </c>
      <c r="G65" s="32">
        <f t="shared" si="12"/>
        <v>710</v>
      </c>
      <c r="H65" s="33">
        <f t="shared" si="13"/>
        <v>1.2967363499643329E-2</v>
      </c>
      <c r="I65" s="30"/>
      <c r="J65" s="32">
        <v>26502</v>
      </c>
      <c r="K65" s="32">
        <v>25234</v>
      </c>
      <c r="L65" s="32">
        <v>24153</v>
      </c>
      <c r="M65" s="32">
        <v>24666</v>
      </c>
      <c r="N65" s="33">
        <f t="shared" si="16"/>
        <v>2.1239597565519741E-2</v>
      </c>
      <c r="O65" s="32">
        <f>M65-L65</f>
        <v>513</v>
      </c>
      <c r="P65" s="33">
        <f t="shared" si="14"/>
        <v>1.1124862213354165E-2</v>
      </c>
    </row>
    <row r="66" spans="1:16" x14ac:dyDescent="0.25">
      <c r="A66" s="31" t="s">
        <v>56</v>
      </c>
      <c r="B66" s="32">
        <v>21547</v>
      </c>
      <c r="C66" s="32">
        <v>23449</v>
      </c>
      <c r="D66" s="32">
        <v>19536</v>
      </c>
      <c r="E66" s="32">
        <v>23254</v>
      </c>
      <c r="F66" s="33">
        <f t="shared" si="15"/>
        <v>0.19031531531531543</v>
      </c>
      <c r="G66" s="32">
        <f t="shared" si="12"/>
        <v>3718</v>
      </c>
      <c r="H66" s="33">
        <f t="shared" si="13"/>
        <v>5.2828148356816047E-2</v>
      </c>
      <c r="I66" s="30"/>
      <c r="J66" s="32">
        <v>112296</v>
      </c>
      <c r="K66" s="32">
        <v>120121</v>
      </c>
      <c r="L66" s="32">
        <v>112906</v>
      </c>
      <c r="M66" s="32">
        <v>116188</v>
      </c>
      <c r="N66" s="33">
        <f t="shared" si="16"/>
        <v>2.906842860432568E-2</v>
      </c>
      <c r="O66" s="32">
        <f t="shared" si="17"/>
        <v>3282</v>
      </c>
      <c r="P66" s="33">
        <f t="shared" si="14"/>
        <v>5.2403125389004851E-2</v>
      </c>
    </row>
    <row r="67" spans="1:16" x14ac:dyDescent="0.25">
      <c r="A67" s="52" t="s">
        <v>57</v>
      </c>
      <c r="B67" s="39">
        <v>7550</v>
      </c>
      <c r="C67" s="39">
        <v>22267</v>
      </c>
      <c r="D67" s="39">
        <v>16341</v>
      </c>
      <c r="E67" s="39">
        <v>14916</v>
      </c>
      <c r="F67" s="40">
        <f t="shared" si="15"/>
        <v>-8.7203965485588397E-2</v>
      </c>
      <c r="G67" s="39">
        <f t="shared" si="12"/>
        <v>-1425</v>
      </c>
      <c r="H67" s="40">
        <f t="shared" si="13"/>
        <v>3.3885983524996478E-2</v>
      </c>
      <c r="I67" s="30"/>
      <c r="J67" s="39">
        <v>71722</v>
      </c>
      <c r="K67" s="39">
        <v>100800</v>
      </c>
      <c r="L67" s="39">
        <v>78000</v>
      </c>
      <c r="M67" s="39">
        <v>79903</v>
      </c>
      <c r="N67" s="40">
        <f t="shared" si="16"/>
        <v>2.4397435897435926E-2</v>
      </c>
      <c r="O67" s="39">
        <f>M67-L67</f>
        <v>1903</v>
      </c>
      <c r="P67" s="40">
        <f t="shared" si="14"/>
        <v>3.6037860432726741E-2</v>
      </c>
    </row>
    <row r="68" spans="1:16" x14ac:dyDescent="0.25">
      <c r="A68" s="63" t="s">
        <v>58</v>
      </c>
      <c r="B68" s="64">
        <f>B58-SUM(B59:B67)</f>
        <v>9921</v>
      </c>
      <c r="C68" s="64">
        <f>C58-SUM(C59:C67)</f>
        <v>10301</v>
      </c>
      <c r="D68" s="64">
        <f>D58-SUM(D59:D67)</f>
        <v>9326</v>
      </c>
      <c r="E68" s="64">
        <f>E58-SUM(E59:E67)</f>
        <v>8023</v>
      </c>
      <c r="F68" s="65">
        <f t="shared" si="15"/>
        <v>-0.13971692043748662</v>
      </c>
      <c r="G68" s="64">
        <f t="shared" si="12"/>
        <v>-1303</v>
      </c>
      <c r="H68" s="65">
        <f t="shared" si="13"/>
        <v>1.8226551744505683E-2</v>
      </c>
      <c r="I68" s="30"/>
      <c r="J68" s="64">
        <f>J58-SUM(J59:J67)</f>
        <v>49553</v>
      </c>
      <c r="K68" s="64">
        <f>K58-SUM(K59:K67)</f>
        <v>53663</v>
      </c>
      <c r="L68" s="64">
        <f>L58-SUM(L59:L67)</f>
        <v>50137</v>
      </c>
      <c r="M68" s="64">
        <f>M58-SUM(M59:M67)</f>
        <v>42927</v>
      </c>
      <c r="N68" s="65">
        <f t="shared" si="16"/>
        <v>-0.14380597163771269</v>
      </c>
      <c r="O68" s="64">
        <f t="shared" si="17"/>
        <v>-7210</v>
      </c>
      <c r="P68" s="65">
        <f t="shared" si="14"/>
        <v>1.9360940575393424E-2</v>
      </c>
    </row>
    <row r="69" spans="1:16" ht="21" x14ac:dyDescent="0.35">
      <c r="A69" s="66" t="s">
        <v>59</v>
      </c>
      <c r="B69" s="66"/>
      <c r="C69" s="66"/>
      <c r="D69" s="66"/>
      <c r="E69" s="66"/>
      <c r="F69" s="66"/>
      <c r="G69" s="66"/>
      <c r="H69" s="66"/>
      <c r="I69" s="66"/>
      <c r="J69" s="66"/>
      <c r="K69" s="66"/>
      <c r="L69" s="66"/>
      <c r="M69" s="66"/>
      <c r="N69" s="66"/>
      <c r="O69" s="66"/>
      <c r="P69" s="66"/>
    </row>
    <row r="70" spans="1:16" x14ac:dyDescent="0.25">
      <c r="A70" s="67"/>
      <c r="B70" s="11" t="s">
        <v>153</v>
      </c>
      <c r="C70" s="12"/>
      <c r="D70" s="12"/>
      <c r="E70" s="12"/>
      <c r="F70" s="12"/>
      <c r="G70" s="12"/>
      <c r="H70" s="13"/>
      <c r="I70" s="68"/>
      <c r="J70" s="11" t="str">
        <f>J$5</f>
        <v>acumulado mayo</v>
      </c>
      <c r="K70" s="12"/>
      <c r="L70" s="12"/>
      <c r="M70" s="12"/>
      <c r="N70" s="12"/>
      <c r="O70" s="12"/>
      <c r="P70" s="13"/>
    </row>
    <row r="71" spans="1:16" x14ac:dyDescent="0.25">
      <c r="A71" s="15"/>
      <c r="B71" s="17">
        <f>B$6</f>
        <v>2023</v>
      </c>
      <c r="C71" s="17">
        <f>C$6</f>
        <v>2024</v>
      </c>
      <c r="D71" s="17">
        <f>D$6</f>
        <v>2025</v>
      </c>
      <c r="E71" s="17">
        <f>E$6</f>
        <v>2026</v>
      </c>
      <c r="F71" s="17" t="str">
        <f>CONCATENATE("var ",RIGHT(E71,2),"/",RIGHT(D71,2))</f>
        <v>var 26/25</v>
      </c>
      <c r="G71" s="17" t="str">
        <f>CONCATENATE("dif ",RIGHT(E71,2),"-",RIGHT(D71,2))</f>
        <v>dif 26-25</v>
      </c>
      <c r="H71" s="17" t="str">
        <f>CONCATENATE("cuota ",RIGHT(E71,2))</f>
        <v>cuota 26</v>
      </c>
      <c r="I71" s="69"/>
      <c r="J71" s="17">
        <f>J$6</f>
        <v>2023</v>
      </c>
      <c r="K71" s="17">
        <f>K$6</f>
        <v>2024</v>
      </c>
      <c r="L71" s="17">
        <f>L$6</f>
        <v>2025</v>
      </c>
      <c r="M71" s="17">
        <f>M$6</f>
        <v>2026</v>
      </c>
      <c r="N71" s="17" t="str">
        <f>CONCATENATE("var ",RIGHT(M71,2),"/",RIGHT(L71,2))</f>
        <v>var 26/25</v>
      </c>
      <c r="O71" s="17" t="str">
        <f>CONCATENATE("dif ",RIGHT(M71,2),"-",RIGHT(L71,2))</f>
        <v>dif 26-25</v>
      </c>
      <c r="P71" s="17" t="str">
        <f>CONCATENATE("cuota ",RIGHT(M71,2))</f>
        <v>cuota 26</v>
      </c>
    </row>
    <row r="72" spans="1:16" x14ac:dyDescent="0.25">
      <c r="A72" s="70" t="s">
        <v>4</v>
      </c>
      <c r="B72" s="71">
        <v>2470513</v>
      </c>
      <c r="C72" s="71">
        <v>2761397</v>
      </c>
      <c r="D72" s="71">
        <v>2610424</v>
      </c>
      <c r="E72" s="71">
        <v>2553088</v>
      </c>
      <c r="F72" s="72">
        <f>E72/D72-1</f>
        <v>-2.19642479535892E-2</v>
      </c>
      <c r="G72" s="71">
        <f t="shared" ref="G72:G83" si="18">E72-D72</f>
        <v>-57336</v>
      </c>
      <c r="H72" s="72">
        <f t="shared" ref="H72:H83" si="19">E72/$E$72</f>
        <v>1</v>
      </c>
      <c r="I72" s="73"/>
      <c r="J72" s="71">
        <v>13789247</v>
      </c>
      <c r="K72" s="71">
        <v>14776511</v>
      </c>
      <c r="L72" s="71">
        <v>14247242</v>
      </c>
      <c r="M72" s="71">
        <v>13962054</v>
      </c>
      <c r="N72" s="72">
        <f>M72/L72-1</f>
        <v>-2.0017067162893754E-2</v>
      </c>
      <c r="O72" s="71">
        <f>M72-L72</f>
        <v>-285188</v>
      </c>
      <c r="P72" s="72">
        <f t="shared" ref="P72:P83" si="20">M72/$M$72</f>
        <v>1</v>
      </c>
    </row>
    <row r="73" spans="1:16" x14ac:dyDescent="0.25">
      <c r="A73" s="74" t="s">
        <v>5</v>
      </c>
      <c r="B73" s="75">
        <v>1931938</v>
      </c>
      <c r="C73" s="75">
        <v>2121092</v>
      </c>
      <c r="D73" s="75">
        <v>1966633</v>
      </c>
      <c r="E73" s="75">
        <v>1954055</v>
      </c>
      <c r="F73" s="76">
        <f t="shared" ref="F73:F83" si="21">E73/D73-1</f>
        <v>-6.3957027060971283E-3</v>
      </c>
      <c r="G73" s="75">
        <f t="shared" si="18"/>
        <v>-12578</v>
      </c>
      <c r="H73" s="76">
        <f t="shared" si="19"/>
        <v>0.76536923129950862</v>
      </c>
      <c r="I73" s="77"/>
      <c r="J73" s="75">
        <v>10504024</v>
      </c>
      <c r="K73" s="75">
        <v>11103693</v>
      </c>
      <c r="L73" s="75">
        <v>10574481</v>
      </c>
      <c r="M73" s="75">
        <v>10454431</v>
      </c>
      <c r="N73" s="76">
        <f t="shared" ref="N73:N83" si="22">M73/L73-1</f>
        <v>-1.1352803035912573E-2</v>
      </c>
      <c r="O73" s="75">
        <f t="shared" ref="O73:O83" si="23">M73-L73</f>
        <v>-120050</v>
      </c>
      <c r="P73" s="76">
        <f t="shared" si="20"/>
        <v>0.74877457142050874</v>
      </c>
    </row>
    <row r="74" spans="1:16" x14ac:dyDescent="0.25">
      <c r="A74" s="31" t="s">
        <v>6</v>
      </c>
      <c r="B74" s="32">
        <v>316186</v>
      </c>
      <c r="C74" s="32">
        <v>426736</v>
      </c>
      <c r="D74" s="32">
        <v>377998</v>
      </c>
      <c r="E74" s="32">
        <v>388025</v>
      </c>
      <c r="F74" s="33">
        <f t="shared" si="21"/>
        <v>2.6526595378811635E-2</v>
      </c>
      <c r="G74" s="32">
        <f t="shared" si="18"/>
        <v>10027</v>
      </c>
      <c r="H74" s="33">
        <f t="shared" si="19"/>
        <v>0.1519826186954778</v>
      </c>
      <c r="I74" s="78"/>
      <c r="J74" s="32">
        <v>1947487</v>
      </c>
      <c r="K74" s="32">
        <v>2183004</v>
      </c>
      <c r="L74" s="32">
        <v>2024857</v>
      </c>
      <c r="M74" s="32">
        <v>2113296</v>
      </c>
      <c r="N74" s="33">
        <f>M74/L74-1</f>
        <v>4.3676664574337831E-2</v>
      </c>
      <c r="O74" s="32">
        <f>M74-L74</f>
        <v>88439</v>
      </c>
      <c r="P74" s="33">
        <f t="shared" si="20"/>
        <v>0.15135996465849508</v>
      </c>
    </row>
    <row r="75" spans="1:16" x14ac:dyDescent="0.25">
      <c r="A75" s="31" t="s">
        <v>7</v>
      </c>
      <c r="B75" s="32">
        <v>1325706</v>
      </c>
      <c r="C75" s="32">
        <v>1397949</v>
      </c>
      <c r="D75" s="32">
        <v>1300249</v>
      </c>
      <c r="E75" s="32">
        <v>1285614</v>
      </c>
      <c r="F75" s="33">
        <f t="shared" si="21"/>
        <v>-1.12555364395589E-2</v>
      </c>
      <c r="G75" s="32">
        <f t="shared" si="18"/>
        <v>-14635</v>
      </c>
      <c r="H75" s="33">
        <f t="shared" si="19"/>
        <v>0.50355256066379228</v>
      </c>
      <c r="I75" s="78"/>
      <c r="J75" s="32">
        <v>6842235</v>
      </c>
      <c r="K75" s="32">
        <v>7217218</v>
      </c>
      <c r="L75" s="32">
        <v>6896965</v>
      </c>
      <c r="M75" s="32">
        <v>6721137</v>
      </c>
      <c r="N75" s="33">
        <f t="shared" si="22"/>
        <v>-2.5493532300076893E-2</v>
      </c>
      <c r="O75" s="32">
        <f t="shared" si="23"/>
        <v>-175828</v>
      </c>
      <c r="P75" s="33">
        <f t="shared" si="20"/>
        <v>0.48138597659055038</v>
      </c>
    </row>
    <row r="76" spans="1:16" x14ac:dyDescent="0.25">
      <c r="A76" s="31" t="s">
        <v>8</v>
      </c>
      <c r="B76" s="32">
        <v>246501</v>
      </c>
      <c r="C76" s="32">
        <v>253319</v>
      </c>
      <c r="D76" s="32">
        <v>244100</v>
      </c>
      <c r="E76" s="32">
        <v>237690</v>
      </c>
      <c r="F76" s="33">
        <f t="shared" si="21"/>
        <v>-2.6259729619008576E-2</v>
      </c>
      <c r="G76" s="32">
        <f t="shared" si="18"/>
        <v>-6410</v>
      </c>
      <c r="H76" s="33">
        <f t="shared" si="19"/>
        <v>9.3099023613757145E-2</v>
      </c>
      <c r="I76" s="78"/>
      <c r="J76" s="32">
        <v>1466808</v>
      </c>
      <c r="K76" s="32">
        <v>1446358</v>
      </c>
      <c r="L76" s="32">
        <v>1401548</v>
      </c>
      <c r="M76" s="32">
        <v>1363805</v>
      </c>
      <c r="N76" s="33">
        <f t="shared" si="22"/>
        <v>-2.6929509371066862E-2</v>
      </c>
      <c r="O76" s="32">
        <f>M76-L76</f>
        <v>-37743</v>
      </c>
      <c r="P76" s="33">
        <f t="shared" si="20"/>
        <v>9.7679395882582898E-2</v>
      </c>
    </row>
    <row r="77" spans="1:16" x14ac:dyDescent="0.25">
      <c r="A77" s="31" t="s">
        <v>9</v>
      </c>
      <c r="B77" s="32">
        <v>33016</v>
      </c>
      <c r="C77" s="32">
        <v>32156</v>
      </c>
      <c r="D77" s="32">
        <v>33106</v>
      </c>
      <c r="E77" s="32">
        <v>31505</v>
      </c>
      <c r="F77" s="33">
        <f t="shared" si="21"/>
        <v>-4.8359813931009521E-2</v>
      </c>
      <c r="G77" s="32">
        <f t="shared" si="18"/>
        <v>-1601</v>
      </c>
      <c r="H77" s="33">
        <f t="shared" si="19"/>
        <v>1.2339958512985061E-2</v>
      </c>
      <c r="I77" s="78"/>
      <c r="J77" s="32">
        <v>187039</v>
      </c>
      <c r="K77" s="32">
        <v>191981</v>
      </c>
      <c r="L77" s="32">
        <v>186611</v>
      </c>
      <c r="M77" s="32">
        <v>189583</v>
      </c>
      <c r="N77" s="33">
        <f t="shared" si="22"/>
        <v>1.5926177985220669E-2</v>
      </c>
      <c r="O77" s="32">
        <f t="shared" si="23"/>
        <v>2972</v>
      </c>
      <c r="P77" s="33">
        <f t="shared" si="20"/>
        <v>1.3578446265857445E-2</v>
      </c>
    </row>
    <row r="78" spans="1:16" x14ac:dyDescent="0.25">
      <c r="A78" s="34" t="s">
        <v>10</v>
      </c>
      <c r="B78" s="35">
        <v>10529</v>
      </c>
      <c r="C78" s="35">
        <v>10932</v>
      </c>
      <c r="D78" s="35">
        <v>11180</v>
      </c>
      <c r="E78" s="35">
        <v>11221</v>
      </c>
      <c r="F78" s="36">
        <f t="shared" si="21"/>
        <v>3.6672629695886361E-3</v>
      </c>
      <c r="G78" s="35">
        <f t="shared" si="18"/>
        <v>41</v>
      </c>
      <c r="H78" s="36">
        <f t="shared" si="19"/>
        <v>4.3950698134964401E-3</v>
      </c>
      <c r="I78" s="78"/>
      <c r="J78" s="35">
        <v>60455</v>
      </c>
      <c r="K78" s="35">
        <v>65132</v>
      </c>
      <c r="L78" s="35">
        <v>64500</v>
      </c>
      <c r="M78" s="35">
        <v>66610</v>
      </c>
      <c r="N78" s="36">
        <f t="shared" si="22"/>
        <v>3.2713178294573542E-2</v>
      </c>
      <c r="O78" s="35">
        <f t="shared" si="23"/>
        <v>2110</v>
      </c>
      <c r="P78" s="36">
        <f t="shared" si="20"/>
        <v>4.7707880230229739E-3</v>
      </c>
    </row>
    <row r="79" spans="1:16" x14ac:dyDescent="0.25">
      <c r="A79" s="74" t="s">
        <v>11</v>
      </c>
      <c r="B79" s="75">
        <v>538575</v>
      </c>
      <c r="C79" s="75">
        <v>640305</v>
      </c>
      <c r="D79" s="75">
        <v>643791</v>
      </c>
      <c r="E79" s="75">
        <v>599033</v>
      </c>
      <c r="F79" s="76">
        <f t="shared" si="21"/>
        <v>-6.9522562446508229E-2</v>
      </c>
      <c r="G79" s="75">
        <f t="shared" si="18"/>
        <v>-44758</v>
      </c>
      <c r="H79" s="76">
        <f t="shared" si="19"/>
        <v>0.23463076870049132</v>
      </c>
      <c r="I79" s="77"/>
      <c r="J79" s="75">
        <v>3285223</v>
      </c>
      <c r="K79" s="75">
        <v>3672818</v>
      </c>
      <c r="L79" s="75">
        <v>3672761</v>
      </c>
      <c r="M79" s="75">
        <v>3507623</v>
      </c>
      <c r="N79" s="76">
        <f t="shared" si="22"/>
        <v>-4.4962903929768316E-2</v>
      </c>
      <c r="O79" s="75">
        <f t="shared" si="23"/>
        <v>-165138</v>
      </c>
      <c r="P79" s="76">
        <f t="shared" si="20"/>
        <v>0.25122542857949126</v>
      </c>
    </row>
    <row r="80" spans="1:16" x14ac:dyDescent="0.25">
      <c r="A80" s="37" t="s">
        <v>12</v>
      </c>
      <c r="B80" s="32">
        <v>38296</v>
      </c>
      <c r="C80" s="32">
        <v>52874</v>
      </c>
      <c r="D80" s="32">
        <v>53222</v>
      </c>
      <c r="E80" s="32">
        <v>51701</v>
      </c>
      <c r="F80" s="33">
        <f t="shared" si="21"/>
        <v>-2.8578407425500774E-2</v>
      </c>
      <c r="G80" s="32">
        <f t="shared" si="18"/>
        <v>-1521</v>
      </c>
      <c r="H80" s="33">
        <f t="shared" si="19"/>
        <v>2.0250379148701494E-2</v>
      </c>
      <c r="I80" s="78"/>
      <c r="J80" s="32">
        <v>213370</v>
      </c>
      <c r="K80" s="32">
        <v>277696</v>
      </c>
      <c r="L80" s="32">
        <v>283771</v>
      </c>
      <c r="M80" s="32">
        <v>281346</v>
      </c>
      <c r="N80" s="33">
        <f t="shared" si="22"/>
        <v>-8.5456230552100054E-3</v>
      </c>
      <c r="O80" s="32">
        <f t="shared" si="23"/>
        <v>-2425</v>
      </c>
      <c r="P80" s="33">
        <f t="shared" si="20"/>
        <v>2.0150760052926309E-2</v>
      </c>
    </row>
    <row r="81" spans="1:16" x14ac:dyDescent="0.25">
      <c r="A81" s="31" t="s">
        <v>8</v>
      </c>
      <c r="B81" s="32">
        <v>329771</v>
      </c>
      <c r="C81" s="32">
        <v>398691</v>
      </c>
      <c r="D81" s="32">
        <v>410677</v>
      </c>
      <c r="E81" s="32">
        <v>362139</v>
      </c>
      <c r="F81" s="33">
        <f t="shared" si="21"/>
        <v>-0.11819020787626289</v>
      </c>
      <c r="G81" s="32">
        <f t="shared" si="18"/>
        <v>-48538</v>
      </c>
      <c r="H81" s="33">
        <f t="shared" si="19"/>
        <v>0.14184352439085532</v>
      </c>
      <c r="I81" s="78"/>
      <c r="J81" s="32">
        <v>1973627</v>
      </c>
      <c r="K81" s="32">
        <v>2198501</v>
      </c>
      <c r="L81" s="32">
        <v>2251022</v>
      </c>
      <c r="M81" s="32">
        <v>2137945</v>
      </c>
      <c r="N81" s="33">
        <f t="shared" si="22"/>
        <v>-5.0233627214660737E-2</v>
      </c>
      <c r="O81" s="32">
        <f t="shared" si="23"/>
        <v>-113077</v>
      </c>
      <c r="P81" s="33">
        <f t="shared" si="20"/>
        <v>0.1531253925819224</v>
      </c>
    </row>
    <row r="82" spans="1:16" x14ac:dyDescent="0.25">
      <c r="A82" s="31" t="s">
        <v>9</v>
      </c>
      <c r="B82" s="32">
        <v>123161</v>
      </c>
      <c r="C82" s="32">
        <v>131886</v>
      </c>
      <c r="D82" s="32">
        <v>121719</v>
      </c>
      <c r="E82" s="32">
        <v>127053</v>
      </c>
      <c r="F82" s="33">
        <f t="shared" si="21"/>
        <v>4.3822246321445268E-2</v>
      </c>
      <c r="G82" s="32">
        <f t="shared" si="18"/>
        <v>5334</v>
      </c>
      <c r="H82" s="33">
        <f t="shared" si="19"/>
        <v>4.9764442118720546E-2</v>
      </c>
      <c r="I82" s="78"/>
      <c r="J82" s="32">
        <v>778947</v>
      </c>
      <c r="K82" s="32">
        <v>849653</v>
      </c>
      <c r="L82" s="32">
        <v>767759</v>
      </c>
      <c r="M82" s="32">
        <v>721637</v>
      </c>
      <c r="N82" s="33">
        <f t="shared" si="22"/>
        <v>-6.0073538701597817E-2</v>
      </c>
      <c r="O82" s="32">
        <f t="shared" si="23"/>
        <v>-46122</v>
      </c>
      <c r="P82" s="33">
        <f t="shared" si="20"/>
        <v>5.1685590100138561E-2</v>
      </c>
    </row>
    <row r="83" spans="1:16" x14ac:dyDescent="0.25">
      <c r="A83" s="38" t="s">
        <v>10</v>
      </c>
      <c r="B83" s="64">
        <v>47347</v>
      </c>
      <c r="C83" s="64">
        <v>56854</v>
      </c>
      <c r="D83" s="64">
        <v>58173</v>
      </c>
      <c r="E83" s="64">
        <v>58140</v>
      </c>
      <c r="F83" s="65">
        <f t="shared" si="21"/>
        <v>-5.6727347738638745E-4</v>
      </c>
      <c r="G83" s="64">
        <f t="shared" si="18"/>
        <v>-33</v>
      </c>
      <c r="H83" s="65">
        <f t="shared" si="19"/>
        <v>2.2772423042213979E-2</v>
      </c>
      <c r="I83" s="78"/>
      <c r="J83" s="64">
        <v>319279</v>
      </c>
      <c r="K83" s="64">
        <v>346968</v>
      </c>
      <c r="L83" s="64">
        <v>370209</v>
      </c>
      <c r="M83" s="64">
        <v>366695</v>
      </c>
      <c r="N83" s="65">
        <f t="shared" si="22"/>
        <v>-9.491935636356752E-3</v>
      </c>
      <c r="O83" s="64">
        <f t="shared" si="23"/>
        <v>-3514</v>
      </c>
      <c r="P83" s="65">
        <f t="shared" si="20"/>
        <v>2.6263685844503969E-2</v>
      </c>
    </row>
    <row r="84" spans="1:16" x14ac:dyDescent="0.25">
      <c r="A84" s="42" t="s">
        <v>13</v>
      </c>
      <c r="B84" s="43"/>
      <c r="C84" s="43"/>
      <c r="D84" s="43"/>
      <c r="E84" s="43"/>
      <c r="F84" s="43"/>
      <c r="G84" s="43"/>
      <c r="H84" s="43"/>
      <c r="I84" s="43"/>
      <c r="J84" s="43"/>
      <c r="K84" s="43"/>
      <c r="L84" s="43"/>
      <c r="M84" s="43"/>
      <c r="N84" s="43"/>
      <c r="O84" s="43"/>
      <c r="P84" s="44"/>
    </row>
    <row r="85" spans="1:16" ht="21" x14ac:dyDescent="0.35">
      <c r="A85" s="66" t="s">
        <v>60</v>
      </c>
      <c r="B85" s="66"/>
      <c r="C85" s="66"/>
      <c r="D85" s="66"/>
      <c r="E85" s="66"/>
      <c r="F85" s="66"/>
      <c r="G85" s="66"/>
      <c r="H85" s="66"/>
      <c r="I85" s="66"/>
      <c r="J85" s="66"/>
      <c r="K85" s="66"/>
      <c r="L85" s="66"/>
      <c r="M85" s="66"/>
      <c r="N85" s="66"/>
      <c r="O85" s="66"/>
      <c r="P85" s="66"/>
    </row>
    <row r="86" spans="1:16" x14ac:dyDescent="0.25">
      <c r="A86" s="67"/>
      <c r="B86" s="11" t="s">
        <v>153</v>
      </c>
      <c r="C86" s="12"/>
      <c r="D86" s="12"/>
      <c r="E86" s="12"/>
      <c r="F86" s="12"/>
      <c r="G86" s="12"/>
      <c r="H86" s="13"/>
      <c r="I86" s="68"/>
      <c r="J86" s="11" t="str">
        <f>J$5</f>
        <v>acumulado mayo</v>
      </c>
      <c r="K86" s="12"/>
      <c r="L86" s="12"/>
      <c r="M86" s="12"/>
      <c r="N86" s="12"/>
      <c r="O86" s="12"/>
      <c r="P86" s="13"/>
    </row>
    <row r="87" spans="1:16" x14ac:dyDescent="0.25">
      <c r="A87" s="15"/>
      <c r="B87" s="17">
        <f>B$6</f>
        <v>2023</v>
      </c>
      <c r="C87" s="17">
        <f>C$6</f>
        <v>2024</v>
      </c>
      <c r="D87" s="17">
        <f>D$6</f>
        <v>2025</v>
      </c>
      <c r="E87" s="17">
        <f>E$6</f>
        <v>2026</v>
      </c>
      <c r="F87" s="17" t="str">
        <f>CONCATENATE("var ",RIGHT(E87,2),"/",RIGHT(D87,2))</f>
        <v>var 26/25</v>
      </c>
      <c r="G87" s="17" t="str">
        <f>CONCATENATE("dif ",RIGHT(E87,2),"-",RIGHT(D87,2))</f>
        <v>dif 26-25</v>
      </c>
      <c r="H87" s="17" t="str">
        <f>CONCATENATE("cuota ",RIGHT(E87,2))</f>
        <v>cuota 26</v>
      </c>
      <c r="I87" s="69"/>
      <c r="J87" s="17">
        <f>J$6</f>
        <v>2023</v>
      </c>
      <c r="K87" s="17">
        <f>K$6</f>
        <v>2024</v>
      </c>
      <c r="L87" s="17">
        <f>L$6</f>
        <v>2025</v>
      </c>
      <c r="M87" s="17">
        <f>M$6</f>
        <v>2026</v>
      </c>
      <c r="N87" s="17" t="str">
        <f>CONCATENATE("var ",RIGHT(M87,2),"/",RIGHT(L87,2))</f>
        <v>var 26/25</v>
      </c>
      <c r="O87" s="17" t="str">
        <f>CONCATENATE("dif ",RIGHT(M87,2),"-",RIGHT(L87,2))</f>
        <v>dif 26-25</v>
      </c>
      <c r="P87" s="17" t="str">
        <f>CONCATENATE("cuota ",RIGHT(M87,2))</f>
        <v>cuota 26</v>
      </c>
    </row>
    <row r="88" spans="1:16" x14ac:dyDescent="0.25">
      <c r="A88" s="70" t="s">
        <v>15</v>
      </c>
      <c r="B88" s="71">
        <v>2470513</v>
      </c>
      <c r="C88" s="71">
        <v>2761397</v>
      </c>
      <c r="D88" s="71">
        <v>2610424</v>
      </c>
      <c r="E88" s="71">
        <v>2553088</v>
      </c>
      <c r="F88" s="72">
        <f>E88/D88-1</f>
        <v>-2.19642479535892E-2</v>
      </c>
      <c r="G88" s="71">
        <f t="shared" ref="G88:G119" si="24">E88-D88</f>
        <v>-57336</v>
      </c>
      <c r="H88" s="72">
        <f>E88/$E$88</f>
        <v>1</v>
      </c>
      <c r="I88" s="73"/>
      <c r="J88" s="71">
        <v>13789247</v>
      </c>
      <c r="K88" s="71">
        <v>14776511</v>
      </c>
      <c r="L88" s="71">
        <v>14247242</v>
      </c>
      <c r="M88" s="71">
        <v>13962054</v>
      </c>
      <c r="N88" s="72">
        <f>M88/L88-1</f>
        <v>-2.0017067162893754E-2</v>
      </c>
      <c r="O88" s="71">
        <f>M88-L88</f>
        <v>-285188</v>
      </c>
      <c r="P88" s="72">
        <f>M88/$M$88</f>
        <v>1</v>
      </c>
    </row>
    <row r="89" spans="1:16" x14ac:dyDescent="0.25">
      <c r="A89" s="79" t="s">
        <v>16</v>
      </c>
      <c r="B89" s="80">
        <v>328000</v>
      </c>
      <c r="C89" s="80">
        <v>392023</v>
      </c>
      <c r="D89" s="80">
        <v>367661</v>
      </c>
      <c r="E89" s="80">
        <v>383004</v>
      </c>
      <c r="F89" s="81">
        <f t="shared" ref="F89:F119" si="25">E89/D89-1</f>
        <v>4.1731377546163406E-2</v>
      </c>
      <c r="G89" s="80">
        <f t="shared" si="24"/>
        <v>15343</v>
      </c>
      <c r="H89" s="81">
        <f>E89/$E$88</f>
        <v>0.15001598064774893</v>
      </c>
      <c r="I89" s="82"/>
      <c r="J89" s="80">
        <v>1467257</v>
      </c>
      <c r="K89" s="80">
        <v>1447927</v>
      </c>
      <c r="L89" s="80">
        <v>1400626</v>
      </c>
      <c r="M89" s="80">
        <v>1412144</v>
      </c>
      <c r="N89" s="81">
        <f t="shared" ref="N89:N119" si="26">M89/L89-1</f>
        <v>8.2234657931525845E-3</v>
      </c>
      <c r="O89" s="80">
        <f t="shared" ref="O89:O119" si="27">M89-L89</f>
        <v>11518</v>
      </c>
      <c r="P89" s="81">
        <f>M89/$M$88</f>
        <v>0.10114156556048272</v>
      </c>
    </row>
    <row r="90" spans="1:16" x14ac:dyDescent="0.25">
      <c r="A90" s="52" t="s">
        <v>17</v>
      </c>
      <c r="B90" s="28">
        <v>96371</v>
      </c>
      <c r="C90" s="28">
        <v>136208</v>
      </c>
      <c r="D90" s="28">
        <v>99621</v>
      </c>
      <c r="E90" s="28">
        <v>123166</v>
      </c>
      <c r="F90" s="29">
        <f t="shared" si="25"/>
        <v>0.23634575039399319</v>
      </c>
      <c r="G90" s="28">
        <f t="shared" si="24"/>
        <v>23545</v>
      </c>
      <c r="H90" s="29">
        <f>E90/$E$23</f>
        <v>0.27980698892730732</v>
      </c>
      <c r="I90" s="83"/>
      <c r="J90" s="28">
        <v>439574</v>
      </c>
      <c r="K90" s="28">
        <v>447092</v>
      </c>
      <c r="L90" s="28">
        <v>387973</v>
      </c>
      <c r="M90" s="28">
        <v>399929</v>
      </c>
      <c r="N90" s="29">
        <f t="shared" si="26"/>
        <v>3.0816577442244641E-2</v>
      </c>
      <c r="O90" s="28">
        <f>M90-L90</f>
        <v>11956</v>
      </c>
      <c r="P90" s="29">
        <f>M90/$M$23</f>
        <v>0.18037602449219645</v>
      </c>
    </row>
    <row r="91" spans="1:16" x14ac:dyDescent="0.25">
      <c r="A91" s="49" t="s">
        <v>18</v>
      </c>
      <c r="B91" s="28">
        <v>49378</v>
      </c>
      <c r="C91" s="28">
        <v>63783</v>
      </c>
      <c r="D91" s="28">
        <v>55471</v>
      </c>
      <c r="E91" s="28">
        <v>60140</v>
      </c>
      <c r="F91" s="50">
        <f t="shared" si="25"/>
        <v>8.4170106902705877E-2</v>
      </c>
      <c r="G91" s="28">
        <f t="shared" si="24"/>
        <v>4669</v>
      </c>
      <c r="H91" s="50">
        <f>E91/$E$23</f>
        <v>0.13662530498748246</v>
      </c>
      <c r="I91" s="84"/>
      <c r="J91" s="28">
        <v>268594</v>
      </c>
      <c r="K91" s="28">
        <v>199804</v>
      </c>
      <c r="L91" s="28">
        <v>236752</v>
      </c>
      <c r="M91" s="28">
        <v>214142</v>
      </c>
      <c r="N91" s="50">
        <f t="shared" si="26"/>
        <v>-9.55007771845644E-2</v>
      </c>
      <c r="O91" s="51">
        <f t="shared" si="27"/>
        <v>-22610</v>
      </c>
      <c r="P91" s="50">
        <f>M91/$M$23</f>
        <v>9.6582349959137573E-2</v>
      </c>
    </row>
    <row r="92" spans="1:16" x14ac:dyDescent="0.25">
      <c r="A92" s="49" t="s">
        <v>19</v>
      </c>
      <c r="B92" s="51">
        <f>B90-B91</f>
        <v>46993</v>
      </c>
      <c r="C92" s="51">
        <f>C90-C91</f>
        <v>72425</v>
      </c>
      <c r="D92" s="51">
        <f>D90-D91</f>
        <v>44150</v>
      </c>
      <c r="E92" s="51">
        <f>E90-E91</f>
        <v>63026</v>
      </c>
      <c r="F92" s="50">
        <f t="shared" si="25"/>
        <v>0.4275424688561722</v>
      </c>
      <c r="G92" s="51">
        <f t="shared" si="24"/>
        <v>18876</v>
      </c>
      <c r="H92" s="50">
        <f>E92/$E$23</f>
        <v>0.14318168393982489</v>
      </c>
      <c r="I92" s="84"/>
      <c r="J92" s="51">
        <f>J90-J91</f>
        <v>170980</v>
      </c>
      <c r="K92" s="51">
        <f>K90-K91</f>
        <v>247288</v>
      </c>
      <c r="L92" s="51">
        <f>L90-L91</f>
        <v>151221</v>
      </c>
      <c r="M92" s="51">
        <f>M90-M91</f>
        <v>185787</v>
      </c>
      <c r="N92" s="50">
        <f t="shared" si="26"/>
        <v>0.22857936397722534</v>
      </c>
      <c r="O92" s="51">
        <f t="shared" si="27"/>
        <v>34566</v>
      </c>
      <c r="P92" s="50">
        <f>M92/$M$23</f>
        <v>8.3793674533058873E-2</v>
      </c>
    </row>
    <row r="93" spans="1:16" x14ac:dyDescent="0.25">
      <c r="A93" s="85" t="s">
        <v>20</v>
      </c>
      <c r="B93" s="35">
        <v>231629</v>
      </c>
      <c r="C93" s="35">
        <v>255815</v>
      </c>
      <c r="D93" s="35">
        <v>268040</v>
      </c>
      <c r="E93" s="35">
        <v>259838</v>
      </c>
      <c r="F93" s="36">
        <f t="shared" si="25"/>
        <v>-3.0599910461125202E-2</v>
      </c>
      <c r="G93" s="35">
        <f t="shared" si="24"/>
        <v>-8202</v>
      </c>
      <c r="H93" s="36">
        <f>E93/$E$23</f>
        <v>0.59029674089353945</v>
      </c>
      <c r="I93" s="84"/>
      <c r="J93" s="28">
        <v>1027683</v>
      </c>
      <c r="K93" s="28">
        <v>1000835</v>
      </c>
      <c r="L93" s="28">
        <v>1012653</v>
      </c>
      <c r="M93" s="28">
        <v>1012215</v>
      </c>
      <c r="N93" s="36">
        <f t="shared" si="26"/>
        <v>-4.3252723292186435E-4</v>
      </c>
      <c r="O93" s="35">
        <f t="shared" si="27"/>
        <v>-438</v>
      </c>
      <c r="P93" s="36">
        <f>M93/$M$23</f>
        <v>0.45652932803414764</v>
      </c>
    </row>
    <row r="94" spans="1:16" x14ac:dyDescent="0.25">
      <c r="A94" s="79" t="s">
        <v>21</v>
      </c>
      <c r="B94" s="80">
        <v>2142513</v>
      </c>
      <c r="C94" s="80">
        <v>2369374</v>
      </c>
      <c r="D94" s="80">
        <v>2242763</v>
      </c>
      <c r="E94" s="80">
        <v>2170084</v>
      </c>
      <c r="F94" s="81">
        <f t="shared" si="25"/>
        <v>-3.2406009908313993E-2</v>
      </c>
      <c r="G94" s="80">
        <f t="shared" si="24"/>
        <v>-72679</v>
      </c>
      <c r="H94" s="81">
        <f t="shared" ref="H94:H119" si="28">E94/$E$88</f>
        <v>0.8499840193522511</v>
      </c>
      <c r="I94" s="82"/>
      <c r="J94" s="80">
        <v>12321990</v>
      </c>
      <c r="K94" s="80">
        <v>13328584</v>
      </c>
      <c r="L94" s="80">
        <v>12846616</v>
      </c>
      <c r="M94" s="80">
        <v>12549910</v>
      </c>
      <c r="N94" s="81">
        <f t="shared" si="26"/>
        <v>-2.3096043347135109E-2</v>
      </c>
      <c r="O94" s="80">
        <f t="shared" si="27"/>
        <v>-296706</v>
      </c>
      <c r="P94" s="81">
        <f t="shared" ref="P94:P119" si="29">M94/$M$88</f>
        <v>0.8988584344395173</v>
      </c>
    </row>
    <row r="95" spans="1:16" x14ac:dyDescent="0.25">
      <c r="A95" s="27" t="s">
        <v>22</v>
      </c>
      <c r="B95" s="86">
        <v>236645</v>
      </c>
      <c r="C95" s="86">
        <v>251456</v>
      </c>
      <c r="D95" s="86">
        <v>217730</v>
      </c>
      <c r="E95" s="86">
        <v>200394</v>
      </c>
      <c r="F95" s="87">
        <f t="shared" si="25"/>
        <v>-7.962154962568313E-2</v>
      </c>
      <c r="G95" s="86">
        <f t="shared" si="24"/>
        <v>-17336</v>
      </c>
      <c r="H95" s="87">
        <f t="shared" si="28"/>
        <v>7.8490831495036592E-2</v>
      </c>
      <c r="I95" s="83"/>
      <c r="J95" s="86">
        <v>1551064</v>
      </c>
      <c r="K95" s="86">
        <v>1699785</v>
      </c>
      <c r="L95" s="86">
        <v>1583520</v>
      </c>
      <c r="M95" s="86">
        <v>1467175</v>
      </c>
      <c r="N95" s="87">
        <f t="shared" si="26"/>
        <v>-7.3472390623421258E-2</v>
      </c>
      <c r="O95" s="86">
        <f t="shared" si="27"/>
        <v>-116345</v>
      </c>
      <c r="P95" s="87">
        <f t="shared" si="29"/>
        <v>0.10508303434437369</v>
      </c>
    </row>
    <row r="96" spans="1:16" x14ac:dyDescent="0.25">
      <c r="A96" s="31" t="s">
        <v>23</v>
      </c>
      <c r="B96" s="32">
        <v>13512</v>
      </c>
      <c r="C96" s="32">
        <v>12356</v>
      </c>
      <c r="D96" s="32">
        <v>10814</v>
      </c>
      <c r="E96" s="32">
        <v>11925</v>
      </c>
      <c r="F96" s="33">
        <f t="shared" si="25"/>
        <v>0.10273719252820412</v>
      </c>
      <c r="G96" s="32">
        <f t="shared" si="24"/>
        <v>1111</v>
      </c>
      <c r="H96" s="33">
        <f t="shared" si="28"/>
        <v>4.6708143236739198E-3</v>
      </c>
      <c r="I96" s="84"/>
      <c r="J96" s="32">
        <v>104594</v>
      </c>
      <c r="K96" s="32">
        <v>111985</v>
      </c>
      <c r="L96" s="32">
        <v>102928</v>
      </c>
      <c r="M96" s="32">
        <v>108974</v>
      </c>
      <c r="N96" s="33">
        <f t="shared" si="26"/>
        <v>5.8740090160111835E-2</v>
      </c>
      <c r="O96" s="32">
        <f t="shared" si="27"/>
        <v>6046</v>
      </c>
      <c r="P96" s="33">
        <f t="shared" si="29"/>
        <v>7.8050120705735705E-3</v>
      </c>
    </row>
    <row r="97" spans="1:16" x14ac:dyDescent="0.25">
      <c r="A97" s="31" t="s">
        <v>24</v>
      </c>
      <c r="B97" s="32">
        <v>1886</v>
      </c>
      <c r="C97" s="32">
        <v>1415</v>
      </c>
      <c r="D97" s="32">
        <v>2692</v>
      </c>
      <c r="E97" s="32">
        <v>3024</v>
      </c>
      <c r="F97" s="33">
        <f t="shared" si="25"/>
        <v>0.12332838038632987</v>
      </c>
      <c r="G97" s="32">
        <f t="shared" si="24"/>
        <v>332</v>
      </c>
      <c r="H97" s="33">
        <f t="shared" si="28"/>
        <v>1.1844480096259902E-3</v>
      </c>
      <c r="I97" s="84"/>
      <c r="J97" s="32">
        <v>14891</v>
      </c>
      <c r="K97" s="32">
        <v>15872</v>
      </c>
      <c r="L97" s="32">
        <v>16699</v>
      </c>
      <c r="M97" s="32">
        <v>22724</v>
      </c>
      <c r="N97" s="33">
        <f t="shared" si="26"/>
        <v>0.36080004790706033</v>
      </c>
      <c r="O97" s="32">
        <f t="shared" si="27"/>
        <v>6025</v>
      </c>
      <c r="P97" s="33">
        <f t="shared" si="29"/>
        <v>1.627554226620238E-3</v>
      </c>
    </row>
    <row r="98" spans="1:16" x14ac:dyDescent="0.25">
      <c r="A98" s="31" t="s">
        <v>25</v>
      </c>
      <c r="B98" s="32">
        <v>8522</v>
      </c>
      <c r="C98" s="32">
        <v>11723</v>
      </c>
      <c r="D98" s="32">
        <v>11372</v>
      </c>
      <c r="E98" s="32">
        <v>8379</v>
      </c>
      <c r="F98" s="33">
        <f t="shared" si="25"/>
        <v>-0.26319029194512844</v>
      </c>
      <c r="G98" s="32">
        <f t="shared" si="24"/>
        <v>-2993</v>
      </c>
      <c r="H98" s="33">
        <f t="shared" si="28"/>
        <v>3.2819080266720145E-3</v>
      </c>
      <c r="I98" s="84"/>
      <c r="J98" s="32">
        <v>324909</v>
      </c>
      <c r="K98" s="32">
        <v>302900</v>
      </c>
      <c r="L98" s="32">
        <v>294934</v>
      </c>
      <c r="M98" s="32">
        <v>260860</v>
      </c>
      <c r="N98" s="33">
        <f t="shared" si="26"/>
        <v>-0.11553093234418543</v>
      </c>
      <c r="O98" s="32">
        <f t="shared" si="27"/>
        <v>-34074</v>
      </c>
      <c r="P98" s="33">
        <f t="shared" si="29"/>
        <v>1.8683497428100479E-2</v>
      </c>
    </row>
    <row r="99" spans="1:16" x14ac:dyDescent="0.25">
      <c r="A99" s="31" t="s">
        <v>26</v>
      </c>
      <c r="B99" s="32">
        <v>12467</v>
      </c>
      <c r="C99" s="32">
        <v>8124</v>
      </c>
      <c r="D99" s="32">
        <v>10904</v>
      </c>
      <c r="E99" s="32">
        <v>10853</v>
      </c>
      <c r="F99" s="33">
        <f t="shared" si="25"/>
        <v>-4.6771826852530785E-3</v>
      </c>
      <c r="G99" s="32">
        <f t="shared" si="24"/>
        <v>-51</v>
      </c>
      <c r="H99" s="33">
        <f t="shared" si="28"/>
        <v>4.2509306377218493E-3</v>
      </c>
      <c r="I99" s="84"/>
      <c r="J99" s="32">
        <v>63834</v>
      </c>
      <c r="K99" s="32">
        <v>57396</v>
      </c>
      <c r="L99" s="32">
        <v>68426</v>
      </c>
      <c r="M99" s="32">
        <v>62147</v>
      </c>
      <c r="N99" s="33">
        <f t="shared" si="26"/>
        <v>-9.1763364802852743E-2</v>
      </c>
      <c r="O99" s="32">
        <f t="shared" si="27"/>
        <v>-6279</v>
      </c>
      <c r="P99" s="33">
        <f t="shared" si="29"/>
        <v>4.451135914529481E-3</v>
      </c>
    </row>
    <row r="100" spans="1:16" x14ac:dyDescent="0.25">
      <c r="A100" s="31" t="s">
        <v>27</v>
      </c>
      <c r="B100" s="32">
        <v>4067</v>
      </c>
      <c r="C100" s="32">
        <v>1780</v>
      </c>
      <c r="D100" s="32">
        <v>1891</v>
      </c>
      <c r="E100" s="32">
        <v>1124</v>
      </c>
      <c r="F100" s="33">
        <f t="shared" si="25"/>
        <v>-0.40560549973558968</v>
      </c>
      <c r="G100" s="32">
        <f t="shared" si="24"/>
        <v>-767</v>
      </c>
      <c r="H100" s="33">
        <f t="shared" si="28"/>
        <v>4.4025117818108893E-4</v>
      </c>
      <c r="I100" s="84"/>
      <c r="J100" s="32">
        <v>301904</v>
      </c>
      <c r="K100" s="32">
        <v>293204</v>
      </c>
      <c r="L100" s="32">
        <v>246044</v>
      </c>
      <c r="M100" s="32">
        <v>217903</v>
      </c>
      <c r="N100" s="33">
        <f t="shared" si="26"/>
        <v>-0.11437385183137971</v>
      </c>
      <c r="O100" s="32">
        <f t="shared" si="27"/>
        <v>-28141</v>
      </c>
      <c r="P100" s="33">
        <f t="shared" si="29"/>
        <v>1.5606801119663338E-2</v>
      </c>
    </row>
    <row r="101" spans="1:16" x14ac:dyDescent="0.25">
      <c r="A101" s="31" t="s">
        <v>28</v>
      </c>
      <c r="B101" s="32">
        <v>2946</v>
      </c>
      <c r="C101" s="32">
        <v>3543</v>
      </c>
      <c r="D101" s="32">
        <v>2707</v>
      </c>
      <c r="E101" s="32">
        <v>3318</v>
      </c>
      <c r="F101" s="33">
        <f t="shared" si="25"/>
        <v>0.22571111932028076</v>
      </c>
      <c r="G101" s="32">
        <f t="shared" si="24"/>
        <v>611</v>
      </c>
      <c r="H101" s="33">
        <f t="shared" si="28"/>
        <v>1.2996026772285169E-3</v>
      </c>
      <c r="I101" s="84"/>
      <c r="J101" s="32">
        <v>18950</v>
      </c>
      <c r="K101" s="32">
        <v>24425</v>
      </c>
      <c r="L101" s="32">
        <v>20865</v>
      </c>
      <c r="M101" s="32">
        <v>23441</v>
      </c>
      <c r="N101" s="33">
        <f t="shared" si="26"/>
        <v>0.12346034028277009</v>
      </c>
      <c r="O101" s="32">
        <f t="shared" si="27"/>
        <v>2576</v>
      </c>
      <c r="P101" s="33">
        <f t="shared" si="29"/>
        <v>1.6789077022621457E-3</v>
      </c>
    </row>
    <row r="102" spans="1:16" x14ac:dyDescent="0.25">
      <c r="A102" s="31" t="s">
        <v>29</v>
      </c>
      <c r="B102" s="32">
        <v>1119114</v>
      </c>
      <c r="C102" s="32">
        <v>1240622</v>
      </c>
      <c r="D102" s="32">
        <v>1200271</v>
      </c>
      <c r="E102" s="32">
        <v>1164984</v>
      </c>
      <c r="F102" s="33">
        <f t="shared" si="25"/>
        <v>-2.9399194015351515E-2</v>
      </c>
      <c r="G102" s="32">
        <f t="shared" si="24"/>
        <v>-35287</v>
      </c>
      <c r="H102" s="33">
        <f t="shared" si="28"/>
        <v>0.45630389551789835</v>
      </c>
      <c r="I102" s="84"/>
      <c r="J102" s="32">
        <v>5228570</v>
      </c>
      <c r="K102" s="32">
        <v>5695876</v>
      </c>
      <c r="L102" s="32">
        <v>5566154</v>
      </c>
      <c r="M102" s="32">
        <v>5602918</v>
      </c>
      <c r="N102" s="33">
        <f t="shared" si="26"/>
        <v>6.6049196626611906E-3</v>
      </c>
      <c r="O102" s="32">
        <f t="shared" si="27"/>
        <v>36764</v>
      </c>
      <c r="P102" s="33">
        <f t="shared" si="29"/>
        <v>0.40129611302176599</v>
      </c>
    </row>
    <row r="103" spans="1:16" x14ac:dyDescent="0.25">
      <c r="A103" s="31" t="s">
        <v>30</v>
      </c>
      <c r="B103" s="32">
        <v>106558</v>
      </c>
      <c r="C103" s="32">
        <v>124791</v>
      </c>
      <c r="D103" s="32">
        <v>125454</v>
      </c>
      <c r="E103" s="32">
        <v>113898</v>
      </c>
      <c r="F103" s="33">
        <f t="shared" si="25"/>
        <v>-9.2113443971495568E-2</v>
      </c>
      <c r="G103" s="32">
        <f t="shared" si="24"/>
        <v>-11556</v>
      </c>
      <c r="H103" s="33">
        <f t="shared" si="28"/>
        <v>4.4611858267321766E-2</v>
      </c>
      <c r="I103" s="84"/>
      <c r="J103" s="32">
        <v>647197</v>
      </c>
      <c r="K103" s="32">
        <v>705593</v>
      </c>
      <c r="L103" s="32">
        <v>650452</v>
      </c>
      <c r="M103" s="32">
        <v>626361</v>
      </c>
      <c r="N103" s="33">
        <f t="shared" si="26"/>
        <v>-3.7037321739344375E-2</v>
      </c>
      <c r="O103" s="32">
        <f t="shared" si="27"/>
        <v>-24091</v>
      </c>
      <c r="P103" s="33">
        <f t="shared" si="29"/>
        <v>4.4861665769234241E-2</v>
      </c>
    </row>
    <row r="104" spans="1:16" x14ac:dyDescent="0.25">
      <c r="A104" s="31" t="s">
        <v>31</v>
      </c>
      <c r="B104" s="32">
        <v>104374</v>
      </c>
      <c r="C104" s="32">
        <v>116511</v>
      </c>
      <c r="D104" s="32">
        <v>90709</v>
      </c>
      <c r="E104" s="32">
        <v>89401</v>
      </c>
      <c r="F104" s="33">
        <f t="shared" si="25"/>
        <v>-1.4419737842992442E-2</v>
      </c>
      <c r="G104" s="32">
        <f t="shared" si="24"/>
        <v>-1308</v>
      </c>
      <c r="H104" s="33">
        <f t="shared" si="28"/>
        <v>3.5016811014739795E-2</v>
      </c>
      <c r="I104" s="84"/>
      <c r="J104" s="32">
        <v>497956</v>
      </c>
      <c r="K104" s="32">
        <v>547473</v>
      </c>
      <c r="L104" s="32">
        <v>508597</v>
      </c>
      <c r="M104" s="32">
        <v>504910</v>
      </c>
      <c r="N104" s="33">
        <f t="shared" si="26"/>
        <v>-7.2493545970582218E-3</v>
      </c>
      <c r="O104" s="32">
        <f t="shared" si="27"/>
        <v>-3687</v>
      </c>
      <c r="P104" s="33">
        <f t="shared" si="29"/>
        <v>3.616301727525191E-2</v>
      </c>
    </row>
    <row r="105" spans="1:16" x14ac:dyDescent="0.25">
      <c r="A105" s="31" t="s">
        <v>32</v>
      </c>
      <c r="B105" s="32">
        <v>86039</v>
      </c>
      <c r="C105" s="32">
        <v>83225</v>
      </c>
      <c r="D105" s="32">
        <v>78088</v>
      </c>
      <c r="E105" s="32">
        <v>82578</v>
      </c>
      <c r="F105" s="33">
        <f t="shared" si="25"/>
        <v>5.7499231636102932E-2</v>
      </c>
      <c r="G105" s="32">
        <f t="shared" si="24"/>
        <v>4490</v>
      </c>
      <c r="H105" s="33">
        <f t="shared" si="28"/>
        <v>3.2344361024766871E-2</v>
      </c>
      <c r="I105" s="84"/>
      <c r="J105" s="32">
        <v>466874</v>
      </c>
      <c r="K105" s="32">
        <v>500495</v>
      </c>
      <c r="L105" s="32">
        <v>456482</v>
      </c>
      <c r="M105" s="32">
        <v>463061</v>
      </c>
      <c r="N105" s="33">
        <f t="shared" si="26"/>
        <v>1.441239742202316E-2</v>
      </c>
      <c r="O105" s="32">
        <f t="shared" si="27"/>
        <v>6579</v>
      </c>
      <c r="P105" s="33">
        <f t="shared" si="29"/>
        <v>3.3165678918015931E-2</v>
      </c>
    </row>
    <row r="106" spans="1:16" x14ac:dyDescent="0.25">
      <c r="A106" s="31" t="s">
        <v>33</v>
      </c>
      <c r="B106" s="32">
        <v>90687</v>
      </c>
      <c r="C106" s="32">
        <v>119712</v>
      </c>
      <c r="D106" s="32">
        <v>129492</v>
      </c>
      <c r="E106" s="32">
        <v>137957</v>
      </c>
      <c r="F106" s="33">
        <f t="shared" si="25"/>
        <v>6.5370833719457622E-2</v>
      </c>
      <c r="G106" s="32">
        <f t="shared" si="24"/>
        <v>8465</v>
      </c>
      <c r="H106" s="33">
        <f t="shared" si="28"/>
        <v>5.4035348566128544E-2</v>
      </c>
      <c r="I106" s="84"/>
      <c r="J106" s="32">
        <v>432307</v>
      </c>
      <c r="K106" s="32">
        <v>553402</v>
      </c>
      <c r="L106" s="32">
        <v>610486</v>
      </c>
      <c r="M106" s="32">
        <v>639799</v>
      </c>
      <c r="N106" s="33">
        <f t="shared" si="26"/>
        <v>4.8015843115157386E-2</v>
      </c>
      <c r="O106" s="32">
        <f t="shared" si="27"/>
        <v>29313</v>
      </c>
      <c r="P106" s="33">
        <f t="shared" si="29"/>
        <v>4.5824131606997082E-2</v>
      </c>
    </row>
    <row r="107" spans="1:16" x14ac:dyDescent="0.25">
      <c r="A107" s="31" t="s">
        <v>34</v>
      </c>
      <c r="B107" s="32">
        <v>27615</v>
      </c>
      <c r="C107" s="32">
        <v>26206</v>
      </c>
      <c r="D107" s="32">
        <v>20602</v>
      </c>
      <c r="E107" s="32">
        <v>21974</v>
      </c>
      <c r="F107" s="33">
        <f t="shared" si="25"/>
        <v>6.6595476167362389E-2</v>
      </c>
      <c r="G107" s="32">
        <f t="shared" si="24"/>
        <v>1372</v>
      </c>
      <c r="H107" s="33">
        <f t="shared" si="28"/>
        <v>8.6068321969317158E-3</v>
      </c>
      <c r="I107" s="84"/>
      <c r="J107" s="32">
        <v>231511</v>
      </c>
      <c r="K107" s="32">
        <v>207395</v>
      </c>
      <c r="L107" s="32">
        <v>200569</v>
      </c>
      <c r="M107" s="32">
        <v>178187</v>
      </c>
      <c r="N107" s="33">
        <f t="shared" si="26"/>
        <v>-0.11159251928264091</v>
      </c>
      <c r="O107" s="32">
        <f t="shared" si="27"/>
        <v>-22382</v>
      </c>
      <c r="P107" s="33">
        <f t="shared" si="29"/>
        <v>1.2762233980759565E-2</v>
      </c>
    </row>
    <row r="108" spans="1:16" x14ac:dyDescent="0.25">
      <c r="A108" s="31" t="s">
        <v>35</v>
      </c>
      <c r="B108" s="32">
        <v>66969</v>
      </c>
      <c r="C108" s="32">
        <v>87213</v>
      </c>
      <c r="D108" s="32">
        <v>74867</v>
      </c>
      <c r="E108" s="32">
        <v>65999</v>
      </c>
      <c r="F108" s="33">
        <f t="shared" si="25"/>
        <v>-0.11845005142452614</v>
      </c>
      <c r="G108" s="32">
        <f t="shared" si="24"/>
        <v>-8868</v>
      </c>
      <c r="H108" s="33">
        <f t="shared" si="28"/>
        <v>2.5850656146595808E-2</v>
      </c>
      <c r="I108" s="84"/>
      <c r="J108" s="32">
        <v>433270</v>
      </c>
      <c r="K108" s="32">
        <v>503151</v>
      </c>
      <c r="L108" s="32">
        <v>497556</v>
      </c>
      <c r="M108" s="32">
        <v>425686</v>
      </c>
      <c r="N108" s="33">
        <f t="shared" si="26"/>
        <v>-0.14444605230366026</v>
      </c>
      <c r="O108" s="32">
        <f t="shared" si="27"/>
        <v>-71870</v>
      </c>
      <c r="P108" s="33">
        <f t="shared" si="29"/>
        <v>3.0488780518969485E-2</v>
      </c>
    </row>
    <row r="109" spans="1:16" x14ac:dyDescent="0.25">
      <c r="A109" s="31" t="s">
        <v>36</v>
      </c>
      <c r="B109" s="32">
        <v>2885</v>
      </c>
      <c r="C109" s="32">
        <v>3720</v>
      </c>
      <c r="D109" s="32">
        <v>2596</v>
      </c>
      <c r="E109" s="32">
        <v>4746</v>
      </c>
      <c r="F109" s="33">
        <f t="shared" si="25"/>
        <v>0.8281972265023112</v>
      </c>
      <c r="G109" s="32">
        <f t="shared" si="24"/>
        <v>2150</v>
      </c>
      <c r="H109" s="33">
        <f t="shared" si="28"/>
        <v>1.8589253484407901E-3</v>
      </c>
      <c r="I109" s="84"/>
      <c r="J109" s="32">
        <v>234820</v>
      </c>
      <c r="K109" s="32">
        <v>273799</v>
      </c>
      <c r="L109" s="32">
        <v>272761</v>
      </c>
      <c r="M109" s="32">
        <v>253698</v>
      </c>
      <c r="N109" s="33">
        <f t="shared" si="26"/>
        <v>-6.9889023724066135E-2</v>
      </c>
      <c r="O109" s="32">
        <f t="shared" si="27"/>
        <v>-19063</v>
      </c>
      <c r="P109" s="33">
        <f t="shared" si="29"/>
        <v>1.8170535653278523E-2</v>
      </c>
    </row>
    <row r="110" spans="1:16" x14ac:dyDescent="0.25">
      <c r="A110" s="31" t="s">
        <v>37</v>
      </c>
      <c r="B110" s="32">
        <v>5483</v>
      </c>
      <c r="C110" s="32">
        <v>3337</v>
      </c>
      <c r="D110" s="32">
        <v>2951</v>
      </c>
      <c r="E110" s="32">
        <v>3115</v>
      </c>
      <c r="F110" s="33">
        <f t="shared" si="25"/>
        <v>5.5574381565570929E-2</v>
      </c>
      <c r="G110" s="32">
        <f t="shared" si="24"/>
        <v>164</v>
      </c>
      <c r="H110" s="33">
        <f t="shared" si="28"/>
        <v>1.2200911210267723E-3</v>
      </c>
      <c r="I110" s="84"/>
      <c r="J110" s="32">
        <v>297195</v>
      </c>
      <c r="K110" s="32">
        <v>322112</v>
      </c>
      <c r="L110" s="32">
        <v>272435</v>
      </c>
      <c r="M110" s="32">
        <v>258733</v>
      </c>
      <c r="N110" s="33">
        <f t="shared" si="26"/>
        <v>-5.0294565676216374E-2</v>
      </c>
      <c r="O110" s="32">
        <f t="shared" si="27"/>
        <v>-13702</v>
      </c>
      <c r="P110" s="33">
        <f t="shared" si="29"/>
        <v>1.8531155945966115E-2</v>
      </c>
    </row>
    <row r="111" spans="1:16" x14ac:dyDescent="0.25">
      <c r="A111" s="31" t="s">
        <v>38</v>
      </c>
      <c r="B111" s="32">
        <v>14540</v>
      </c>
      <c r="C111" s="32">
        <v>20806</v>
      </c>
      <c r="D111" s="32">
        <v>14127</v>
      </c>
      <c r="E111" s="32">
        <v>12228</v>
      </c>
      <c r="F111" s="33">
        <f t="shared" si="25"/>
        <v>-0.13442344446803989</v>
      </c>
      <c r="G111" s="32">
        <f t="shared" si="24"/>
        <v>-1899</v>
      </c>
      <c r="H111" s="33">
        <f t="shared" si="28"/>
        <v>4.7894941341622378E-3</v>
      </c>
      <c r="I111" s="84"/>
      <c r="J111" s="32">
        <v>76252</v>
      </c>
      <c r="K111" s="32">
        <v>85341</v>
      </c>
      <c r="L111" s="32">
        <v>66581</v>
      </c>
      <c r="M111" s="32">
        <v>68878</v>
      </c>
      <c r="N111" s="33">
        <f t="shared" si="26"/>
        <v>3.4499331641158815E-2</v>
      </c>
      <c r="O111" s="32">
        <f t="shared" si="27"/>
        <v>2297</v>
      </c>
      <c r="P111" s="33">
        <f t="shared" si="29"/>
        <v>4.933228305806581E-3</v>
      </c>
    </row>
    <row r="112" spans="1:16" x14ac:dyDescent="0.25">
      <c r="A112" s="31" t="s">
        <v>39</v>
      </c>
      <c r="B112" s="32">
        <v>11010</v>
      </c>
      <c r="C112" s="32">
        <v>12817</v>
      </c>
      <c r="D112" s="32">
        <v>11422</v>
      </c>
      <c r="E112" s="32">
        <v>10866</v>
      </c>
      <c r="F112" s="33">
        <f t="shared" si="25"/>
        <v>-4.8677989844160385E-2</v>
      </c>
      <c r="G112" s="32">
        <f t="shared" si="24"/>
        <v>-556</v>
      </c>
      <c r="H112" s="33">
        <f t="shared" si="28"/>
        <v>4.2560225107791038E-3</v>
      </c>
      <c r="I112" s="84"/>
      <c r="J112" s="32">
        <v>47775</v>
      </c>
      <c r="K112" s="32">
        <v>67112</v>
      </c>
      <c r="L112" s="32">
        <v>60857</v>
      </c>
      <c r="M112" s="32">
        <v>63415</v>
      </c>
      <c r="N112" s="33">
        <f t="shared" si="26"/>
        <v>4.2032962518691264E-2</v>
      </c>
      <c r="O112" s="32">
        <f t="shared" si="27"/>
        <v>2558</v>
      </c>
      <c r="P112" s="33">
        <f t="shared" si="29"/>
        <v>4.54195349767305E-3</v>
      </c>
    </row>
    <row r="113" spans="1:16" x14ac:dyDescent="0.25">
      <c r="A113" s="31" t="s">
        <v>40</v>
      </c>
      <c r="B113" s="32">
        <v>10077</v>
      </c>
      <c r="C113" s="32">
        <v>10118</v>
      </c>
      <c r="D113" s="32">
        <v>9970</v>
      </c>
      <c r="E113" s="32">
        <v>10682</v>
      </c>
      <c r="F113" s="33">
        <f t="shared" si="25"/>
        <v>7.1414242728184529E-2</v>
      </c>
      <c r="G113" s="32">
        <f t="shared" si="24"/>
        <v>712</v>
      </c>
      <c r="H113" s="33">
        <f t="shared" si="28"/>
        <v>4.1839529228918076E-3</v>
      </c>
      <c r="I113" s="84"/>
      <c r="J113" s="32">
        <v>33699</v>
      </c>
      <c r="K113" s="32">
        <v>33953</v>
      </c>
      <c r="L113" s="32">
        <v>32496</v>
      </c>
      <c r="M113" s="32">
        <v>38023</v>
      </c>
      <c r="N113" s="33">
        <f t="shared" si="26"/>
        <v>0.17008247168882318</v>
      </c>
      <c r="O113" s="32">
        <f t="shared" si="27"/>
        <v>5527</v>
      </c>
      <c r="P113" s="33">
        <f t="shared" si="29"/>
        <v>2.723309908413189E-3</v>
      </c>
    </row>
    <row r="114" spans="1:16" x14ac:dyDescent="0.25">
      <c r="A114" s="31" t="s">
        <v>41</v>
      </c>
      <c r="B114" s="32">
        <v>7267</v>
      </c>
      <c r="C114" s="32">
        <v>6283</v>
      </c>
      <c r="D114" s="32">
        <v>5377</v>
      </c>
      <c r="E114" s="32">
        <v>3826</v>
      </c>
      <c r="F114" s="33">
        <f t="shared" si="25"/>
        <v>-0.28845080900130182</v>
      </c>
      <c r="G114" s="32">
        <f t="shared" si="24"/>
        <v>-1551</v>
      </c>
      <c r="H114" s="33">
        <f t="shared" si="28"/>
        <v>1.4985774090043116E-3</v>
      </c>
      <c r="I114" s="84"/>
      <c r="J114" s="32">
        <v>86720</v>
      </c>
      <c r="K114" s="32">
        <v>90097</v>
      </c>
      <c r="L114" s="32">
        <v>62814</v>
      </c>
      <c r="M114" s="32">
        <v>60124</v>
      </c>
      <c r="N114" s="33">
        <f t="shared" si="26"/>
        <v>-4.2824847963829682E-2</v>
      </c>
      <c r="O114" s="32">
        <f t="shared" si="27"/>
        <v>-2690</v>
      </c>
      <c r="P114" s="33">
        <f t="shared" si="29"/>
        <v>4.306243193157683E-3</v>
      </c>
    </row>
    <row r="115" spans="1:16" x14ac:dyDescent="0.25">
      <c r="A115" s="31" t="s">
        <v>42</v>
      </c>
      <c r="B115" s="32">
        <v>18304</v>
      </c>
      <c r="C115" s="32">
        <v>24095</v>
      </c>
      <c r="D115" s="32">
        <v>16847</v>
      </c>
      <c r="E115" s="32">
        <v>18912</v>
      </c>
      <c r="F115" s="33">
        <f t="shared" si="25"/>
        <v>0.1225737520033241</v>
      </c>
      <c r="G115" s="32">
        <f t="shared" si="24"/>
        <v>2065</v>
      </c>
      <c r="H115" s="33">
        <f t="shared" si="28"/>
        <v>7.4075002506768274E-3</v>
      </c>
      <c r="I115" s="84"/>
      <c r="J115" s="32">
        <v>73388</v>
      </c>
      <c r="K115" s="32">
        <v>88741</v>
      </c>
      <c r="L115" s="32">
        <v>79624</v>
      </c>
      <c r="M115" s="32">
        <v>86686</v>
      </c>
      <c r="N115" s="33">
        <f t="shared" si="26"/>
        <v>8.8691851703004199E-2</v>
      </c>
      <c r="O115" s="32">
        <f t="shared" si="27"/>
        <v>7062</v>
      </c>
      <c r="P115" s="33">
        <f t="shared" si="29"/>
        <v>6.2086853409963894E-3</v>
      </c>
    </row>
    <row r="116" spans="1:16" x14ac:dyDescent="0.25">
      <c r="A116" s="31" t="s">
        <v>43</v>
      </c>
      <c r="B116" s="32">
        <v>52494</v>
      </c>
      <c r="C116" s="32">
        <v>72295</v>
      </c>
      <c r="D116" s="32">
        <v>63824</v>
      </c>
      <c r="E116" s="32">
        <v>66829</v>
      </c>
      <c r="F116" s="33">
        <f t="shared" si="25"/>
        <v>4.7082602155928743E-2</v>
      </c>
      <c r="G116" s="32">
        <f t="shared" si="24"/>
        <v>3005</v>
      </c>
      <c r="H116" s="33">
        <f t="shared" si="28"/>
        <v>2.6175752657174371E-2</v>
      </c>
      <c r="I116" s="84"/>
      <c r="J116" s="32">
        <v>288298</v>
      </c>
      <c r="K116" s="32">
        <v>386920</v>
      </c>
      <c r="L116" s="32">
        <v>391730</v>
      </c>
      <c r="M116" s="32">
        <v>399892</v>
      </c>
      <c r="N116" s="33">
        <f t="shared" si="26"/>
        <v>2.0835779746253724E-2</v>
      </c>
      <c r="O116" s="32">
        <f t="shared" si="27"/>
        <v>8162</v>
      </c>
      <c r="P116" s="33">
        <f t="shared" si="29"/>
        <v>2.8641344604454329E-2</v>
      </c>
    </row>
    <row r="117" spans="1:16" x14ac:dyDescent="0.25">
      <c r="A117" s="31" t="s">
        <v>44</v>
      </c>
      <c r="B117" s="32">
        <v>26561</v>
      </c>
      <c r="C117" s="32">
        <v>21456</v>
      </c>
      <c r="D117" s="32">
        <v>22194</v>
      </c>
      <c r="E117" s="32">
        <v>21674</v>
      </c>
      <c r="F117" s="33">
        <f t="shared" si="25"/>
        <v>-2.3429755789853068E-2</v>
      </c>
      <c r="G117" s="32">
        <f t="shared" si="24"/>
        <v>-520</v>
      </c>
      <c r="H117" s="33">
        <f t="shared" si="28"/>
        <v>8.489327434071995E-3</v>
      </c>
      <c r="I117" s="84"/>
      <c r="J117" s="32">
        <v>145586</v>
      </c>
      <c r="K117" s="32">
        <v>132049</v>
      </c>
      <c r="L117" s="32">
        <v>135061</v>
      </c>
      <c r="M117" s="32">
        <v>135177</v>
      </c>
      <c r="N117" s="33">
        <f t="shared" si="26"/>
        <v>8.5887117672744928E-4</v>
      </c>
      <c r="O117" s="32">
        <f t="shared" si="27"/>
        <v>116</v>
      </c>
      <c r="P117" s="33">
        <f t="shared" si="29"/>
        <v>9.6817416692415031E-3</v>
      </c>
    </row>
    <row r="118" spans="1:16" x14ac:dyDescent="0.25">
      <c r="A118" s="52" t="s">
        <v>45</v>
      </c>
      <c r="B118" s="32">
        <v>3997</v>
      </c>
      <c r="C118" s="32">
        <v>2948</v>
      </c>
      <c r="D118" s="32">
        <v>2983</v>
      </c>
      <c r="E118" s="32">
        <v>2658</v>
      </c>
      <c r="F118" s="33">
        <f t="shared" si="25"/>
        <v>-0.10895072075092194</v>
      </c>
      <c r="G118" s="32">
        <f t="shared" si="24"/>
        <v>-325</v>
      </c>
      <c r="H118" s="33">
        <f t="shared" si="28"/>
        <v>1.0410921989371302E-3</v>
      </c>
      <c r="I118" s="84"/>
      <c r="J118" s="32">
        <v>27242</v>
      </c>
      <c r="K118" s="32">
        <v>21662</v>
      </c>
      <c r="L118" s="32">
        <v>20627</v>
      </c>
      <c r="M118" s="32">
        <v>16909</v>
      </c>
      <c r="N118" s="33">
        <f t="shared" si="26"/>
        <v>-0.18024918795753142</v>
      </c>
      <c r="O118" s="32">
        <f t="shared" si="27"/>
        <v>-3718</v>
      </c>
      <c r="P118" s="33">
        <f t="shared" si="29"/>
        <v>1.2110682282134133E-3</v>
      </c>
    </row>
    <row r="119" spans="1:16" x14ac:dyDescent="0.25">
      <c r="A119" s="34" t="s">
        <v>46</v>
      </c>
      <c r="B119" s="64">
        <f>B94-SUM(B95:B118)</f>
        <v>108494</v>
      </c>
      <c r="C119" s="64">
        <f>C94-SUM(C95:C118)</f>
        <v>102822</v>
      </c>
      <c r="D119" s="64">
        <f>D94-SUM(D95:D118)</f>
        <v>112879</v>
      </c>
      <c r="E119" s="64">
        <f>E94-SUM(E95:E118)</f>
        <v>98740</v>
      </c>
      <c r="F119" s="65">
        <f t="shared" si="25"/>
        <v>-0.12525801964935901</v>
      </c>
      <c r="G119" s="64">
        <f t="shared" si="24"/>
        <v>-14139</v>
      </c>
      <c r="H119" s="65">
        <f t="shared" si="28"/>
        <v>3.867473428256292E-2</v>
      </c>
      <c r="I119" s="84"/>
      <c r="J119" s="64">
        <f>J94-SUM(J95:J118)</f>
        <v>693184</v>
      </c>
      <c r="K119" s="64">
        <f>K94-SUM(K95:K118)</f>
        <v>607846</v>
      </c>
      <c r="L119" s="64">
        <f>L94-SUM(L95:L118)</f>
        <v>627918</v>
      </c>
      <c r="M119" s="64">
        <f>M94-SUM(M95:M118)</f>
        <v>564229</v>
      </c>
      <c r="N119" s="65">
        <f t="shared" si="26"/>
        <v>-0.10142884898983628</v>
      </c>
      <c r="O119" s="64">
        <f t="shared" si="27"/>
        <v>-63689</v>
      </c>
      <c r="P119" s="65">
        <f t="shared" si="29"/>
        <v>4.041160419519936E-2</v>
      </c>
    </row>
    <row r="120" spans="1:16" ht="21" x14ac:dyDescent="0.35">
      <c r="A120" s="66" t="s">
        <v>61</v>
      </c>
      <c r="B120" s="66"/>
      <c r="C120" s="66"/>
      <c r="D120" s="66"/>
      <c r="E120" s="66"/>
      <c r="F120" s="66"/>
      <c r="G120" s="66"/>
      <c r="H120" s="66"/>
      <c r="I120" s="66"/>
      <c r="J120" s="66"/>
      <c r="K120" s="66"/>
      <c r="L120" s="66"/>
      <c r="M120" s="66"/>
      <c r="N120" s="66"/>
      <c r="O120" s="66"/>
      <c r="P120" s="66"/>
    </row>
    <row r="121" spans="1:16" x14ac:dyDescent="0.25">
      <c r="A121" s="67"/>
      <c r="B121" s="11" t="s">
        <v>153</v>
      </c>
      <c r="C121" s="12"/>
      <c r="D121" s="12"/>
      <c r="E121" s="12"/>
      <c r="F121" s="12"/>
      <c r="G121" s="12"/>
      <c r="H121" s="13"/>
      <c r="I121" s="68"/>
      <c r="J121" s="11" t="str">
        <f>J$5</f>
        <v>acumulado mayo</v>
      </c>
      <c r="K121" s="12"/>
      <c r="L121" s="12"/>
      <c r="M121" s="12"/>
      <c r="N121" s="12"/>
      <c r="O121" s="12"/>
      <c r="P121" s="13"/>
    </row>
    <row r="122" spans="1:16" x14ac:dyDescent="0.25">
      <c r="A122" s="15"/>
      <c r="B122" s="17">
        <f>B$6</f>
        <v>2023</v>
      </c>
      <c r="C122" s="17">
        <f>C$6</f>
        <v>2024</v>
      </c>
      <c r="D122" s="17">
        <f>D$6</f>
        <v>2025</v>
      </c>
      <c r="E122" s="17">
        <f>E$6</f>
        <v>2026</v>
      </c>
      <c r="F122" s="17" t="str">
        <f>CONCATENATE("var ",RIGHT(E122,2),"/",RIGHT(D122,2))</f>
        <v>var 26/25</v>
      </c>
      <c r="G122" s="17" t="str">
        <f>CONCATENATE("dif ",RIGHT(E122,2),"-",RIGHT(D122,2))</f>
        <v>dif 26-25</v>
      </c>
      <c r="H122" s="17" t="str">
        <f>CONCATENATE("cuota ",RIGHT(E122,2))</f>
        <v>cuota 26</v>
      </c>
      <c r="I122" s="69"/>
      <c r="J122" s="17">
        <f>J$6</f>
        <v>2023</v>
      </c>
      <c r="K122" s="17">
        <f>K$6</f>
        <v>2024</v>
      </c>
      <c r="L122" s="17">
        <f>L$6</f>
        <v>2025</v>
      </c>
      <c r="M122" s="17">
        <f>M$6</f>
        <v>2026</v>
      </c>
      <c r="N122" s="17" t="str">
        <f>CONCATENATE("var ",RIGHT(M122,2),"/",RIGHT(K122,2))</f>
        <v>var 26/24</v>
      </c>
      <c r="O122" s="17" t="str">
        <f>CONCATENATE("dif ",RIGHT(M122,2),"-",RIGHT(L122,2))</f>
        <v>dif 26-25</v>
      </c>
      <c r="P122" s="17" t="str">
        <f>CONCATENATE("cuota ",RIGHT(M122,2))</f>
        <v>cuota 26</v>
      </c>
    </row>
    <row r="123" spans="1:16" x14ac:dyDescent="0.25">
      <c r="A123" s="70" t="s">
        <v>48</v>
      </c>
      <c r="B123" s="71">
        <v>2470513</v>
      </c>
      <c r="C123" s="71">
        <v>2761397</v>
      </c>
      <c r="D123" s="71">
        <v>2610424</v>
      </c>
      <c r="E123" s="71">
        <v>2553088</v>
      </c>
      <c r="F123" s="72">
        <f>E123/D123-1</f>
        <v>-2.19642479535892E-2</v>
      </c>
      <c r="G123" s="71">
        <f t="shared" ref="G123:G133" si="30">E123-D123</f>
        <v>-57336</v>
      </c>
      <c r="H123" s="72">
        <f t="shared" ref="H123:H133" si="31">E123/$E$123</f>
        <v>1</v>
      </c>
      <c r="I123" s="73"/>
      <c r="J123" s="71">
        <v>13789247</v>
      </c>
      <c r="K123" s="71">
        <v>14776511</v>
      </c>
      <c r="L123" s="71">
        <v>14247242</v>
      </c>
      <c r="M123" s="71">
        <v>13962054</v>
      </c>
      <c r="N123" s="72">
        <f>M123/L123-1</f>
        <v>-2.0017067162893754E-2</v>
      </c>
      <c r="O123" s="71">
        <f>M123-L123</f>
        <v>-285188</v>
      </c>
      <c r="P123" s="72">
        <f>M123/$M$123</f>
        <v>1</v>
      </c>
    </row>
    <row r="124" spans="1:16" x14ac:dyDescent="0.25">
      <c r="A124" s="88" t="s">
        <v>49</v>
      </c>
      <c r="B124" s="89">
        <v>1038688</v>
      </c>
      <c r="C124" s="89">
        <v>1088673</v>
      </c>
      <c r="D124" s="89">
        <v>990589</v>
      </c>
      <c r="E124" s="89">
        <v>1007222</v>
      </c>
      <c r="F124" s="90">
        <f t="shared" ref="F124:F133" si="32">E124/D124-1</f>
        <v>1.6791020291967662E-2</v>
      </c>
      <c r="G124" s="89">
        <f t="shared" si="30"/>
        <v>16633</v>
      </c>
      <c r="H124" s="90">
        <f t="shared" si="31"/>
        <v>0.39451127419031384</v>
      </c>
      <c r="I124" s="84"/>
      <c r="J124" s="89">
        <v>5427808</v>
      </c>
      <c r="K124" s="89">
        <v>5661261</v>
      </c>
      <c r="L124" s="89">
        <v>5369729</v>
      </c>
      <c r="M124" s="89">
        <v>5401457</v>
      </c>
      <c r="N124" s="90">
        <f t="shared" ref="N124:N133" si="33">M124/L124-1</f>
        <v>5.908678072952922E-3</v>
      </c>
      <c r="O124" s="89">
        <f t="shared" ref="O124:O133" si="34">M124-L124</f>
        <v>31728</v>
      </c>
      <c r="P124" s="90">
        <f t="shared" ref="P124:P133" si="35">M124/$M$123</f>
        <v>0.38686693232958419</v>
      </c>
    </row>
    <row r="125" spans="1:16" x14ac:dyDescent="0.25">
      <c r="A125" s="31" t="s">
        <v>50</v>
      </c>
      <c r="B125" s="32">
        <v>671021</v>
      </c>
      <c r="C125" s="32">
        <v>746827</v>
      </c>
      <c r="D125" s="32">
        <v>741128</v>
      </c>
      <c r="E125" s="32">
        <v>735703</v>
      </c>
      <c r="F125" s="33">
        <f t="shared" si="32"/>
        <v>-7.3199231441801738E-3</v>
      </c>
      <c r="G125" s="32">
        <f t="shared" si="30"/>
        <v>-5425</v>
      </c>
      <c r="H125" s="33">
        <f t="shared" si="31"/>
        <v>0.28816202183395168</v>
      </c>
      <c r="I125" s="84"/>
      <c r="J125" s="32">
        <v>3819949</v>
      </c>
      <c r="K125" s="32">
        <v>4063149</v>
      </c>
      <c r="L125" s="32">
        <v>4012752</v>
      </c>
      <c r="M125" s="32">
        <v>3983208</v>
      </c>
      <c r="N125" s="33">
        <f t="shared" si="33"/>
        <v>-7.3625282599074637E-3</v>
      </c>
      <c r="O125" s="32">
        <f t="shared" si="34"/>
        <v>-29544</v>
      </c>
      <c r="P125" s="33">
        <f t="shared" si="35"/>
        <v>0.28528811018779904</v>
      </c>
    </row>
    <row r="126" spans="1:16" x14ac:dyDescent="0.25">
      <c r="A126" s="31" t="s">
        <v>51</v>
      </c>
      <c r="B126" s="32">
        <v>10740</v>
      </c>
      <c r="C126" s="32">
        <v>7817</v>
      </c>
      <c r="D126" s="32">
        <v>10049</v>
      </c>
      <c r="E126" s="32">
        <v>10860</v>
      </c>
      <c r="F126" s="33">
        <f t="shared" si="32"/>
        <v>8.0704547716190733E-2</v>
      </c>
      <c r="G126" s="32">
        <f t="shared" si="30"/>
        <v>811</v>
      </c>
      <c r="H126" s="33">
        <f t="shared" si="31"/>
        <v>4.2536724155219094E-3</v>
      </c>
      <c r="I126" s="84"/>
      <c r="J126" s="32">
        <v>76289</v>
      </c>
      <c r="K126" s="32">
        <v>81406</v>
      </c>
      <c r="L126" s="32">
        <v>80713</v>
      </c>
      <c r="M126" s="32">
        <v>78069</v>
      </c>
      <c r="N126" s="33">
        <f t="shared" si="33"/>
        <v>-3.2758043933443171E-2</v>
      </c>
      <c r="O126" s="32">
        <f>M126-L126</f>
        <v>-2644</v>
      </c>
      <c r="P126" s="33">
        <f t="shared" si="35"/>
        <v>5.591512538198176E-3</v>
      </c>
    </row>
    <row r="127" spans="1:16" x14ac:dyDescent="0.25">
      <c r="A127" s="31" t="s">
        <v>52</v>
      </c>
      <c r="B127" s="32">
        <v>340598</v>
      </c>
      <c r="C127" s="32">
        <v>405702</v>
      </c>
      <c r="D127" s="32">
        <v>405133</v>
      </c>
      <c r="E127" s="32">
        <v>370106</v>
      </c>
      <c r="F127" s="33">
        <f t="shared" si="32"/>
        <v>-8.6458027363853329E-2</v>
      </c>
      <c r="G127" s="32">
        <f t="shared" si="30"/>
        <v>-35027</v>
      </c>
      <c r="H127" s="33">
        <f t="shared" si="31"/>
        <v>0.14496405920986663</v>
      </c>
      <c r="I127" s="84"/>
      <c r="J127" s="32">
        <v>2027258</v>
      </c>
      <c r="K127" s="32">
        <v>2286140</v>
      </c>
      <c r="L127" s="32">
        <v>2299129</v>
      </c>
      <c r="M127" s="32">
        <v>2142292</v>
      </c>
      <c r="N127" s="33">
        <f t="shared" si="33"/>
        <v>-6.8215833039381391E-2</v>
      </c>
      <c r="O127" s="32">
        <f t="shared" si="34"/>
        <v>-156837</v>
      </c>
      <c r="P127" s="33">
        <f t="shared" si="35"/>
        <v>0.15343673645725764</v>
      </c>
    </row>
    <row r="128" spans="1:16" x14ac:dyDescent="0.25">
      <c r="A128" s="31" t="s">
        <v>53</v>
      </c>
      <c r="B128" s="32">
        <v>111302</v>
      </c>
      <c r="C128" s="32">
        <v>117998</v>
      </c>
      <c r="D128" s="32">
        <v>115884</v>
      </c>
      <c r="E128" s="32">
        <v>101917</v>
      </c>
      <c r="F128" s="33">
        <f t="shared" si="32"/>
        <v>-0.12052569811190506</v>
      </c>
      <c r="G128" s="32">
        <f t="shared" si="30"/>
        <v>-13967</v>
      </c>
      <c r="H128" s="33">
        <f t="shared" si="31"/>
        <v>3.9919109721247369E-2</v>
      </c>
      <c r="I128" s="84"/>
      <c r="J128" s="32">
        <v>549031</v>
      </c>
      <c r="K128" s="32">
        <v>581772</v>
      </c>
      <c r="L128" s="32">
        <v>588360</v>
      </c>
      <c r="M128" s="32">
        <v>506290</v>
      </c>
      <c r="N128" s="33">
        <f t="shared" si="33"/>
        <v>-0.13948942824121291</v>
      </c>
      <c r="O128" s="32">
        <f>M128-L128</f>
        <v>-82070</v>
      </c>
      <c r="P128" s="33">
        <f t="shared" si="35"/>
        <v>3.6261856600755163E-2</v>
      </c>
    </row>
    <row r="129" spans="1:16" x14ac:dyDescent="0.25">
      <c r="A129" s="31" t="s">
        <v>54</v>
      </c>
      <c r="B129" s="32">
        <v>42611</v>
      </c>
      <c r="C129" s="32">
        <v>38316</v>
      </c>
      <c r="D129" s="32">
        <v>45582</v>
      </c>
      <c r="E129" s="32">
        <v>46526</v>
      </c>
      <c r="F129" s="33">
        <f t="shared" si="32"/>
        <v>2.0709929358079915E-2</v>
      </c>
      <c r="G129" s="32">
        <f t="shared" si="30"/>
        <v>944</v>
      </c>
      <c r="H129" s="33">
        <f t="shared" si="31"/>
        <v>1.8223421989371304E-2</v>
      </c>
      <c r="I129" s="84"/>
      <c r="J129" s="32">
        <v>255454</v>
      </c>
      <c r="K129" s="32">
        <v>260790</v>
      </c>
      <c r="L129" s="32">
        <v>259172</v>
      </c>
      <c r="M129" s="32">
        <v>275530</v>
      </c>
      <c r="N129" s="33">
        <f t="shared" si="33"/>
        <v>6.3116386029355098E-2</v>
      </c>
      <c r="O129" s="32">
        <f t="shared" si="34"/>
        <v>16358</v>
      </c>
      <c r="P129" s="33">
        <f t="shared" si="35"/>
        <v>1.9734202431819847E-2</v>
      </c>
    </row>
    <row r="130" spans="1:16" x14ac:dyDescent="0.25">
      <c r="A130" s="31" t="s">
        <v>55</v>
      </c>
      <c r="B130" s="32">
        <v>12793</v>
      </c>
      <c r="C130" s="32">
        <v>12513</v>
      </c>
      <c r="D130" s="32">
        <v>13411</v>
      </c>
      <c r="E130" s="32">
        <v>12140</v>
      </c>
      <c r="F130" s="33">
        <f t="shared" si="32"/>
        <v>-9.4772947580344491E-2</v>
      </c>
      <c r="G130" s="32">
        <f t="shared" si="30"/>
        <v>-1271</v>
      </c>
      <c r="H130" s="33">
        <f t="shared" si="31"/>
        <v>4.755026070390053E-3</v>
      </c>
      <c r="I130" s="84"/>
      <c r="J130" s="32">
        <v>69703</v>
      </c>
      <c r="K130" s="32">
        <v>70963</v>
      </c>
      <c r="L130" s="32">
        <v>66850</v>
      </c>
      <c r="M130" s="32">
        <v>63869</v>
      </c>
      <c r="N130" s="33">
        <f t="shared" si="33"/>
        <v>-4.4592370979805507E-2</v>
      </c>
      <c r="O130" s="32">
        <f t="shared" si="34"/>
        <v>-2981</v>
      </c>
      <c r="P130" s="33">
        <f t="shared" si="35"/>
        <v>4.5744702033096276E-3</v>
      </c>
    </row>
    <row r="131" spans="1:16" x14ac:dyDescent="0.25">
      <c r="A131" s="31" t="s">
        <v>56</v>
      </c>
      <c r="B131" s="32">
        <v>140451</v>
      </c>
      <c r="C131" s="32">
        <v>159924</v>
      </c>
      <c r="D131" s="32">
        <v>143215</v>
      </c>
      <c r="E131" s="32">
        <v>146616</v>
      </c>
      <c r="F131" s="33">
        <f t="shared" si="32"/>
        <v>2.3747512481234523E-2</v>
      </c>
      <c r="G131" s="32">
        <f t="shared" si="30"/>
        <v>3401</v>
      </c>
      <c r="H131" s="33">
        <f t="shared" si="31"/>
        <v>5.7426927704802969E-2</v>
      </c>
      <c r="I131" s="84"/>
      <c r="J131" s="32">
        <v>751714</v>
      </c>
      <c r="K131" s="32">
        <v>834002</v>
      </c>
      <c r="L131" s="32">
        <v>807872</v>
      </c>
      <c r="M131" s="32">
        <v>810887</v>
      </c>
      <c r="N131" s="33">
        <f t="shared" si="33"/>
        <v>3.7320268557394787E-3</v>
      </c>
      <c r="O131" s="32">
        <f>M131-L131</f>
        <v>3015</v>
      </c>
      <c r="P131" s="33">
        <f t="shared" si="35"/>
        <v>5.8077916043012011E-2</v>
      </c>
    </row>
    <row r="132" spans="1:16" x14ac:dyDescent="0.25">
      <c r="A132" s="52" t="s">
        <v>57</v>
      </c>
      <c r="B132" s="39">
        <v>41121</v>
      </c>
      <c r="C132" s="39">
        <v>124784</v>
      </c>
      <c r="D132" s="39">
        <v>84984</v>
      </c>
      <c r="E132" s="39">
        <v>79290</v>
      </c>
      <c r="F132" s="40">
        <f t="shared" si="32"/>
        <v>-6.7000847218299908E-2</v>
      </c>
      <c r="G132" s="39">
        <f t="shared" si="30"/>
        <v>-5694</v>
      </c>
      <c r="H132" s="40">
        <f t="shared" si="31"/>
        <v>3.1056508823824325E-2</v>
      </c>
      <c r="I132" s="84"/>
      <c r="J132" s="39">
        <v>457157</v>
      </c>
      <c r="K132" s="39">
        <v>611590</v>
      </c>
      <c r="L132" s="39">
        <v>448286</v>
      </c>
      <c r="M132" s="39">
        <v>457603</v>
      </c>
      <c r="N132" s="40">
        <f t="shared" si="33"/>
        <v>2.0783606893813422E-2</v>
      </c>
      <c r="O132" s="39">
        <f t="shared" si="34"/>
        <v>9317</v>
      </c>
      <c r="P132" s="40">
        <f t="shared" si="35"/>
        <v>3.2774762223380598E-2</v>
      </c>
    </row>
    <row r="133" spans="1:16" x14ac:dyDescent="0.25">
      <c r="A133" s="38" t="s">
        <v>58</v>
      </c>
      <c r="B133" s="91">
        <f>B123-SUM(B124:B132)</f>
        <v>61188</v>
      </c>
      <c r="C133" s="91">
        <f>C123-SUM(C124:C132)</f>
        <v>58843</v>
      </c>
      <c r="D133" s="91">
        <f>D123-SUM(D124:D132)</f>
        <v>60449</v>
      </c>
      <c r="E133" s="91">
        <f>E123-SUM(E124:E132)</f>
        <v>42708</v>
      </c>
      <c r="F133" s="92">
        <f t="shared" si="32"/>
        <v>-0.29348707174643085</v>
      </c>
      <c r="G133" s="91">
        <f t="shared" si="30"/>
        <v>-17741</v>
      </c>
      <c r="H133" s="92">
        <f t="shared" si="31"/>
        <v>1.6727978040709916E-2</v>
      </c>
      <c r="I133" s="84"/>
      <c r="J133" s="91">
        <f>J123-SUM(J124:J132)</f>
        <v>354884</v>
      </c>
      <c r="K133" s="91">
        <f>K123-SUM(K124:K132)</f>
        <v>325438</v>
      </c>
      <c r="L133" s="91">
        <f>L123-SUM(L124:L132)</f>
        <v>314379</v>
      </c>
      <c r="M133" s="91">
        <f>M123-SUM(M124:M132)</f>
        <v>242849</v>
      </c>
      <c r="N133" s="92">
        <f t="shared" si="33"/>
        <v>-0.22752792012189105</v>
      </c>
      <c r="O133" s="91">
        <f t="shared" si="34"/>
        <v>-71530</v>
      </c>
      <c r="P133" s="92">
        <f t="shared" si="35"/>
        <v>1.7393500984883743E-2</v>
      </c>
    </row>
    <row r="134" spans="1:16" ht="21" x14ac:dyDescent="0.35">
      <c r="A134" s="93" t="s">
        <v>62</v>
      </c>
      <c r="B134" s="93"/>
      <c r="C134" s="93"/>
      <c r="D134" s="93"/>
      <c r="E134" s="93"/>
      <c r="F134" s="93"/>
      <c r="G134" s="93"/>
      <c r="H134" s="93"/>
      <c r="I134" s="93"/>
      <c r="J134" s="93"/>
      <c r="K134" s="93"/>
      <c r="L134" s="93"/>
      <c r="M134" s="93"/>
      <c r="N134" s="93"/>
      <c r="O134" s="93"/>
      <c r="P134" s="93"/>
    </row>
    <row r="135" spans="1:16" x14ac:dyDescent="0.25">
      <c r="A135" s="67"/>
      <c r="B135" s="11" t="s">
        <v>153</v>
      </c>
      <c r="C135" s="12"/>
      <c r="D135" s="12"/>
      <c r="E135" s="12"/>
      <c r="F135" s="12"/>
      <c r="G135" s="12"/>
      <c r="H135" s="13"/>
      <c r="I135" s="94"/>
      <c r="J135" s="11" t="str">
        <f>J$5</f>
        <v>acumulado mayo</v>
      </c>
      <c r="K135" s="12"/>
      <c r="L135" s="12"/>
      <c r="M135" s="12"/>
      <c r="N135" s="12"/>
      <c r="O135" s="12"/>
      <c r="P135" s="13"/>
    </row>
    <row r="136" spans="1:16" x14ac:dyDescent="0.25">
      <c r="A136" s="15"/>
      <c r="B136" s="95">
        <f>B$6</f>
        <v>2023</v>
      </c>
      <c r="C136" s="96">
        <f>C$6</f>
        <v>2024</v>
      </c>
      <c r="D136" s="96">
        <f>D$6</f>
        <v>2025</v>
      </c>
      <c r="E136" s="96">
        <f>E$6</f>
        <v>2026</v>
      </c>
      <c r="F136" s="17" t="str">
        <f>CONCATENATE("var ",RIGHT(E136,2),"/",RIGHT(D136,2))</f>
        <v>var 26/25</v>
      </c>
      <c r="G136" s="97" t="str">
        <f>CONCATENATE("dif ",RIGHT(E122,2),"-",RIGHT(D122,2))</f>
        <v>dif 26-25</v>
      </c>
      <c r="H136" s="96"/>
      <c r="I136" s="94"/>
      <c r="J136" s="95">
        <f>J$6</f>
        <v>2023</v>
      </c>
      <c r="K136" s="96">
        <f>K$6</f>
        <v>2024</v>
      </c>
      <c r="L136" s="96">
        <f>L$6</f>
        <v>2025</v>
      </c>
      <c r="M136" s="96">
        <f>M$6</f>
        <v>2026</v>
      </c>
      <c r="N136" s="17" t="str">
        <f>CONCATENATE("var ",RIGHT(M136,2),"/",RIGHT(L136,2))</f>
        <v>var 26/25</v>
      </c>
      <c r="O136" s="97" t="str">
        <f>CONCATENATE("dif ",RIGHT(M122,2),"-",RIGHT(L122,2))</f>
        <v>dif 26-25</v>
      </c>
      <c r="P136" s="96"/>
    </row>
    <row r="137" spans="1:16" x14ac:dyDescent="0.25">
      <c r="A137" s="98" t="s">
        <v>4</v>
      </c>
      <c r="B137" s="99">
        <f t="shared" ref="B137:E148" si="36">B72/B7</f>
        <v>6.3140551841174428</v>
      </c>
      <c r="C137" s="100">
        <f>C72/C7</f>
        <v>6.1190189704419193</v>
      </c>
      <c r="D137" s="100">
        <f>D72/D7</f>
        <v>5.8610768709178389</v>
      </c>
      <c r="E137" s="99">
        <f>E72/E7</f>
        <v>5.8000736059175519</v>
      </c>
      <c r="F137" s="101">
        <f t="shared" ref="F137:F148" si="37">E137/D137-1</f>
        <v>-1.0408200804016055E-2</v>
      </c>
      <c r="G137" s="100">
        <f t="shared" ref="G137:G148" si="38">E137-D137</f>
        <v>-6.1003265000286966E-2</v>
      </c>
      <c r="H137" s="99"/>
      <c r="I137" s="102"/>
      <c r="J137" s="99">
        <f t="shared" ref="J137:M148" si="39">J72/J7</f>
        <v>6.5911189501432776</v>
      </c>
      <c r="K137" s="100">
        <f t="shared" si="39"/>
        <v>6.5901518634954517</v>
      </c>
      <c r="L137" s="100">
        <f>L72/L7</f>
        <v>6.3920880690676558</v>
      </c>
      <c r="M137" s="99">
        <f>M72/M7</f>
        <v>6.2971672328472543</v>
      </c>
      <c r="N137" s="101">
        <f t="shared" ref="N137:N148" si="40">M137/L137-1</f>
        <v>-1.4849738488388331E-2</v>
      </c>
      <c r="O137" s="100">
        <f t="shared" ref="O137:O148" si="41">M137-L137</f>
        <v>-9.4920836220401483E-2</v>
      </c>
      <c r="P137" s="99"/>
    </row>
    <row r="138" spans="1:16" x14ac:dyDescent="0.25">
      <c r="A138" s="103" t="s">
        <v>5</v>
      </c>
      <c r="B138" s="104">
        <f t="shared" si="36"/>
        <v>6.1985260381741352</v>
      </c>
      <c r="C138" s="105">
        <f t="shared" si="36"/>
        <v>5.980921659246059</v>
      </c>
      <c r="D138" s="105">
        <f t="shared" si="36"/>
        <v>5.7410051991043876</v>
      </c>
      <c r="E138" s="104">
        <f t="shared" si="36"/>
        <v>5.7072697003329633</v>
      </c>
      <c r="F138" s="106">
        <f t="shared" si="37"/>
        <v>-5.8762355374084585E-3</v>
      </c>
      <c r="G138" s="105">
        <f t="shared" si="38"/>
        <v>-3.3735498771424233E-2</v>
      </c>
      <c r="H138" s="104"/>
      <c r="I138" s="102"/>
      <c r="J138" s="104">
        <f t="shared" si="39"/>
        <v>6.3490519963443468</v>
      </c>
      <c r="K138" s="105">
        <f t="shared" si="39"/>
        <v>6.3259173802321014</v>
      </c>
      <c r="L138" s="105">
        <f t="shared" si="39"/>
        <v>6.1331631623271319</v>
      </c>
      <c r="M138" s="104">
        <f t="shared" si="39"/>
        <v>6.0462005759095385</v>
      </c>
      <c r="N138" s="106">
        <f t="shared" si="40"/>
        <v>-1.4179075970416011E-2</v>
      </c>
      <c r="O138" s="105">
        <f t="shared" si="41"/>
        <v>-8.6962586417593357E-2</v>
      </c>
      <c r="P138" s="104"/>
    </row>
    <row r="139" spans="1:16" x14ac:dyDescent="0.25">
      <c r="A139" s="107" t="s">
        <v>6</v>
      </c>
      <c r="B139" s="108">
        <f t="shared" si="36"/>
        <v>6.4573879301541917</v>
      </c>
      <c r="C139" s="109">
        <f t="shared" si="36"/>
        <v>6.0186736622380188</v>
      </c>
      <c r="D139" s="109">
        <f t="shared" si="36"/>
        <v>5.6484212728441001</v>
      </c>
      <c r="E139" s="108">
        <f t="shared" si="36"/>
        <v>5.9154661178443479</v>
      </c>
      <c r="F139" s="110">
        <f t="shared" si="37"/>
        <v>4.7277784729711669E-2</v>
      </c>
      <c r="G139" s="109">
        <f t="shared" si="38"/>
        <v>0.26704484500024783</v>
      </c>
      <c r="H139" s="108"/>
      <c r="I139" s="111"/>
      <c r="J139" s="108">
        <f t="shared" si="39"/>
        <v>6.3847846042882432</v>
      </c>
      <c r="K139" s="109">
        <f t="shared" si="39"/>
        <v>6.3180798629300439</v>
      </c>
      <c r="L139" s="109">
        <f>L74/L9</f>
        <v>6.0164580318701661</v>
      </c>
      <c r="M139" s="108">
        <f t="shared" si="39"/>
        <v>6.1892358111214918</v>
      </c>
      <c r="N139" s="110">
        <f t="shared" si="40"/>
        <v>2.8717524220412294E-2</v>
      </c>
      <c r="O139" s="109">
        <f t="shared" si="41"/>
        <v>0.17277777925132565</v>
      </c>
      <c r="P139" s="108"/>
    </row>
    <row r="140" spans="1:16" x14ac:dyDescent="0.25">
      <c r="A140" s="31" t="s">
        <v>7</v>
      </c>
      <c r="B140" s="112">
        <f t="shared" si="36"/>
        <v>6.4161552608653567</v>
      </c>
      <c r="C140" s="113">
        <f t="shared" si="36"/>
        <v>6.2141285455830513</v>
      </c>
      <c r="D140" s="113">
        <f t="shared" si="36"/>
        <v>6.0399723143528714</v>
      </c>
      <c r="E140" s="112">
        <f t="shared" si="36"/>
        <v>5.9157103284527111</v>
      </c>
      <c r="F140" s="33">
        <f t="shared" si="37"/>
        <v>-2.0573270775575359E-2</v>
      </c>
      <c r="G140" s="113">
        <f t="shared" si="38"/>
        <v>-0.12426198590016035</v>
      </c>
      <c r="H140" s="112"/>
      <c r="I140" s="111"/>
      <c r="J140" s="112">
        <f t="shared" si="39"/>
        <v>6.6092905544098253</v>
      </c>
      <c r="K140" s="113">
        <f t="shared" si="39"/>
        <v>6.573597107231012</v>
      </c>
      <c r="L140" s="113">
        <f t="shared" si="39"/>
        <v>6.4138065395678172</v>
      </c>
      <c r="M140" s="112">
        <f t="shared" si="39"/>
        <v>6.2660991461087301</v>
      </c>
      <c r="N140" s="33">
        <f t="shared" si="40"/>
        <v>-2.3029599123056799E-2</v>
      </c>
      <c r="O140" s="113">
        <f t="shared" si="41"/>
        <v>-0.14770739345908712</v>
      </c>
      <c r="P140" s="112"/>
    </row>
    <row r="141" spans="1:16" x14ac:dyDescent="0.25">
      <c r="A141" s="31" t="s">
        <v>8</v>
      </c>
      <c r="B141" s="112">
        <f t="shared" si="36"/>
        <v>5.4689281831695249</v>
      </c>
      <c r="C141" s="113">
        <f t="shared" si="36"/>
        <v>5.4221836940002994</v>
      </c>
      <c r="D141" s="113">
        <f t="shared" si="36"/>
        <v>5.2557919214537936</v>
      </c>
      <c r="E141" s="112">
        <f t="shared" si="36"/>
        <v>5.1295940609016553</v>
      </c>
      <c r="F141" s="33">
        <f t="shared" si="37"/>
        <v>-2.4011198015090218E-2</v>
      </c>
      <c r="G141" s="113">
        <f t="shared" si="38"/>
        <v>-0.12619786055213833</v>
      </c>
      <c r="H141" s="112"/>
      <c r="I141" s="111"/>
      <c r="J141" s="112">
        <f t="shared" si="39"/>
        <v>5.8145060590564759</v>
      </c>
      <c r="K141" s="113">
        <f t="shared" si="39"/>
        <v>5.8889838927704758</v>
      </c>
      <c r="L141" s="113">
        <f t="shared" si="39"/>
        <v>5.8495569681008686</v>
      </c>
      <c r="M141" s="112">
        <f t="shared" si="39"/>
        <v>5.6908911857857598</v>
      </c>
      <c r="N141" s="33">
        <f t="shared" si="40"/>
        <v>-2.7124410135733967E-2</v>
      </c>
      <c r="O141" s="113">
        <f t="shared" si="41"/>
        <v>-0.15866578231510875</v>
      </c>
      <c r="P141" s="112"/>
    </row>
    <row r="142" spans="1:16" x14ac:dyDescent="0.25">
      <c r="A142" s="31" t="s">
        <v>9</v>
      </c>
      <c r="B142" s="112">
        <f t="shared" si="36"/>
        <v>4.0102028422203331</v>
      </c>
      <c r="C142" s="113">
        <f t="shared" si="36"/>
        <v>3.5713016437139049</v>
      </c>
      <c r="D142" s="113">
        <f t="shared" si="36"/>
        <v>3.2523823558306315</v>
      </c>
      <c r="E142" s="112">
        <f t="shared" si="36"/>
        <v>3.2395886889460153</v>
      </c>
      <c r="F142" s="33">
        <f t="shared" si="37"/>
        <v>-3.9336294091254498E-3</v>
      </c>
      <c r="G142" s="113">
        <f t="shared" si="38"/>
        <v>-1.279366688461625E-2</v>
      </c>
      <c r="H142" s="112"/>
      <c r="I142" s="111"/>
      <c r="J142" s="112">
        <f t="shared" si="39"/>
        <v>4.0825730126162307</v>
      </c>
      <c r="K142" s="113">
        <f t="shared" si="39"/>
        <v>3.9169404035664006</v>
      </c>
      <c r="L142" s="113">
        <f t="shared" si="39"/>
        <v>3.5693163995256492</v>
      </c>
      <c r="M142" s="112">
        <f t="shared" si="39"/>
        <v>3.4379624256492094</v>
      </c>
      <c r="N142" s="33">
        <f t="shared" si="40"/>
        <v>-3.6800877023369649E-2</v>
      </c>
      <c r="O142" s="113">
        <f t="shared" si="41"/>
        <v>-0.13135397387643977</v>
      </c>
      <c r="P142" s="112"/>
    </row>
    <row r="143" spans="1:16" x14ac:dyDescent="0.25">
      <c r="A143" s="114" t="s">
        <v>10</v>
      </c>
      <c r="B143" s="115">
        <f t="shared" si="36"/>
        <v>3.7792534099066764</v>
      </c>
      <c r="C143" s="116">
        <f t="shared" si="36"/>
        <v>3.5783960720130934</v>
      </c>
      <c r="D143" s="116">
        <f t="shared" si="36"/>
        <v>2.9885057471264367</v>
      </c>
      <c r="E143" s="115">
        <f t="shared" si="36"/>
        <v>3.2993237283152013</v>
      </c>
      <c r="F143" s="117">
        <f t="shared" si="37"/>
        <v>0.1040044783208558</v>
      </c>
      <c r="G143" s="116">
        <f t="shared" si="38"/>
        <v>0.31081798118876458</v>
      </c>
      <c r="H143" s="115"/>
      <c r="I143" s="111"/>
      <c r="J143" s="115">
        <f t="shared" si="39"/>
        <v>3.7601069784799104</v>
      </c>
      <c r="K143" s="116">
        <f t="shared" si="39"/>
        <v>3.7810286775804016</v>
      </c>
      <c r="L143" s="116">
        <f t="shared" si="39"/>
        <v>3.1644017073051072</v>
      </c>
      <c r="M143" s="115">
        <f t="shared" si="39"/>
        <v>3.2919837896609665</v>
      </c>
      <c r="N143" s="117">
        <f t="shared" si="40"/>
        <v>4.031791604123236E-2</v>
      </c>
      <c r="O143" s="116">
        <f t="shared" si="41"/>
        <v>0.12758208235585933</v>
      </c>
      <c r="P143" s="115"/>
    </row>
    <row r="144" spans="1:16" x14ac:dyDescent="0.25">
      <c r="A144" s="118" t="s">
        <v>11</v>
      </c>
      <c r="B144" s="119">
        <f t="shared" si="36"/>
        <v>6.7664426157421946</v>
      </c>
      <c r="C144" s="105">
        <f t="shared" si="36"/>
        <v>6.6258097228833375</v>
      </c>
      <c r="D144" s="105">
        <f t="shared" si="36"/>
        <v>6.2610966311366996</v>
      </c>
      <c r="E144" s="119">
        <f t="shared" si="36"/>
        <v>6.1249565448559338</v>
      </c>
      <c r="F144" s="120">
        <f t="shared" si="37"/>
        <v>-2.1743808521295649E-2</v>
      </c>
      <c r="G144" s="105">
        <f t="shared" si="38"/>
        <v>-0.13614008628076579</v>
      </c>
      <c r="H144" s="119"/>
      <c r="I144" s="102"/>
      <c r="J144" s="119">
        <f t="shared" si="39"/>
        <v>7.5061473115650799</v>
      </c>
      <c r="K144" s="105">
        <f t="shared" si="39"/>
        <v>7.5426345286184571</v>
      </c>
      <c r="L144" s="105">
        <f t="shared" si="39"/>
        <v>7.2765548134778566</v>
      </c>
      <c r="M144" s="119">
        <f t="shared" si="39"/>
        <v>7.1862058368588722</v>
      </c>
      <c r="N144" s="120">
        <f t="shared" si="40"/>
        <v>-1.2416449670885066E-2</v>
      </c>
      <c r="O144" s="105">
        <f t="shared" si="41"/>
        <v>-9.0348976618984445E-2</v>
      </c>
      <c r="P144" s="119"/>
    </row>
    <row r="145" spans="1:16" x14ac:dyDescent="0.25">
      <c r="A145" s="37" t="s">
        <v>12</v>
      </c>
      <c r="B145" s="121">
        <f t="shared" si="36"/>
        <v>5.8485033598045204</v>
      </c>
      <c r="C145" s="122">
        <f t="shared" si="36"/>
        <v>6.3087937000357952</v>
      </c>
      <c r="D145" s="122">
        <f t="shared" si="36"/>
        <v>5.9339948712231019</v>
      </c>
      <c r="E145" s="121">
        <f t="shared" si="36"/>
        <v>6.2516324062877873</v>
      </c>
      <c r="F145" s="123">
        <f t="shared" si="37"/>
        <v>5.3528447859816586E-2</v>
      </c>
      <c r="G145" s="122">
        <f t="shared" si="38"/>
        <v>0.31763753506468539</v>
      </c>
      <c r="H145" s="121"/>
      <c r="I145" s="111"/>
      <c r="J145" s="121">
        <f t="shared" si="39"/>
        <v>6.3580559611430614</v>
      </c>
      <c r="K145" s="122">
        <f t="shared" si="39"/>
        <v>5.9892162360350261</v>
      </c>
      <c r="L145" s="122">
        <f t="shared" si="39"/>
        <v>6.1060162671601326</v>
      </c>
      <c r="M145" s="121">
        <f t="shared" si="39"/>
        <v>6.2302582045263302</v>
      </c>
      <c r="N145" s="123">
        <f t="shared" si="40"/>
        <v>2.0347462556627338E-2</v>
      </c>
      <c r="O145" s="122">
        <f t="shared" si="41"/>
        <v>0.1242419373661976</v>
      </c>
      <c r="P145" s="121"/>
    </row>
    <row r="146" spans="1:16" x14ac:dyDescent="0.25">
      <c r="A146" s="31" t="s">
        <v>8</v>
      </c>
      <c r="B146" s="124">
        <f t="shared" si="36"/>
        <v>7.1944280821170672</v>
      </c>
      <c r="C146" s="125">
        <f t="shared" si="36"/>
        <v>7.0684880504928724</v>
      </c>
      <c r="D146" s="125">
        <f t="shared" si="36"/>
        <v>6.5518578197539927</v>
      </c>
      <c r="E146" s="124">
        <f t="shared" si="36"/>
        <v>6.3850168379850842</v>
      </c>
      <c r="F146" s="126">
        <f t="shared" si="37"/>
        <v>-2.5464682897403446E-2</v>
      </c>
      <c r="G146" s="125">
        <f t="shared" si="38"/>
        <v>-0.16684098176890849</v>
      </c>
      <c r="H146" s="124"/>
      <c r="I146" s="111"/>
      <c r="J146" s="124">
        <f t="shared" si="39"/>
        <v>7.9812482054973453</v>
      </c>
      <c r="K146" s="125">
        <f t="shared" si="39"/>
        <v>8.0274470283671633</v>
      </c>
      <c r="L146" s="125">
        <f t="shared" si="39"/>
        <v>7.6657154143736719</v>
      </c>
      <c r="M146" s="124">
        <f t="shared" si="39"/>
        <v>7.4993773743085343</v>
      </c>
      <c r="N146" s="126">
        <f t="shared" si="40"/>
        <v>-2.1698958423794878E-2</v>
      </c>
      <c r="O146" s="125">
        <f t="shared" si="41"/>
        <v>-0.16633804006513753</v>
      </c>
      <c r="P146" s="124"/>
    </row>
    <row r="147" spans="1:16" x14ac:dyDescent="0.25">
      <c r="A147" s="31" t="s">
        <v>9</v>
      </c>
      <c r="B147" s="124">
        <f t="shared" si="36"/>
        <v>6.0907472429652341</v>
      </c>
      <c r="C147" s="125">
        <f t="shared" si="36"/>
        <v>5.8171312632321808</v>
      </c>
      <c r="D147" s="125">
        <f t="shared" si="36"/>
        <v>5.7118254340685128</v>
      </c>
      <c r="E147" s="124">
        <f t="shared" si="36"/>
        <v>5.2998373169816047</v>
      </c>
      <c r="F147" s="126">
        <f t="shared" si="37"/>
        <v>-7.21289755512452E-2</v>
      </c>
      <c r="G147" s="125">
        <f t="shared" si="38"/>
        <v>-0.41198811708690819</v>
      </c>
      <c r="H147" s="124"/>
      <c r="I147" s="111"/>
      <c r="J147" s="124">
        <f t="shared" si="39"/>
        <v>6.8445762488467112</v>
      </c>
      <c r="K147" s="125">
        <f t="shared" si="39"/>
        <v>7.0649576345176817</v>
      </c>
      <c r="L147" s="125">
        <f t="shared" si="39"/>
        <v>6.7072518717184861</v>
      </c>
      <c r="M147" s="124">
        <f t="shared" si="39"/>
        <v>6.8808593005072654</v>
      </c>
      <c r="N147" s="126">
        <f t="shared" si="40"/>
        <v>2.5883540995501386E-2</v>
      </c>
      <c r="O147" s="125">
        <f t="shared" si="41"/>
        <v>0.17360742878877922</v>
      </c>
      <c r="P147" s="124"/>
    </row>
    <row r="148" spans="1:16" x14ac:dyDescent="0.25">
      <c r="A148" s="38" t="s">
        <v>10</v>
      </c>
      <c r="B148" s="127">
        <f t="shared" si="36"/>
        <v>6.7745027900987269</v>
      </c>
      <c r="C148" s="128">
        <f t="shared" si="36"/>
        <v>6.1925716152924517</v>
      </c>
      <c r="D148" s="128">
        <f t="shared" si="36"/>
        <v>5.8975060827250605</v>
      </c>
      <c r="E148" s="127">
        <f t="shared" si="36"/>
        <v>6.5754354218502602</v>
      </c>
      <c r="F148" s="129">
        <f t="shared" si="37"/>
        <v>0.11495186772439059</v>
      </c>
      <c r="G148" s="128">
        <f t="shared" si="38"/>
        <v>0.6779293391251997</v>
      </c>
      <c r="H148" s="127"/>
      <c r="I148" s="111"/>
      <c r="J148" s="127">
        <f t="shared" si="39"/>
        <v>7.4209510970621047</v>
      </c>
      <c r="K148" s="128">
        <f t="shared" si="39"/>
        <v>7.4714787140119299</v>
      </c>
      <c r="L148" s="128">
        <f t="shared" si="39"/>
        <v>7.3820338983050844</v>
      </c>
      <c r="M148" s="127">
        <f t="shared" si="39"/>
        <v>6.9203404544425151</v>
      </c>
      <c r="N148" s="129">
        <f t="shared" si="40"/>
        <v>-6.2542850686255202E-2</v>
      </c>
      <c r="O148" s="128">
        <f t="shared" si="41"/>
        <v>-0.46169344386256927</v>
      </c>
      <c r="P148" s="127"/>
    </row>
    <row r="149" spans="1:16" x14ac:dyDescent="0.25">
      <c r="A149" s="42" t="s">
        <v>13</v>
      </c>
      <c r="B149" s="43"/>
      <c r="C149" s="43"/>
      <c r="D149" s="43"/>
      <c r="E149" s="43"/>
      <c r="F149" s="43"/>
      <c r="G149" s="43"/>
      <c r="H149" s="43"/>
      <c r="I149" s="43"/>
      <c r="J149" s="43"/>
      <c r="K149" s="43"/>
      <c r="L149" s="43"/>
      <c r="M149" s="43"/>
      <c r="N149" s="43"/>
      <c r="O149" s="43"/>
      <c r="P149" s="44"/>
    </row>
    <row r="150" spans="1:16" ht="21" x14ac:dyDescent="0.35">
      <c r="A150" s="93" t="s">
        <v>63</v>
      </c>
      <c r="B150" s="93"/>
      <c r="C150" s="93"/>
      <c r="D150" s="93"/>
      <c r="E150" s="93"/>
      <c r="F150" s="93"/>
      <c r="G150" s="93"/>
      <c r="H150" s="93"/>
      <c r="I150" s="93"/>
      <c r="J150" s="93"/>
      <c r="K150" s="93"/>
      <c r="L150" s="93"/>
      <c r="M150" s="93"/>
      <c r="N150" s="93"/>
      <c r="O150" s="93"/>
      <c r="P150" s="93"/>
    </row>
    <row r="151" spans="1:16" x14ac:dyDescent="0.25">
      <c r="A151" s="67"/>
      <c r="B151" s="11" t="s">
        <v>153</v>
      </c>
      <c r="C151" s="12"/>
      <c r="D151" s="12"/>
      <c r="E151" s="12"/>
      <c r="F151" s="12"/>
      <c r="G151" s="12"/>
      <c r="H151" s="13"/>
      <c r="I151" s="94"/>
      <c r="J151" s="11" t="str">
        <f>J$5</f>
        <v>acumulado mayo</v>
      </c>
      <c r="K151" s="12"/>
      <c r="L151" s="12"/>
      <c r="M151" s="12"/>
      <c r="N151" s="12"/>
      <c r="O151" s="12"/>
      <c r="P151" s="13"/>
    </row>
    <row r="152" spans="1:16" x14ac:dyDescent="0.25">
      <c r="A152" s="15"/>
      <c r="B152" s="95">
        <f>B$6</f>
        <v>2023</v>
      </c>
      <c r="C152" s="96">
        <f>C$6</f>
        <v>2024</v>
      </c>
      <c r="D152" s="96">
        <f>D$6</f>
        <v>2025</v>
      </c>
      <c r="E152" s="96">
        <f>E$6</f>
        <v>2026</v>
      </c>
      <c r="F152" s="17" t="str">
        <f>CONCATENATE("var ",RIGHT(E152,2),"/",RIGHT(D152,2))</f>
        <v>var 26/25</v>
      </c>
      <c r="G152" s="97" t="str">
        <f>CONCATENATE("dif ",RIGHT(E152,2),"-",RIGHT(D152,2))</f>
        <v>dif 26-25</v>
      </c>
      <c r="H152" s="96"/>
      <c r="I152" s="94"/>
      <c r="J152" s="95">
        <f>J$6</f>
        <v>2023</v>
      </c>
      <c r="K152" s="96">
        <f>K$6</f>
        <v>2024</v>
      </c>
      <c r="L152" s="96">
        <f>L$6</f>
        <v>2025</v>
      </c>
      <c r="M152" s="96">
        <f>M$6</f>
        <v>2026</v>
      </c>
      <c r="N152" s="17" t="str">
        <f>CONCATENATE("var ",RIGHT(M152,2),"/",RIGHT(L152,2))</f>
        <v>var 26/25</v>
      </c>
      <c r="O152" s="97" t="str">
        <f>CONCATENATE("dif ",RIGHT(M152,2),"-",RIGHT(L152,2))</f>
        <v>dif 26-25</v>
      </c>
      <c r="P152" s="96"/>
    </row>
    <row r="153" spans="1:16" x14ac:dyDescent="0.25">
      <c r="A153" s="98" t="s">
        <v>15</v>
      </c>
      <c r="B153" s="130">
        <f t="shared" ref="B153:E168" si="42">B88/B23</f>
        <v>6.3140551841174428</v>
      </c>
      <c r="C153" s="99">
        <f t="shared" si="42"/>
        <v>6.1190189704419193</v>
      </c>
      <c r="D153" s="131">
        <f t="shared" si="42"/>
        <v>5.8610768709178389</v>
      </c>
      <c r="E153" s="130">
        <f t="shared" si="42"/>
        <v>5.8000736059175519</v>
      </c>
      <c r="F153" s="101">
        <f t="shared" ref="F153:F184" si="43">E153/D153-1</f>
        <v>-1.0408200804016055E-2</v>
      </c>
      <c r="G153" s="100">
        <f t="shared" ref="G153:G184" si="44">E153-D153</f>
        <v>-6.1003265000286966E-2</v>
      </c>
      <c r="H153" s="130"/>
      <c r="I153" s="102"/>
      <c r="J153" s="130">
        <f t="shared" ref="J153:M168" si="45">J88/J23</f>
        <v>6.5911189501432776</v>
      </c>
      <c r="K153" s="99">
        <f>K88/K23</f>
        <v>6.5901518634954517</v>
      </c>
      <c r="L153" s="131">
        <f>L88/L23</f>
        <v>6.3920880690676558</v>
      </c>
      <c r="M153" s="130">
        <f>M88/M23</f>
        <v>6.2971672328472543</v>
      </c>
      <c r="N153" s="101">
        <f t="shared" ref="N153:N184" si="46">M153/L153-1</f>
        <v>-1.4849738488388331E-2</v>
      </c>
      <c r="O153" s="100">
        <f t="shared" ref="O153:O184" si="47">M153-L153</f>
        <v>-9.4920836220401483E-2</v>
      </c>
      <c r="P153" s="131"/>
    </row>
    <row r="154" spans="1:16" x14ac:dyDescent="0.25">
      <c r="A154" s="132" t="s">
        <v>16</v>
      </c>
      <c r="B154" s="99">
        <f t="shared" si="42"/>
        <v>3.79919846178794</v>
      </c>
      <c r="C154" s="99">
        <f t="shared" si="42"/>
        <v>3.6759623048431713</v>
      </c>
      <c r="D154" s="100">
        <f t="shared" si="42"/>
        <v>3.4687945202894586</v>
      </c>
      <c r="E154" s="99">
        <f t="shared" si="42"/>
        <v>3.4774918738310121</v>
      </c>
      <c r="F154" s="101">
        <f t="shared" si="43"/>
        <v>2.5073129845776254E-3</v>
      </c>
      <c r="G154" s="105">
        <f t="shared" si="44"/>
        <v>8.697353541553543E-3</v>
      </c>
      <c r="H154" s="99"/>
      <c r="I154" s="102"/>
      <c r="J154" s="130">
        <f t="shared" si="45"/>
        <v>3.977610544379051</v>
      </c>
      <c r="K154" s="99">
        <f t="shared" si="45"/>
        <v>3.9245808238782667</v>
      </c>
      <c r="L154" s="100">
        <f t="shared" si="45"/>
        <v>3.7519514821620867</v>
      </c>
      <c r="M154" s="130">
        <f t="shared" si="45"/>
        <v>3.6930093649560782</v>
      </c>
      <c r="N154" s="101">
        <f t="shared" si="46"/>
        <v>-1.5709722656659375E-2</v>
      </c>
      <c r="O154" s="105">
        <f t="shared" si="47"/>
        <v>-5.8942117206008504E-2</v>
      </c>
      <c r="P154" s="100"/>
    </row>
    <row r="155" spans="1:16" x14ac:dyDescent="0.25">
      <c r="A155" s="107" t="s">
        <v>17</v>
      </c>
      <c r="B155" s="108">
        <f t="shared" si="42"/>
        <v>2.7148290044509551</v>
      </c>
      <c r="C155" s="108">
        <f t="shared" si="42"/>
        <v>2.9638784924710593</v>
      </c>
      <c r="D155" s="133">
        <f t="shared" si="42"/>
        <v>2.3312428334074369</v>
      </c>
      <c r="E155" s="108">
        <f t="shared" si="42"/>
        <v>2.395852785558668</v>
      </c>
      <c r="F155" s="110">
        <f t="shared" si="43"/>
        <v>2.7714809982619659E-2</v>
      </c>
      <c r="G155" s="133">
        <f t="shared" si="44"/>
        <v>6.4609952151231109E-2</v>
      </c>
      <c r="H155" s="108"/>
      <c r="I155" s="111"/>
      <c r="J155" s="134">
        <f t="shared" si="45"/>
        <v>2.9977018078656821</v>
      </c>
      <c r="K155" s="108">
        <f t="shared" si="45"/>
        <v>3.1749859747047586</v>
      </c>
      <c r="L155" s="133">
        <f t="shared" si="45"/>
        <v>2.8578278996449566</v>
      </c>
      <c r="M155" s="134">
        <f t="shared" si="45"/>
        <v>2.581719472202856</v>
      </c>
      <c r="N155" s="110">
        <f t="shared" si="46"/>
        <v>-9.6614784772869999E-2</v>
      </c>
      <c r="O155" s="109">
        <f t="shared" si="47"/>
        <v>-0.27610842744210062</v>
      </c>
      <c r="P155" s="133"/>
    </row>
    <row r="156" spans="1:16" x14ac:dyDescent="0.25">
      <c r="A156" s="107" t="s">
        <v>18</v>
      </c>
      <c r="B156" s="108">
        <f t="shared" si="42"/>
        <v>2.5550036220635413</v>
      </c>
      <c r="C156" s="108">
        <f t="shared" si="42"/>
        <v>2.8258827699260114</v>
      </c>
      <c r="D156" s="133">
        <f t="shared" si="42"/>
        <v>2.4896099815986714</v>
      </c>
      <c r="E156" s="108">
        <f t="shared" si="42"/>
        <v>2.5758094911769747</v>
      </c>
      <c r="F156" s="110">
        <f t="shared" si="43"/>
        <v>3.4623700184135409E-2</v>
      </c>
      <c r="G156" s="133">
        <f t="shared" si="44"/>
        <v>8.6199509578303246E-2</v>
      </c>
      <c r="H156" s="108"/>
      <c r="I156" s="111"/>
      <c r="J156" s="134">
        <f t="shared" si="45"/>
        <v>3.0557464333659468</v>
      </c>
      <c r="K156" s="108">
        <f t="shared" si="45"/>
        <v>2.9868301068839225</v>
      </c>
      <c r="L156" s="133">
        <f t="shared" si="45"/>
        <v>3.1900398835830548</v>
      </c>
      <c r="M156" s="134">
        <f t="shared" si="45"/>
        <v>2.8855829998248237</v>
      </c>
      <c r="N156" s="110">
        <f t="shared" si="46"/>
        <v>-9.5439836136551714E-2</v>
      </c>
      <c r="O156" s="109">
        <f t="shared" si="47"/>
        <v>-0.3044568837582311</v>
      </c>
      <c r="P156" s="133"/>
    </row>
    <row r="157" spans="1:16" x14ac:dyDescent="0.25">
      <c r="A157" s="107" t="s">
        <v>19</v>
      </c>
      <c r="B157" s="108">
        <f t="shared" si="42"/>
        <v>2.9058248825129853</v>
      </c>
      <c r="C157" s="108">
        <f t="shared" si="42"/>
        <v>3.0970707718623047</v>
      </c>
      <c r="D157" s="109">
        <f t="shared" si="42"/>
        <v>2.1587130842949347</v>
      </c>
      <c r="E157" s="108">
        <f t="shared" si="42"/>
        <v>2.2461154668567356</v>
      </c>
      <c r="F157" s="110">
        <f t="shared" si="43"/>
        <v>4.0488188633158506E-2</v>
      </c>
      <c r="G157" s="109">
        <f t="shared" si="44"/>
        <v>8.7402382561800884E-2</v>
      </c>
      <c r="H157" s="108"/>
      <c r="I157" s="111"/>
      <c r="J157" s="134">
        <f t="shared" si="45"/>
        <v>2.9108428812203138</v>
      </c>
      <c r="K157" s="108">
        <f t="shared" si="45"/>
        <v>3.3452558101782959</v>
      </c>
      <c r="L157" s="109">
        <f t="shared" si="45"/>
        <v>2.4571999610022424</v>
      </c>
      <c r="M157" s="134">
        <f t="shared" si="45"/>
        <v>2.302278895126213</v>
      </c>
      <c r="N157" s="110">
        <f t="shared" si="46"/>
        <v>-6.3047805768660425E-2</v>
      </c>
      <c r="O157" s="109">
        <f t="shared" si="47"/>
        <v>-0.15492106587602938</v>
      </c>
      <c r="P157" s="109"/>
    </row>
    <row r="158" spans="1:16" x14ac:dyDescent="0.25">
      <c r="A158" s="114" t="s">
        <v>64</v>
      </c>
      <c r="B158" s="115">
        <f t="shared" si="42"/>
        <v>4.5563970414666768</v>
      </c>
      <c r="C158" s="115">
        <f t="shared" si="42"/>
        <v>4.2151790275008647</v>
      </c>
      <c r="D158" s="116">
        <f t="shared" si="42"/>
        <v>4.2372506244269497</v>
      </c>
      <c r="E158" s="115">
        <f t="shared" si="42"/>
        <v>4.4242806061638005</v>
      </c>
      <c r="F158" s="117">
        <f t="shared" si="43"/>
        <v>4.4139466440492825E-2</v>
      </c>
      <c r="G158" s="116">
        <f t="shared" si="44"/>
        <v>0.18702998173685081</v>
      </c>
      <c r="H158" s="115"/>
      <c r="I158" s="111"/>
      <c r="J158" s="135">
        <f t="shared" si="45"/>
        <v>4.6241619495864867</v>
      </c>
      <c r="K158" s="115">
        <f t="shared" si="45"/>
        <v>4.3872988457879813</v>
      </c>
      <c r="L158" s="116">
        <f t="shared" si="45"/>
        <v>4.2629405425429807</v>
      </c>
      <c r="M158" s="135">
        <f t="shared" si="45"/>
        <v>4.4497856907352453</v>
      </c>
      <c r="N158" s="117">
        <f t="shared" si="46"/>
        <v>4.3830108894928443E-2</v>
      </c>
      <c r="O158" s="113">
        <f t="shared" si="47"/>
        <v>0.18684514819226461</v>
      </c>
      <c r="P158" s="116"/>
    </row>
    <row r="159" spans="1:16" x14ac:dyDescent="0.25">
      <c r="A159" s="103" t="s">
        <v>21</v>
      </c>
      <c r="B159" s="104">
        <f t="shared" si="42"/>
        <v>7.0260610353580075</v>
      </c>
      <c r="C159" s="104">
        <f t="shared" si="42"/>
        <v>6.8750043524182036</v>
      </c>
      <c r="D159" s="105">
        <f t="shared" si="42"/>
        <v>6.6081787431642462</v>
      </c>
      <c r="E159" s="104">
        <f t="shared" si="42"/>
        <v>6.5751354364872565</v>
      </c>
      <c r="F159" s="106">
        <f t="shared" si="43"/>
        <v>-5.0003651476847599E-3</v>
      </c>
      <c r="G159" s="105">
        <f t="shared" si="44"/>
        <v>-3.3043306676989737E-2</v>
      </c>
      <c r="H159" s="104"/>
      <c r="I159" s="102"/>
      <c r="J159" s="136">
        <f t="shared" si="45"/>
        <v>7.1505777569381896</v>
      </c>
      <c r="K159" s="104">
        <f t="shared" si="45"/>
        <v>7.1151316439194927</v>
      </c>
      <c r="L159" s="105">
        <f t="shared" si="45"/>
        <v>6.9232310526999363</v>
      </c>
      <c r="M159" s="136">
        <f t="shared" si="45"/>
        <v>6.8398850455059996</v>
      </c>
      <c r="N159" s="106">
        <f t="shared" si="46"/>
        <v>-1.2038599688426244E-2</v>
      </c>
      <c r="O159" s="105">
        <f t="shared" si="47"/>
        <v>-8.33460071939367E-2</v>
      </c>
      <c r="P159" s="105"/>
    </row>
    <row r="160" spans="1:16" x14ac:dyDescent="0.25">
      <c r="A160" s="27" t="s">
        <v>22</v>
      </c>
      <c r="B160" s="124">
        <f t="shared" si="42"/>
        <v>8.4362411322234507</v>
      </c>
      <c r="C160" s="137">
        <f t="shared" si="42"/>
        <v>8.386619084147684</v>
      </c>
      <c r="D160" s="122">
        <f t="shared" si="42"/>
        <v>8.1421786769380358</v>
      </c>
      <c r="E160" s="137">
        <f t="shared" si="42"/>
        <v>7.5800582516927033</v>
      </c>
      <c r="F160" s="138">
        <f t="shared" si="43"/>
        <v>-6.9038085204085053E-2</v>
      </c>
      <c r="G160" s="122">
        <f t="shared" si="44"/>
        <v>-0.56212042524533246</v>
      </c>
      <c r="H160" s="137"/>
      <c r="I160" s="111"/>
      <c r="J160" s="139">
        <f t="shared" si="45"/>
        <v>8.2877233478669741</v>
      </c>
      <c r="K160" s="137">
        <f t="shared" si="45"/>
        <v>8.3824921835702106</v>
      </c>
      <c r="L160" s="122">
        <f t="shared" si="45"/>
        <v>8.1491163968340548</v>
      </c>
      <c r="M160" s="139">
        <f t="shared" si="45"/>
        <v>7.7954146963498223</v>
      </c>
      <c r="N160" s="138">
        <f t="shared" si="46"/>
        <v>-4.3403687376664113E-2</v>
      </c>
      <c r="O160" s="122">
        <f t="shared" si="47"/>
        <v>-0.35370170048423244</v>
      </c>
      <c r="P160" s="122"/>
    </row>
    <row r="161" spans="1:16" x14ac:dyDescent="0.25">
      <c r="A161" s="31" t="s">
        <v>23</v>
      </c>
      <c r="B161" s="124">
        <f t="shared" si="42"/>
        <v>8.9188118811881196</v>
      </c>
      <c r="C161" s="124">
        <f t="shared" si="42"/>
        <v>6.910514541387025</v>
      </c>
      <c r="D161" s="125">
        <f t="shared" si="42"/>
        <v>7.0175210902011678</v>
      </c>
      <c r="E161" s="124">
        <f t="shared" si="42"/>
        <v>6.8731988472622483</v>
      </c>
      <c r="F161" s="126">
        <f t="shared" si="43"/>
        <v>-2.0565986348148213E-2</v>
      </c>
      <c r="G161" s="125">
        <f t="shared" si="44"/>
        <v>-0.14432224293891949</v>
      </c>
      <c r="H161" s="124"/>
      <c r="I161" s="111"/>
      <c r="J161" s="140">
        <f t="shared" si="45"/>
        <v>8.5515493418363171</v>
      </c>
      <c r="K161" s="124">
        <f t="shared" si="45"/>
        <v>8.1645523476232142</v>
      </c>
      <c r="L161" s="125">
        <f t="shared" si="45"/>
        <v>7.6452499442917627</v>
      </c>
      <c r="M161" s="140">
        <f t="shared" si="45"/>
        <v>7.6823405005287277</v>
      </c>
      <c r="N161" s="126">
        <f t="shared" si="46"/>
        <v>4.8514510980322001E-3</v>
      </c>
      <c r="O161" s="125">
        <f t="shared" si="47"/>
        <v>3.7090556236965E-2</v>
      </c>
      <c r="P161" s="125"/>
    </row>
    <row r="162" spans="1:16" x14ac:dyDescent="0.25">
      <c r="A162" s="31" t="s">
        <v>24</v>
      </c>
      <c r="B162" s="124">
        <f t="shared" si="42"/>
        <v>4.6915422885572138</v>
      </c>
      <c r="C162" s="124">
        <f t="shared" si="42"/>
        <v>4.40809968847352</v>
      </c>
      <c r="D162" s="125">
        <f t="shared" si="42"/>
        <v>4.5092127303182581</v>
      </c>
      <c r="E162" s="124">
        <f t="shared" si="42"/>
        <v>4.1142857142857139</v>
      </c>
      <c r="F162" s="126">
        <f t="shared" si="43"/>
        <v>-8.7582254298450568E-2</v>
      </c>
      <c r="G162" s="125">
        <f t="shared" si="44"/>
        <v>-0.39492701603254421</v>
      </c>
      <c r="H162" s="124"/>
      <c r="I162" s="111"/>
      <c r="J162" s="140">
        <f t="shared" si="45"/>
        <v>5.496862310815799</v>
      </c>
      <c r="K162" s="124">
        <f t="shared" si="45"/>
        <v>5.5652173913043477</v>
      </c>
      <c r="L162" s="125">
        <f t="shared" si="45"/>
        <v>4.7548405466970385</v>
      </c>
      <c r="M162" s="140">
        <f t="shared" si="45"/>
        <v>4.8847807394668958</v>
      </c>
      <c r="N162" s="126">
        <f t="shared" si="46"/>
        <v>2.7327981137058366E-2</v>
      </c>
      <c r="O162" s="125">
        <f t="shared" si="47"/>
        <v>0.12994019276985735</v>
      </c>
      <c r="P162" s="125"/>
    </row>
    <row r="163" spans="1:16" x14ac:dyDescent="0.25">
      <c r="A163" s="31" t="s">
        <v>25</v>
      </c>
      <c r="B163" s="124">
        <f t="shared" si="42"/>
        <v>8.1239275500476644</v>
      </c>
      <c r="C163" s="124">
        <f t="shared" si="42"/>
        <v>8.962538226299694</v>
      </c>
      <c r="D163" s="125">
        <f t="shared" si="42"/>
        <v>8.3802505526897573</v>
      </c>
      <c r="E163" s="124">
        <f t="shared" si="42"/>
        <v>9.0878524945770067</v>
      </c>
      <c r="F163" s="126">
        <f t="shared" si="43"/>
        <v>8.4436847972300111E-2</v>
      </c>
      <c r="G163" s="125">
        <f t="shared" si="44"/>
        <v>0.70760194188724945</v>
      </c>
      <c r="H163" s="124"/>
      <c r="I163" s="111"/>
      <c r="J163" s="140">
        <f t="shared" si="45"/>
        <v>7.8750545348780845</v>
      </c>
      <c r="K163" s="124">
        <f t="shared" si="45"/>
        <v>8.3289795693898316</v>
      </c>
      <c r="L163" s="125">
        <f t="shared" si="45"/>
        <v>8.2902518551832696</v>
      </c>
      <c r="M163" s="140">
        <f t="shared" si="45"/>
        <v>8.1082929255253013</v>
      </c>
      <c r="N163" s="126">
        <f t="shared" si="46"/>
        <v>-2.194854062777396E-2</v>
      </c>
      <c r="O163" s="125">
        <f t="shared" si="47"/>
        <v>-0.18195892965796823</v>
      </c>
      <c r="P163" s="125"/>
    </row>
    <row r="164" spans="1:16" x14ac:dyDescent="0.25">
      <c r="A164" s="31" t="s">
        <v>26</v>
      </c>
      <c r="B164" s="124">
        <f t="shared" si="42"/>
        <v>4.5056017347307558</v>
      </c>
      <c r="C164" s="124">
        <f t="shared" si="42"/>
        <v>4.4176182707993474</v>
      </c>
      <c r="D164" s="125">
        <f t="shared" si="42"/>
        <v>4.1209372637944064</v>
      </c>
      <c r="E164" s="124">
        <f t="shared" si="42"/>
        <v>4.3446757405924741</v>
      </c>
      <c r="F164" s="126">
        <f t="shared" si="43"/>
        <v>5.4293104329391717E-2</v>
      </c>
      <c r="G164" s="125">
        <f t="shared" si="44"/>
        <v>0.22373847679806769</v>
      </c>
      <c r="H164" s="124"/>
      <c r="I164" s="111"/>
      <c r="J164" s="140">
        <f t="shared" si="45"/>
        <v>4.590722761596548</v>
      </c>
      <c r="K164" s="124">
        <f t="shared" si="45"/>
        <v>4.4524086572026995</v>
      </c>
      <c r="L164" s="125">
        <f t="shared" si="45"/>
        <v>3.8454535236596605</v>
      </c>
      <c r="M164" s="140">
        <f t="shared" si="45"/>
        <v>3.9579034517895808</v>
      </c>
      <c r="N164" s="126">
        <f t="shared" si="46"/>
        <v>2.9242305865369911E-2</v>
      </c>
      <c r="O164" s="125">
        <f t="shared" si="47"/>
        <v>0.11244992812992027</v>
      </c>
      <c r="P164" s="125"/>
    </row>
    <row r="165" spans="1:16" x14ac:dyDescent="0.25">
      <c r="A165" s="31" t="s">
        <v>27</v>
      </c>
      <c r="B165" s="124">
        <f t="shared" si="42"/>
        <v>25.904458598726116</v>
      </c>
      <c r="C165" s="124">
        <f t="shared" si="42"/>
        <v>11.125</v>
      </c>
      <c r="D165" s="125">
        <f t="shared" si="42"/>
        <v>11.189349112426035</v>
      </c>
      <c r="E165" s="124">
        <f t="shared" si="42"/>
        <v>4.6446280991735538</v>
      </c>
      <c r="F165" s="126">
        <f t="shared" si="43"/>
        <v>-0.58490632006328358</v>
      </c>
      <c r="G165" s="125">
        <f t="shared" si="44"/>
        <v>-6.5447210132524809</v>
      </c>
      <c r="H165" s="124"/>
      <c r="I165" s="111"/>
      <c r="J165" s="140">
        <f t="shared" si="45"/>
        <v>8.5127308614126598</v>
      </c>
      <c r="K165" s="124">
        <f t="shared" si="45"/>
        <v>8.2532229916117767</v>
      </c>
      <c r="L165" s="125">
        <f t="shared" si="45"/>
        <v>8.34698239305221</v>
      </c>
      <c r="M165" s="140">
        <f t="shared" si="45"/>
        <v>8.0920603089720728</v>
      </c>
      <c r="N165" s="126">
        <f t="shared" si="46"/>
        <v>-3.0540627986986868E-2</v>
      </c>
      <c r="O165" s="125">
        <f t="shared" si="47"/>
        <v>-0.25492208408013717</v>
      </c>
      <c r="P165" s="125"/>
    </row>
    <row r="166" spans="1:16" x14ac:dyDescent="0.25">
      <c r="A166" s="31" t="s">
        <v>28</v>
      </c>
      <c r="B166" s="124">
        <f t="shared" si="42"/>
        <v>7.7730870712401057</v>
      </c>
      <c r="C166" s="124">
        <f t="shared" si="42"/>
        <v>7.7021739130434783</v>
      </c>
      <c r="D166" s="125">
        <f t="shared" si="42"/>
        <v>7.049479166666667</v>
      </c>
      <c r="E166" s="124">
        <f t="shared" si="42"/>
        <v>7.1663066954643631</v>
      </c>
      <c r="F166" s="126">
        <f t="shared" si="43"/>
        <v>1.6572505008612959E-2</v>
      </c>
      <c r="G166" s="125">
        <f t="shared" si="44"/>
        <v>0.11682752879769609</v>
      </c>
      <c r="H166" s="124"/>
      <c r="I166" s="111"/>
      <c r="J166" s="140">
        <f t="shared" si="45"/>
        <v>8.1435324452084235</v>
      </c>
      <c r="K166" s="124">
        <f t="shared" si="45"/>
        <v>8.2461174881836605</v>
      </c>
      <c r="L166" s="125">
        <f t="shared" si="45"/>
        <v>8.0065234075211045</v>
      </c>
      <c r="M166" s="140">
        <f t="shared" si="45"/>
        <v>7.6906167979002626</v>
      </c>
      <c r="N166" s="126">
        <f t="shared" si="46"/>
        <v>-3.9456152632250885E-2</v>
      </c>
      <c r="O166" s="125">
        <f t="shared" si="47"/>
        <v>-0.31590660962084183</v>
      </c>
      <c r="P166" s="125"/>
    </row>
    <row r="167" spans="1:16" x14ac:dyDescent="0.25">
      <c r="A167" s="31" t="s">
        <v>29</v>
      </c>
      <c r="B167" s="124">
        <f t="shared" si="42"/>
        <v>6.8201646667357352</v>
      </c>
      <c r="C167" s="124">
        <f t="shared" si="42"/>
        <v>6.7785032482256327</v>
      </c>
      <c r="D167" s="125">
        <f>D102/D37</f>
        <v>6.4831152977778741</v>
      </c>
      <c r="E167" s="124">
        <f t="shared" si="42"/>
        <v>6.5997654643409494</v>
      </c>
      <c r="F167" s="126">
        <f t="shared" si="43"/>
        <v>1.7992918713485961E-2</v>
      </c>
      <c r="G167" s="125">
        <f t="shared" si="44"/>
        <v>0.11665016656307525</v>
      </c>
      <c r="H167" s="124"/>
      <c r="I167" s="111"/>
      <c r="J167" s="140">
        <f t="shared" si="45"/>
        <v>6.9201712648318123</v>
      </c>
      <c r="K167" s="124">
        <f t="shared" si="45"/>
        <v>6.8778396158179262</v>
      </c>
      <c r="L167" s="125">
        <f t="shared" si="45"/>
        <v>6.6949572706114422</v>
      </c>
      <c r="M167" s="140">
        <f t="shared" si="45"/>
        <v>6.7955342631898121</v>
      </c>
      <c r="N167" s="126">
        <f t="shared" si="46"/>
        <v>1.5022798281307592E-2</v>
      </c>
      <c r="O167" s="125">
        <f t="shared" si="47"/>
        <v>0.10057699257836994</v>
      </c>
      <c r="P167" s="125"/>
    </row>
    <row r="168" spans="1:16" x14ac:dyDescent="0.25">
      <c r="A168" s="31" t="s">
        <v>30</v>
      </c>
      <c r="B168" s="124">
        <f t="shared" si="42"/>
        <v>6.5224949501132397</v>
      </c>
      <c r="C168" s="124">
        <f t="shared" si="42"/>
        <v>6.5884061031624519</v>
      </c>
      <c r="D168" s="125">
        <f t="shared" si="42"/>
        <v>6.7102053915275999</v>
      </c>
      <c r="E168" s="124">
        <f t="shared" si="42"/>
        <v>6.0187064045656307</v>
      </c>
      <c r="F168" s="126">
        <f t="shared" si="43"/>
        <v>-0.10305183621280289</v>
      </c>
      <c r="G168" s="125">
        <f t="shared" si="44"/>
        <v>-0.69149898696196921</v>
      </c>
      <c r="H168" s="124"/>
      <c r="I168" s="111"/>
      <c r="J168" s="140">
        <f t="shared" si="45"/>
        <v>6.6645762537328803</v>
      </c>
      <c r="K168" s="124">
        <f t="shared" si="45"/>
        <v>6.8299938049328226</v>
      </c>
      <c r="L168" s="125">
        <f t="shared" si="45"/>
        <v>6.7088030529627147</v>
      </c>
      <c r="M168" s="140">
        <f t="shared" si="45"/>
        <v>6.3446952047162739</v>
      </c>
      <c r="N168" s="126">
        <f t="shared" si="46"/>
        <v>-5.4273146099533376E-2</v>
      </c>
      <c r="O168" s="125">
        <f t="shared" si="47"/>
        <v>-0.36410784824644082</v>
      </c>
      <c r="P168" s="125"/>
    </row>
    <row r="169" spans="1:16" x14ac:dyDescent="0.25">
      <c r="A169" s="31" t="s">
        <v>31</v>
      </c>
      <c r="B169" s="124">
        <f t="shared" ref="B169:E184" si="48">B104/B39</f>
        <v>9.3033247169979507</v>
      </c>
      <c r="C169" s="124">
        <f t="shared" si="48"/>
        <v>8.0180992361158907</v>
      </c>
      <c r="D169" s="125">
        <f t="shared" si="48"/>
        <v>8.3811327727986686</v>
      </c>
      <c r="E169" s="124">
        <f t="shared" si="48"/>
        <v>7.8325740318906609</v>
      </c>
      <c r="F169" s="126">
        <f t="shared" si="43"/>
        <v>-6.5451622803110676E-2</v>
      </c>
      <c r="G169" s="125">
        <f t="shared" si="44"/>
        <v>-0.54855874090800771</v>
      </c>
      <c r="H169" s="124"/>
      <c r="I169" s="111"/>
      <c r="J169" s="140">
        <f t="shared" ref="J169:M184" si="49">J104/J39</f>
        <v>7.6460399840309554</v>
      </c>
      <c r="K169" s="124">
        <f t="shared" si="49"/>
        <v>7.564184754825428</v>
      </c>
      <c r="L169" s="125">
        <f t="shared" si="49"/>
        <v>7.6071225582578004</v>
      </c>
      <c r="M169" s="140">
        <f t="shared" si="49"/>
        <v>7.3804303338595565</v>
      </c>
      <c r="N169" s="126">
        <f t="shared" si="46"/>
        <v>-2.9799996340556079E-2</v>
      </c>
      <c r="O169" s="125">
        <f t="shared" si="47"/>
        <v>-0.22669222439824388</v>
      </c>
      <c r="P169" s="125"/>
    </row>
    <row r="170" spans="1:16" x14ac:dyDescent="0.25">
      <c r="A170" s="31" t="s">
        <v>32</v>
      </c>
      <c r="B170" s="124">
        <f t="shared" si="48"/>
        <v>7.4686631944444448</v>
      </c>
      <c r="C170" s="124">
        <f t="shared" si="48"/>
        <v>7.3049240761871328</v>
      </c>
      <c r="D170" s="125">
        <f>D105/D40</f>
        <v>7.5352697095435683</v>
      </c>
      <c r="E170" s="124">
        <f t="shared" si="48"/>
        <v>7.6624292474714668</v>
      </c>
      <c r="F170" s="126">
        <f t="shared" si="43"/>
        <v>1.6875247048801612E-2</v>
      </c>
      <c r="G170" s="125">
        <f t="shared" si="44"/>
        <v>0.12715953792789847</v>
      </c>
      <c r="H170" s="124"/>
      <c r="I170" s="111"/>
      <c r="J170" s="140">
        <f t="shared" si="49"/>
        <v>7.6913724650335249</v>
      </c>
      <c r="K170" s="124">
        <f t="shared" si="49"/>
        <v>7.5867060785205398</v>
      </c>
      <c r="L170" s="125">
        <f t="shared" si="49"/>
        <v>7.5645372441793022</v>
      </c>
      <c r="M170" s="140">
        <f t="shared" si="49"/>
        <v>7.4666784913813951</v>
      </c>
      <c r="N170" s="126">
        <f t="shared" si="46"/>
        <v>-1.2936515432349416E-2</v>
      </c>
      <c r="O170" s="125">
        <f t="shared" si="47"/>
        <v>-9.7858752797907123E-2</v>
      </c>
      <c r="P170" s="125"/>
    </row>
    <row r="171" spans="1:16" x14ac:dyDescent="0.25">
      <c r="A171" s="31" t="s">
        <v>33</v>
      </c>
      <c r="B171" s="124">
        <f t="shared" si="48"/>
        <v>7.4966520624948334</v>
      </c>
      <c r="C171" s="124">
        <f t="shared" si="48"/>
        <v>7.0298901873275002</v>
      </c>
      <c r="D171" s="125">
        <f t="shared" si="48"/>
        <v>6.7729483759610858</v>
      </c>
      <c r="E171" s="124">
        <f t="shared" si="48"/>
        <v>6.5897778839264394</v>
      </c>
      <c r="F171" s="126">
        <f t="shared" si="43"/>
        <v>-2.7044424653340782E-2</v>
      </c>
      <c r="G171" s="125">
        <f t="shared" si="44"/>
        <v>-0.18317049203464641</v>
      </c>
      <c r="H171" s="124"/>
      <c r="I171" s="111"/>
      <c r="J171" s="140">
        <f t="shared" si="49"/>
        <v>7.1737911121436397</v>
      </c>
      <c r="K171" s="124">
        <f t="shared" si="49"/>
        <v>6.974629781334678</v>
      </c>
      <c r="L171" s="125">
        <f t="shared" si="49"/>
        <v>6.7732436870367909</v>
      </c>
      <c r="M171" s="140">
        <f t="shared" si="49"/>
        <v>6.5455261596382464</v>
      </c>
      <c r="N171" s="126">
        <f t="shared" si="46"/>
        <v>-3.3620158659634525E-2</v>
      </c>
      <c r="O171" s="125">
        <f t="shared" si="47"/>
        <v>-0.22771752739854456</v>
      </c>
      <c r="P171" s="125"/>
    </row>
    <row r="172" spans="1:16" x14ac:dyDescent="0.25">
      <c r="A172" s="31" t="s">
        <v>34</v>
      </c>
      <c r="B172" s="124">
        <f t="shared" si="48"/>
        <v>8.9746506337341572</v>
      </c>
      <c r="C172" s="124">
        <f t="shared" si="48"/>
        <v>8.2227800439284593</v>
      </c>
      <c r="D172" s="125">
        <f t="shared" si="48"/>
        <v>8.2705740666399041</v>
      </c>
      <c r="E172" s="124">
        <f t="shared" si="48"/>
        <v>9.4756360500215617</v>
      </c>
      <c r="F172" s="126">
        <f t="shared" si="43"/>
        <v>0.14570475684902973</v>
      </c>
      <c r="G172" s="125">
        <f t="shared" si="44"/>
        <v>1.2050619833816576</v>
      </c>
      <c r="H172" s="124"/>
      <c r="I172" s="111"/>
      <c r="J172" s="140">
        <f t="shared" si="49"/>
        <v>9.424808663084189</v>
      </c>
      <c r="K172" s="124">
        <f t="shared" si="49"/>
        <v>8.837729577704863</v>
      </c>
      <c r="L172" s="125">
        <f t="shared" si="49"/>
        <v>8.6515550187637498</v>
      </c>
      <c r="M172" s="140">
        <f t="shared" si="49"/>
        <v>8.955020605085938</v>
      </c>
      <c r="N172" s="126">
        <f t="shared" si="46"/>
        <v>3.5076421020732385E-2</v>
      </c>
      <c r="O172" s="125">
        <f t="shared" si="47"/>
        <v>0.30346558632218823</v>
      </c>
      <c r="P172" s="125"/>
    </row>
    <row r="173" spans="1:16" x14ac:dyDescent="0.25">
      <c r="A173" s="31" t="s">
        <v>35</v>
      </c>
      <c r="B173" s="124">
        <f t="shared" si="48"/>
        <v>5.8534219036797479</v>
      </c>
      <c r="C173" s="124">
        <f t="shared" si="48"/>
        <v>5.8473348977539388</v>
      </c>
      <c r="D173" s="125">
        <f t="shared" si="48"/>
        <v>5.5795945744522282</v>
      </c>
      <c r="E173" s="124">
        <f t="shared" si="48"/>
        <v>5.2601418665816526</v>
      </c>
      <c r="F173" s="126">
        <f t="shared" si="43"/>
        <v>-5.7253749104510421E-2</v>
      </c>
      <c r="G173" s="125">
        <f t="shared" si="44"/>
        <v>-0.31945270787057556</v>
      </c>
      <c r="H173" s="124"/>
      <c r="I173" s="111"/>
      <c r="J173" s="140">
        <f t="shared" si="49"/>
        <v>6.5759558031174583</v>
      </c>
      <c r="K173" s="124">
        <f t="shared" si="49"/>
        <v>6.3372336137840701</v>
      </c>
      <c r="L173" s="125">
        <f t="shared" si="49"/>
        <v>6.2429390582065016</v>
      </c>
      <c r="M173" s="140">
        <f t="shared" si="49"/>
        <v>6.0537273528826185</v>
      </c>
      <c r="N173" s="126">
        <f t="shared" si="46"/>
        <v>-3.0308113463827557E-2</v>
      </c>
      <c r="O173" s="125">
        <f t="shared" si="47"/>
        <v>-0.18921170532388309</v>
      </c>
      <c r="P173" s="125"/>
    </row>
    <row r="174" spans="1:16" x14ac:dyDescent="0.25">
      <c r="A174" s="31" t="s">
        <v>36</v>
      </c>
      <c r="B174" s="124">
        <f t="shared" si="48"/>
        <v>10.266903914590747</v>
      </c>
      <c r="C174" s="124">
        <f t="shared" si="48"/>
        <v>8.1578947368421044</v>
      </c>
      <c r="D174" s="125">
        <f t="shared" si="48"/>
        <v>7.2311977715877438</v>
      </c>
      <c r="E174" s="124">
        <f t="shared" si="48"/>
        <v>7.0730253353204171</v>
      </c>
      <c r="F174" s="126">
        <f t="shared" si="43"/>
        <v>-2.1873615030805205E-2</v>
      </c>
      <c r="G174" s="125">
        <f t="shared" si="44"/>
        <v>-0.15817243626732669</v>
      </c>
      <c r="H174" s="124"/>
      <c r="I174" s="111"/>
      <c r="J174" s="140">
        <f t="shared" si="49"/>
        <v>9.1139142247234624</v>
      </c>
      <c r="K174" s="124">
        <f t="shared" si="49"/>
        <v>9.4776212399183084</v>
      </c>
      <c r="L174" s="125">
        <f t="shared" si="49"/>
        <v>9.175530662360817</v>
      </c>
      <c r="M174" s="140">
        <f t="shared" si="49"/>
        <v>9.1396354204193386</v>
      </c>
      <c r="N174" s="126">
        <f t="shared" si="46"/>
        <v>-3.9120616847508893E-3</v>
      </c>
      <c r="O174" s="125">
        <f t="shared" si="47"/>
        <v>-3.5895241941478417E-2</v>
      </c>
      <c r="P174" s="125"/>
    </row>
    <row r="175" spans="1:16" x14ac:dyDescent="0.25">
      <c r="A175" s="31" t="s">
        <v>37</v>
      </c>
      <c r="B175" s="124">
        <f t="shared" si="48"/>
        <v>7.594182825484765</v>
      </c>
      <c r="C175" s="124">
        <f t="shared" si="48"/>
        <v>7.5497737556561084</v>
      </c>
      <c r="D175" s="125">
        <f t="shared" si="48"/>
        <v>4.86161449752883</v>
      </c>
      <c r="E175" s="124">
        <f t="shared" si="48"/>
        <v>7.8860759493670889</v>
      </c>
      <c r="F175" s="126">
        <f t="shared" si="43"/>
        <v>0.62211050534253576</v>
      </c>
      <c r="G175" s="125">
        <f t="shared" si="44"/>
        <v>3.0244614518382589</v>
      </c>
      <c r="H175" s="124"/>
      <c r="I175" s="111"/>
      <c r="J175" s="140">
        <f t="shared" si="49"/>
        <v>7.8519154557463668</v>
      </c>
      <c r="K175" s="124">
        <f t="shared" si="49"/>
        <v>8.0481723009269661</v>
      </c>
      <c r="L175" s="125">
        <f t="shared" si="49"/>
        <v>8.6118223486644538</v>
      </c>
      <c r="M175" s="140">
        <f t="shared" si="49"/>
        <v>8.0279561885258612</v>
      </c>
      <c r="N175" s="126">
        <f t="shared" si="46"/>
        <v>-6.7798212329489127E-2</v>
      </c>
      <c r="O175" s="125">
        <f t="shared" si="47"/>
        <v>-0.5838661601385926</v>
      </c>
      <c r="P175" s="125"/>
    </row>
    <row r="176" spans="1:16" x14ac:dyDescent="0.25">
      <c r="A176" s="31" t="s">
        <v>38</v>
      </c>
      <c r="B176" s="124">
        <f t="shared" si="48"/>
        <v>6.9803168506961111</v>
      </c>
      <c r="C176" s="124">
        <f t="shared" si="48"/>
        <v>6.3471629042098838</v>
      </c>
      <c r="D176" s="125">
        <f t="shared" si="48"/>
        <v>6.4330601092896176</v>
      </c>
      <c r="E176" s="124">
        <f t="shared" si="48"/>
        <v>6.2324159021406729</v>
      </c>
      <c r="F176" s="126">
        <f t="shared" si="43"/>
        <v>-3.1189543349549265E-2</v>
      </c>
      <c r="G176" s="125">
        <f t="shared" si="44"/>
        <v>-0.20064420714894471</v>
      </c>
      <c r="H176" s="124"/>
      <c r="I176" s="111"/>
      <c r="J176" s="140">
        <f t="shared" si="49"/>
        <v>6.6917068889863973</v>
      </c>
      <c r="K176" s="124">
        <f t="shared" si="49"/>
        <v>6.2640193775689958</v>
      </c>
      <c r="L176" s="125">
        <f t="shared" si="49"/>
        <v>6.1734816875289757</v>
      </c>
      <c r="M176" s="140">
        <f t="shared" si="49"/>
        <v>5.9341776514172482</v>
      </c>
      <c r="N176" s="126">
        <f t="shared" si="46"/>
        <v>-3.8763221181192575E-2</v>
      </c>
      <c r="O176" s="125">
        <f t="shared" si="47"/>
        <v>-0.23930403611172757</v>
      </c>
      <c r="P176" s="125"/>
    </row>
    <row r="177" spans="1:16" x14ac:dyDescent="0.25">
      <c r="A177" s="31" t="s">
        <v>39</v>
      </c>
      <c r="B177" s="124">
        <f t="shared" si="48"/>
        <v>5.8971612212104985</v>
      </c>
      <c r="C177" s="124">
        <f t="shared" si="48"/>
        <v>5.7786293958521187</v>
      </c>
      <c r="D177" s="125">
        <f t="shared" si="48"/>
        <v>5.9212026956972528</v>
      </c>
      <c r="E177" s="124">
        <f t="shared" si="48"/>
        <v>6.2091428571428571</v>
      </c>
      <c r="F177" s="126">
        <f t="shared" si="43"/>
        <v>4.8628661480351054E-2</v>
      </c>
      <c r="G177" s="125">
        <f t="shared" si="44"/>
        <v>0.2879401614456043</v>
      </c>
      <c r="H177" s="124"/>
      <c r="I177" s="111"/>
      <c r="J177" s="140">
        <f t="shared" si="49"/>
        <v>6.2475480580619847</v>
      </c>
      <c r="K177" s="124">
        <f t="shared" si="49"/>
        <v>6.2163764357169322</v>
      </c>
      <c r="L177" s="125">
        <f t="shared" si="49"/>
        <v>6.0439964246697784</v>
      </c>
      <c r="M177" s="140">
        <f t="shared" si="49"/>
        <v>5.8500922509225095</v>
      </c>
      <c r="N177" s="126">
        <f t="shared" si="46"/>
        <v>-3.2082112582960898E-2</v>
      </c>
      <c r="O177" s="125">
        <f t="shared" si="47"/>
        <v>-0.19390417374726887</v>
      </c>
      <c r="P177" s="125"/>
    </row>
    <row r="178" spans="1:16" x14ac:dyDescent="0.25">
      <c r="A178" s="31" t="s">
        <v>40</v>
      </c>
      <c r="B178" s="124">
        <f t="shared" si="48"/>
        <v>5.5520661157024795</v>
      </c>
      <c r="C178" s="124">
        <f t="shared" si="48"/>
        <v>5.3477801268498943</v>
      </c>
      <c r="D178" s="125">
        <f t="shared" si="48"/>
        <v>4.7521448999046711</v>
      </c>
      <c r="E178" s="124">
        <f t="shared" si="48"/>
        <v>4.7751452838623152</v>
      </c>
      <c r="F178" s="126">
        <f t="shared" si="43"/>
        <v>4.8400005559816606E-3</v>
      </c>
      <c r="G178" s="125">
        <f t="shared" si="44"/>
        <v>2.3000383957644033E-2</v>
      </c>
      <c r="H178" s="124"/>
      <c r="I178" s="111"/>
      <c r="J178" s="140">
        <f t="shared" si="49"/>
        <v>4.9917049326025777</v>
      </c>
      <c r="K178" s="124">
        <f t="shared" si="49"/>
        <v>5.0323106565881135</v>
      </c>
      <c r="L178" s="125">
        <f t="shared" si="49"/>
        <v>4.8632146064052675</v>
      </c>
      <c r="M178" s="140">
        <f t="shared" si="49"/>
        <v>4.5602062844806905</v>
      </c>
      <c r="N178" s="126">
        <f t="shared" si="46"/>
        <v>-6.2306179440547282E-2</v>
      </c>
      <c r="O178" s="125">
        <f t="shared" si="47"/>
        <v>-0.30300832192457694</v>
      </c>
      <c r="P178" s="125"/>
    </row>
    <row r="179" spans="1:16" x14ac:dyDescent="0.25">
      <c r="A179" s="31" t="s">
        <v>41</v>
      </c>
      <c r="B179" s="124">
        <f t="shared" si="48"/>
        <v>6.7979420018709078</v>
      </c>
      <c r="C179" s="124">
        <f t="shared" si="48"/>
        <v>6.1598039215686278</v>
      </c>
      <c r="D179" s="125">
        <f t="shared" si="48"/>
        <v>5.5893970893970897</v>
      </c>
      <c r="E179" s="124">
        <f t="shared" si="48"/>
        <v>5.3138888888888891</v>
      </c>
      <c r="F179" s="126">
        <f t="shared" si="43"/>
        <v>-4.9291219804517228E-2</v>
      </c>
      <c r="G179" s="125">
        <f t="shared" si="44"/>
        <v>-0.27550820050820057</v>
      </c>
      <c r="H179" s="124"/>
      <c r="I179" s="111"/>
      <c r="J179" s="140">
        <f t="shared" si="49"/>
        <v>7.0361054766734279</v>
      </c>
      <c r="K179" s="124">
        <f t="shared" si="49"/>
        <v>6.770647027880063</v>
      </c>
      <c r="L179" s="125">
        <f t="shared" si="49"/>
        <v>6.3997962302598062</v>
      </c>
      <c r="M179" s="140">
        <f t="shared" si="49"/>
        <v>6.3175370389828727</v>
      </c>
      <c r="N179" s="126">
        <f t="shared" si="46"/>
        <v>-1.2853407876955769E-2</v>
      </c>
      <c r="O179" s="125">
        <f t="shared" si="47"/>
        <v>-8.2259191276933485E-2</v>
      </c>
      <c r="P179" s="125"/>
    </row>
    <row r="180" spans="1:16" x14ac:dyDescent="0.25">
      <c r="A180" s="31" t="s">
        <v>42</v>
      </c>
      <c r="B180" s="124">
        <f t="shared" si="48"/>
        <v>5.8367346938775508</v>
      </c>
      <c r="C180" s="124">
        <f t="shared" si="48"/>
        <v>5.9641089108910892</v>
      </c>
      <c r="D180" s="125">
        <f t="shared" si="48"/>
        <v>5.3841482901885582</v>
      </c>
      <c r="E180" s="124">
        <f t="shared" si="48"/>
        <v>5.9772439949431098</v>
      </c>
      <c r="F180" s="126">
        <f t="shared" si="43"/>
        <v>0.11015590076434933</v>
      </c>
      <c r="G180" s="125">
        <f t="shared" si="44"/>
        <v>0.59309570475455153</v>
      </c>
      <c r="H180" s="124"/>
      <c r="I180" s="111"/>
      <c r="J180" s="140">
        <f t="shared" si="49"/>
        <v>5.7968404423380724</v>
      </c>
      <c r="K180" s="124">
        <f t="shared" si="49"/>
        <v>5.4552775557877915</v>
      </c>
      <c r="L180" s="125">
        <f t="shared" si="49"/>
        <v>5.3702030080258991</v>
      </c>
      <c r="M180" s="140">
        <f t="shared" si="49"/>
        <v>5.368551433702855</v>
      </c>
      <c r="N180" s="126">
        <f t="shared" si="46"/>
        <v>-3.0754411343025811E-4</v>
      </c>
      <c r="O180" s="125">
        <f t="shared" si="47"/>
        <v>-1.6515743230440805E-3</v>
      </c>
      <c r="P180" s="125"/>
    </row>
    <row r="181" spans="1:16" x14ac:dyDescent="0.25">
      <c r="A181" s="31" t="s">
        <v>43</v>
      </c>
      <c r="B181" s="124">
        <f t="shared" si="48"/>
        <v>7.4480703745743471</v>
      </c>
      <c r="C181" s="124">
        <f t="shared" si="48"/>
        <v>6.5019336271247417</v>
      </c>
      <c r="D181" s="125">
        <f t="shared" si="48"/>
        <v>6.6070393374741201</v>
      </c>
      <c r="E181" s="124">
        <f t="shared" si="48"/>
        <v>6.8067834589529435</v>
      </c>
      <c r="F181" s="126">
        <f t="shared" si="43"/>
        <v>3.023201638075701E-2</v>
      </c>
      <c r="G181" s="125">
        <f t="shared" si="44"/>
        <v>0.19974412147882337</v>
      </c>
      <c r="H181" s="124"/>
      <c r="I181" s="111"/>
      <c r="J181" s="140">
        <f t="shared" si="49"/>
        <v>6.7371938680127128</v>
      </c>
      <c r="K181" s="124">
        <f t="shared" si="49"/>
        <v>6.4881361616500381</v>
      </c>
      <c r="L181" s="125">
        <f t="shared" si="49"/>
        <v>6.4917223207331425</v>
      </c>
      <c r="M181" s="140">
        <f t="shared" si="49"/>
        <v>6.4240710694147696</v>
      </c>
      <c r="N181" s="126">
        <f t="shared" si="46"/>
        <v>-1.0421156047033864E-2</v>
      </c>
      <c r="O181" s="125">
        <f t="shared" si="47"/>
        <v>-6.7651251318372907E-2</v>
      </c>
      <c r="P181" s="125"/>
    </row>
    <row r="182" spans="1:16" x14ac:dyDescent="0.25">
      <c r="A182" s="31" t="s">
        <v>44</v>
      </c>
      <c r="B182" s="124">
        <f t="shared" si="48"/>
        <v>7.3821567537520849</v>
      </c>
      <c r="C182" s="124">
        <f t="shared" si="48"/>
        <v>7.4113989637305702</v>
      </c>
      <c r="D182" s="125">
        <f t="shared" si="48"/>
        <v>6.8797272163670176</v>
      </c>
      <c r="E182" s="124">
        <f t="shared" si="48"/>
        <v>6.9379001280409733</v>
      </c>
      <c r="F182" s="126">
        <f t="shared" si="43"/>
        <v>8.4557003271235054E-3</v>
      </c>
      <c r="G182" s="125">
        <f t="shared" si="44"/>
        <v>5.8172911673955774E-2</v>
      </c>
      <c r="H182" s="124"/>
      <c r="I182" s="111"/>
      <c r="J182" s="140">
        <f t="shared" si="49"/>
        <v>7.0328003478092844</v>
      </c>
      <c r="K182" s="124">
        <f t="shared" si="49"/>
        <v>7.0614438502673798</v>
      </c>
      <c r="L182" s="125">
        <f t="shared" si="49"/>
        <v>6.8136918575320351</v>
      </c>
      <c r="M182" s="140">
        <f t="shared" si="49"/>
        <v>6.6140033271357277</v>
      </c>
      <c r="N182" s="126">
        <f t="shared" si="46"/>
        <v>-2.9306950559492395E-2</v>
      </c>
      <c r="O182" s="125">
        <f t="shared" si="47"/>
        <v>-0.19968853039630741</v>
      </c>
      <c r="P182" s="125"/>
    </row>
    <row r="183" spans="1:16" x14ac:dyDescent="0.25">
      <c r="A183" s="52" t="s">
        <v>45</v>
      </c>
      <c r="B183" s="124">
        <f t="shared" si="48"/>
        <v>6.7516891891891895</v>
      </c>
      <c r="C183" s="124">
        <f t="shared" si="48"/>
        <v>5.9555555555555557</v>
      </c>
      <c r="D183" s="125">
        <f t="shared" si="48"/>
        <v>5.7145593869731801</v>
      </c>
      <c r="E183" s="124">
        <f t="shared" si="48"/>
        <v>5.4579055441478443</v>
      </c>
      <c r="F183" s="126">
        <f t="shared" si="43"/>
        <v>-4.4912271523575353E-2</v>
      </c>
      <c r="G183" s="125">
        <f t="shared" si="44"/>
        <v>-0.25665384282533577</v>
      </c>
      <c r="H183" s="124"/>
      <c r="I183" s="111"/>
      <c r="J183" s="140">
        <f t="shared" si="49"/>
        <v>6.6073247635217074</v>
      </c>
      <c r="K183" s="124">
        <f t="shared" si="49"/>
        <v>5.949464432848119</v>
      </c>
      <c r="L183" s="125">
        <f t="shared" si="49"/>
        <v>5.640415641235986</v>
      </c>
      <c r="M183" s="140">
        <f t="shared" si="49"/>
        <v>5.4404761904761907</v>
      </c>
      <c r="N183" s="126">
        <f t="shared" si="46"/>
        <v>-3.5447644903697673E-2</v>
      </c>
      <c r="O183" s="125">
        <f t="shared" si="47"/>
        <v>-0.19993945075979536</v>
      </c>
      <c r="P183" s="125"/>
    </row>
    <row r="184" spans="1:16" x14ac:dyDescent="0.25">
      <c r="A184" s="34" t="s">
        <v>46</v>
      </c>
      <c r="B184" s="124">
        <f t="shared" si="48"/>
        <v>5.8245557524024267</v>
      </c>
      <c r="C184" s="124">
        <f t="shared" si="48"/>
        <v>5.7432832486175505</v>
      </c>
      <c r="D184" s="125">
        <f t="shared" si="48"/>
        <v>5.3192121012204892</v>
      </c>
      <c r="E184" s="124">
        <f t="shared" si="48"/>
        <v>5.129617122967427</v>
      </c>
      <c r="F184" s="126">
        <f t="shared" si="43"/>
        <v>-3.5643432644763218E-2</v>
      </c>
      <c r="G184" s="125">
        <f t="shared" si="44"/>
        <v>-0.18959497825306215</v>
      </c>
      <c r="H184" s="124"/>
      <c r="I184" s="111"/>
      <c r="J184" s="140">
        <f t="shared" si="49"/>
        <v>5.9269291607883376</v>
      </c>
      <c r="K184" s="124">
        <f t="shared" si="49"/>
        <v>5.9278915545153108</v>
      </c>
      <c r="L184" s="125">
        <f t="shared" si="49"/>
        <v>5.5614227764689215</v>
      </c>
      <c r="M184" s="140">
        <f t="shared" si="49"/>
        <v>5.3193019835583382</v>
      </c>
      <c r="N184" s="126">
        <f t="shared" si="46"/>
        <v>-4.3535764613153782E-2</v>
      </c>
      <c r="O184" s="125">
        <f t="shared" si="47"/>
        <v>-0.2421207929105833</v>
      </c>
      <c r="P184" s="125"/>
    </row>
    <row r="185" spans="1:16" ht="21" x14ac:dyDescent="0.35">
      <c r="A185" s="93" t="s">
        <v>65</v>
      </c>
      <c r="B185" s="93"/>
      <c r="C185" s="93"/>
      <c r="D185" s="93"/>
      <c r="E185" s="93"/>
      <c r="F185" s="93"/>
      <c r="G185" s="93"/>
      <c r="H185" s="93"/>
      <c r="I185" s="93"/>
      <c r="J185" s="93"/>
      <c r="K185" s="93"/>
      <c r="L185" s="93"/>
      <c r="M185" s="93"/>
      <c r="N185" s="93"/>
      <c r="O185" s="93"/>
      <c r="P185" s="93"/>
    </row>
    <row r="186" spans="1:16" x14ac:dyDescent="0.25">
      <c r="A186" s="67"/>
      <c r="B186" s="11" t="s">
        <v>153</v>
      </c>
      <c r="C186" s="12"/>
      <c r="D186" s="12"/>
      <c r="E186" s="12"/>
      <c r="F186" s="12"/>
      <c r="G186" s="12"/>
      <c r="H186" s="13"/>
      <c r="I186" s="94"/>
      <c r="J186" s="11" t="str">
        <f>J$5</f>
        <v>acumulado mayo</v>
      </c>
      <c r="K186" s="12"/>
      <c r="L186" s="12"/>
      <c r="M186" s="12"/>
      <c r="N186" s="12"/>
      <c r="O186" s="12"/>
      <c r="P186" s="13"/>
    </row>
    <row r="187" spans="1:16" x14ac:dyDescent="0.25">
      <c r="A187" s="15"/>
      <c r="B187" s="95">
        <f>B$6</f>
        <v>2023</v>
      </c>
      <c r="C187" s="96">
        <f>C$6</f>
        <v>2024</v>
      </c>
      <c r="D187" s="96">
        <f>D$6</f>
        <v>2025</v>
      </c>
      <c r="E187" s="96">
        <f>E$6</f>
        <v>2026</v>
      </c>
      <c r="F187" s="17" t="str">
        <f>CONCATENATE("var ",RIGHT(E187,2),"/",RIGHT(D187,2))</f>
        <v>var 26/25</v>
      </c>
      <c r="G187" s="97" t="str">
        <f>CONCATENATE("dif ",RIGHT(E187,2),"-",RIGHT(D187,2))</f>
        <v>dif 26-25</v>
      </c>
      <c r="H187" s="96"/>
      <c r="I187" s="94"/>
      <c r="J187" s="95">
        <f>J$6</f>
        <v>2023</v>
      </c>
      <c r="K187" s="96">
        <f>K$6</f>
        <v>2024</v>
      </c>
      <c r="L187" s="96">
        <f>L$6</f>
        <v>2025</v>
      </c>
      <c r="M187" s="96">
        <f>M$6</f>
        <v>2026</v>
      </c>
      <c r="N187" s="17" t="str">
        <f>CONCATENATE("var ",RIGHT(M187,2),"/",RIGHT(L187,2))</f>
        <v>var 26/25</v>
      </c>
      <c r="O187" s="97" t="str">
        <f>CONCATENATE("dif ",RIGHT(M187,2),"-",RIGHT(L187,2))</f>
        <v>dif 26-25</v>
      </c>
      <c r="P187" s="96"/>
    </row>
    <row r="188" spans="1:16" x14ac:dyDescent="0.25">
      <c r="A188" s="98" t="s">
        <v>48</v>
      </c>
      <c r="B188" s="99">
        <f t="shared" ref="B188:E198" si="50">B123/B58</f>
        <v>6.3140551841174428</v>
      </c>
      <c r="C188" s="131">
        <f t="shared" si="50"/>
        <v>6.1190189704419193</v>
      </c>
      <c r="D188" s="131">
        <f>D123/D58</f>
        <v>5.8610768709178389</v>
      </c>
      <c r="E188" s="99">
        <f>E123/E58</f>
        <v>5.8000736059175519</v>
      </c>
      <c r="F188" s="101">
        <f t="shared" ref="F188:F198" si="51">E188/D188-1</f>
        <v>-1.0408200804016055E-2</v>
      </c>
      <c r="G188" s="100">
        <f t="shared" ref="G188:G198" si="52">E188-D188</f>
        <v>-6.1003265000286966E-2</v>
      </c>
      <c r="H188" s="131"/>
      <c r="I188" s="102"/>
      <c r="J188" s="99">
        <f t="shared" ref="J188:M198" si="53">J123/J58</f>
        <v>6.5911189501432776</v>
      </c>
      <c r="K188" s="99">
        <f t="shared" si="53"/>
        <v>6.5901518634954517</v>
      </c>
      <c r="L188" s="131">
        <f>L123/L58</f>
        <v>6.3920880690676558</v>
      </c>
      <c r="M188" s="99">
        <f>M123/M58</f>
        <v>6.2971672328472543</v>
      </c>
      <c r="N188" s="101">
        <f t="shared" ref="N188:N198" si="54">M188/L188-1</f>
        <v>-1.4849738488388331E-2</v>
      </c>
      <c r="O188" s="105">
        <f t="shared" ref="O188:O198" si="55">M188-L188</f>
        <v>-9.4920836220401483E-2</v>
      </c>
      <c r="P188" s="99"/>
    </row>
    <row r="189" spans="1:16" x14ac:dyDescent="0.25">
      <c r="A189" s="141" t="s">
        <v>49</v>
      </c>
      <c r="B189" s="142">
        <f t="shared" si="50"/>
        <v>6.9096158323632126</v>
      </c>
      <c r="C189" s="142">
        <f t="shared" si="50"/>
        <v>6.7384641095313844</v>
      </c>
      <c r="D189" s="143">
        <f>D124/D59</f>
        <v>6.465479205284181</v>
      </c>
      <c r="E189" s="142">
        <f>E124/E59</f>
        <v>6.6058173471060826</v>
      </c>
      <c r="F189" s="144">
        <f t="shared" si="51"/>
        <v>2.170576029495308E-2</v>
      </c>
      <c r="G189" s="122">
        <f t="shared" si="52"/>
        <v>0.14033814182190163</v>
      </c>
      <c r="H189" s="143"/>
      <c r="I189" s="111"/>
      <c r="J189" s="142">
        <f t="shared" si="53"/>
        <v>7.1541370379401474</v>
      </c>
      <c r="K189" s="142">
        <f t="shared" si="53"/>
        <v>7.0599588718054882</v>
      </c>
      <c r="L189" s="143">
        <f t="shared" si="53"/>
        <v>6.9612703079707323</v>
      </c>
      <c r="M189" s="142">
        <f t="shared" si="53"/>
        <v>7.0486210613403903</v>
      </c>
      <c r="N189" s="144">
        <f t="shared" si="54"/>
        <v>1.254810537519857E-2</v>
      </c>
      <c r="O189" s="122">
        <f t="shared" si="55"/>
        <v>8.735075336965803E-2</v>
      </c>
      <c r="P189" s="142"/>
    </row>
    <row r="190" spans="1:16" x14ac:dyDescent="0.25">
      <c r="A190" s="145" t="s">
        <v>50</v>
      </c>
      <c r="B190" s="124">
        <f t="shared" si="50"/>
        <v>6.9440868449374946</v>
      </c>
      <c r="C190" s="124">
        <f t="shared" si="50"/>
        <v>6.7511616134222852</v>
      </c>
      <c r="D190" s="125">
        <f t="shared" si="50"/>
        <v>6.3569210711406177</v>
      </c>
      <c r="E190" s="124">
        <f t="shared" si="50"/>
        <v>6.15795332797643</v>
      </c>
      <c r="F190" s="126">
        <f t="shared" si="51"/>
        <v>-3.129938864074755E-2</v>
      </c>
      <c r="G190" s="125">
        <f t="shared" si="52"/>
        <v>-0.19896774316418764</v>
      </c>
      <c r="H190" s="125"/>
      <c r="I190" s="111"/>
      <c r="J190" s="124">
        <f t="shared" si="53"/>
        <v>7.2331627899931075</v>
      </c>
      <c r="K190" s="124">
        <f t="shared" si="53"/>
        <v>7.2364981833725155</v>
      </c>
      <c r="L190" s="125">
        <f t="shared" si="53"/>
        <v>6.9295295986737582</v>
      </c>
      <c r="M190" s="124">
        <f t="shared" si="53"/>
        <v>6.6979569187307675</v>
      </c>
      <c r="N190" s="126">
        <f t="shared" si="54"/>
        <v>-3.3418239527732374E-2</v>
      </c>
      <c r="O190" s="125">
        <f t="shared" si="55"/>
        <v>-0.23157267994299069</v>
      </c>
      <c r="P190" s="124"/>
    </row>
    <row r="191" spans="1:16" x14ac:dyDescent="0.25">
      <c r="A191" s="145" t="s">
        <v>51</v>
      </c>
      <c r="B191" s="124">
        <f t="shared" si="50"/>
        <v>2.9742453613957354</v>
      </c>
      <c r="C191" s="124">
        <f t="shared" si="50"/>
        <v>4.1802139037433159</v>
      </c>
      <c r="D191" s="125">
        <f t="shared" si="50"/>
        <v>3.8281904761904761</v>
      </c>
      <c r="E191" s="124">
        <f t="shared" si="50"/>
        <v>2.8047520661157024</v>
      </c>
      <c r="F191" s="126">
        <f t="shared" si="51"/>
        <v>-0.26734260388558873</v>
      </c>
      <c r="G191" s="125">
        <f t="shared" si="52"/>
        <v>-1.0234384100747738</v>
      </c>
      <c r="H191" s="125"/>
      <c r="I191" s="111"/>
      <c r="J191" s="124">
        <f t="shared" si="53"/>
        <v>3.1309611754083559</v>
      </c>
      <c r="K191" s="124">
        <f t="shared" si="53"/>
        <v>3.6722302417899675</v>
      </c>
      <c r="L191" s="125">
        <f t="shared" si="53"/>
        <v>4.3753997940044451</v>
      </c>
      <c r="M191" s="124">
        <f t="shared" si="53"/>
        <v>3.5903697571743929</v>
      </c>
      <c r="N191" s="126">
        <f t="shared" si="54"/>
        <v>-0.17941904141097431</v>
      </c>
      <c r="O191" s="125">
        <f t="shared" si="55"/>
        <v>-0.78503003683005224</v>
      </c>
      <c r="P191" s="124"/>
    </row>
    <row r="192" spans="1:16" x14ac:dyDescent="0.25">
      <c r="A192" s="145" t="s">
        <v>52</v>
      </c>
      <c r="B192" s="124">
        <f t="shared" si="50"/>
        <v>5.8624737512478911</v>
      </c>
      <c r="C192" s="124">
        <f t="shared" si="50"/>
        <v>5.2644131577239994</v>
      </c>
      <c r="D192" s="125">
        <f t="shared" si="50"/>
        <v>5.2597598182408305</v>
      </c>
      <c r="E192" s="124">
        <f t="shared" si="50"/>
        <v>5.1323774129132458</v>
      </c>
      <c r="F192" s="126">
        <f t="shared" si="51"/>
        <v>-2.421829317867763E-2</v>
      </c>
      <c r="G192" s="125">
        <f t="shared" si="52"/>
        <v>-0.12738240532758471</v>
      </c>
      <c r="H192" s="125"/>
      <c r="I192" s="111"/>
      <c r="J192" s="124">
        <f t="shared" si="53"/>
        <v>6.5907156534771598</v>
      </c>
      <c r="K192" s="124">
        <f t="shared" si="53"/>
        <v>6.4792540528284777</v>
      </c>
      <c r="L192" s="125">
        <f t="shared" si="53"/>
        <v>6.2701067140102706</v>
      </c>
      <c r="M192" s="124">
        <f t="shared" si="53"/>
        <v>6.1249992852282409</v>
      </c>
      <c r="N192" s="126">
        <f t="shared" si="54"/>
        <v>-2.314273670299638E-2</v>
      </c>
      <c r="O192" s="125">
        <f t="shared" si="55"/>
        <v>-0.14510742878202976</v>
      </c>
      <c r="P192" s="124"/>
    </row>
    <row r="193" spans="1:16" x14ac:dyDescent="0.25">
      <c r="A193" s="145" t="s">
        <v>53</v>
      </c>
      <c r="B193" s="124">
        <f t="shared" si="50"/>
        <v>5.3784671885570701</v>
      </c>
      <c r="C193" s="124">
        <f t="shared" si="50"/>
        <v>5.433939673037071</v>
      </c>
      <c r="D193" s="125">
        <f t="shared" si="50"/>
        <v>5.0135848403564935</v>
      </c>
      <c r="E193" s="124">
        <f t="shared" si="50"/>
        <v>5.1083654954638869</v>
      </c>
      <c r="F193" s="126">
        <f t="shared" si="51"/>
        <v>1.8904767372133202E-2</v>
      </c>
      <c r="G193" s="125">
        <f t="shared" si="52"/>
        <v>9.4780655107393308E-2</v>
      </c>
      <c r="H193" s="125"/>
      <c r="I193" s="111"/>
      <c r="J193" s="124">
        <f t="shared" si="53"/>
        <v>5.2459033623481979</v>
      </c>
      <c r="K193" s="124">
        <f t="shared" si="53"/>
        <v>5.903018619045203</v>
      </c>
      <c r="L193" s="125">
        <f t="shared" si="53"/>
        <v>5.4365523040388828</v>
      </c>
      <c r="M193" s="124">
        <f t="shared" si="53"/>
        <v>5.4229282034254132</v>
      </c>
      <c r="N193" s="126">
        <f t="shared" si="54"/>
        <v>-2.5060184932550467E-3</v>
      </c>
      <c r="O193" s="125">
        <f t="shared" si="55"/>
        <v>-1.3624100613469636E-2</v>
      </c>
      <c r="P193" s="124"/>
    </row>
    <row r="194" spans="1:16" x14ac:dyDescent="0.25">
      <c r="A194" s="145" t="s">
        <v>54</v>
      </c>
      <c r="B194" s="124">
        <f t="shared" si="50"/>
        <v>2.3830322688887646</v>
      </c>
      <c r="C194" s="124">
        <f t="shared" si="50"/>
        <v>2.197144331670394</v>
      </c>
      <c r="D194" s="125">
        <f t="shared" si="50"/>
        <v>2.0151193633952253</v>
      </c>
      <c r="E194" s="124">
        <f t="shared" si="50"/>
        <v>2.2807980783371735</v>
      </c>
      <c r="F194" s="126">
        <f t="shared" si="51"/>
        <v>0.131842668860227</v>
      </c>
      <c r="G194" s="125">
        <f t="shared" si="52"/>
        <v>0.26567871494194817</v>
      </c>
      <c r="H194" s="125"/>
      <c r="I194" s="111"/>
      <c r="J194" s="124">
        <f t="shared" si="53"/>
        <v>2.3523984050537328</v>
      </c>
      <c r="K194" s="124">
        <f t="shared" si="53"/>
        <v>2.4727165843344365</v>
      </c>
      <c r="L194" s="125">
        <f t="shared" si="53"/>
        <v>2.1617843320432404</v>
      </c>
      <c r="M194" s="124">
        <f t="shared" si="53"/>
        <v>2.1586324143496212</v>
      </c>
      <c r="N194" s="126">
        <f t="shared" si="54"/>
        <v>-1.4580167165150204E-3</v>
      </c>
      <c r="O194" s="125">
        <f t="shared" si="55"/>
        <v>-3.1519176936192217E-3</v>
      </c>
      <c r="P194" s="124"/>
    </row>
    <row r="195" spans="1:16" x14ac:dyDescent="0.25">
      <c r="A195" s="145" t="s">
        <v>55</v>
      </c>
      <c r="B195" s="124">
        <f t="shared" si="50"/>
        <v>2.5519648912826649</v>
      </c>
      <c r="C195" s="124">
        <f t="shared" si="50"/>
        <v>2.5066105769230771</v>
      </c>
      <c r="D195" s="125">
        <f t="shared" si="50"/>
        <v>2.6832733093237295</v>
      </c>
      <c r="E195" s="124">
        <f t="shared" si="50"/>
        <v>2.1268395234758235</v>
      </c>
      <c r="F195" s="126">
        <f t="shared" si="51"/>
        <v>-0.20737126699484265</v>
      </c>
      <c r="G195" s="125">
        <f t="shared" si="52"/>
        <v>-0.55643378584790604</v>
      </c>
      <c r="H195" s="125"/>
      <c r="I195" s="111"/>
      <c r="J195" s="124">
        <f t="shared" si="53"/>
        <v>2.6301033884235152</v>
      </c>
      <c r="K195" s="124">
        <f t="shared" si="53"/>
        <v>2.8121978283268607</v>
      </c>
      <c r="L195" s="125">
        <f t="shared" si="53"/>
        <v>2.767772119405457</v>
      </c>
      <c r="M195" s="124">
        <f t="shared" si="53"/>
        <v>2.5893537663180086</v>
      </c>
      <c r="N195" s="126">
        <f t="shared" si="54"/>
        <v>-6.4462804519388794E-2</v>
      </c>
      <c r="O195" s="125">
        <f t="shared" si="55"/>
        <v>-0.17841835308744836</v>
      </c>
      <c r="P195" s="124"/>
    </row>
    <row r="196" spans="1:16" x14ac:dyDescent="0.25">
      <c r="A196" s="145" t="s">
        <v>56</v>
      </c>
      <c r="B196" s="124">
        <f t="shared" si="50"/>
        <v>6.5183552234649831</v>
      </c>
      <c r="C196" s="124">
        <f t="shared" si="50"/>
        <v>6.820077615250117</v>
      </c>
      <c r="D196" s="125">
        <f t="shared" si="50"/>
        <v>7.3308251433251437</v>
      </c>
      <c r="E196" s="124">
        <f t="shared" si="50"/>
        <v>6.3049797884234966</v>
      </c>
      <c r="F196" s="126">
        <f t="shared" si="51"/>
        <v>-0.13993586463260532</v>
      </c>
      <c r="G196" s="125">
        <f t="shared" si="52"/>
        <v>-1.0258453549016471</v>
      </c>
      <c r="H196" s="125"/>
      <c r="I196" s="111"/>
      <c r="J196" s="124">
        <f t="shared" si="53"/>
        <v>6.694040749447888</v>
      </c>
      <c r="K196" s="124">
        <f t="shared" si="53"/>
        <v>6.9430157924093203</v>
      </c>
      <c r="L196" s="125">
        <f t="shared" si="53"/>
        <v>7.1552618992790462</v>
      </c>
      <c r="M196" s="124">
        <f t="shared" si="53"/>
        <v>6.9790942265982716</v>
      </c>
      <c r="N196" s="126">
        <f t="shared" si="54"/>
        <v>-2.4620716217043759E-2</v>
      </c>
      <c r="O196" s="125">
        <f t="shared" si="55"/>
        <v>-0.1761676726807746</v>
      </c>
      <c r="P196" s="124"/>
    </row>
    <row r="197" spans="1:16" x14ac:dyDescent="0.25">
      <c r="A197" s="146" t="s">
        <v>57</v>
      </c>
      <c r="B197" s="124">
        <f t="shared" si="50"/>
        <v>5.4464900662251656</v>
      </c>
      <c r="C197" s="125">
        <f t="shared" si="50"/>
        <v>5.6039879642520321</v>
      </c>
      <c r="D197" s="125">
        <f t="shared" si="50"/>
        <v>5.2006609142647333</v>
      </c>
      <c r="E197" s="147">
        <f t="shared" si="50"/>
        <v>5.3157683024939661</v>
      </c>
      <c r="F197" s="148">
        <f t="shared" si="51"/>
        <v>2.2133223089686238E-2</v>
      </c>
      <c r="G197" s="125">
        <f t="shared" si="52"/>
        <v>0.11510738822923283</v>
      </c>
      <c r="H197" s="125"/>
      <c r="I197" s="111"/>
      <c r="J197" s="124">
        <f t="shared" si="53"/>
        <v>6.3740135523270407</v>
      </c>
      <c r="K197" s="125">
        <f t="shared" si="53"/>
        <v>6.0673611111111114</v>
      </c>
      <c r="L197" s="125">
        <f t="shared" si="53"/>
        <v>5.7472564102564103</v>
      </c>
      <c r="M197" s="147">
        <f t="shared" si="53"/>
        <v>5.7269814650263449</v>
      </c>
      <c r="N197" s="148">
        <f t="shared" si="54"/>
        <v>-3.5277606883665769E-3</v>
      </c>
      <c r="O197" s="125">
        <f t="shared" si="55"/>
        <v>-2.0274945230065455E-2</v>
      </c>
      <c r="P197" s="147"/>
    </row>
    <row r="198" spans="1:16" x14ac:dyDescent="0.25">
      <c r="A198" s="149" t="s">
        <v>58</v>
      </c>
      <c r="B198" s="127">
        <f t="shared" si="50"/>
        <v>6.1675234351375865</v>
      </c>
      <c r="C198" s="127">
        <f t="shared" si="50"/>
        <v>5.7123580234928646</v>
      </c>
      <c r="D198" s="150">
        <f t="shared" si="50"/>
        <v>6.4817713918078494</v>
      </c>
      <c r="E198" s="127">
        <f t="shared" si="50"/>
        <v>5.3231958120403835</v>
      </c>
      <c r="F198" s="129">
        <f t="shared" si="51"/>
        <v>-0.17874366584908574</v>
      </c>
      <c r="G198" s="125">
        <f t="shared" si="52"/>
        <v>-1.1585755797674659</v>
      </c>
      <c r="H198" s="150"/>
      <c r="I198" s="111"/>
      <c r="J198" s="127">
        <f t="shared" si="53"/>
        <v>7.1617056484975681</v>
      </c>
      <c r="K198" s="127">
        <f t="shared" si="53"/>
        <v>6.064476454913069</v>
      </c>
      <c r="L198" s="150">
        <f t="shared" si="53"/>
        <v>6.2703991064483313</v>
      </c>
      <c r="M198" s="127">
        <f t="shared" si="53"/>
        <v>5.6572553404617141</v>
      </c>
      <c r="N198" s="129">
        <f t="shared" si="54"/>
        <v>-9.7783850051278987E-2</v>
      </c>
      <c r="O198" s="125">
        <f t="shared" si="55"/>
        <v>-0.61314376598661724</v>
      </c>
      <c r="P198" s="127"/>
    </row>
    <row r="199" spans="1:16" ht="21" x14ac:dyDescent="0.35">
      <c r="A199" s="151" t="s">
        <v>66</v>
      </c>
      <c r="B199" s="151"/>
      <c r="C199" s="151"/>
      <c r="D199" s="151"/>
      <c r="E199" s="151"/>
      <c r="F199" s="151"/>
      <c r="G199" s="151"/>
      <c r="H199" s="151"/>
      <c r="I199" s="151"/>
      <c r="J199" s="151"/>
      <c r="K199" s="151"/>
      <c r="L199" s="151"/>
      <c r="M199" s="151"/>
      <c r="N199" s="151"/>
      <c r="O199" s="151"/>
      <c r="P199" s="151"/>
    </row>
    <row r="200" spans="1:16" x14ac:dyDescent="0.25">
      <c r="A200" s="67"/>
      <c r="B200" s="11" t="s">
        <v>153</v>
      </c>
      <c r="C200" s="12"/>
      <c r="D200" s="12"/>
      <c r="E200" s="12"/>
      <c r="F200" s="12"/>
      <c r="G200" s="12"/>
      <c r="H200" s="13"/>
      <c r="I200" s="152"/>
      <c r="J200" s="11" t="str">
        <f>J$5</f>
        <v>acumulado mayo</v>
      </c>
      <c r="K200" s="12"/>
      <c r="L200" s="12"/>
      <c r="M200" s="12"/>
      <c r="N200" s="12"/>
      <c r="O200" s="12"/>
      <c r="P200" s="13"/>
    </row>
    <row r="201" spans="1:16" x14ac:dyDescent="0.25">
      <c r="A201" s="15"/>
      <c r="B201" s="17">
        <f>B$6</f>
        <v>2023</v>
      </c>
      <c r="C201" s="17">
        <f>C$6</f>
        <v>2024</v>
      </c>
      <c r="D201" s="17">
        <f>D$6</f>
        <v>2025</v>
      </c>
      <c r="E201" s="17">
        <f>E$6</f>
        <v>2026</v>
      </c>
      <c r="F201" s="17" t="str">
        <f>CONCATENATE("var ",RIGHT(E201,2),"/",RIGHT(D201,2))</f>
        <v>var 26/25</v>
      </c>
      <c r="G201" s="17" t="str">
        <f>CONCATENATE("dif ",RIGHT(E201,2),"-",RIGHT(D201,2))</f>
        <v>dif 26-25</v>
      </c>
      <c r="H201" s="153"/>
      <c r="I201" s="152"/>
      <c r="J201" s="17">
        <f>J$6</f>
        <v>2023</v>
      </c>
      <c r="K201" s="17">
        <f>K$6</f>
        <v>2024</v>
      </c>
      <c r="L201" s="17">
        <f>L$6</f>
        <v>2025</v>
      </c>
      <c r="M201" s="17">
        <f>M$6</f>
        <v>2026</v>
      </c>
      <c r="N201" s="17" t="str">
        <f>CONCATENATE("var ",RIGHT(M201,2),"/",RIGHT(L201,2))</f>
        <v>var 26/25</v>
      </c>
      <c r="O201" s="17" t="str">
        <f>CONCATENATE("dif ",RIGHT(M201,2),"-",RIGHT(L201,2))</f>
        <v>dif 26-25</v>
      </c>
      <c r="P201" s="153"/>
    </row>
    <row r="202" spans="1:16" x14ac:dyDescent="0.25">
      <c r="A202" s="154" t="s">
        <v>4</v>
      </c>
      <c r="B202" s="155">
        <v>0.64319999999999988</v>
      </c>
      <c r="C202" s="155">
        <v>0.70790000000000008</v>
      </c>
      <c r="D202" s="155">
        <v>0.68359999999999999</v>
      </c>
      <c r="E202" s="155">
        <v>0.64300000000000002</v>
      </c>
      <c r="F202" s="155">
        <f>E202/D202-1</f>
        <v>-5.9391456992393121E-2</v>
      </c>
      <c r="G202" s="156">
        <f t="shared" ref="G202:G213" si="56">(E202-D202)*100</f>
        <v>-4.0599999999999969</v>
      </c>
      <c r="H202" s="157"/>
      <c r="I202" s="158"/>
      <c r="J202" s="155">
        <v>0.72744843419911809</v>
      </c>
      <c r="K202" s="155">
        <v>0.76491302340001088</v>
      </c>
      <c r="L202" s="155">
        <v>0.75135244570902349</v>
      </c>
      <c r="M202" s="155">
        <v>0.71791219477280499</v>
      </c>
      <c r="N202" s="155">
        <f>M202/L202-1</f>
        <v>-4.4506743975075702E-2</v>
      </c>
      <c r="O202" s="156">
        <f>(M202-L202)*100</f>
        <v>-3.3440250936218496</v>
      </c>
      <c r="P202" s="157"/>
    </row>
    <row r="203" spans="1:16" x14ac:dyDescent="0.25">
      <c r="A203" s="159" t="s">
        <v>5</v>
      </c>
      <c r="B203" s="155">
        <v>0.7097</v>
      </c>
      <c r="C203" s="155">
        <v>0.754</v>
      </c>
      <c r="D203" s="155">
        <v>0.72209999999999996</v>
      </c>
      <c r="E203" s="155">
        <v>0.68340000000000001</v>
      </c>
      <c r="F203" s="160">
        <f t="shared" ref="F203:F213" si="57">E203/D203-1</f>
        <v>-5.3593685085168152E-2</v>
      </c>
      <c r="G203" s="161">
        <f t="shared" si="56"/>
        <v>-3.8699999999999957</v>
      </c>
      <c r="H203" s="162"/>
      <c r="I203" s="158"/>
      <c r="J203" s="160">
        <v>0.78060524413328636</v>
      </c>
      <c r="K203" s="160">
        <v>0.80126128536716734</v>
      </c>
      <c r="L203" s="160">
        <v>0.78078060184415032</v>
      </c>
      <c r="M203" s="160">
        <v>0.74621611080830985</v>
      </c>
      <c r="N203" s="160">
        <f t="shared" ref="N203:N213" si="58">M203/L203-1</f>
        <v>-4.4269146741352849E-2</v>
      </c>
      <c r="O203" s="161">
        <f>(M203-L203)*100</f>
        <v>-3.4564491035840472</v>
      </c>
      <c r="P203" s="162"/>
    </row>
    <row r="204" spans="1:16" x14ac:dyDescent="0.25">
      <c r="A204" s="163" t="s">
        <v>6</v>
      </c>
      <c r="B204" s="164">
        <v>0.64439999999999997</v>
      </c>
      <c r="C204" s="164">
        <v>0.78579999999999994</v>
      </c>
      <c r="D204" s="164">
        <v>0.6855</v>
      </c>
      <c r="E204" s="164">
        <v>0.64040000000000008</v>
      </c>
      <c r="F204" s="164">
        <f t="shared" si="57"/>
        <v>-6.5791393143690646E-2</v>
      </c>
      <c r="G204" s="165">
        <f t="shared" si="56"/>
        <v>-4.5099999999999918</v>
      </c>
      <c r="H204" s="166"/>
      <c r="I204" s="167"/>
      <c r="J204" s="164">
        <v>0.77814475466999844</v>
      </c>
      <c r="K204" s="164">
        <v>0.81983493669669094</v>
      </c>
      <c r="L204" s="164">
        <v>0.74694542302229927</v>
      </c>
      <c r="M204" s="164">
        <v>0.71435196765753772</v>
      </c>
      <c r="N204" s="164">
        <f>M204/L204-1</f>
        <v>-4.3635658456653403E-2</v>
      </c>
      <c r="O204" s="165">
        <f t="shared" ref="O204:O213" si="59">(M204-L204)*100</f>
        <v>-3.2593455364761548</v>
      </c>
      <c r="P204" s="166"/>
    </row>
    <row r="205" spans="1:16" x14ac:dyDescent="0.25">
      <c r="A205" s="31" t="s">
        <v>7</v>
      </c>
      <c r="B205" s="33">
        <v>0.76290000000000002</v>
      </c>
      <c r="C205" s="33">
        <v>0.79500000000000004</v>
      </c>
      <c r="D205" s="33">
        <v>0.76930000000000009</v>
      </c>
      <c r="E205" s="33">
        <v>0.73239999999999994</v>
      </c>
      <c r="F205" s="33">
        <f t="shared" si="57"/>
        <v>-4.7965683088522226E-2</v>
      </c>
      <c r="G205" s="168">
        <f t="shared" si="56"/>
        <v>-3.6900000000000155</v>
      </c>
      <c r="H205" s="169"/>
      <c r="I205" s="167"/>
      <c r="J205" s="33">
        <v>0.81706191664535122</v>
      </c>
      <c r="K205" s="33">
        <v>0.83518560649631413</v>
      </c>
      <c r="L205" s="33">
        <v>0.81899364798745267</v>
      </c>
      <c r="M205" s="33">
        <v>0.7832915124093992</v>
      </c>
      <c r="N205" s="33">
        <f t="shared" si="58"/>
        <v>-4.3592689229990711E-2</v>
      </c>
      <c r="O205" s="168">
        <f>(M205-L205)*100</f>
        <v>-3.5702135578053462</v>
      </c>
      <c r="P205" s="169"/>
    </row>
    <row r="206" spans="1:16" x14ac:dyDescent="0.25">
      <c r="A206" s="31" t="s">
        <v>8</v>
      </c>
      <c r="B206" s="33">
        <v>0.60350000000000004</v>
      </c>
      <c r="C206" s="33">
        <v>0.59409999999999996</v>
      </c>
      <c r="D206" s="33">
        <v>0.61709999999999998</v>
      </c>
      <c r="E206" s="33">
        <v>0.58350000000000002</v>
      </c>
      <c r="F206" s="33">
        <f>E206/D206-1</f>
        <v>-5.4448225571220199E-2</v>
      </c>
      <c r="G206" s="168">
        <f t="shared" si="56"/>
        <v>-3.3599999999999963</v>
      </c>
      <c r="H206" s="169"/>
      <c r="I206" s="167"/>
      <c r="J206" s="33">
        <v>0.67794880469884178</v>
      </c>
      <c r="K206" s="33">
        <v>0.67774691340669557</v>
      </c>
      <c r="L206" s="33">
        <v>0.70376182081024996</v>
      </c>
      <c r="M206" s="33">
        <v>0.67117378701457209</v>
      </c>
      <c r="N206" s="33">
        <f t="shared" si="58"/>
        <v>-4.630548693044878E-2</v>
      </c>
      <c r="O206" s="168">
        <f t="shared" si="59"/>
        <v>-3.2588033795677873</v>
      </c>
      <c r="P206" s="169"/>
    </row>
    <row r="207" spans="1:16" x14ac:dyDescent="0.25">
      <c r="A207" s="31" t="s">
        <v>9</v>
      </c>
      <c r="B207" s="33">
        <v>0.49259999999999998</v>
      </c>
      <c r="C207" s="33">
        <v>0.50209999999999999</v>
      </c>
      <c r="D207" s="33">
        <v>0.51</v>
      </c>
      <c r="E207" s="33">
        <v>0.46529999999999999</v>
      </c>
      <c r="F207" s="33">
        <f t="shared" si="57"/>
        <v>-8.7647058823529411E-2</v>
      </c>
      <c r="G207" s="168">
        <f t="shared" si="56"/>
        <v>-4.4700000000000015</v>
      </c>
      <c r="H207" s="169"/>
      <c r="I207" s="167"/>
      <c r="J207" s="33">
        <v>0.57128763374353619</v>
      </c>
      <c r="K207" s="33">
        <v>0.60659420518815765</v>
      </c>
      <c r="L207" s="33">
        <v>0.59175085776619296</v>
      </c>
      <c r="M207" s="33">
        <v>0.57854727667781547</v>
      </c>
      <c r="N207" s="33">
        <f t="shared" si="58"/>
        <v>-2.2312736711899039E-2</v>
      </c>
      <c r="O207" s="168">
        <f t="shared" si="59"/>
        <v>-1.3203581088377492</v>
      </c>
      <c r="P207" s="169"/>
    </row>
    <row r="208" spans="1:16" x14ac:dyDescent="0.25">
      <c r="A208" s="170" t="s">
        <v>10</v>
      </c>
      <c r="B208" s="171">
        <v>0.5806</v>
      </c>
      <c r="C208" s="171">
        <v>0.5111</v>
      </c>
      <c r="D208" s="171">
        <v>0.5212</v>
      </c>
      <c r="E208" s="171">
        <v>0.48719999999999997</v>
      </c>
      <c r="F208" s="171">
        <f t="shared" si="57"/>
        <v>-6.5234075211051512E-2</v>
      </c>
      <c r="G208" s="172">
        <f t="shared" si="56"/>
        <v>-3.400000000000003</v>
      </c>
      <c r="H208" s="173"/>
      <c r="I208" s="167"/>
      <c r="J208" s="171">
        <v>0.68438331352238635</v>
      </c>
      <c r="K208" s="171">
        <v>0.63222675208697343</v>
      </c>
      <c r="L208" s="171">
        <v>0.61727213566588834</v>
      </c>
      <c r="M208" s="171">
        <v>0.59851023873918396</v>
      </c>
      <c r="N208" s="171">
        <f t="shared" si="58"/>
        <v>-3.0394854785506853E-2</v>
      </c>
      <c r="O208" s="172">
        <f t="shared" si="59"/>
        <v>-1.876189692670438</v>
      </c>
      <c r="P208" s="173"/>
    </row>
    <row r="209" spans="1:16" x14ac:dyDescent="0.25">
      <c r="A209" s="159" t="s">
        <v>11</v>
      </c>
      <c r="B209" s="155">
        <v>0.48149999999999998</v>
      </c>
      <c r="C209" s="155">
        <v>0.58879999999999999</v>
      </c>
      <c r="D209" s="155">
        <v>0.5877</v>
      </c>
      <c r="E209" s="155">
        <v>0.53900000000000003</v>
      </c>
      <c r="F209" s="160">
        <f t="shared" si="57"/>
        <v>-8.2865407520843926E-2</v>
      </c>
      <c r="G209" s="161">
        <f t="shared" si="56"/>
        <v>-4.8699999999999966</v>
      </c>
      <c r="H209" s="162"/>
      <c r="I209" s="158"/>
      <c r="J209" s="160">
        <v>0.59738072244157026</v>
      </c>
      <c r="K209" s="160">
        <v>0.6726613968278039</v>
      </c>
      <c r="L209" s="160">
        <v>0.67779925501821858</v>
      </c>
      <c r="M209" s="160">
        <v>0.64499563459460574</v>
      </c>
      <c r="N209" s="160">
        <f t="shared" si="58"/>
        <v>-4.8397250632462141E-2</v>
      </c>
      <c r="O209" s="161">
        <f t="shared" si="59"/>
        <v>-3.2803620423612845</v>
      </c>
      <c r="P209" s="162"/>
    </row>
    <row r="210" spans="1:16" x14ac:dyDescent="0.25">
      <c r="A210" s="37" t="s">
        <v>12</v>
      </c>
      <c r="B210" s="164">
        <v>0.58350000000000002</v>
      </c>
      <c r="C210" s="164">
        <v>0.80569999999999997</v>
      </c>
      <c r="D210" s="164">
        <v>0.78</v>
      </c>
      <c r="E210" s="164">
        <v>0.75769999999999993</v>
      </c>
      <c r="F210" s="164">
        <f t="shared" si="57"/>
        <v>-2.8589743589743755E-2</v>
      </c>
      <c r="G210" s="165">
        <f t="shared" si="56"/>
        <v>-2.2300000000000098</v>
      </c>
      <c r="H210" s="166"/>
      <c r="I210" s="167"/>
      <c r="J210" s="164">
        <v>0.66747584204813137</v>
      </c>
      <c r="K210" s="164">
        <v>0.86298883723242925</v>
      </c>
      <c r="L210" s="164">
        <v>0.85382923475482242</v>
      </c>
      <c r="M210" s="164">
        <v>0.84653273196108936</v>
      </c>
      <c r="N210" s="164">
        <f t="shared" si="58"/>
        <v>-8.5456230552098944E-3</v>
      </c>
      <c r="O210" s="165">
        <f t="shared" si="59"/>
        <v>-0.72965027937330618</v>
      </c>
      <c r="P210" s="166"/>
    </row>
    <row r="211" spans="1:16" x14ac:dyDescent="0.25">
      <c r="A211" s="31" t="s">
        <v>8</v>
      </c>
      <c r="B211" s="33">
        <v>0.49709999999999999</v>
      </c>
      <c r="C211" s="33">
        <v>0.61020000000000008</v>
      </c>
      <c r="D211" s="33">
        <v>0.6331</v>
      </c>
      <c r="E211" s="33">
        <v>0.54010000000000002</v>
      </c>
      <c r="F211" s="33">
        <f t="shared" si="57"/>
        <v>-0.14689622492497234</v>
      </c>
      <c r="G211" s="168">
        <f t="shared" si="56"/>
        <v>-9.2999999999999972</v>
      </c>
      <c r="H211" s="169"/>
      <c r="I211" s="167"/>
      <c r="J211" s="33">
        <v>0.60528117158456007</v>
      </c>
      <c r="K211" s="33">
        <v>0.68217236348336252</v>
      </c>
      <c r="L211" s="33">
        <v>0.69636107716817996</v>
      </c>
      <c r="M211" s="33">
        <v>0.65024062259251947</v>
      </c>
      <c r="N211" s="33">
        <f t="shared" si="58"/>
        <v>-6.6230661201246099E-2</v>
      </c>
      <c r="O211" s="168">
        <f t="shared" si="59"/>
        <v>-4.6120454575660492</v>
      </c>
      <c r="P211" s="169"/>
    </row>
    <row r="212" spans="1:16" x14ac:dyDescent="0.25">
      <c r="A212" s="31" t="s">
        <v>9</v>
      </c>
      <c r="B212" s="33">
        <v>0.43159999999999998</v>
      </c>
      <c r="C212" s="33">
        <v>0.50270000000000004</v>
      </c>
      <c r="D212" s="33">
        <v>0.44929999999999998</v>
      </c>
      <c r="E212" s="33">
        <v>0.48829999999999996</v>
      </c>
      <c r="F212" s="33">
        <f t="shared" si="57"/>
        <v>8.6801691520142388E-2</v>
      </c>
      <c r="G212" s="168">
        <f t="shared" si="56"/>
        <v>3.8999999999999977</v>
      </c>
      <c r="H212" s="169"/>
      <c r="I212" s="167"/>
      <c r="J212" s="33">
        <v>0.55466530898526367</v>
      </c>
      <c r="K212" s="33">
        <v>0.6078428005955</v>
      </c>
      <c r="L212" s="33">
        <v>0.58012859020015428</v>
      </c>
      <c r="M212" s="33">
        <v>0.56575728876916465</v>
      </c>
      <c r="N212" s="33">
        <f t="shared" si="58"/>
        <v>-2.4772613647659258E-2</v>
      </c>
      <c r="O212" s="168">
        <f t="shared" si="59"/>
        <v>-1.4371301430989636</v>
      </c>
      <c r="P212" s="169"/>
    </row>
    <row r="213" spans="1:16" x14ac:dyDescent="0.25">
      <c r="A213" s="38" t="s">
        <v>10</v>
      </c>
      <c r="B213" s="92">
        <v>0.45439999999999997</v>
      </c>
      <c r="C213" s="92">
        <v>0.53579999999999994</v>
      </c>
      <c r="D213" s="92">
        <v>0.54079999999999995</v>
      </c>
      <c r="E213" s="92">
        <v>0.51780000000000004</v>
      </c>
      <c r="F213" s="92">
        <f t="shared" si="57"/>
        <v>-4.2529585798816383E-2</v>
      </c>
      <c r="G213" s="174">
        <f t="shared" si="56"/>
        <v>-2.2999999999999909</v>
      </c>
      <c r="H213" s="175"/>
      <c r="I213" s="167"/>
      <c r="J213" s="92">
        <v>0.62034588549367664</v>
      </c>
      <c r="K213" s="92">
        <v>0.67016653339359589</v>
      </c>
      <c r="L213" s="92">
        <v>0.69807816324298644</v>
      </c>
      <c r="M213" s="92">
        <v>0.6760501320039527</v>
      </c>
      <c r="N213" s="92">
        <f t="shared" si="58"/>
        <v>-3.1555250398752621E-2</v>
      </c>
      <c r="O213" s="174">
        <f t="shared" si="59"/>
        <v>-2.2028031239033741</v>
      </c>
      <c r="P213" s="175"/>
    </row>
    <row r="214" spans="1:16" x14ac:dyDescent="0.25">
      <c r="A214" s="42" t="s">
        <v>13</v>
      </c>
      <c r="B214" s="43"/>
      <c r="C214" s="43"/>
      <c r="D214" s="43"/>
      <c r="E214" s="43"/>
      <c r="F214" s="43"/>
      <c r="G214" s="43"/>
      <c r="H214" s="43"/>
      <c r="I214" s="43"/>
      <c r="J214" s="43"/>
      <c r="K214" s="43"/>
      <c r="L214" s="43"/>
      <c r="M214" s="43"/>
      <c r="N214" s="43"/>
      <c r="O214" s="43"/>
      <c r="P214" s="44"/>
    </row>
    <row r="215" spans="1:16" ht="21" x14ac:dyDescent="0.35">
      <c r="A215" s="151" t="s">
        <v>67</v>
      </c>
      <c r="B215" s="151"/>
      <c r="C215" s="151"/>
      <c r="D215" s="151"/>
      <c r="E215" s="151"/>
      <c r="F215" s="151"/>
      <c r="G215" s="151"/>
      <c r="H215" s="151"/>
      <c r="I215" s="151"/>
      <c r="J215" s="151"/>
      <c r="K215" s="151"/>
      <c r="L215" s="151"/>
      <c r="M215" s="151"/>
      <c r="N215" s="151"/>
      <c r="O215" s="151"/>
      <c r="P215" s="151"/>
    </row>
    <row r="216" spans="1:16" x14ac:dyDescent="0.25">
      <c r="A216" s="67"/>
      <c r="B216" s="11" t="s">
        <v>153</v>
      </c>
      <c r="C216" s="12"/>
      <c r="D216" s="12"/>
      <c r="E216" s="12"/>
      <c r="F216" s="12"/>
      <c r="G216" s="12"/>
      <c r="H216" s="13"/>
      <c r="I216" s="152"/>
      <c r="J216" s="11" t="str">
        <f>J$5</f>
        <v>acumulado mayo</v>
      </c>
      <c r="K216" s="12"/>
      <c r="L216" s="12"/>
      <c r="M216" s="12"/>
      <c r="N216" s="12"/>
      <c r="O216" s="12"/>
      <c r="P216" s="13"/>
    </row>
    <row r="217" spans="1:16" x14ac:dyDescent="0.25">
      <c r="A217" s="10"/>
      <c r="B217" s="17">
        <f>B$6</f>
        <v>2023</v>
      </c>
      <c r="C217" s="17">
        <f>C$6</f>
        <v>2024</v>
      </c>
      <c r="D217" s="17">
        <f>D$6</f>
        <v>2025</v>
      </c>
      <c r="E217" s="17">
        <f>E$6</f>
        <v>2026</v>
      </c>
      <c r="F217" s="17" t="str">
        <f>CONCATENATE("var ",RIGHT(E217,2),"/",RIGHT(D217,2))</f>
        <v>var 26/25</v>
      </c>
      <c r="G217" s="17" t="str">
        <f>CONCATENATE("dif ",RIGHT(E217,2),"-",RIGHT(D217,2))</f>
        <v>dif 26-25</v>
      </c>
      <c r="H217" s="153"/>
      <c r="I217" s="152"/>
      <c r="J217" s="17">
        <f>J$6</f>
        <v>2023</v>
      </c>
      <c r="K217" s="17">
        <f>K$6</f>
        <v>2024</v>
      </c>
      <c r="L217" s="17">
        <f>L$6</f>
        <v>2025</v>
      </c>
      <c r="M217" s="17">
        <f>M$6</f>
        <v>2026</v>
      </c>
      <c r="N217" s="17" t="str">
        <f>CONCATENATE("var ",RIGHT(M217,2),"/",RIGHT(L217,2))</f>
        <v>var 26/25</v>
      </c>
      <c r="O217" s="17" t="str">
        <f>CONCATENATE("dif ",RIGHT(M217,2),"-",RIGHT(L217,2))</f>
        <v>dif 26-25</v>
      </c>
      <c r="P217" s="153"/>
    </row>
    <row r="218" spans="1:16" x14ac:dyDescent="0.25">
      <c r="A218" s="154" t="s">
        <v>48</v>
      </c>
      <c r="B218" s="155">
        <v>0.64319999999999988</v>
      </c>
      <c r="C218" s="155">
        <v>0.70790000000000008</v>
      </c>
      <c r="D218" s="155">
        <v>0.68359999999999999</v>
      </c>
      <c r="E218" s="155">
        <v>0.64300000000000002</v>
      </c>
      <c r="F218" s="155">
        <f>IFERROR(E218/D218-1,"-")</f>
        <v>-5.9391456992393121E-2</v>
      </c>
      <c r="G218" s="156">
        <f t="shared" ref="G218:G228" si="60">IFERROR((E218-D218)*100,"-")</f>
        <v>-4.0599999999999969</v>
      </c>
      <c r="H218" s="157"/>
      <c r="I218" s="158"/>
      <c r="J218" s="155">
        <v>0.72744843419911809</v>
      </c>
      <c r="K218" s="155">
        <v>0.76491302340001088</v>
      </c>
      <c r="L218" s="155">
        <v>0.75135244570902349</v>
      </c>
      <c r="M218" s="155">
        <v>0.71791219477280499</v>
      </c>
      <c r="N218" s="155">
        <f>IFERROR(M218/L218-1,"-")</f>
        <v>-4.4506743975075702E-2</v>
      </c>
      <c r="O218" s="156">
        <f>IFERROR((M218-L218)*100,"-")</f>
        <v>-3.3440250936218496</v>
      </c>
      <c r="P218" s="157"/>
    </row>
    <row r="219" spans="1:16" x14ac:dyDescent="0.25">
      <c r="A219" s="163" t="s">
        <v>49</v>
      </c>
      <c r="B219" s="164">
        <v>0.73370000000000002</v>
      </c>
      <c r="C219" s="164">
        <v>0.76329999999999998</v>
      </c>
      <c r="D219" s="164">
        <v>0.73699999999999999</v>
      </c>
      <c r="E219" s="164">
        <v>0.69550000000000001</v>
      </c>
      <c r="F219" s="33">
        <f>IFERROR(E219/D219-1,"-")</f>
        <v>-5.6309362279511554E-2</v>
      </c>
      <c r="G219" s="168">
        <f t="shared" si="60"/>
        <v>-4.1499999999999986</v>
      </c>
      <c r="H219" s="169"/>
      <c r="I219" s="152"/>
      <c r="J219" s="164">
        <v>0.78432519492499952</v>
      </c>
      <c r="K219" s="164">
        <v>0.80293374293689157</v>
      </c>
      <c r="L219" s="164">
        <v>0.79527505761221795</v>
      </c>
      <c r="M219" s="164">
        <v>0.76212173331975053</v>
      </c>
      <c r="N219" s="33">
        <f t="shared" ref="N219:N228" si="61">IFERROR(M219/L219-1,"-")</f>
        <v>-4.1687871353603079E-2</v>
      </c>
      <c r="O219" s="168">
        <f t="shared" ref="O219:O228" si="62">IFERROR((M219-L219)*100,"-")</f>
        <v>-3.3153324292467423</v>
      </c>
      <c r="P219" s="169"/>
    </row>
    <row r="220" spans="1:16" x14ac:dyDescent="0.25">
      <c r="A220" s="31" t="s">
        <v>50</v>
      </c>
      <c r="B220" s="33">
        <v>0.58719999999999994</v>
      </c>
      <c r="C220" s="33">
        <v>0.65599999999999992</v>
      </c>
      <c r="D220" s="33">
        <v>0.64739999999999998</v>
      </c>
      <c r="E220" s="33">
        <v>0.63639999999999997</v>
      </c>
      <c r="F220" s="33">
        <f t="shared" ref="F220:F228" si="63">IFERROR(E220/D220-1,"-")</f>
        <v>-1.6991041087426662E-2</v>
      </c>
      <c r="G220" s="168">
        <f t="shared" si="60"/>
        <v>-1.100000000000001</v>
      </c>
      <c r="H220" s="169"/>
      <c r="I220" s="152"/>
      <c r="J220" s="33">
        <v>0.67418986710869644</v>
      </c>
      <c r="K220" s="33">
        <v>0.71014718191318138</v>
      </c>
      <c r="L220" s="33">
        <v>0.7085407836948916</v>
      </c>
      <c r="M220" s="33">
        <v>0.701528876189349</v>
      </c>
      <c r="N220" s="33">
        <f t="shared" si="61"/>
        <v>-9.8962652071726831E-3</v>
      </c>
      <c r="O220" s="168">
        <f t="shared" si="62"/>
        <v>-0.70119075055425917</v>
      </c>
      <c r="P220" s="169"/>
    </row>
    <row r="221" spans="1:16" x14ac:dyDescent="0.25">
      <c r="A221" s="31" t="s">
        <v>51</v>
      </c>
      <c r="B221" s="33">
        <v>0.37990000000000002</v>
      </c>
      <c r="C221" s="33">
        <v>0.27649999999999997</v>
      </c>
      <c r="D221" s="33">
        <v>0.35389999999999999</v>
      </c>
      <c r="E221" s="33">
        <v>0.3871</v>
      </c>
      <c r="F221" s="33">
        <f>IFERROR(E221/D221-1,"-")</f>
        <v>9.3811811246114818E-2</v>
      </c>
      <c r="G221" s="168">
        <f t="shared" si="60"/>
        <v>3.3200000000000007</v>
      </c>
      <c r="H221" s="169"/>
      <c r="I221" s="152"/>
      <c r="J221" s="33">
        <v>0.55397496224003717</v>
      </c>
      <c r="K221" s="33">
        <v>0.58724319021237303</v>
      </c>
      <c r="L221" s="33">
        <v>0.58406420053259234</v>
      </c>
      <c r="M221" s="33">
        <v>0.57128535362774868</v>
      </c>
      <c r="N221" s="33">
        <f t="shared" si="61"/>
        <v>-2.1879181934436276E-2</v>
      </c>
      <c r="O221" s="168">
        <f t="shared" si="62"/>
        <v>-1.2778846904843655</v>
      </c>
      <c r="P221" s="169"/>
    </row>
    <row r="222" spans="1:16" x14ac:dyDescent="0.25">
      <c r="A222" s="31" t="s">
        <v>52</v>
      </c>
      <c r="B222" s="33">
        <v>0.59040000000000004</v>
      </c>
      <c r="C222" s="33">
        <v>0.64980000000000004</v>
      </c>
      <c r="D222" s="33">
        <v>0.66870000000000007</v>
      </c>
      <c r="E222" s="33">
        <v>0.57550000000000001</v>
      </c>
      <c r="F222" s="33">
        <f t="shared" si="63"/>
        <v>-0.13937490653506812</v>
      </c>
      <c r="G222" s="168">
        <f t="shared" si="60"/>
        <v>-9.3200000000000056</v>
      </c>
      <c r="H222" s="169"/>
      <c r="I222" s="152"/>
      <c r="J222" s="33">
        <v>0.70417578325678232</v>
      </c>
      <c r="K222" s="33">
        <v>0.75227709479558802</v>
      </c>
      <c r="L222" s="33">
        <v>0.76111373923567816</v>
      </c>
      <c r="M222" s="33">
        <v>0.67966720516552814</v>
      </c>
      <c r="N222" s="33">
        <f t="shared" si="61"/>
        <v>-0.10700967525818128</v>
      </c>
      <c r="O222" s="168">
        <f>IFERROR((M222-L222)*100,"-")</f>
        <v>-8.1446534070150012</v>
      </c>
      <c r="P222" s="169"/>
    </row>
    <row r="223" spans="1:16" x14ac:dyDescent="0.25">
      <c r="A223" s="31" t="s">
        <v>53</v>
      </c>
      <c r="B223" s="33">
        <v>0.74939999999999996</v>
      </c>
      <c r="C223" s="33">
        <v>0.79349999999999998</v>
      </c>
      <c r="D223" s="33">
        <v>0.76870000000000005</v>
      </c>
      <c r="E223" s="33">
        <v>0.70930000000000004</v>
      </c>
      <c r="F223" s="33">
        <f t="shared" si="63"/>
        <v>-7.7273318589827E-2</v>
      </c>
      <c r="G223" s="168">
        <f t="shared" si="60"/>
        <v>-5.9400000000000013</v>
      </c>
      <c r="H223" s="169"/>
      <c r="I223" s="152"/>
      <c r="J223" s="33">
        <v>0.75891606917495691</v>
      </c>
      <c r="K223" s="33">
        <v>0.79788354563707575</v>
      </c>
      <c r="L223" s="33">
        <v>0.8012387088339713</v>
      </c>
      <c r="M223" s="33">
        <v>0.72339027125884969</v>
      </c>
      <c r="N223" s="33">
        <f t="shared" si="61"/>
        <v>-9.7160105617479564E-2</v>
      </c>
      <c r="O223" s="168">
        <f t="shared" si="62"/>
        <v>-7.784843757512161</v>
      </c>
      <c r="P223" s="169"/>
    </row>
    <row r="224" spans="1:16" x14ac:dyDescent="0.25">
      <c r="A224" s="31" t="s">
        <v>54</v>
      </c>
      <c r="B224" s="33">
        <v>0.48149999999999998</v>
      </c>
      <c r="C224" s="33">
        <v>0.44569999999999999</v>
      </c>
      <c r="D224" s="33">
        <v>0.54890000000000005</v>
      </c>
      <c r="E224" s="33">
        <v>0.50180000000000002</v>
      </c>
      <c r="F224" s="33">
        <f t="shared" si="63"/>
        <v>-8.5807979595554751E-2</v>
      </c>
      <c r="G224" s="168">
        <f t="shared" si="60"/>
        <v>-4.7100000000000026</v>
      </c>
      <c r="H224" s="169"/>
      <c r="I224" s="152"/>
      <c r="J224" s="33">
        <v>0.5944274318903171</v>
      </c>
      <c r="K224" s="33">
        <v>0.61872473285630236</v>
      </c>
      <c r="L224" s="33">
        <v>0.64067594659468174</v>
      </c>
      <c r="M224" s="33">
        <v>0.61013984078301986</v>
      </c>
      <c r="N224" s="33">
        <f t="shared" si="61"/>
        <v>-4.7662325976130848E-2</v>
      </c>
      <c r="O224" s="168">
        <f t="shared" si="62"/>
        <v>-3.0536105811661884</v>
      </c>
      <c r="P224" s="169"/>
    </row>
    <row r="225" spans="1:16" x14ac:dyDescent="0.25">
      <c r="A225" s="31" t="s">
        <v>55</v>
      </c>
      <c r="B225" s="33">
        <v>0.62240000000000006</v>
      </c>
      <c r="C225" s="33">
        <v>0.5998</v>
      </c>
      <c r="D225" s="33">
        <v>0.64280000000000004</v>
      </c>
      <c r="E225" s="33">
        <v>0.57850000000000001</v>
      </c>
      <c r="F225" s="33">
        <f t="shared" si="63"/>
        <v>-0.10003111387678909</v>
      </c>
      <c r="G225" s="168">
        <f t="shared" si="60"/>
        <v>-6.4300000000000024</v>
      </c>
      <c r="H225" s="169"/>
      <c r="I225" s="152"/>
      <c r="J225" s="33">
        <v>0.69624324513299973</v>
      </c>
      <c r="K225" s="33">
        <v>0.6937025885665129</v>
      </c>
      <c r="L225" s="33">
        <v>0.65782352420219836</v>
      </c>
      <c r="M225" s="33">
        <v>0.62698420489461748</v>
      </c>
      <c r="N225" s="33">
        <f t="shared" si="61"/>
        <v>-4.6880839880243719E-2</v>
      </c>
      <c r="O225" s="168">
        <f t="shared" si="62"/>
        <v>-3.0839319307580881</v>
      </c>
      <c r="P225" s="169"/>
    </row>
    <row r="226" spans="1:16" x14ac:dyDescent="0.25">
      <c r="A226" s="31" t="s">
        <v>56</v>
      </c>
      <c r="B226" s="33">
        <v>0.73349999999999993</v>
      </c>
      <c r="C226" s="33">
        <v>0.80420000000000003</v>
      </c>
      <c r="D226" s="33">
        <v>0.71109999999999995</v>
      </c>
      <c r="E226" s="33">
        <v>0.73980000000000001</v>
      </c>
      <c r="F226" s="33">
        <f t="shared" si="63"/>
        <v>4.0360005625087902E-2</v>
      </c>
      <c r="G226" s="168">
        <f t="shared" si="60"/>
        <v>2.8700000000000059</v>
      </c>
      <c r="H226" s="169"/>
      <c r="I226" s="152"/>
      <c r="J226" s="33">
        <v>0.78783877117467227</v>
      </c>
      <c r="K226" s="33">
        <v>0.85531648685236084</v>
      </c>
      <c r="L226" s="33">
        <v>0.8234794051661134</v>
      </c>
      <c r="M226" s="33">
        <v>0.83193239376507511</v>
      </c>
      <c r="N226" s="33">
        <f t="shared" si="61"/>
        <v>1.0264966611103654E-2</v>
      </c>
      <c r="O226" s="168">
        <f t="shared" si="62"/>
        <v>0.84529885989617082</v>
      </c>
      <c r="P226" s="169"/>
    </row>
    <row r="227" spans="1:16" x14ac:dyDescent="0.25">
      <c r="A227" s="52" t="s">
        <v>57</v>
      </c>
      <c r="B227" s="40">
        <v>0.31019999999999998</v>
      </c>
      <c r="C227" s="40">
        <v>0.93459999999999999</v>
      </c>
      <c r="D227" s="40">
        <v>0.59389999999999998</v>
      </c>
      <c r="E227" s="40">
        <v>0.55409999999999993</v>
      </c>
      <c r="F227" s="40">
        <f t="shared" si="63"/>
        <v>-6.7014648930796561E-2</v>
      </c>
      <c r="G227" s="176">
        <f t="shared" si="60"/>
        <v>-3.9800000000000058</v>
      </c>
      <c r="H227" s="177"/>
      <c r="I227" s="152"/>
      <c r="J227" s="40">
        <v>0.67229366055094442</v>
      </c>
      <c r="K227" s="40">
        <v>0.91286994525078957</v>
      </c>
      <c r="L227" s="40">
        <v>0.64315022897609242</v>
      </c>
      <c r="M227" s="40">
        <v>0.65736601371035863</v>
      </c>
      <c r="N227" s="40">
        <f t="shared" si="61"/>
        <v>2.2103365736024116E-2</v>
      </c>
      <c r="O227" s="176">
        <f t="shared" si="62"/>
        <v>1.4215784734266212</v>
      </c>
      <c r="P227" s="177"/>
    </row>
    <row r="228" spans="1:16" x14ac:dyDescent="0.25">
      <c r="A228" s="31" t="s">
        <v>58</v>
      </c>
      <c r="B228" s="33">
        <v>0.64060000000000006</v>
      </c>
      <c r="C228" s="33">
        <v>0.6159</v>
      </c>
      <c r="D228" s="33">
        <v>0.62639999999999996</v>
      </c>
      <c r="E228" s="33">
        <v>0.44259999999999999</v>
      </c>
      <c r="F228" s="33">
        <f t="shared" si="63"/>
        <v>-0.29342273307790545</v>
      </c>
      <c r="G228" s="168">
        <f t="shared" si="60"/>
        <v>-18.379999999999995</v>
      </c>
      <c r="H228" s="169"/>
      <c r="I228" s="152"/>
      <c r="J228" s="33">
        <v>0.76281245230863803</v>
      </c>
      <c r="K228" s="33">
        <v>0.69234173095006102</v>
      </c>
      <c r="L228" s="33">
        <v>0.66999912621504065</v>
      </c>
      <c r="M228" s="33">
        <v>0.51663074949528043</v>
      </c>
      <c r="N228" s="33">
        <f t="shared" si="61"/>
        <v>-0.2289083234871796</v>
      </c>
      <c r="O228" s="168">
        <f t="shared" si="62"/>
        <v>-15.336837671976022</v>
      </c>
      <c r="P228" s="169"/>
    </row>
    <row r="229" spans="1:16" ht="23.25" x14ac:dyDescent="0.35">
      <c r="A229" s="178" t="s">
        <v>68</v>
      </c>
      <c r="B229" s="178"/>
      <c r="C229" s="178"/>
      <c r="D229" s="178"/>
      <c r="E229" s="178"/>
      <c r="F229" s="178"/>
      <c r="G229" s="178"/>
      <c r="H229" s="178"/>
      <c r="I229" s="178"/>
      <c r="J229" s="178"/>
      <c r="K229" s="178"/>
      <c r="L229" s="178"/>
      <c r="M229" s="178"/>
      <c r="N229" s="178"/>
      <c r="O229" s="178"/>
      <c r="P229" s="178"/>
    </row>
    <row r="230" spans="1:16" ht="21" x14ac:dyDescent="0.35">
      <c r="A230" s="179" t="s">
        <v>69</v>
      </c>
      <c r="B230" s="179"/>
      <c r="C230" s="179"/>
      <c r="D230" s="179"/>
      <c r="E230" s="179"/>
      <c r="F230" s="179"/>
      <c r="G230" s="179"/>
      <c r="H230" s="179"/>
      <c r="I230" s="179"/>
      <c r="J230" s="179"/>
      <c r="K230" s="179"/>
      <c r="L230" s="179"/>
      <c r="M230" s="179"/>
      <c r="N230" s="179"/>
      <c r="O230" s="179"/>
      <c r="P230" s="179"/>
    </row>
    <row r="231" spans="1:16" x14ac:dyDescent="0.25">
      <c r="A231" s="67"/>
      <c r="B231" s="11" t="s">
        <v>153</v>
      </c>
      <c r="C231" s="12"/>
      <c r="D231" s="12"/>
      <c r="E231" s="12"/>
      <c r="F231" s="12"/>
      <c r="G231" s="12"/>
      <c r="H231" s="13"/>
      <c r="I231" s="180"/>
      <c r="J231" s="11" t="str">
        <f>J$5</f>
        <v>acumulado mayo</v>
      </c>
      <c r="K231" s="12"/>
      <c r="L231" s="12"/>
      <c r="M231" s="12"/>
      <c r="N231" s="12"/>
      <c r="O231" s="12"/>
      <c r="P231" s="13"/>
    </row>
    <row r="232" spans="1:16" x14ac:dyDescent="0.25">
      <c r="A232" s="15"/>
      <c r="B232" s="17">
        <f>B$6</f>
        <v>2023</v>
      </c>
      <c r="C232" s="17">
        <f>C$6</f>
        <v>2024</v>
      </c>
      <c r="D232" s="17">
        <f>D$6</f>
        <v>2025</v>
      </c>
      <c r="E232" s="17">
        <f>E$6</f>
        <v>2026</v>
      </c>
      <c r="F232" s="17" t="str">
        <f>CONCATENATE("var ",RIGHT(E232,2),"/",RIGHT(D232,2))</f>
        <v>var 26/25</v>
      </c>
      <c r="G232" s="17" t="str">
        <f>CONCATENATE("dif ",RIGHT(E232,2),"-",RIGHT(D232,2))</f>
        <v>dif 26-25</v>
      </c>
      <c r="H232" s="17" t="str">
        <f>CONCATENATE("cuota ",RIGHT(E232,2))</f>
        <v>cuota 26</v>
      </c>
      <c r="I232" s="180"/>
      <c r="J232" s="17">
        <f>J$6</f>
        <v>2023</v>
      </c>
      <c r="K232" s="17">
        <f>K$6</f>
        <v>2024</v>
      </c>
      <c r="L232" s="17">
        <f>L$6</f>
        <v>2025</v>
      </c>
      <c r="M232" s="17">
        <f>M$6</f>
        <v>2026</v>
      </c>
      <c r="N232" s="17" t="str">
        <f>CONCATENATE("var ",RIGHT(M232,2),"/",RIGHT(L232,2))</f>
        <v>var 26/25</v>
      </c>
      <c r="O232" s="17" t="str">
        <f>CONCATENATE("dif ",RIGHT(M232,2),"-",RIGHT(L232,2))</f>
        <v>dif 26-25</v>
      </c>
      <c r="P232" s="17" t="str">
        <f>CONCATENATE("cuota ",RIGHT(M232,2))</f>
        <v>cuota 26</v>
      </c>
    </row>
    <row r="233" spans="1:16" x14ac:dyDescent="0.25">
      <c r="A233" s="181" t="s">
        <v>4</v>
      </c>
      <c r="B233" s="182">
        <v>110363179.45999999</v>
      </c>
      <c r="C233" s="182">
        <v>127747837.72</v>
      </c>
      <c r="D233" s="182">
        <v>130419827.3</v>
      </c>
      <c r="E233" s="182">
        <v>142186676.66999999</v>
      </c>
      <c r="F233" s="183">
        <f>E233/D233-1</f>
        <v>9.0222856551811947E-2</v>
      </c>
      <c r="G233" s="182">
        <f t="shared" ref="G233:G244" si="64">E233-D233</f>
        <v>11766849.36999999</v>
      </c>
      <c r="H233" s="183">
        <f t="shared" ref="H233:H244" si="65">E233/$E$233</f>
        <v>1</v>
      </c>
      <c r="I233" s="184"/>
      <c r="J233" s="182">
        <v>726538653.19000006</v>
      </c>
      <c r="K233" s="182">
        <v>848319677.86000001</v>
      </c>
      <c r="L233" s="182">
        <v>881772585.13000011</v>
      </c>
      <c r="M233" s="182">
        <v>955671759.6400001</v>
      </c>
      <c r="N233" s="183">
        <f>M233/L233-1</f>
        <v>8.3807521073140379E-2</v>
      </c>
      <c r="O233" s="182">
        <f>M233-L233</f>
        <v>73899174.50999999</v>
      </c>
      <c r="P233" s="183">
        <f>M233/$M$233</f>
        <v>1</v>
      </c>
    </row>
    <row r="234" spans="1:16" x14ac:dyDescent="0.25">
      <c r="A234" s="185" t="s">
        <v>5</v>
      </c>
      <c r="B234" s="186">
        <v>96028774.670000002</v>
      </c>
      <c r="C234" s="186">
        <v>108887601.35000001</v>
      </c>
      <c r="D234" s="186">
        <v>110024825.2</v>
      </c>
      <c r="E234" s="186">
        <v>122505721.48999999</v>
      </c>
      <c r="F234" s="187">
        <f t="shared" ref="F234:F244" si="66">E234/D234-1</f>
        <v>0.11343709264988666</v>
      </c>
      <c r="G234" s="186">
        <f t="shared" si="64"/>
        <v>12480896.289999992</v>
      </c>
      <c r="H234" s="187">
        <f t="shared" si="65"/>
        <v>0.86158368954865316</v>
      </c>
      <c r="I234" s="188"/>
      <c r="J234" s="186">
        <v>615506583.00999999</v>
      </c>
      <c r="K234" s="186">
        <v>724857344.36000001</v>
      </c>
      <c r="L234" s="186">
        <v>740525045.14999998</v>
      </c>
      <c r="M234" s="186">
        <v>812803745.11000001</v>
      </c>
      <c r="N234" s="187">
        <f t="shared" ref="N234:N244" si="67">M234/L234-1</f>
        <v>9.7604666355827874E-2</v>
      </c>
      <c r="O234" s="189">
        <f t="shared" ref="O234:O244" si="68">M234-L234</f>
        <v>72278699.960000038</v>
      </c>
      <c r="P234" s="187">
        <f>M234/$M$233</f>
        <v>0.85050514144750056</v>
      </c>
    </row>
    <row r="235" spans="1:16" x14ac:dyDescent="0.25">
      <c r="A235" s="190" t="s">
        <v>6</v>
      </c>
      <c r="B235" s="191">
        <v>26756298.120000001</v>
      </c>
      <c r="C235" s="191">
        <v>30340064.34</v>
      </c>
      <c r="D235" s="191">
        <v>34547183.509999998</v>
      </c>
      <c r="E235" s="191">
        <v>38739647.550000004</v>
      </c>
      <c r="F235" s="192">
        <f t="shared" si="66"/>
        <v>0.12135472747833287</v>
      </c>
      <c r="G235" s="191">
        <f t="shared" si="64"/>
        <v>4192464.0400000066</v>
      </c>
      <c r="H235" s="192">
        <f t="shared" si="65"/>
        <v>0.27245624173290561</v>
      </c>
      <c r="I235" s="193"/>
      <c r="J235" s="191">
        <v>183468748.12</v>
      </c>
      <c r="K235" s="191">
        <v>215135941.28999999</v>
      </c>
      <c r="L235" s="191">
        <v>246137840.16999999</v>
      </c>
      <c r="M235" s="191">
        <v>278626502.12</v>
      </c>
      <c r="N235" s="194">
        <f t="shared" si="67"/>
        <v>0.13199377197573958</v>
      </c>
      <c r="O235" s="195">
        <f t="shared" si="68"/>
        <v>32488661.950000018</v>
      </c>
      <c r="P235" s="194">
        <f t="shared" ref="P235:P244" si="69">M235/$M$233</f>
        <v>0.2915504191783988</v>
      </c>
    </row>
    <row r="236" spans="1:16" x14ac:dyDescent="0.25">
      <c r="A236" s="196" t="s">
        <v>7</v>
      </c>
      <c r="B236" s="197">
        <v>61116852.420000002</v>
      </c>
      <c r="C236" s="197">
        <v>69205587.129999995</v>
      </c>
      <c r="D236" s="197">
        <v>65628701.230000004</v>
      </c>
      <c r="E236" s="197">
        <v>73525568.920000002</v>
      </c>
      <c r="F236" s="33">
        <f t="shared" si="66"/>
        <v>0.12032643556856204</v>
      </c>
      <c r="G236" s="197">
        <f t="shared" si="64"/>
        <v>7896867.6899999976</v>
      </c>
      <c r="H236" s="33">
        <f t="shared" si="65"/>
        <v>0.51710589657176498</v>
      </c>
      <c r="I236" s="193"/>
      <c r="J236" s="197">
        <v>370266693.80000001</v>
      </c>
      <c r="K236" s="197">
        <v>441008650.82999998</v>
      </c>
      <c r="L236" s="197">
        <v>424517437.19000006</v>
      </c>
      <c r="M236" s="197">
        <v>460077302.10000002</v>
      </c>
      <c r="N236" s="33">
        <f t="shared" si="67"/>
        <v>8.3765381100434189E-2</v>
      </c>
      <c r="O236" s="32">
        <f t="shared" si="68"/>
        <v>35559864.909999967</v>
      </c>
      <c r="P236" s="33">
        <f t="shared" si="69"/>
        <v>0.48141770169426201</v>
      </c>
    </row>
    <row r="237" spans="1:16" x14ac:dyDescent="0.25">
      <c r="A237" s="198" t="s">
        <v>8</v>
      </c>
      <c r="B237" s="197">
        <v>6999535.4399999995</v>
      </c>
      <c r="C237" s="197">
        <v>8312054.8200000003</v>
      </c>
      <c r="D237" s="197">
        <v>8579328.709999999</v>
      </c>
      <c r="E237" s="197">
        <v>8952857.7400000002</v>
      </c>
      <c r="F237" s="33">
        <f t="shared" si="66"/>
        <v>4.3538258368002403E-2</v>
      </c>
      <c r="G237" s="197">
        <f t="shared" si="64"/>
        <v>373529.03000000119</v>
      </c>
      <c r="H237" s="33">
        <f t="shared" si="65"/>
        <v>6.2965517935120049E-2</v>
      </c>
      <c r="I237" s="193"/>
      <c r="J237" s="197">
        <v>54333601.170000002</v>
      </c>
      <c r="K237" s="197">
        <v>60788836.090000004</v>
      </c>
      <c r="L237" s="197">
        <v>62658061.539999999</v>
      </c>
      <c r="M237" s="197">
        <v>65992809.910000004</v>
      </c>
      <c r="N237" s="33">
        <f t="shared" si="67"/>
        <v>5.3221377872840092E-2</v>
      </c>
      <c r="O237" s="32">
        <f t="shared" si="68"/>
        <v>3334748.3700000048</v>
      </c>
      <c r="P237" s="33">
        <f t="shared" si="69"/>
        <v>6.9053845365127653E-2</v>
      </c>
    </row>
    <row r="238" spans="1:16" x14ac:dyDescent="0.25">
      <c r="A238" s="198" t="s">
        <v>9</v>
      </c>
      <c r="B238" s="197">
        <v>923411.88</v>
      </c>
      <c r="C238" s="197">
        <v>670209.74</v>
      </c>
      <c r="D238" s="197">
        <v>953826.89</v>
      </c>
      <c r="E238" s="197">
        <v>1034292.33</v>
      </c>
      <c r="F238" s="33">
        <f t="shared" si="66"/>
        <v>8.4360632776876221E-2</v>
      </c>
      <c r="G238" s="197">
        <f t="shared" si="64"/>
        <v>80465.439999999944</v>
      </c>
      <c r="H238" s="33">
        <f t="shared" si="65"/>
        <v>7.2741859801708523E-3</v>
      </c>
      <c r="I238" s="193"/>
      <c r="J238" s="197">
        <v>5601435.2199999997</v>
      </c>
      <c r="K238" s="197">
        <v>5846680.7199999997</v>
      </c>
      <c r="L238" s="197">
        <v>5494459.3899999997</v>
      </c>
      <c r="M238" s="197">
        <v>6420596.0099999998</v>
      </c>
      <c r="N238" s="33">
        <f t="shared" si="67"/>
        <v>0.16855827921589217</v>
      </c>
      <c r="O238" s="32">
        <f>M238-L238</f>
        <v>926136.62000000011</v>
      </c>
      <c r="P238" s="33">
        <f t="shared" si="69"/>
        <v>6.7184113637705767E-3</v>
      </c>
    </row>
    <row r="239" spans="1:16" x14ac:dyDescent="0.25">
      <c r="A239" s="199" t="s">
        <v>10</v>
      </c>
      <c r="B239" s="200">
        <v>232676.81000000003</v>
      </c>
      <c r="C239" s="200">
        <v>359685.31</v>
      </c>
      <c r="D239" s="200">
        <v>315784.86</v>
      </c>
      <c r="E239" s="200">
        <v>253354.96</v>
      </c>
      <c r="F239" s="201">
        <f t="shared" si="66"/>
        <v>-0.1976975716948558</v>
      </c>
      <c r="G239" s="200">
        <f t="shared" si="64"/>
        <v>-62429.899999999994</v>
      </c>
      <c r="H239" s="201">
        <f t="shared" si="65"/>
        <v>1.7818473990218484E-3</v>
      </c>
      <c r="I239" s="193"/>
      <c r="J239" s="200">
        <v>1836104.7</v>
      </c>
      <c r="K239" s="200">
        <v>2077235.43</v>
      </c>
      <c r="L239" s="200">
        <v>1717246.8800000001</v>
      </c>
      <c r="M239" s="200">
        <v>1686534.98</v>
      </c>
      <c r="N239" s="201">
        <f t="shared" si="67"/>
        <v>-1.788438247155244E-2</v>
      </c>
      <c r="O239" s="202">
        <f t="shared" si="68"/>
        <v>-30711.90000000014</v>
      </c>
      <c r="P239" s="201">
        <f t="shared" si="69"/>
        <v>1.764763856405378E-3</v>
      </c>
    </row>
    <row r="240" spans="1:16" x14ac:dyDescent="0.25">
      <c r="A240" s="185" t="s">
        <v>11</v>
      </c>
      <c r="B240" s="186">
        <v>14334404.790000001</v>
      </c>
      <c r="C240" s="186">
        <v>18860236.379999999</v>
      </c>
      <c r="D240" s="186">
        <v>20395002.100000001</v>
      </c>
      <c r="E240" s="186">
        <v>19680955.180000003</v>
      </c>
      <c r="F240" s="187">
        <f t="shared" si="66"/>
        <v>-3.5010877493363846E-2</v>
      </c>
      <c r="G240" s="186">
        <f t="shared" si="64"/>
        <v>-714046.91999999806</v>
      </c>
      <c r="H240" s="187">
        <f t="shared" si="65"/>
        <v>0.13841631045134692</v>
      </c>
      <c r="I240" s="188"/>
      <c r="J240" s="186">
        <v>111032070.17999999</v>
      </c>
      <c r="K240" s="186">
        <v>123462333.50999999</v>
      </c>
      <c r="L240" s="186">
        <v>141247539.96000001</v>
      </c>
      <c r="M240" s="186">
        <v>142868014.53</v>
      </c>
      <c r="N240" s="187">
        <f t="shared" si="67"/>
        <v>1.1472586145280017E-2</v>
      </c>
      <c r="O240" s="189">
        <f t="shared" si="68"/>
        <v>1620474.5699999928</v>
      </c>
      <c r="P240" s="187">
        <f>M240/$M$233</f>
        <v>0.14949485855249939</v>
      </c>
    </row>
    <row r="241" spans="1:16" x14ac:dyDescent="0.25">
      <c r="A241" s="37" t="s">
        <v>12</v>
      </c>
      <c r="B241" s="203">
        <v>1215905.07</v>
      </c>
      <c r="C241" s="203">
        <v>1612244.8800000001</v>
      </c>
      <c r="D241" s="203">
        <v>1678191.55</v>
      </c>
      <c r="E241" s="203">
        <v>1903767.18</v>
      </c>
      <c r="F241" s="204">
        <f t="shared" si="66"/>
        <v>0.13441590145058235</v>
      </c>
      <c r="G241" s="203">
        <f t="shared" si="64"/>
        <v>225575.62999999989</v>
      </c>
      <c r="H241" s="204">
        <f t="shared" si="65"/>
        <v>1.3389209344968652E-2</v>
      </c>
      <c r="I241" s="193"/>
      <c r="J241" s="203">
        <v>10128486.640000001</v>
      </c>
      <c r="K241" s="203">
        <v>10482464.649999999</v>
      </c>
      <c r="L241" s="203">
        <v>12810020.640000001</v>
      </c>
      <c r="M241" s="203">
        <v>14275211.949999999</v>
      </c>
      <c r="N241" s="204">
        <f t="shared" si="67"/>
        <v>0.11437852843303453</v>
      </c>
      <c r="O241" s="205">
        <f t="shared" si="68"/>
        <v>1465191.3099999987</v>
      </c>
      <c r="P241" s="204">
        <f t="shared" si="69"/>
        <v>1.4937358780359322E-2</v>
      </c>
    </row>
    <row r="242" spans="1:16" x14ac:dyDescent="0.25">
      <c r="A242" s="31" t="s">
        <v>8</v>
      </c>
      <c r="B242" s="197">
        <v>9386399.870000001</v>
      </c>
      <c r="C242" s="197">
        <v>11972446.74</v>
      </c>
      <c r="D242" s="197">
        <v>13445946.810000001</v>
      </c>
      <c r="E242" s="197">
        <v>12533603.67</v>
      </c>
      <c r="F242" s="33">
        <f t="shared" si="66"/>
        <v>-6.7852651277890974E-2</v>
      </c>
      <c r="G242" s="197">
        <f t="shared" si="64"/>
        <v>-912343.1400000006</v>
      </c>
      <c r="H242" s="33">
        <f t="shared" si="65"/>
        <v>8.8148931837609149E-2</v>
      </c>
      <c r="I242" s="193"/>
      <c r="J242" s="197">
        <v>70425484.789999992</v>
      </c>
      <c r="K242" s="197">
        <v>76211252.020000011</v>
      </c>
      <c r="L242" s="197">
        <v>87798701.349999994</v>
      </c>
      <c r="M242" s="197">
        <v>89866091.689999998</v>
      </c>
      <c r="N242" s="33">
        <f t="shared" si="67"/>
        <v>2.3546935298718985E-2</v>
      </c>
      <c r="O242" s="32">
        <f t="shared" si="68"/>
        <v>2067390.3400000036</v>
      </c>
      <c r="P242" s="33">
        <f t="shared" si="69"/>
        <v>9.4034474476730801E-2</v>
      </c>
    </row>
    <row r="243" spans="1:16" x14ac:dyDescent="0.25">
      <c r="A243" s="31" t="s">
        <v>9</v>
      </c>
      <c r="B243" s="197">
        <v>2784397.94</v>
      </c>
      <c r="C243" s="197">
        <v>3623649.9000000004</v>
      </c>
      <c r="D243" s="197">
        <v>3179550.1199999996</v>
      </c>
      <c r="E243" s="197">
        <v>3621616.52</v>
      </c>
      <c r="F243" s="33">
        <f t="shared" si="66"/>
        <v>0.13903426060791291</v>
      </c>
      <c r="G243" s="197">
        <f t="shared" si="64"/>
        <v>442066.40000000037</v>
      </c>
      <c r="H243" s="33">
        <f t="shared" si="65"/>
        <v>2.547085707900314E-2</v>
      </c>
      <c r="I243" s="193"/>
      <c r="J243" s="197">
        <v>20731214.02</v>
      </c>
      <c r="K243" s="197">
        <v>24426789.550000004</v>
      </c>
      <c r="L243" s="197">
        <v>25251115.459999997</v>
      </c>
      <c r="M243" s="197">
        <v>23962140.370000001</v>
      </c>
      <c r="N243" s="33">
        <f t="shared" si="67"/>
        <v>-5.1046263363764943E-2</v>
      </c>
      <c r="O243" s="32">
        <f t="shared" si="68"/>
        <v>-1288975.0899999961</v>
      </c>
      <c r="P243" s="33">
        <f t="shared" si="69"/>
        <v>2.5073609352050434E-2</v>
      </c>
    </row>
    <row r="244" spans="1:16" x14ac:dyDescent="0.25">
      <c r="A244" s="38" t="s">
        <v>10</v>
      </c>
      <c r="B244" s="206">
        <v>947701.9</v>
      </c>
      <c r="C244" s="206">
        <v>1651894.85</v>
      </c>
      <c r="D244" s="206">
        <v>2091313.62</v>
      </c>
      <c r="E244" s="206">
        <v>1621967.81</v>
      </c>
      <c r="F244" s="92">
        <f t="shared" si="66"/>
        <v>-0.22442631536058189</v>
      </c>
      <c r="G244" s="206">
        <f t="shared" si="64"/>
        <v>-469345.81000000006</v>
      </c>
      <c r="H244" s="92">
        <f t="shared" si="65"/>
        <v>1.1407312189765945E-2</v>
      </c>
      <c r="I244" s="193"/>
      <c r="J244" s="206">
        <v>9746884.7300000004</v>
      </c>
      <c r="K244" s="206">
        <v>12341827.290000001</v>
      </c>
      <c r="L244" s="206">
        <v>15387702.510000002</v>
      </c>
      <c r="M244" s="206">
        <v>14764570.51</v>
      </c>
      <c r="N244" s="92">
        <f t="shared" si="67"/>
        <v>-4.0495454054628843E-2</v>
      </c>
      <c r="O244" s="91">
        <f t="shared" si="68"/>
        <v>-623132.00000000186</v>
      </c>
      <c r="P244" s="92">
        <f t="shared" si="69"/>
        <v>1.5449415932894981E-2</v>
      </c>
    </row>
    <row r="245" spans="1:16" x14ac:dyDescent="0.25">
      <c r="A245" s="42" t="s">
        <v>13</v>
      </c>
      <c r="B245" s="43"/>
      <c r="C245" s="43"/>
      <c r="D245" s="43"/>
      <c r="E245" s="43"/>
      <c r="F245" s="43"/>
      <c r="G245" s="43"/>
      <c r="H245" s="43"/>
      <c r="I245" s="43"/>
      <c r="J245" s="43"/>
      <c r="K245" s="43"/>
      <c r="L245" s="43"/>
      <c r="M245" s="43"/>
      <c r="N245" s="43"/>
      <c r="O245" s="43"/>
      <c r="P245" s="44"/>
    </row>
    <row r="246" spans="1:16" ht="21" x14ac:dyDescent="0.35">
      <c r="A246" s="179" t="s">
        <v>70</v>
      </c>
      <c r="B246" s="179"/>
      <c r="C246" s="179"/>
      <c r="D246" s="179"/>
      <c r="E246" s="179"/>
      <c r="F246" s="179"/>
      <c r="G246" s="179"/>
      <c r="H246" s="179"/>
      <c r="I246" s="179"/>
      <c r="J246" s="179"/>
      <c r="K246" s="179"/>
      <c r="L246" s="179"/>
      <c r="M246" s="179"/>
      <c r="N246" s="179"/>
      <c r="O246" s="179"/>
      <c r="P246" s="179"/>
    </row>
    <row r="247" spans="1:16" x14ac:dyDescent="0.25">
      <c r="A247" s="67"/>
      <c r="B247" s="11" t="s">
        <v>153</v>
      </c>
      <c r="C247" s="12"/>
      <c r="D247" s="12"/>
      <c r="E247" s="12"/>
      <c r="F247" s="12"/>
      <c r="G247" s="12"/>
      <c r="H247" s="13"/>
      <c r="I247" s="180"/>
      <c r="J247" s="11" t="str">
        <f>J$5</f>
        <v>acumulado mayo</v>
      </c>
      <c r="K247" s="12"/>
      <c r="L247" s="12"/>
      <c r="M247" s="12"/>
      <c r="N247" s="12"/>
      <c r="O247" s="12"/>
      <c r="P247" s="13"/>
    </row>
    <row r="248" spans="1:16" x14ac:dyDescent="0.25">
      <c r="A248" s="15"/>
      <c r="B248" s="17">
        <f>B$6</f>
        <v>2023</v>
      </c>
      <c r="C248" s="17">
        <f>C$6</f>
        <v>2024</v>
      </c>
      <c r="D248" s="17">
        <f>D$6</f>
        <v>2025</v>
      </c>
      <c r="E248" s="17">
        <f>E$6</f>
        <v>2026</v>
      </c>
      <c r="F248" s="17" t="str">
        <f>CONCATENATE("var ",RIGHT(E248,2),"/",RIGHT(D248,2))</f>
        <v>var 26/25</v>
      </c>
      <c r="G248" s="17" t="str">
        <f>CONCATENATE("dif ",RIGHT(E248,2),"-",RIGHT(D248,2))</f>
        <v>dif 26-25</v>
      </c>
      <c r="H248" s="17" t="str">
        <f>CONCATENATE("cuota ",RIGHT(E248,2))</f>
        <v>cuota 26</v>
      </c>
      <c r="I248" s="180"/>
      <c r="J248" s="17">
        <f>J$6</f>
        <v>2023</v>
      </c>
      <c r="K248" s="17">
        <f>K$6</f>
        <v>2024</v>
      </c>
      <c r="L248" s="17">
        <f>L$6</f>
        <v>2025</v>
      </c>
      <c r="M248" s="17">
        <f>M$6</f>
        <v>2026</v>
      </c>
      <c r="N248" s="17" t="str">
        <f>CONCATENATE("var ",RIGHT(M248,2),"/",RIGHT(L248,2))</f>
        <v>var 26/25</v>
      </c>
      <c r="O248" s="17" t="str">
        <f>CONCATENATE("dif ",RIGHT(M248,2),"-",RIGHT(L248,2))</f>
        <v>dif 26-25</v>
      </c>
      <c r="P248" s="17" t="str">
        <f>CONCATENATE("cuota ",RIGHT(M248,2))</f>
        <v>cuota 26</v>
      </c>
    </row>
    <row r="249" spans="1:16" x14ac:dyDescent="0.25">
      <c r="A249" s="181" t="s">
        <v>48</v>
      </c>
      <c r="B249" s="182">
        <v>110363179.45999999</v>
      </c>
      <c r="C249" s="182">
        <v>127747837.72</v>
      </c>
      <c r="D249" s="182">
        <v>130419827.3</v>
      </c>
      <c r="E249" s="182">
        <v>142186676.66999999</v>
      </c>
      <c r="F249" s="183">
        <f>E249/D249-1</f>
        <v>9.0222856551811947E-2</v>
      </c>
      <c r="G249" s="182">
        <f t="shared" ref="G249:G259" si="70">E249-D249</f>
        <v>11766849.36999999</v>
      </c>
      <c r="H249" s="183">
        <f t="shared" ref="H249:H259" si="71">E249/$E$249</f>
        <v>1</v>
      </c>
      <c r="I249" s="184"/>
      <c r="J249" s="182">
        <v>726538653.19000006</v>
      </c>
      <c r="K249" s="182">
        <v>848319677.86000001</v>
      </c>
      <c r="L249" s="182">
        <v>881772585.13000011</v>
      </c>
      <c r="M249" s="182">
        <v>955671759.6400001</v>
      </c>
      <c r="N249" s="183">
        <f>M249/L249-1</f>
        <v>8.3807521073140379E-2</v>
      </c>
      <c r="O249" s="182">
        <f>M249-L249</f>
        <v>73899174.50999999</v>
      </c>
      <c r="P249" s="183">
        <f>M249/$M$249</f>
        <v>1</v>
      </c>
    </row>
    <row r="250" spans="1:16" x14ac:dyDescent="0.25">
      <c r="A250" s="88" t="s">
        <v>49</v>
      </c>
      <c r="B250" s="207">
        <v>54760619.089999996</v>
      </c>
      <c r="C250" s="207">
        <v>60676985.259999998</v>
      </c>
      <c r="D250" s="207">
        <v>55957188.730000004</v>
      </c>
      <c r="E250" s="207">
        <v>64004963.350000001</v>
      </c>
      <c r="F250" s="90">
        <f t="shared" ref="F250:F259" si="72">E250/D250-1</f>
        <v>0.14382020974698095</v>
      </c>
      <c r="G250" s="207">
        <f t="shared" si="70"/>
        <v>8047774.6199999973</v>
      </c>
      <c r="H250" s="90">
        <f t="shared" si="71"/>
        <v>0.45014740374408391</v>
      </c>
      <c r="I250" s="180"/>
      <c r="J250" s="207">
        <v>351147907.66999996</v>
      </c>
      <c r="K250" s="207">
        <v>399608596.25</v>
      </c>
      <c r="L250" s="207">
        <v>399229590.05000001</v>
      </c>
      <c r="M250" s="207">
        <v>437561711.99000001</v>
      </c>
      <c r="N250" s="90">
        <f t="shared" ref="N250:N259" si="73">M250/L250-1</f>
        <v>9.601523257632083E-2</v>
      </c>
      <c r="O250" s="207">
        <f t="shared" ref="O250:O259" si="74">M250-L250</f>
        <v>38332121.939999998</v>
      </c>
      <c r="P250" s="90">
        <f t="shared" ref="P250:P259" si="75">M250/$M$249</f>
        <v>0.45785773993659573</v>
      </c>
    </row>
    <row r="251" spans="1:16" x14ac:dyDescent="0.25">
      <c r="A251" s="31" t="s">
        <v>50</v>
      </c>
      <c r="B251" s="197">
        <v>25469490.43</v>
      </c>
      <c r="C251" s="197">
        <v>32488684.890000001</v>
      </c>
      <c r="D251" s="197">
        <v>35469619.950000003</v>
      </c>
      <c r="E251" s="197">
        <v>35432130.43</v>
      </c>
      <c r="F251" s="33">
        <f t="shared" si="72"/>
        <v>-1.0569473271168084E-3</v>
      </c>
      <c r="G251" s="197">
        <f t="shared" si="70"/>
        <v>-37489.520000003278</v>
      </c>
      <c r="H251" s="33">
        <f t="shared" si="71"/>
        <v>0.24919444817065506</v>
      </c>
      <c r="I251" s="180"/>
      <c r="J251" s="197">
        <v>176392985.84</v>
      </c>
      <c r="K251" s="197">
        <v>209684120.84</v>
      </c>
      <c r="L251" s="197">
        <v>222539831.73000002</v>
      </c>
      <c r="M251" s="197">
        <v>236434675.44999999</v>
      </c>
      <c r="N251" s="33">
        <f t="shared" si="73"/>
        <v>6.2437558310271868E-2</v>
      </c>
      <c r="O251" s="197">
        <f t="shared" si="74"/>
        <v>13894843.719999969</v>
      </c>
      <c r="P251" s="33">
        <f t="shared" si="75"/>
        <v>0.24740155086204965</v>
      </c>
    </row>
    <row r="252" spans="1:16" x14ac:dyDescent="0.25">
      <c r="A252" s="31" t="s">
        <v>51</v>
      </c>
      <c r="B252" s="197">
        <v>384494.2</v>
      </c>
      <c r="C252" s="197">
        <v>397521.94999999995</v>
      </c>
      <c r="D252" s="197">
        <v>560823.26</v>
      </c>
      <c r="E252" s="197">
        <v>550462.12</v>
      </c>
      <c r="F252" s="33">
        <f t="shared" si="72"/>
        <v>-1.8474875667603419E-2</v>
      </c>
      <c r="G252" s="197">
        <f t="shared" si="70"/>
        <v>-10361.140000000014</v>
      </c>
      <c r="H252" s="33">
        <f t="shared" si="71"/>
        <v>3.8714043600411555E-3</v>
      </c>
      <c r="I252" s="180"/>
      <c r="J252" s="197">
        <v>3730293.5300000003</v>
      </c>
      <c r="K252" s="197">
        <v>4082591.07</v>
      </c>
      <c r="L252" s="197">
        <v>4826897.71</v>
      </c>
      <c r="M252" s="197">
        <v>4872125.6500000004</v>
      </c>
      <c r="N252" s="33">
        <f>M252/L252-1</f>
        <v>9.3699810348788493E-3</v>
      </c>
      <c r="O252" s="197">
        <f t="shared" si="74"/>
        <v>45227.94000000041</v>
      </c>
      <c r="P252" s="33">
        <f t="shared" si="75"/>
        <v>5.098116168919046E-3</v>
      </c>
    </row>
    <row r="253" spans="1:16" x14ac:dyDescent="0.25">
      <c r="A253" s="31" t="s">
        <v>52</v>
      </c>
      <c r="B253" s="197">
        <v>10194390.619999999</v>
      </c>
      <c r="C253" s="197">
        <v>11946130.1</v>
      </c>
      <c r="D253" s="197">
        <v>13971138.93</v>
      </c>
      <c r="E253" s="197">
        <v>15270638.020000001</v>
      </c>
      <c r="F253" s="33">
        <f t="shared" si="72"/>
        <v>9.3013110563921808E-2</v>
      </c>
      <c r="G253" s="197">
        <f t="shared" si="70"/>
        <v>1299499.0900000017</v>
      </c>
      <c r="H253" s="33">
        <f t="shared" si="71"/>
        <v>0.10739851565306301</v>
      </c>
      <c r="I253" s="180"/>
      <c r="J253" s="197">
        <v>70738269.140000001</v>
      </c>
      <c r="K253" s="197">
        <v>88414842.609999999</v>
      </c>
      <c r="L253" s="197">
        <v>95433704.729999989</v>
      </c>
      <c r="M253" s="197">
        <v>102788359.41</v>
      </c>
      <c r="N253" s="33">
        <f t="shared" si="73"/>
        <v>7.7065589152257141E-2</v>
      </c>
      <c r="O253" s="197">
        <f t="shared" si="74"/>
        <v>7354654.6800000072</v>
      </c>
      <c r="P253" s="33">
        <f t="shared" si="75"/>
        <v>0.10755613355020577</v>
      </c>
    </row>
    <row r="254" spans="1:16" x14ac:dyDescent="0.25">
      <c r="A254" s="31" t="s">
        <v>53</v>
      </c>
      <c r="B254" s="197">
        <v>5606630.8100000005</v>
      </c>
      <c r="C254" s="197">
        <v>5977140.8700000001</v>
      </c>
      <c r="D254" s="197">
        <v>6800983.6899999995</v>
      </c>
      <c r="E254" s="197">
        <v>7634245.2800000003</v>
      </c>
      <c r="F254" s="33">
        <f t="shared" si="72"/>
        <v>0.12252074523060652</v>
      </c>
      <c r="G254" s="197">
        <f t="shared" si="70"/>
        <v>833261.59000000078</v>
      </c>
      <c r="H254" s="33">
        <f t="shared" si="71"/>
        <v>5.3691706275112286E-2</v>
      </c>
      <c r="I254" s="180"/>
      <c r="J254" s="197">
        <v>30146808.84</v>
      </c>
      <c r="K254" s="197">
        <v>38418093.059999995</v>
      </c>
      <c r="L254" s="197">
        <v>43479894.839999996</v>
      </c>
      <c r="M254" s="197">
        <v>44859548.589999996</v>
      </c>
      <c r="N254" s="33">
        <f t="shared" si="73"/>
        <v>3.1730843763006611E-2</v>
      </c>
      <c r="O254" s="197">
        <f t="shared" si="74"/>
        <v>1379653.75</v>
      </c>
      <c r="P254" s="33">
        <f>M254/$M$249</f>
        <v>4.6940330858890829E-2</v>
      </c>
    </row>
    <row r="255" spans="1:16" x14ac:dyDescent="0.25">
      <c r="A255" s="31" t="s">
        <v>54</v>
      </c>
      <c r="B255" s="197">
        <v>2293561.5499999998</v>
      </c>
      <c r="C255" s="197">
        <v>2123583.19</v>
      </c>
      <c r="D255" s="197">
        <v>2661565.9</v>
      </c>
      <c r="E255" s="197">
        <v>2956273.12</v>
      </c>
      <c r="F255" s="33">
        <f t="shared" si="72"/>
        <v>0.11072700473056107</v>
      </c>
      <c r="G255" s="197">
        <f t="shared" si="70"/>
        <v>294707.2200000002</v>
      </c>
      <c r="H255" s="33">
        <f t="shared" si="71"/>
        <v>2.0791491785557326E-2</v>
      </c>
      <c r="I255" s="180"/>
      <c r="J255" s="197">
        <v>14902487.530000001</v>
      </c>
      <c r="K255" s="197">
        <v>16811654.800000001</v>
      </c>
      <c r="L255" s="197">
        <v>17409143.959999997</v>
      </c>
      <c r="M255" s="197">
        <v>18777971.210000001</v>
      </c>
      <c r="N255" s="33">
        <f t="shared" si="73"/>
        <v>7.862691314088055E-2</v>
      </c>
      <c r="O255" s="197">
        <f t="shared" si="74"/>
        <v>1368827.2500000037</v>
      </c>
      <c r="P255" s="33">
        <f t="shared" si="75"/>
        <v>1.9648975728940268E-2</v>
      </c>
    </row>
    <row r="256" spans="1:16" x14ac:dyDescent="0.25">
      <c r="A256" s="31" t="s">
        <v>55</v>
      </c>
      <c r="B256" s="197">
        <v>633392.22000000009</v>
      </c>
      <c r="C256" s="197">
        <v>739635.33000000007</v>
      </c>
      <c r="D256" s="197">
        <v>883542.71000000008</v>
      </c>
      <c r="E256" s="197">
        <v>758945.01</v>
      </c>
      <c r="F256" s="33">
        <f t="shared" si="72"/>
        <v>-0.14102057386676881</v>
      </c>
      <c r="G256" s="197">
        <f t="shared" si="70"/>
        <v>-124597.70000000007</v>
      </c>
      <c r="H256" s="33">
        <f t="shared" si="71"/>
        <v>5.3376661426684157E-3</v>
      </c>
      <c r="I256" s="180"/>
      <c r="J256" s="197">
        <v>4174619.51</v>
      </c>
      <c r="K256" s="197">
        <v>4918637.47</v>
      </c>
      <c r="L256" s="197">
        <v>5228187.7</v>
      </c>
      <c r="M256" s="197">
        <v>4970611.87</v>
      </c>
      <c r="N256" s="33">
        <f t="shared" si="73"/>
        <v>-4.9266752607218023E-2</v>
      </c>
      <c r="O256" s="197">
        <f t="shared" si="74"/>
        <v>-257575.83000000007</v>
      </c>
      <c r="P256" s="33">
        <f>M256/$M$249</f>
        <v>5.2011706109976723E-3</v>
      </c>
    </row>
    <row r="257" spans="1:16" x14ac:dyDescent="0.25">
      <c r="A257" s="31" t="s">
        <v>56</v>
      </c>
      <c r="B257" s="197">
        <v>7023051.9699999997</v>
      </c>
      <c r="C257" s="197">
        <v>8349188.1500000004</v>
      </c>
      <c r="D257" s="197">
        <v>6163335.5700000003</v>
      </c>
      <c r="E257" s="197">
        <v>7263546.6500000004</v>
      </c>
      <c r="F257" s="33">
        <f t="shared" si="72"/>
        <v>0.17850903419169173</v>
      </c>
      <c r="G257" s="197">
        <f t="shared" si="70"/>
        <v>1100211.08</v>
      </c>
      <c r="H257" s="33">
        <f t="shared" si="71"/>
        <v>5.1084579934714366E-2</v>
      </c>
      <c r="I257" s="180"/>
      <c r="J257" s="197">
        <v>41935965.369999997</v>
      </c>
      <c r="K257" s="197">
        <v>49627254.460000001</v>
      </c>
      <c r="L257" s="197">
        <v>40831148.800000004</v>
      </c>
      <c r="M257" s="197">
        <v>43105210.780000001</v>
      </c>
      <c r="N257" s="33">
        <f t="shared" si="73"/>
        <v>5.5694293372416714E-2</v>
      </c>
      <c r="O257" s="197">
        <f t="shared" si="74"/>
        <v>2274061.9799999967</v>
      </c>
      <c r="P257" s="33">
        <f t="shared" si="75"/>
        <v>4.5104619180373874E-2</v>
      </c>
    </row>
    <row r="258" spans="1:16" x14ac:dyDescent="0.25">
      <c r="A258" s="31" t="s">
        <v>57</v>
      </c>
      <c r="B258" s="197">
        <v>2536858.79</v>
      </c>
      <c r="C258" s="197">
        <v>3516583.46</v>
      </c>
      <c r="D258" s="197">
        <v>5754963.5300000003</v>
      </c>
      <c r="E258" s="197">
        <v>6098991.3099999996</v>
      </c>
      <c r="F258" s="33">
        <f t="shared" si="72"/>
        <v>5.9779315404280053E-2</v>
      </c>
      <c r="G258" s="197">
        <f t="shared" si="70"/>
        <v>344027.77999999933</v>
      </c>
      <c r="H258" s="33">
        <f t="shared" si="71"/>
        <v>4.2894253194728671E-2</v>
      </c>
      <c r="I258" s="180"/>
      <c r="J258" s="197">
        <v>22634832.439999998</v>
      </c>
      <c r="K258" s="197">
        <v>24510521.449999999</v>
      </c>
      <c r="L258" s="197">
        <v>40934269.170000002</v>
      </c>
      <c r="M258" s="197">
        <v>47355709.479999997</v>
      </c>
      <c r="N258" s="33">
        <f t="shared" si="73"/>
        <v>0.15687199112635319</v>
      </c>
      <c r="O258" s="197">
        <f t="shared" si="74"/>
        <v>6421440.3099999949</v>
      </c>
      <c r="P258" s="33">
        <f>M258/$M$249</f>
        <v>4.9552274619728026E-2</v>
      </c>
    </row>
    <row r="259" spans="1:16" x14ac:dyDescent="0.25">
      <c r="A259" s="38" t="s">
        <v>58</v>
      </c>
      <c r="B259" s="206">
        <v>1460689.78</v>
      </c>
      <c r="C259" s="206">
        <v>1532384.51</v>
      </c>
      <c r="D259" s="206">
        <v>2196665.04</v>
      </c>
      <c r="E259" s="206">
        <v>2216481.38</v>
      </c>
      <c r="F259" s="92">
        <f t="shared" si="72"/>
        <v>9.021102279662907E-3</v>
      </c>
      <c r="G259" s="206">
        <f t="shared" si="70"/>
        <v>19816.339999999851</v>
      </c>
      <c r="H259" s="92">
        <f t="shared" si="71"/>
        <v>1.5588530739375921E-2</v>
      </c>
      <c r="I259" s="180"/>
      <c r="J259" s="206">
        <v>10734483.33</v>
      </c>
      <c r="K259" s="206">
        <v>12243365.83</v>
      </c>
      <c r="L259" s="206">
        <v>11859916.410000002</v>
      </c>
      <c r="M259" s="206">
        <v>14945835.199999999</v>
      </c>
      <c r="N259" s="92">
        <f t="shared" si="73"/>
        <v>0.26019734737742528</v>
      </c>
      <c r="O259" s="206">
        <f t="shared" si="74"/>
        <v>3085918.7899999972</v>
      </c>
      <c r="P259" s="92">
        <f t="shared" si="75"/>
        <v>1.5639088472835138E-2</v>
      </c>
    </row>
    <row r="260" spans="1:16" ht="21" x14ac:dyDescent="0.35">
      <c r="A260" s="179" t="s">
        <v>71</v>
      </c>
      <c r="B260" s="179"/>
      <c r="C260" s="179"/>
      <c r="D260" s="179"/>
      <c r="E260" s="179"/>
      <c r="F260" s="179"/>
      <c r="G260" s="179"/>
      <c r="H260" s="179"/>
      <c r="I260" s="179"/>
      <c r="J260" s="179"/>
      <c r="K260" s="179"/>
      <c r="L260" s="179"/>
      <c r="M260" s="179"/>
      <c r="N260" s="179"/>
      <c r="O260" s="179"/>
      <c r="P260" s="179"/>
    </row>
    <row r="261" spans="1:16" x14ac:dyDescent="0.25">
      <c r="A261" s="67"/>
      <c r="B261" s="11" t="s">
        <v>153</v>
      </c>
      <c r="C261" s="12"/>
      <c r="D261" s="12"/>
      <c r="E261" s="12"/>
      <c r="F261" s="12"/>
      <c r="G261" s="12"/>
      <c r="H261" s="13"/>
      <c r="I261" s="180"/>
      <c r="J261" s="11" t="str">
        <f>J$5</f>
        <v>acumulado mayo</v>
      </c>
      <c r="K261" s="12"/>
      <c r="L261" s="12"/>
      <c r="M261" s="12"/>
      <c r="N261" s="12"/>
      <c r="O261" s="12"/>
      <c r="P261" s="13"/>
    </row>
    <row r="262" spans="1:16" x14ac:dyDescent="0.25">
      <c r="A262" s="15"/>
      <c r="B262" s="17">
        <f>B$6</f>
        <v>2023</v>
      </c>
      <c r="C262" s="17">
        <f>C$6</f>
        <v>2024</v>
      </c>
      <c r="D262" s="17">
        <f>D$6</f>
        <v>2025</v>
      </c>
      <c r="E262" s="17">
        <f>E$6</f>
        <v>2026</v>
      </c>
      <c r="F262" s="17" t="str">
        <f>CONCATENATE("var ",RIGHT(E262,2),"/",RIGHT(D262,2))</f>
        <v>var 26/25</v>
      </c>
      <c r="G262" s="17" t="str">
        <f>CONCATENATE("dif ",RIGHT(E262,2),"-",RIGHT(D262,2))</f>
        <v>dif 26-25</v>
      </c>
      <c r="H262" s="153"/>
      <c r="I262" s="180"/>
      <c r="J262" s="17">
        <f>J$6</f>
        <v>2023</v>
      </c>
      <c r="K262" s="17">
        <f>K$6</f>
        <v>2024</v>
      </c>
      <c r="L262" s="17">
        <f>L$6</f>
        <v>2025</v>
      </c>
      <c r="M262" s="17">
        <f>M$6</f>
        <v>2026</v>
      </c>
      <c r="N262" s="17" t="str">
        <f>CONCATENATE("var ",RIGHT(M262,2),"/",RIGHT(L262,2))</f>
        <v>var 26/25</v>
      </c>
      <c r="O262" s="17" t="str">
        <f>CONCATENATE("dif ",RIGHT(M262,2),"-",RIGHT(L262,2))</f>
        <v>dif 26-25</v>
      </c>
      <c r="P262" s="153"/>
    </row>
    <row r="263" spans="1:16" x14ac:dyDescent="0.25">
      <c r="A263" s="181" t="s">
        <v>4</v>
      </c>
      <c r="B263" s="208">
        <v>94.03</v>
      </c>
      <c r="C263" s="208">
        <v>102.38</v>
      </c>
      <c r="D263" s="208">
        <v>107.69</v>
      </c>
      <c r="E263" s="208">
        <v>119.55</v>
      </c>
      <c r="F263" s="209">
        <f>E263/D263-1</f>
        <v>0.11013093137710084</v>
      </c>
      <c r="G263" s="210">
        <f t="shared" ref="G263:G274" si="76">E263-D263</f>
        <v>11.86</v>
      </c>
      <c r="H263" s="211"/>
      <c r="I263" s="212"/>
      <c r="J263" s="208">
        <v>111.34863739464058</v>
      </c>
      <c r="K263" s="208">
        <v>124.72314461944558</v>
      </c>
      <c r="L263" s="208">
        <v>133.37966119257888</v>
      </c>
      <c r="M263" s="208">
        <v>145.40177046675802</v>
      </c>
      <c r="N263" s="209">
        <f>M263/L263-1</f>
        <v>9.0134501517597609E-2</v>
      </c>
      <c r="O263" s="210">
        <f>M263-L263</f>
        <v>12.022109274179144</v>
      </c>
      <c r="P263" s="211"/>
    </row>
    <row r="264" spans="1:16" x14ac:dyDescent="0.25">
      <c r="A264" s="185" t="s">
        <v>5</v>
      </c>
      <c r="B264" s="213">
        <v>102.22</v>
      </c>
      <c r="C264" s="213">
        <v>110.27</v>
      </c>
      <c r="D264" s="213">
        <v>115.62</v>
      </c>
      <c r="E264" s="213">
        <v>129.53</v>
      </c>
      <c r="F264" s="214">
        <f t="shared" ref="F264:F274" si="77">E264/D264-1</f>
        <v>0.12030790520671153</v>
      </c>
      <c r="G264" s="215">
        <f t="shared" si="76"/>
        <v>13.909999999999997</v>
      </c>
      <c r="H264" s="216"/>
      <c r="I264" s="217"/>
      <c r="J264" s="213">
        <v>120.77065895584703</v>
      </c>
      <c r="K264" s="213">
        <v>136.15785015765431</v>
      </c>
      <c r="L264" s="213">
        <v>144.22619536383539</v>
      </c>
      <c r="M264" s="213">
        <v>158.19360170514429</v>
      </c>
      <c r="N264" s="214">
        <f t="shared" ref="N264:N274" si="78">M264/L264-1</f>
        <v>9.6843755089522476E-2</v>
      </c>
      <c r="O264" s="215">
        <f t="shared" ref="O264:O274" si="79">M264-L264</f>
        <v>13.967406341308902</v>
      </c>
      <c r="P264" s="216"/>
    </row>
    <row r="265" spans="1:16" x14ac:dyDescent="0.25">
      <c r="A265" s="190" t="s">
        <v>6</v>
      </c>
      <c r="B265" s="218">
        <v>178.71</v>
      </c>
      <c r="C265" s="218">
        <v>180.34</v>
      </c>
      <c r="D265" s="218">
        <v>193.35</v>
      </c>
      <c r="E265" s="218">
        <v>212.4</v>
      </c>
      <c r="F265" s="219">
        <f t="shared" si="77"/>
        <v>9.8525989138867454E-2</v>
      </c>
      <c r="G265" s="220">
        <f t="shared" si="76"/>
        <v>19.050000000000011</v>
      </c>
      <c r="H265" s="221"/>
      <c r="I265" s="180"/>
      <c r="J265" s="218">
        <v>212.18812031357209</v>
      </c>
      <c r="K265" s="218">
        <v>232.81423459402092</v>
      </c>
      <c r="L265" s="218">
        <v>256.09640581296361</v>
      </c>
      <c r="M265" s="218">
        <v>267.03460478122958</v>
      </c>
      <c r="N265" s="219">
        <f t="shared" si="78"/>
        <v>4.2711255292877892E-2</v>
      </c>
      <c r="O265" s="220">
        <f>M265-L265</f>
        <v>10.938198968265965</v>
      </c>
      <c r="P265" s="221"/>
    </row>
    <row r="266" spans="1:16" x14ac:dyDescent="0.25">
      <c r="A266" s="196" t="s">
        <v>7</v>
      </c>
      <c r="B266" s="222">
        <v>94.1</v>
      </c>
      <c r="C266" s="222">
        <v>102.84</v>
      </c>
      <c r="D266" s="222">
        <v>104.44</v>
      </c>
      <c r="E266" s="222">
        <v>118.08</v>
      </c>
      <c r="F266" s="223">
        <f t="shared" si="77"/>
        <v>0.13060130218307164</v>
      </c>
      <c r="G266" s="224">
        <f t="shared" si="76"/>
        <v>13.64</v>
      </c>
      <c r="H266" s="225"/>
      <c r="I266" s="180"/>
      <c r="J266" s="222">
        <v>109.78292693687163</v>
      </c>
      <c r="K266" s="222">
        <v>124.34721244339343</v>
      </c>
      <c r="L266" s="222">
        <v>126.34137377439249</v>
      </c>
      <c r="M266" s="222">
        <v>140.17527782000309</v>
      </c>
      <c r="N266" s="223">
        <f t="shared" si="78"/>
        <v>0.10949622940078019</v>
      </c>
      <c r="O266" s="224">
        <f t="shared" si="79"/>
        <v>13.833904045610595</v>
      </c>
      <c r="P266" s="225"/>
    </row>
    <row r="267" spans="1:16" x14ac:dyDescent="0.25">
      <c r="A267" s="198" t="s">
        <v>8</v>
      </c>
      <c r="B267" s="222">
        <v>59.17</v>
      </c>
      <c r="C267" s="222">
        <v>67.069999999999993</v>
      </c>
      <c r="D267" s="222">
        <v>70.459999999999994</v>
      </c>
      <c r="E267" s="222">
        <v>74.89</v>
      </c>
      <c r="F267" s="226">
        <f t="shared" si="77"/>
        <v>6.2872551802441112E-2</v>
      </c>
      <c r="G267" s="227">
        <f t="shared" si="76"/>
        <v>4.4300000000000068</v>
      </c>
      <c r="H267" s="228"/>
      <c r="I267" s="180"/>
      <c r="J267" s="222">
        <v>73.935705214007271</v>
      </c>
      <c r="K267" s="222">
        <v>83.736986485265646</v>
      </c>
      <c r="L267" s="222">
        <v>90.858258997487866</v>
      </c>
      <c r="M267" s="222">
        <v>95.721955681348973</v>
      </c>
      <c r="N267" s="226">
        <f t="shared" si="78"/>
        <v>5.353059520979353E-2</v>
      </c>
      <c r="O267" s="227">
        <f t="shared" si="79"/>
        <v>4.8636966838611073</v>
      </c>
      <c r="P267" s="228"/>
    </row>
    <row r="268" spans="1:16" x14ac:dyDescent="0.25">
      <c r="A268" s="198" t="s">
        <v>9</v>
      </c>
      <c r="B268" s="222">
        <v>59.24</v>
      </c>
      <c r="C268" s="222">
        <v>44.57</v>
      </c>
      <c r="D268" s="222">
        <v>61.29</v>
      </c>
      <c r="E268" s="222">
        <v>69.62</v>
      </c>
      <c r="F268" s="226">
        <f t="shared" si="77"/>
        <v>0.13591124163811408</v>
      </c>
      <c r="G268" s="227">
        <f t="shared" si="76"/>
        <v>8.3300000000000054</v>
      </c>
      <c r="H268" s="228"/>
      <c r="I268" s="180"/>
      <c r="J268" s="222">
        <v>63.027823459078313</v>
      </c>
      <c r="K268" s="222">
        <v>66.923853067319101</v>
      </c>
      <c r="L268" s="222">
        <v>64.09177232865882</v>
      </c>
      <c r="M268" s="222">
        <v>75.967347395576795</v>
      </c>
      <c r="N268" s="226">
        <f t="shared" si="78"/>
        <v>0.18529016495316641</v>
      </c>
      <c r="O268" s="227">
        <f t="shared" si="79"/>
        <v>11.875575066917975</v>
      </c>
      <c r="P268" s="228"/>
    </row>
    <row r="269" spans="1:16" x14ac:dyDescent="0.25">
      <c r="A269" s="199" t="s">
        <v>10</v>
      </c>
      <c r="B269" s="229">
        <v>36.92</v>
      </c>
      <c r="C269" s="229">
        <v>49.29</v>
      </c>
      <c r="D269" s="229">
        <v>43.56</v>
      </c>
      <c r="E269" s="229">
        <v>40.369999999999997</v>
      </c>
      <c r="F269" s="230">
        <f t="shared" si="77"/>
        <v>-7.3232323232323315E-2</v>
      </c>
      <c r="G269" s="231">
        <f t="shared" si="76"/>
        <v>-3.1900000000000048</v>
      </c>
      <c r="H269" s="232"/>
      <c r="I269" s="180"/>
      <c r="J269" s="229">
        <v>51.94680613453113</v>
      </c>
      <c r="K269" s="229">
        <v>52.24749449085779</v>
      </c>
      <c r="L269" s="229">
        <v>45.291709931992003</v>
      </c>
      <c r="M269" s="229">
        <v>43.762215882327695</v>
      </c>
      <c r="N269" s="230">
        <f t="shared" si="78"/>
        <v>-3.3769845562486522E-2</v>
      </c>
      <c r="O269" s="231">
        <f t="shared" si="79"/>
        <v>-1.5294940496643079</v>
      </c>
      <c r="P269" s="232"/>
    </row>
    <row r="270" spans="1:16" x14ac:dyDescent="0.25">
      <c r="A270" s="185" t="s">
        <v>11</v>
      </c>
      <c r="B270" s="213">
        <v>61.19</v>
      </c>
      <c r="C270" s="213">
        <v>72.44</v>
      </c>
      <c r="D270" s="213">
        <v>78.62</v>
      </c>
      <c r="E270" s="213">
        <v>80.8</v>
      </c>
      <c r="F270" s="214">
        <f t="shared" si="77"/>
        <v>2.772831340625781E-2</v>
      </c>
      <c r="G270" s="215">
        <f t="shared" si="76"/>
        <v>2.1799999999999926</v>
      </c>
      <c r="H270" s="216"/>
      <c r="I270" s="217"/>
      <c r="J270" s="213">
        <v>77.728740698907842</v>
      </c>
      <c r="K270" s="213">
        <v>83.54018958634768</v>
      </c>
      <c r="L270" s="213">
        <v>95.651871585894099</v>
      </c>
      <c r="M270" s="213">
        <v>99.585645955052428</v>
      </c>
      <c r="N270" s="214">
        <f t="shared" si="78"/>
        <v>4.1125952936800214E-2</v>
      </c>
      <c r="O270" s="215">
        <f t="shared" si="79"/>
        <v>3.9337743691583285</v>
      </c>
      <c r="P270" s="216"/>
    </row>
    <row r="271" spans="1:16" x14ac:dyDescent="0.25">
      <c r="A271" s="37" t="s">
        <v>12</v>
      </c>
      <c r="B271" s="233">
        <v>91.49</v>
      </c>
      <c r="C271" s="233">
        <v>124.28</v>
      </c>
      <c r="D271" s="233">
        <v>113.64</v>
      </c>
      <c r="E271" s="233">
        <v>129.81</v>
      </c>
      <c r="F271" s="234">
        <f t="shared" si="77"/>
        <v>0.14229144667370641</v>
      </c>
      <c r="G271" s="235">
        <f t="shared" si="76"/>
        <v>16.170000000000002</v>
      </c>
      <c r="H271" s="236"/>
      <c r="I271" s="180"/>
      <c r="J271" s="233">
        <v>131.75220300198291</v>
      </c>
      <c r="K271" s="233">
        <v>139.72056990047733</v>
      </c>
      <c r="L271" s="233">
        <v>146.60292659345916</v>
      </c>
      <c r="M271" s="233">
        <v>158.55923327765325</v>
      </c>
      <c r="N271" s="234">
        <f t="shared" si="78"/>
        <v>8.1555716260356848E-2</v>
      </c>
      <c r="O271" s="235">
        <f t="shared" si="79"/>
        <v>11.956306684194089</v>
      </c>
      <c r="P271" s="236"/>
    </row>
    <row r="272" spans="1:16" x14ac:dyDescent="0.25">
      <c r="A272" s="31" t="s">
        <v>8</v>
      </c>
      <c r="B272" s="222">
        <v>64.19</v>
      </c>
      <c r="C272" s="222">
        <v>71.75</v>
      </c>
      <c r="D272" s="222">
        <v>79.69</v>
      </c>
      <c r="E272" s="222">
        <v>84.75</v>
      </c>
      <c r="F272" s="237">
        <f t="shared" si="77"/>
        <v>6.3496047182833415E-2</v>
      </c>
      <c r="G272" s="238">
        <f t="shared" si="76"/>
        <v>5.0600000000000023</v>
      </c>
      <c r="H272" s="239"/>
      <c r="I272" s="180"/>
      <c r="J272" s="222">
        <v>80.198670488046048</v>
      </c>
      <c r="K272" s="222">
        <v>83.387704621000339</v>
      </c>
      <c r="L272" s="222">
        <v>95.390446170866497</v>
      </c>
      <c r="M272" s="222">
        <v>101.94720960304498</v>
      </c>
      <c r="N272" s="237">
        <f t="shared" si="78"/>
        <v>6.8736060007873245E-2</v>
      </c>
      <c r="O272" s="238">
        <f t="shared" si="79"/>
        <v>6.5567634321784851</v>
      </c>
      <c r="P272" s="239"/>
    </row>
    <row r="273" spans="1:16" x14ac:dyDescent="0.25">
      <c r="A273" s="31" t="s">
        <v>9</v>
      </c>
      <c r="B273" s="222">
        <v>50.19</v>
      </c>
      <c r="C273" s="222">
        <v>64.25</v>
      </c>
      <c r="D273" s="222">
        <v>59.51</v>
      </c>
      <c r="E273" s="222">
        <v>61.07</v>
      </c>
      <c r="F273" s="237">
        <f t="shared" si="77"/>
        <v>2.621408166694672E-2</v>
      </c>
      <c r="G273" s="238">
        <f t="shared" si="76"/>
        <v>1.5600000000000023</v>
      </c>
      <c r="H273" s="239"/>
      <c r="I273" s="180"/>
      <c r="J273" s="222">
        <v>60.941053865179548</v>
      </c>
      <c r="K273" s="222">
        <v>70.198793828159054</v>
      </c>
      <c r="L273" s="222">
        <v>77.777363845226617</v>
      </c>
      <c r="M273" s="222">
        <v>73.905722026966401</v>
      </c>
      <c r="N273" s="237">
        <f t="shared" si="78"/>
        <v>-4.977851686982615E-2</v>
      </c>
      <c r="O273" s="238">
        <f t="shared" si="79"/>
        <v>-3.8716418182602155</v>
      </c>
      <c r="P273" s="239"/>
    </row>
    <row r="274" spans="1:16" x14ac:dyDescent="0.25">
      <c r="A274" s="38" t="s">
        <v>10</v>
      </c>
      <c r="B274" s="240">
        <v>49.18</v>
      </c>
      <c r="C274" s="240">
        <v>68.489999999999995</v>
      </c>
      <c r="D274" s="240">
        <v>92.97</v>
      </c>
      <c r="E274" s="240">
        <v>74.64</v>
      </c>
      <c r="F274" s="241">
        <f t="shared" si="77"/>
        <v>-0.1971603743142949</v>
      </c>
      <c r="G274" s="242">
        <f t="shared" si="76"/>
        <v>-18.329999999999998</v>
      </c>
      <c r="H274" s="243"/>
      <c r="I274" s="180"/>
      <c r="J274" s="240">
        <v>73.143572494796132</v>
      </c>
      <c r="K274" s="240">
        <v>87.549724764485205</v>
      </c>
      <c r="L274" s="240">
        <v>106.67265873780686</v>
      </c>
      <c r="M274" s="240">
        <v>106.30427820846995</v>
      </c>
      <c r="N274" s="241">
        <f t="shared" si="78"/>
        <v>-3.4533734669757177E-3</v>
      </c>
      <c r="O274" s="242">
        <f t="shared" si="79"/>
        <v>-0.36838052933690335</v>
      </c>
      <c r="P274" s="243"/>
    </row>
    <row r="275" spans="1:16" x14ac:dyDescent="0.25">
      <c r="A275" s="42" t="s">
        <v>13</v>
      </c>
      <c r="B275" s="43"/>
      <c r="C275" s="43"/>
      <c r="D275" s="43"/>
      <c r="E275" s="43"/>
      <c r="F275" s="43"/>
      <c r="G275" s="43"/>
      <c r="H275" s="43"/>
      <c r="I275" s="43"/>
      <c r="J275" s="43"/>
      <c r="K275" s="43"/>
      <c r="L275" s="43"/>
      <c r="M275" s="43"/>
      <c r="N275" s="43"/>
      <c r="O275" s="43"/>
      <c r="P275" s="44"/>
    </row>
    <row r="276" spans="1:16" ht="21" x14ac:dyDescent="0.35">
      <c r="A276" s="179" t="s">
        <v>72</v>
      </c>
      <c r="B276" s="179"/>
      <c r="C276" s="179"/>
      <c r="D276" s="179"/>
      <c r="E276" s="179"/>
      <c r="F276" s="179"/>
      <c r="G276" s="179"/>
      <c r="H276" s="179"/>
      <c r="I276" s="179"/>
      <c r="J276" s="179"/>
      <c r="K276" s="179"/>
      <c r="L276" s="179"/>
      <c r="M276" s="179"/>
      <c r="N276" s="179"/>
      <c r="O276" s="179"/>
      <c r="P276" s="179"/>
    </row>
    <row r="277" spans="1:16" x14ac:dyDescent="0.25">
      <c r="A277" s="67"/>
      <c r="B277" s="11" t="s">
        <v>153</v>
      </c>
      <c r="C277" s="12"/>
      <c r="D277" s="12"/>
      <c r="E277" s="12"/>
      <c r="F277" s="12"/>
      <c r="G277" s="12"/>
      <c r="H277" s="13"/>
      <c r="I277" s="180"/>
      <c r="J277" s="11" t="str">
        <f>J$5</f>
        <v>acumulado mayo</v>
      </c>
      <c r="K277" s="12"/>
      <c r="L277" s="12"/>
      <c r="M277" s="12"/>
      <c r="N277" s="12"/>
      <c r="O277" s="12"/>
      <c r="P277" s="13"/>
    </row>
    <row r="278" spans="1:16" x14ac:dyDescent="0.25">
      <c r="A278" s="15"/>
      <c r="B278" s="17">
        <f>B$6</f>
        <v>2023</v>
      </c>
      <c r="C278" s="17">
        <f>C$6</f>
        <v>2024</v>
      </c>
      <c r="D278" s="17">
        <f>D$6</f>
        <v>2025</v>
      </c>
      <c r="E278" s="17">
        <f>E$6</f>
        <v>2026</v>
      </c>
      <c r="F278" s="17" t="str">
        <f>CONCATENATE("var ",RIGHT(E278,2),"/",RIGHT(D278,2))</f>
        <v>var 26/25</v>
      </c>
      <c r="G278" s="17" t="str">
        <f>CONCATENATE("dif ",RIGHT(E278,2),"-",RIGHT(D278,2))</f>
        <v>dif 26-25</v>
      </c>
      <c r="H278" s="153"/>
      <c r="I278" s="180"/>
      <c r="J278" s="17">
        <f>J$6</f>
        <v>2023</v>
      </c>
      <c r="K278" s="17">
        <f>K$6</f>
        <v>2024</v>
      </c>
      <c r="L278" s="17">
        <f>L$6</f>
        <v>2025</v>
      </c>
      <c r="M278" s="17">
        <f>M$6</f>
        <v>2026</v>
      </c>
      <c r="N278" s="17" t="str">
        <f>CONCATENATE("var ",RIGHT(M278,2),"/",RIGHT(K278,2))</f>
        <v>var 26/24</v>
      </c>
      <c r="O278" s="17" t="str">
        <f>CONCATENATE("dif ",RIGHT(M278,2),"-",RIGHT(L278,2))</f>
        <v>dif 26-25</v>
      </c>
      <c r="P278" s="153"/>
    </row>
    <row r="279" spans="1:16" x14ac:dyDescent="0.25">
      <c r="A279" s="181" t="s">
        <v>48</v>
      </c>
      <c r="B279" s="208">
        <v>94.03</v>
      </c>
      <c r="C279" s="208">
        <v>102.38</v>
      </c>
      <c r="D279" s="208">
        <v>107.69</v>
      </c>
      <c r="E279" s="208">
        <v>119.55</v>
      </c>
      <c r="F279" s="209">
        <f>E279/D279-1</f>
        <v>0.11013093137710084</v>
      </c>
      <c r="G279" s="210">
        <f t="shared" ref="G279:G289" si="80">E279-D279</f>
        <v>11.86</v>
      </c>
      <c r="H279" s="211"/>
      <c r="I279" s="212"/>
      <c r="J279" s="208">
        <v>111.34863739464058</v>
      </c>
      <c r="K279" s="208">
        <v>124.72314461944558</v>
      </c>
      <c r="L279" s="208">
        <v>133.37966119257888</v>
      </c>
      <c r="M279" s="208">
        <v>145.40177046675802</v>
      </c>
      <c r="N279" s="209">
        <f>M279/L279-1</f>
        <v>9.0134501517597609E-2</v>
      </c>
      <c r="O279" s="208">
        <f>M279-L279</f>
        <v>12.022109274179144</v>
      </c>
      <c r="P279" s="211"/>
    </row>
    <row r="280" spans="1:16" x14ac:dyDescent="0.25">
      <c r="A280" s="88" t="s">
        <v>49</v>
      </c>
      <c r="B280" s="244">
        <v>112.07</v>
      </c>
      <c r="C280" s="244">
        <v>120.74</v>
      </c>
      <c r="D280" s="244">
        <v>123.41</v>
      </c>
      <c r="E280" s="244">
        <v>138.72999999999999</v>
      </c>
      <c r="F280" s="245">
        <f t="shared" ref="F280:F289" si="81">E280/D280-1</f>
        <v>0.12413904869945713</v>
      </c>
      <c r="G280" s="246">
        <f t="shared" si="80"/>
        <v>15.319999999999993</v>
      </c>
      <c r="H280" s="247"/>
      <c r="I280" s="180"/>
      <c r="J280" s="244">
        <v>137.98804402669992</v>
      </c>
      <c r="K280" s="244">
        <v>153.21586082607323</v>
      </c>
      <c r="L280" s="244">
        <v>162.38391218939125</v>
      </c>
      <c r="M280" s="244">
        <v>175.17063307986376</v>
      </c>
      <c r="N280" s="245">
        <f t="shared" ref="N280:N289" si="82">M280/L280-1</f>
        <v>7.8743766658110337E-2</v>
      </c>
      <c r="O280" s="244">
        <f t="shared" ref="O280:O289" si="83">M280-L280</f>
        <v>12.786720890472509</v>
      </c>
      <c r="P280" s="247"/>
    </row>
    <row r="281" spans="1:16" x14ac:dyDescent="0.25">
      <c r="A281" s="31" t="s">
        <v>50</v>
      </c>
      <c r="B281" s="222">
        <v>82.53</v>
      </c>
      <c r="C281" s="222">
        <v>97.02</v>
      </c>
      <c r="D281" s="222">
        <v>107.6</v>
      </c>
      <c r="E281" s="222">
        <v>109.91</v>
      </c>
      <c r="F281" s="237">
        <f t="shared" si="81"/>
        <v>2.1468401486988808E-2</v>
      </c>
      <c r="G281" s="238">
        <f t="shared" si="80"/>
        <v>2.3100000000000023</v>
      </c>
      <c r="H281" s="239"/>
      <c r="I281" s="180"/>
      <c r="J281" s="222">
        <v>99.585709874285456</v>
      </c>
      <c r="K281" s="222">
        <v>113.86205520663958</v>
      </c>
      <c r="L281" s="222">
        <v>123.90733032262719</v>
      </c>
      <c r="M281" s="222">
        <v>133.97793303689454</v>
      </c>
      <c r="N281" s="237">
        <f t="shared" si="82"/>
        <v>8.1275277968185788E-2</v>
      </c>
      <c r="O281" s="222">
        <f t="shared" si="83"/>
        <v>10.070602714267352</v>
      </c>
      <c r="P281" s="239"/>
    </row>
    <row r="282" spans="1:16" x14ac:dyDescent="0.25">
      <c r="A282" s="31" t="s">
        <v>51</v>
      </c>
      <c r="B282" s="222">
        <v>58.18</v>
      </c>
      <c r="C282" s="222">
        <v>76.709999999999994</v>
      </c>
      <c r="D282" s="222">
        <v>85.07</v>
      </c>
      <c r="E282" s="222">
        <v>75.83</v>
      </c>
      <c r="F282" s="237">
        <f t="shared" si="81"/>
        <v>-0.10861643352533201</v>
      </c>
      <c r="G282" s="238">
        <f t="shared" si="80"/>
        <v>-9.2399999999999949</v>
      </c>
      <c r="H282" s="239"/>
      <c r="I282" s="180"/>
      <c r="J282" s="222">
        <v>78.125708533032878</v>
      </c>
      <c r="K282" s="222">
        <v>81.56690730774929</v>
      </c>
      <c r="L282" s="222">
        <v>103.43789968721794</v>
      </c>
      <c r="M282" s="222">
        <v>102.15351318853614</v>
      </c>
      <c r="N282" s="237">
        <f t="shared" si="82"/>
        <v>-1.2416981614723488E-2</v>
      </c>
      <c r="O282" s="222">
        <f t="shared" si="83"/>
        <v>-1.2843864986817977</v>
      </c>
      <c r="P282" s="239"/>
    </row>
    <row r="283" spans="1:16" x14ac:dyDescent="0.25">
      <c r="A283" s="31" t="s">
        <v>52</v>
      </c>
      <c r="B283" s="222">
        <v>54.44</v>
      </c>
      <c r="C283" s="222">
        <v>58.54</v>
      </c>
      <c r="D283" s="222">
        <v>66.95</v>
      </c>
      <c r="E283" s="222">
        <v>78.36</v>
      </c>
      <c r="F283" s="237">
        <f t="shared" si="81"/>
        <v>0.17042569081404024</v>
      </c>
      <c r="G283" s="238">
        <f t="shared" si="80"/>
        <v>11.409999999999997</v>
      </c>
      <c r="H283" s="239"/>
      <c r="I283" s="180"/>
      <c r="J283" s="222">
        <v>63.521467355569442</v>
      </c>
      <c r="K283" s="222">
        <v>73.418366938323942</v>
      </c>
      <c r="L283" s="222">
        <v>80.740314642419662</v>
      </c>
      <c r="M283" s="222">
        <v>91.188882787754395</v>
      </c>
      <c r="N283" s="237">
        <f t="shared" si="82"/>
        <v>0.12940955446618019</v>
      </c>
      <c r="O283" s="222">
        <f t="shared" si="83"/>
        <v>10.448568145334733</v>
      </c>
      <c r="P283" s="239"/>
    </row>
    <row r="284" spans="1:16" x14ac:dyDescent="0.25">
      <c r="A284" s="31" t="s">
        <v>53</v>
      </c>
      <c r="B284" s="222">
        <v>137.72</v>
      </c>
      <c r="C284" s="222">
        <v>134.81</v>
      </c>
      <c r="D284" s="222">
        <v>156.78</v>
      </c>
      <c r="E284" s="222">
        <v>185.71</v>
      </c>
      <c r="F284" s="237">
        <f t="shared" si="81"/>
        <v>0.18452608751116228</v>
      </c>
      <c r="G284" s="238">
        <f t="shared" si="80"/>
        <v>28.930000000000007</v>
      </c>
      <c r="H284" s="239"/>
      <c r="I284" s="180"/>
      <c r="J284" s="222">
        <v>141.30959432666666</v>
      </c>
      <c r="K284" s="222">
        <v>163.99167209658253</v>
      </c>
      <c r="L284" s="222">
        <v>191.18215536599402</v>
      </c>
      <c r="M284" s="222">
        <v>204.47296403570977</v>
      </c>
      <c r="N284" s="237">
        <f t="shared" si="82"/>
        <v>6.9519085838697592E-2</v>
      </c>
      <c r="O284" s="222">
        <f t="shared" si="83"/>
        <v>13.290808669715744</v>
      </c>
      <c r="P284" s="239"/>
    </row>
    <row r="285" spans="1:16" x14ac:dyDescent="0.25">
      <c r="A285" s="31" t="s">
        <v>54</v>
      </c>
      <c r="B285" s="222">
        <v>78.97</v>
      </c>
      <c r="C285" s="222">
        <v>79.5</v>
      </c>
      <c r="D285" s="222">
        <v>90.02</v>
      </c>
      <c r="E285" s="222">
        <v>93.22</v>
      </c>
      <c r="F285" s="237">
        <f t="shared" si="81"/>
        <v>3.5547656076427403E-2</v>
      </c>
      <c r="G285" s="238">
        <f t="shared" si="80"/>
        <v>3.2000000000000028</v>
      </c>
      <c r="H285" s="239"/>
      <c r="I285" s="180"/>
      <c r="J285" s="222">
        <v>87.685735766659221</v>
      </c>
      <c r="K285" s="222">
        <v>97.35304705019287</v>
      </c>
      <c r="L285" s="222">
        <v>107.17649698300403</v>
      </c>
      <c r="M285" s="222">
        <v>106.98649545970937</v>
      </c>
      <c r="N285" s="237">
        <f>M285/L285-1</f>
        <v>-1.7727909443129297E-3</v>
      </c>
      <c r="O285" s="222">
        <f t="shared" si="83"/>
        <v>-0.19000152329465436</v>
      </c>
      <c r="P285" s="239"/>
    </row>
    <row r="286" spans="1:16" x14ac:dyDescent="0.25">
      <c r="A286" s="31" t="s">
        <v>55</v>
      </c>
      <c r="B286" s="222">
        <v>86.96</v>
      </c>
      <c r="C286" s="222">
        <v>99.78</v>
      </c>
      <c r="D286" s="222">
        <v>106.08</v>
      </c>
      <c r="E286" s="222">
        <v>106.92</v>
      </c>
      <c r="F286" s="237">
        <f>E286/D286-1</f>
        <v>7.9185520361990669E-3</v>
      </c>
      <c r="G286" s="238">
        <f t="shared" si="80"/>
        <v>0.84000000000000341</v>
      </c>
      <c r="H286" s="239"/>
      <c r="I286" s="180"/>
      <c r="J286" s="222">
        <v>99.460677559462724</v>
      </c>
      <c r="K286" s="222">
        <v>111.53278240164596</v>
      </c>
      <c r="L286" s="222">
        <v>120.06942655265695</v>
      </c>
      <c r="M286" s="222">
        <v>123.8666637103491</v>
      </c>
      <c r="N286" s="237">
        <f t="shared" si="82"/>
        <v>3.1625345991195042E-2</v>
      </c>
      <c r="O286" s="222">
        <f t="shared" si="83"/>
        <v>3.7972371576921518</v>
      </c>
      <c r="P286" s="239"/>
    </row>
    <row r="287" spans="1:16" x14ac:dyDescent="0.25">
      <c r="A287" s="31" t="s">
        <v>56</v>
      </c>
      <c r="B287" s="222">
        <v>113.97</v>
      </c>
      <c r="C287" s="222">
        <v>122.94</v>
      </c>
      <c r="D287" s="222">
        <v>91.08</v>
      </c>
      <c r="E287" s="222">
        <v>119.27</v>
      </c>
      <c r="F287" s="237">
        <f t="shared" si="81"/>
        <v>0.30950812472551603</v>
      </c>
      <c r="G287" s="238">
        <f t="shared" si="80"/>
        <v>28.189999999999998</v>
      </c>
      <c r="H287" s="239"/>
      <c r="I287" s="180"/>
      <c r="J287" s="222">
        <v>124.89683916108372</v>
      </c>
      <c r="K287" s="222">
        <v>138.7716252978714</v>
      </c>
      <c r="L287" s="222">
        <v>115.38530827077693</v>
      </c>
      <c r="M287" s="222">
        <v>124.85176105574068</v>
      </c>
      <c r="N287" s="237">
        <f>M287/L287-1</f>
        <v>8.2042098139120556E-2</v>
      </c>
      <c r="O287" s="222">
        <f>M287-L287</f>
        <v>9.4664527849637494</v>
      </c>
      <c r="P287" s="248"/>
    </row>
    <row r="288" spans="1:16" x14ac:dyDescent="0.25">
      <c r="A288" s="31" t="s">
        <v>57</v>
      </c>
      <c r="B288" s="222">
        <v>153.51</v>
      </c>
      <c r="C288" s="222">
        <v>130.86000000000001</v>
      </c>
      <c r="D288" s="222">
        <v>161.69999999999999</v>
      </c>
      <c r="E288" s="222">
        <v>172.54</v>
      </c>
      <c r="F288" s="237">
        <f t="shared" si="81"/>
        <v>6.7037724180581293E-2</v>
      </c>
      <c r="G288" s="238">
        <f t="shared" si="80"/>
        <v>10.840000000000003</v>
      </c>
      <c r="H288" s="239"/>
      <c r="I288" s="180"/>
      <c r="J288" s="222">
        <v>166.96534083631548</v>
      </c>
      <c r="K288" s="222">
        <v>188.28394512396022</v>
      </c>
      <c r="L288" s="222">
        <v>217.32573280048851</v>
      </c>
      <c r="M288" s="222">
        <v>234.3773956057326</v>
      </c>
      <c r="N288" s="237">
        <f t="shared" si="82"/>
        <v>7.8461315121380659E-2</v>
      </c>
      <c r="O288" s="222">
        <f t="shared" si="83"/>
        <v>17.051662805244092</v>
      </c>
      <c r="P288" s="249"/>
    </row>
    <row r="289" spans="1:16" x14ac:dyDescent="0.25">
      <c r="A289" s="31" t="s">
        <v>73</v>
      </c>
      <c r="B289" s="240">
        <v>53.39</v>
      </c>
      <c r="C289" s="240">
        <v>54.91</v>
      </c>
      <c r="D289" s="240">
        <v>77.97</v>
      </c>
      <c r="E289" s="240">
        <v>81.260000000000005</v>
      </c>
      <c r="F289" s="237">
        <f t="shared" si="81"/>
        <v>4.2195716301141495E-2</v>
      </c>
      <c r="G289" s="238">
        <f t="shared" si="80"/>
        <v>3.2900000000000063</v>
      </c>
      <c r="H289" s="239"/>
      <c r="I289" s="180"/>
      <c r="J289" s="240">
        <v>71.091270430905155</v>
      </c>
      <c r="K289" s="240">
        <v>77.128557689947456</v>
      </c>
      <c r="L289" s="240">
        <v>77.905957326338438</v>
      </c>
      <c r="M289" s="240">
        <v>97.858952431027248</v>
      </c>
      <c r="N289" s="237">
        <f t="shared" si="82"/>
        <v>0.25611642279303726</v>
      </c>
      <c r="O289" s="240">
        <f t="shared" si="83"/>
        <v>19.95299510468881</v>
      </c>
      <c r="P289" s="239"/>
    </row>
    <row r="290" spans="1:16" x14ac:dyDescent="0.25">
      <c r="A290" s="42" t="s">
        <v>13</v>
      </c>
      <c r="B290" s="43"/>
      <c r="C290" s="43"/>
      <c r="D290" s="43"/>
      <c r="E290" s="43"/>
      <c r="F290" s="43"/>
      <c r="G290" s="43"/>
      <c r="H290" s="43"/>
      <c r="I290" s="43"/>
      <c r="J290" s="43"/>
      <c r="K290" s="43"/>
      <c r="L290" s="43"/>
      <c r="M290" s="43"/>
      <c r="N290" s="43"/>
      <c r="O290" s="43"/>
      <c r="P290" s="44"/>
    </row>
    <row r="291" spans="1:16" ht="21" x14ac:dyDescent="0.35">
      <c r="A291" s="179" t="s">
        <v>74</v>
      </c>
      <c r="B291" s="179"/>
      <c r="C291" s="179"/>
      <c r="D291" s="179"/>
      <c r="E291" s="179"/>
      <c r="F291" s="179"/>
      <c r="G291" s="179"/>
      <c r="H291" s="179"/>
      <c r="I291" s="179"/>
      <c r="J291" s="179"/>
      <c r="K291" s="179"/>
      <c r="L291" s="179"/>
      <c r="M291" s="179"/>
      <c r="N291" s="179"/>
      <c r="O291" s="179"/>
      <c r="P291" s="179"/>
    </row>
    <row r="292" spans="1:16" x14ac:dyDescent="0.25">
      <c r="A292" s="67"/>
      <c r="B292" s="11" t="s">
        <v>153</v>
      </c>
      <c r="C292" s="12"/>
      <c r="D292" s="12"/>
      <c r="E292" s="12"/>
      <c r="F292" s="12"/>
      <c r="G292" s="12"/>
      <c r="H292" s="13"/>
      <c r="I292" s="180"/>
      <c r="J292" s="11" t="str">
        <f>J$5</f>
        <v>acumulado mayo</v>
      </c>
      <c r="K292" s="12"/>
      <c r="L292" s="12"/>
      <c r="M292" s="12"/>
      <c r="N292" s="12"/>
      <c r="O292" s="12"/>
      <c r="P292" s="13"/>
    </row>
    <row r="293" spans="1:16" x14ac:dyDescent="0.25">
      <c r="A293" s="15"/>
      <c r="B293" s="17">
        <f>B$6</f>
        <v>2023</v>
      </c>
      <c r="C293" s="17">
        <f>C$6</f>
        <v>2024</v>
      </c>
      <c r="D293" s="17">
        <f>D$6</f>
        <v>2025</v>
      </c>
      <c r="E293" s="17">
        <f>E$6</f>
        <v>2026</v>
      </c>
      <c r="F293" s="17" t="str">
        <f>CONCATENATE("var ",RIGHT(E293,2),"/",RIGHT(D293,2))</f>
        <v>var 26/25</v>
      </c>
      <c r="G293" s="17" t="str">
        <f>CONCATENATE("dif ",RIGHT(E293,2),"-",RIGHT(C293,2))</f>
        <v>dif 26-24</v>
      </c>
      <c r="H293" s="153"/>
      <c r="I293" s="180"/>
      <c r="J293" s="17">
        <f>J$6</f>
        <v>2023</v>
      </c>
      <c r="K293" s="17">
        <f>K$6</f>
        <v>2024</v>
      </c>
      <c r="L293" s="17">
        <f>L$6</f>
        <v>2025</v>
      </c>
      <c r="M293" s="17">
        <f>M$6</f>
        <v>2026</v>
      </c>
      <c r="N293" s="17" t="str">
        <f>CONCATENATE("var ",RIGHT(M293,2),"/",RIGHT(L293,2))</f>
        <v>var 26/25</v>
      </c>
      <c r="O293" s="17" t="str">
        <f>CONCATENATE("dif ",RIGHT(M293,2),"-",RIGHT(L293,2))</f>
        <v>dif 26-25</v>
      </c>
      <c r="P293" s="153"/>
    </row>
    <row r="294" spans="1:16" x14ac:dyDescent="0.25">
      <c r="A294" s="181" t="s">
        <v>4</v>
      </c>
      <c r="B294" s="208">
        <v>68.22</v>
      </c>
      <c r="C294" s="208">
        <v>77.86</v>
      </c>
      <c r="D294" s="208">
        <v>81.08</v>
      </c>
      <c r="E294" s="208">
        <v>84.88</v>
      </c>
      <c r="F294" s="209">
        <f>E294/D294-1</f>
        <v>4.686729156388747E-2</v>
      </c>
      <c r="G294" s="210">
        <f t="shared" ref="G294:G305" si="84">E294-D294</f>
        <v>3.7999999999999972</v>
      </c>
      <c r="H294" s="211"/>
      <c r="I294" s="212"/>
      <c r="J294" s="208">
        <v>90.871739829036486</v>
      </c>
      <c r="K294" s="208">
        <v>105.44835801235168</v>
      </c>
      <c r="L294" s="208">
        <v>110.48556966297288</v>
      </c>
      <c r="M294" s="208">
        <v>116.28159167221632</v>
      </c>
      <c r="N294" s="209">
        <f>M294/L294-1</f>
        <v>5.2459538625032387E-2</v>
      </c>
      <c r="O294" s="208">
        <f>M294-L294</f>
        <v>5.796022009243444</v>
      </c>
      <c r="P294" s="211"/>
    </row>
    <row r="295" spans="1:16" x14ac:dyDescent="0.25">
      <c r="A295" s="185" t="s">
        <v>5</v>
      </c>
      <c r="B295" s="213">
        <v>77.17</v>
      </c>
      <c r="C295" s="213">
        <v>85.04</v>
      </c>
      <c r="D295" s="213">
        <v>88.82</v>
      </c>
      <c r="E295" s="213">
        <v>94.11</v>
      </c>
      <c r="F295" s="214">
        <f t="shared" ref="F295:F305" si="85">E295/D295-1</f>
        <v>5.9558657959918992E-2</v>
      </c>
      <c r="G295" s="215">
        <f t="shared" si="84"/>
        <v>5.2900000000000063</v>
      </c>
      <c r="H295" s="216"/>
      <c r="I295" s="217"/>
      <c r="J295" s="213">
        <v>99.979010772489147</v>
      </c>
      <c r="K295" s="213">
        <v>116.1572588479897</v>
      </c>
      <c r="L295" s="213">
        <v>120.26970812095921</v>
      </c>
      <c r="M295" s="213">
        <v>127.19691114677505</v>
      </c>
      <c r="N295" s="214">
        <f t="shared" ref="N295:N305" si="86">M295/L295-1</f>
        <v>5.7597238191090749E-2</v>
      </c>
      <c r="O295" s="213">
        <f t="shared" ref="O295:O305" si="87">M295-L295</f>
        <v>6.9272030258158424</v>
      </c>
      <c r="P295" s="216"/>
    </row>
    <row r="296" spans="1:16" x14ac:dyDescent="0.25">
      <c r="A296" s="31" t="s">
        <v>6</v>
      </c>
      <c r="B296" s="218">
        <v>118.09</v>
      </c>
      <c r="C296" s="218">
        <v>122.14</v>
      </c>
      <c r="D296" s="218">
        <v>137.74</v>
      </c>
      <c r="E296" s="218">
        <v>139.85</v>
      </c>
      <c r="F296" s="237">
        <f t="shared" si="85"/>
        <v>1.5318716422244805E-2</v>
      </c>
      <c r="G296" s="238">
        <f t="shared" si="84"/>
        <v>2.1099999999999852</v>
      </c>
      <c r="H296" s="239"/>
      <c r="I296" s="180"/>
      <c r="J296" s="218">
        <v>157.82208029645886</v>
      </c>
      <c r="K296" s="218">
        <v>181.80507067763293</v>
      </c>
      <c r="L296" s="218">
        <v>199.15173171184026</v>
      </c>
      <c r="M296" s="218">
        <v>202.74190131636686</v>
      </c>
      <c r="N296" s="237">
        <f t="shared" si="86"/>
        <v>1.8027307991081765E-2</v>
      </c>
      <c r="O296" s="218">
        <f t="shared" si="87"/>
        <v>3.5901696045266078</v>
      </c>
      <c r="P296" s="239"/>
    </row>
    <row r="297" spans="1:16" x14ac:dyDescent="0.25">
      <c r="A297" s="31" t="s">
        <v>7</v>
      </c>
      <c r="B297" s="222">
        <v>75.06</v>
      </c>
      <c r="C297" s="222">
        <v>84.05</v>
      </c>
      <c r="D297" s="222">
        <v>83.08</v>
      </c>
      <c r="E297" s="222">
        <v>89.69</v>
      </c>
      <c r="F297" s="237">
        <f t="shared" si="85"/>
        <v>7.9561868078960041E-2</v>
      </c>
      <c r="G297" s="238">
        <f t="shared" si="84"/>
        <v>6.6099999999999994</v>
      </c>
      <c r="H297" s="239"/>
      <c r="I297" s="180"/>
      <c r="J297" s="222">
        <v>93.982720220803131</v>
      </c>
      <c r="K297" s="222">
        <v>109.64573953930325</v>
      </c>
      <c r="L297" s="222">
        <v>107.8586685190389</v>
      </c>
      <c r="M297" s="222">
        <v>114.86352411491029</v>
      </c>
      <c r="N297" s="237">
        <f t="shared" si="86"/>
        <v>6.4944762364046005E-2</v>
      </c>
      <c r="O297" s="222">
        <f t="shared" si="87"/>
        <v>7.0048555958713905</v>
      </c>
      <c r="P297" s="239"/>
    </row>
    <row r="298" spans="1:16" x14ac:dyDescent="0.25">
      <c r="A298" s="31" t="s">
        <v>8</v>
      </c>
      <c r="B298" s="222">
        <v>40.79</v>
      </c>
      <c r="C298" s="222">
        <v>47.08</v>
      </c>
      <c r="D298" s="222">
        <v>51.83</v>
      </c>
      <c r="E298" s="222">
        <v>52.52</v>
      </c>
      <c r="F298" s="237">
        <f t="shared" si="85"/>
        <v>1.331275323171921E-2</v>
      </c>
      <c r="G298" s="238">
        <f t="shared" si="84"/>
        <v>0.69000000000000483</v>
      </c>
      <c r="H298" s="239"/>
      <c r="I298" s="180"/>
      <c r="J298" s="222">
        <v>60.509317215600674</v>
      </c>
      <c r="K298" s="222">
        <v>69.194496796749405</v>
      </c>
      <c r="L298" s="222">
        <v>75.691527959563828</v>
      </c>
      <c r="M298" s="222">
        <v>78.208415358142673</v>
      </c>
      <c r="N298" s="237">
        <f t="shared" si="86"/>
        <v>3.3251903699492269E-2</v>
      </c>
      <c r="O298" s="222">
        <f t="shared" si="87"/>
        <v>2.5168873985788451</v>
      </c>
      <c r="P298" s="239"/>
    </row>
    <row r="299" spans="1:16" x14ac:dyDescent="0.25">
      <c r="A299" s="31" t="s">
        <v>9</v>
      </c>
      <c r="B299" s="222">
        <v>39.770000000000003</v>
      </c>
      <c r="C299" s="222">
        <v>31.52</v>
      </c>
      <c r="D299" s="222">
        <v>43.96</v>
      </c>
      <c r="E299" s="222">
        <v>44.84</v>
      </c>
      <c r="F299" s="237">
        <f t="shared" si="85"/>
        <v>2.0018198362147466E-2</v>
      </c>
      <c r="G299" s="238">
        <f t="shared" si="84"/>
        <v>0.88000000000000256</v>
      </c>
      <c r="H299" s="239"/>
      <c r="I299" s="180"/>
      <c r="J299" s="222">
        <v>49.056539602225186</v>
      </c>
      <c r="K299" s="222">
        <v>55.790358739519142</v>
      </c>
      <c r="L299" s="222">
        <v>52.191128753832515</v>
      </c>
      <c r="M299" s="222">
        <v>57.68974214372885</v>
      </c>
      <c r="N299" s="237">
        <f t="shared" si="86"/>
        <v>0.10535532610975684</v>
      </c>
      <c r="O299" s="222">
        <f t="shared" si="87"/>
        <v>5.4986133898963345</v>
      </c>
      <c r="P299" s="239"/>
    </row>
    <row r="300" spans="1:16" x14ac:dyDescent="0.25">
      <c r="A300" s="31" t="s">
        <v>10</v>
      </c>
      <c r="B300" s="229">
        <v>26.62</v>
      </c>
      <c r="C300" s="229">
        <v>33.15</v>
      </c>
      <c r="D300" s="229">
        <v>29.36</v>
      </c>
      <c r="E300" s="229">
        <v>22.03</v>
      </c>
      <c r="F300" s="237">
        <f t="shared" si="85"/>
        <v>-0.24965940054495905</v>
      </c>
      <c r="G300" s="238">
        <f t="shared" si="84"/>
        <v>-7.3299999999999983</v>
      </c>
      <c r="H300" s="239"/>
      <c r="I300" s="180"/>
      <c r="J300" s="229">
        <v>43.738101440588956</v>
      </c>
      <c r="K300" s="229">
        <v>40.295690680712632</v>
      </c>
      <c r="L300" s="229">
        <v>32.774826204554394</v>
      </c>
      <c r="M300" s="229">
        <v>30.397000013183757</v>
      </c>
      <c r="N300" s="237">
        <f t="shared" si="86"/>
        <v>-7.2550382922860868E-2</v>
      </c>
      <c r="O300" s="229">
        <f t="shared" si="87"/>
        <v>-2.3778261913706373</v>
      </c>
      <c r="P300" s="239"/>
    </row>
    <row r="301" spans="1:16" x14ac:dyDescent="0.25">
      <c r="A301" s="185" t="s">
        <v>11</v>
      </c>
      <c r="B301" s="213">
        <v>38.380000000000003</v>
      </c>
      <c r="C301" s="213">
        <v>52.34</v>
      </c>
      <c r="D301" s="213">
        <v>55.16</v>
      </c>
      <c r="E301" s="213">
        <v>52.7</v>
      </c>
      <c r="F301" s="214">
        <f t="shared" si="85"/>
        <v>-4.4597534445250053E-2</v>
      </c>
      <c r="G301" s="215">
        <f t="shared" si="84"/>
        <v>-2.4599999999999937</v>
      </c>
      <c r="H301" s="216"/>
      <c r="I301" s="217"/>
      <c r="J301" s="213">
        <v>60.380832006983645</v>
      </c>
      <c r="K301" s="213">
        <v>68.4193325160375</v>
      </c>
      <c r="L301" s="213">
        <v>77.451499216513554</v>
      </c>
      <c r="M301" s="213">
        <v>78.135352670219092</v>
      </c>
      <c r="N301" s="214">
        <f t="shared" si="86"/>
        <v>8.8294411421765417E-3</v>
      </c>
      <c r="O301" s="213">
        <f t="shared" si="87"/>
        <v>0.68385345370553807</v>
      </c>
      <c r="P301" s="216"/>
    </row>
    <row r="302" spans="1:16" x14ac:dyDescent="0.25">
      <c r="A302" s="37" t="s">
        <v>12</v>
      </c>
      <c r="B302" s="233">
        <v>57.68</v>
      </c>
      <c r="C302" s="233">
        <v>98.13</v>
      </c>
      <c r="D302" s="233">
        <v>77.34</v>
      </c>
      <c r="E302" s="233">
        <v>85.41</v>
      </c>
      <c r="F302" s="237">
        <f t="shared" si="85"/>
        <v>0.10434445306439089</v>
      </c>
      <c r="G302" s="238">
        <f t="shared" si="84"/>
        <v>8.0699999999999932</v>
      </c>
      <c r="H302" s="239"/>
      <c r="I302" s="180"/>
      <c r="J302" s="233">
        <v>98.642035598884135</v>
      </c>
      <c r="K302" s="233">
        <v>123.87643357940046</v>
      </c>
      <c r="L302" s="233">
        <v>121.19228952026049</v>
      </c>
      <c r="M302" s="233">
        <v>131.48589784429632</v>
      </c>
      <c r="N302" s="237">
        <f t="shared" si="86"/>
        <v>8.4936165203108649E-2</v>
      </c>
      <c r="O302" s="233">
        <f t="shared" si="87"/>
        <v>10.29360832403583</v>
      </c>
      <c r="P302" s="239"/>
    </row>
    <row r="303" spans="1:16" x14ac:dyDescent="0.25">
      <c r="A303" s="31" t="s">
        <v>8</v>
      </c>
      <c r="B303" s="222">
        <v>41.98</v>
      </c>
      <c r="C303" s="222">
        <v>53.83</v>
      </c>
      <c r="D303" s="222">
        <v>60.3</v>
      </c>
      <c r="E303" s="222">
        <v>54.86</v>
      </c>
      <c r="F303" s="237">
        <f t="shared" si="85"/>
        <v>-9.0215588723051354E-2</v>
      </c>
      <c r="G303" s="238">
        <f t="shared" si="84"/>
        <v>-5.4399999999999977</v>
      </c>
      <c r="H303" s="239"/>
      <c r="I303" s="180"/>
      <c r="J303" s="222">
        <v>64.050135299531448</v>
      </c>
      <c r="K303" s="222">
        <v>70.202654403152678</v>
      </c>
      <c r="L303" s="222">
        <v>79.511803337768853</v>
      </c>
      <c r="M303" s="222">
        <v>80.05975910218153</v>
      </c>
      <c r="N303" s="237">
        <f t="shared" si="86"/>
        <v>6.8915021595592485E-3</v>
      </c>
      <c r="O303" s="222">
        <f t="shared" si="87"/>
        <v>0.54795576441267713</v>
      </c>
      <c r="P303" s="239"/>
    </row>
    <row r="304" spans="1:16" x14ac:dyDescent="0.25">
      <c r="A304" s="31" t="s">
        <v>9</v>
      </c>
      <c r="B304" s="222">
        <v>29.28</v>
      </c>
      <c r="C304" s="222">
        <v>41.99</v>
      </c>
      <c r="D304" s="222">
        <v>35.68</v>
      </c>
      <c r="E304" s="222">
        <v>42.58</v>
      </c>
      <c r="F304" s="237">
        <f t="shared" si="85"/>
        <v>0.19338565022421528</v>
      </c>
      <c r="G304" s="238">
        <f t="shared" si="84"/>
        <v>6.8999999999999986</v>
      </c>
      <c r="H304" s="239"/>
      <c r="I304" s="180"/>
      <c r="J304" s="222">
        <v>44.134247928634501</v>
      </c>
      <c r="K304" s="222">
        <v>52.719630215994343</v>
      </c>
      <c r="L304" s="222">
        <v>57.97492808332656</v>
      </c>
      <c r="M304" s="222">
        <v>57.644002726512987</v>
      </c>
      <c r="N304" s="237">
        <f t="shared" si="86"/>
        <v>-5.7080770559635452E-3</v>
      </c>
      <c r="O304" s="222">
        <f t="shared" si="87"/>
        <v>-0.33092535681357305</v>
      </c>
      <c r="P304" s="239"/>
    </row>
    <row r="305" spans="1:16" x14ac:dyDescent="0.25">
      <c r="A305" s="38" t="s">
        <v>10</v>
      </c>
      <c r="B305" s="240">
        <v>28.15</v>
      </c>
      <c r="C305" s="240">
        <v>46.91</v>
      </c>
      <c r="D305" s="240">
        <v>58.21</v>
      </c>
      <c r="E305" s="240">
        <v>43.1</v>
      </c>
      <c r="F305" s="250">
        <f t="shared" si="85"/>
        <v>-0.25957739220065279</v>
      </c>
      <c r="G305" s="251">
        <f t="shared" si="84"/>
        <v>-15.11</v>
      </c>
      <c r="H305" s="248"/>
      <c r="I305" s="252"/>
      <c r="J305" s="240">
        <v>58.418738669702577</v>
      </c>
      <c r="K305" s="240">
        <v>72.181097310828264</v>
      </c>
      <c r="L305" s="240">
        <v>86.35898726444367</v>
      </c>
      <c r="M305" s="240">
        <v>81.273651701146093</v>
      </c>
      <c r="N305" s="250">
        <f t="shared" si="86"/>
        <v>-5.8886002770337509E-2</v>
      </c>
      <c r="O305" s="240">
        <f t="shared" si="87"/>
        <v>-5.0853355632975763</v>
      </c>
      <c r="P305" s="248"/>
    </row>
    <row r="306" spans="1:16" x14ac:dyDescent="0.25">
      <c r="A306" s="253" t="s">
        <v>13</v>
      </c>
      <c r="B306" s="254"/>
      <c r="C306" s="254"/>
      <c r="D306" s="254"/>
      <c r="E306" s="254"/>
      <c r="F306" s="254"/>
      <c r="G306" s="254"/>
      <c r="H306" s="254"/>
      <c r="I306" s="254"/>
      <c r="J306" s="254"/>
      <c r="K306" s="254"/>
      <c r="L306" s="254"/>
      <c r="M306" s="254"/>
      <c r="N306" s="254"/>
      <c r="O306" s="254"/>
      <c r="P306" s="255"/>
    </row>
    <row r="307" spans="1:16" ht="21" x14ac:dyDescent="0.35">
      <c r="A307" s="179" t="s">
        <v>75</v>
      </c>
      <c r="B307" s="179"/>
      <c r="C307" s="179"/>
      <c r="D307" s="179"/>
      <c r="E307" s="179"/>
      <c r="F307" s="179"/>
      <c r="G307" s="179"/>
      <c r="H307" s="179"/>
      <c r="I307" s="179"/>
      <c r="J307" s="179"/>
      <c r="K307" s="179"/>
      <c r="L307" s="179"/>
      <c r="M307" s="179"/>
      <c r="N307" s="179"/>
      <c r="O307" s="179"/>
      <c r="P307" s="179"/>
    </row>
    <row r="308" spans="1:16" x14ac:dyDescent="0.25">
      <c r="A308" s="67"/>
      <c r="B308" s="11" t="s">
        <v>153</v>
      </c>
      <c r="C308" s="12"/>
      <c r="D308" s="12"/>
      <c r="E308" s="12"/>
      <c r="F308" s="12"/>
      <c r="G308" s="12"/>
      <c r="H308" s="13"/>
      <c r="I308" s="180"/>
      <c r="J308" s="11" t="str">
        <f>J$5</f>
        <v>acumulado mayo</v>
      </c>
      <c r="K308" s="12"/>
      <c r="L308" s="12"/>
      <c r="M308" s="12"/>
      <c r="N308" s="12"/>
      <c r="O308" s="12"/>
      <c r="P308" s="13"/>
    </row>
    <row r="309" spans="1:16" x14ac:dyDescent="0.25">
      <c r="A309" s="15"/>
      <c r="B309" s="17">
        <f>B$6</f>
        <v>2023</v>
      </c>
      <c r="C309" s="17">
        <f>C$6</f>
        <v>2024</v>
      </c>
      <c r="D309" s="17">
        <f>D$6</f>
        <v>2025</v>
      </c>
      <c r="E309" s="17">
        <f>E$6</f>
        <v>2026</v>
      </c>
      <c r="F309" s="17" t="str">
        <f>CONCATENATE("var ",RIGHT(E309,2),"/",RIGHT(D309,2))</f>
        <v>var 26/25</v>
      </c>
      <c r="G309" s="17" t="str">
        <f>CONCATENATE("dif ",RIGHT(E309,2),"-",RIGHT(D309,2))</f>
        <v>dif 26-25</v>
      </c>
      <c r="H309" s="153"/>
      <c r="I309" s="180"/>
      <c r="J309" s="17">
        <f>J$6</f>
        <v>2023</v>
      </c>
      <c r="K309" s="17">
        <f>K$6</f>
        <v>2024</v>
      </c>
      <c r="L309" s="17">
        <f>L$6</f>
        <v>2025</v>
      </c>
      <c r="M309" s="17">
        <f>M$6</f>
        <v>2026</v>
      </c>
      <c r="N309" s="17" t="str">
        <f>CONCATENATE("var ",RIGHT(M309,2),"/",RIGHT(L309,2))</f>
        <v>var 26/25</v>
      </c>
      <c r="O309" s="17" t="str">
        <f>CONCATENATE("dif ",RIGHT(M309,2),"-",RIGHT(K309,2))</f>
        <v>dif 26-24</v>
      </c>
      <c r="P309" s="153"/>
    </row>
    <row r="310" spans="1:16" x14ac:dyDescent="0.25">
      <c r="A310" s="181" t="s">
        <v>48</v>
      </c>
      <c r="B310" s="208">
        <v>68.22</v>
      </c>
      <c r="C310" s="208">
        <v>77.86</v>
      </c>
      <c r="D310" s="208">
        <v>81.08</v>
      </c>
      <c r="E310" s="208">
        <v>84.88</v>
      </c>
      <c r="F310" s="209">
        <f>E310/D310-1</f>
        <v>4.686729156388747E-2</v>
      </c>
      <c r="G310" s="210">
        <f t="shared" ref="G310:G320" si="88">E310-D310</f>
        <v>3.7999999999999972</v>
      </c>
      <c r="H310" s="211"/>
      <c r="I310" s="212"/>
      <c r="J310" s="208">
        <v>90.871739829036486</v>
      </c>
      <c r="K310" s="208">
        <v>105.44835801235168</v>
      </c>
      <c r="L310" s="208">
        <v>110.48556966297288</v>
      </c>
      <c r="M310" s="208">
        <v>116.28159167221632</v>
      </c>
      <c r="N310" s="209">
        <f>M310/L310-1</f>
        <v>5.2459538625032387E-2</v>
      </c>
      <c r="O310" s="208">
        <f>M310-L310</f>
        <v>5.796022009243444</v>
      </c>
      <c r="P310" s="211"/>
    </row>
    <row r="311" spans="1:16" x14ac:dyDescent="0.25">
      <c r="A311" s="88" t="s">
        <v>49</v>
      </c>
      <c r="B311" s="244">
        <v>89.91</v>
      </c>
      <c r="C311" s="244">
        <v>99.56</v>
      </c>
      <c r="D311" s="244">
        <v>98.01</v>
      </c>
      <c r="E311" s="244">
        <v>104.45</v>
      </c>
      <c r="F311" s="256">
        <f t="shared" ref="F311:F320" si="89">E311/D311-1</f>
        <v>6.5707580859095893E-2</v>
      </c>
      <c r="G311" s="246">
        <f t="shared" si="88"/>
        <v>6.4399999999999977</v>
      </c>
      <c r="H311" s="247"/>
      <c r="I311" s="180"/>
      <c r="J311" s="244">
        <v>118.25142482894157</v>
      </c>
      <c r="K311" s="244">
        <v>133.3754634891161</v>
      </c>
      <c r="L311" s="244">
        <v>139.78529855322412</v>
      </c>
      <c r="M311" s="244">
        <v>145.9066078045779</v>
      </c>
      <c r="N311" s="256">
        <f t="shared" ref="N311:N320" si="90">M311/L311-1</f>
        <v>4.3790794273140587E-2</v>
      </c>
      <c r="O311" s="244">
        <f t="shared" ref="O311:O320" si="91">M311-L311</f>
        <v>6.1213092513537788</v>
      </c>
      <c r="P311" s="247"/>
    </row>
    <row r="312" spans="1:16" x14ac:dyDescent="0.25">
      <c r="A312" s="31" t="s">
        <v>50</v>
      </c>
      <c r="B312" s="222">
        <v>58.56</v>
      </c>
      <c r="C312" s="222">
        <v>74.69</v>
      </c>
      <c r="D312" s="222">
        <v>79.97</v>
      </c>
      <c r="E312" s="222">
        <v>79.099999999999994</v>
      </c>
      <c r="F312" s="237">
        <f t="shared" si="89"/>
        <v>-1.0879079654870671E-2</v>
      </c>
      <c r="G312" s="238">
        <f t="shared" si="88"/>
        <v>-0.87000000000000455</v>
      </c>
      <c r="H312" s="239"/>
      <c r="I312" s="180"/>
      <c r="J312" s="222">
        <v>81.414700866660823</v>
      </c>
      <c r="K312" s="222">
        <v>96.696950429411714</v>
      </c>
      <c r="L312" s="222">
        <v>101.31730150356091</v>
      </c>
      <c r="M312" s="222">
        <v>107.55051926598179</v>
      </c>
      <c r="N312" s="237">
        <f t="shared" si="90"/>
        <v>6.1521750677516751E-2</v>
      </c>
      <c r="O312" s="222">
        <f t="shared" si="91"/>
        <v>6.2332177624208782</v>
      </c>
      <c r="P312" s="239"/>
    </row>
    <row r="313" spans="1:16" x14ac:dyDescent="0.25">
      <c r="A313" s="31" t="s">
        <v>51</v>
      </c>
      <c r="B313" s="222">
        <v>27.56</v>
      </c>
      <c r="C313" s="222">
        <v>28.5</v>
      </c>
      <c r="D313" s="222">
        <v>40.020000000000003</v>
      </c>
      <c r="E313" s="222">
        <v>38.86</v>
      </c>
      <c r="F313" s="237">
        <f t="shared" si="89"/>
        <v>-2.898550724637694E-2</v>
      </c>
      <c r="G313" s="238">
        <f t="shared" si="88"/>
        <v>-1.1600000000000037</v>
      </c>
      <c r="H313" s="239"/>
      <c r="I313" s="180"/>
      <c r="J313" s="222">
        <v>54.895985344462289</v>
      </c>
      <c r="K313" s="222">
        <v>60.086097334687132</v>
      </c>
      <c r="L313" s="222">
        <v>70.782903103112488</v>
      </c>
      <c r="M313" s="222">
        <v>70.604671540289672</v>
      </c>
      <c r="N313" s="237">
        <f t="shared" si="90"/>
        <v>-2.5180030065053982E-3</v>
      </c>
      <c r="O313" s="222">
        <f t="shared" si="91"/>
        <v>-0.17823156282281616</v>
      </c>
      <c r="P313" s="239"/>
    </row>
    <row r="314" spans="1:16" x14ac:dyDescent="0.25">
      <c r="A314" s="31" t="s">
        <v>52</v>
      </c>
      <c r="B314" s="222">
        <v>36.36</v>
      </c>
      <c r="C314" s="222">
        <v>39.32</v>
      </c>
      <c r="D314" s="222">
        <v>47.74</v>
      </c>
      <c r="E314" s="222">
        <v>49.1</v>
      </c>
      <c r="F314" s="237">
        <f t="shared" si="89"/>
        <v>2.8487641390867235E-2</v>
      </c>
      <c r="G314" s="238">
        <f t="shared" si="88"/>
        <v>1.3599999999999994</v>
      </c>
      <c r="H314" s="239"/>
      <c r="I314" s="180"/>
      <c r="J314" s="222">
        <v>50.331836134752095</v>
      </c>
      <c r="K314" s="222">
        <v>60.12349992674369</v>
      </c>
      <c r="L314" s="222">
        <v>65.332979640246435</v>
      </c>
      <c r="M314" s="222">
        <v>67.196756026119743</v>
      </c>
      <c r="N314" s="237">
        <f t="shared" si="90"/>
        <v>2.8527344017311274E-2</v>
      </c>
      <c r="O314" s="222">
        <f t="shared" si="91"/>
        <v>1.8637763858733081</v>
      </c>
      <c r="P314" s="239"/>
    </row>
    <row r="315" spans="1:16" x14ac:dyDescent="0.25">
      <c r="A315" s="31" t="s">
        <v>53</v>
      </c>
      <c r="B315" s="222">
        <v>101.32</v>
      </c>
      <c r="C315" s="222">
        <v>107.84</v>
      </c>
      <c r="D315" s="222">
        <v>121.14</v>
      </c>
      <c r="E315" s="222">
        <v>145.19999999999999</v>
      </c>
      <c r="F315" s="237">
        <f t="shared" si="89"/>
        <v>0.19861317483902918</v>
      </c>
      <c r="G315" s="238">
        <f t="shared" si="88"/>
        <v>24.059999999999988</v>
      </c>
      <c r="H315" s="239"/>
      <c r="I315" s="180"/>
      <c r="J315" s="222">
        <v>111.84802044236955</v>
      </c>
      <c r="K315" s="222">
        <v>142.29764791304996</v>
      </c>
      <c r="L315" s="222">
        <v>158.99894520799913</v>
      </c>
      <c r="M315" s="222">
        <v>175.16644819314848</v>
      </c>
      <c r="N315" s="237">
        <f t="shared" si="90"/>
        <v>0.10168308326825293</v>
      </c>
      <c r="O315" s="222">
        <f t="shared" si="91"/>
        <v>16.167502985149355</v>
      </c>
      <c r="P315" s="239"/>
    </row>
    <row r="316" spans="1:16" x14ac:dyDescent="0.25">
      <c r="A316" s="31" t="s">
        <v>54</v>
      </c>
      <c r="B316" s="222">
        <v>48.39</v>
      </c>
      <c r="C316" s="222">
        <v>46.6</v>
      </c>
      <c r="D316" s="222">
        <v>60.98</v>
      </c>
      <c r="E316" s="222">
        <v>60.94</v>
      </c>
      <c r="F316" s="237">
        <f t="shared" si="89"/>
        <v>-6.559527714004032E-4</v>
      </c>
      <c r="G316" s="238">
        <f t="shared" si="88"/>
        <v>-3.9999999999999147E-2</v>
      </c>
      <c r="H316" s="239"/>
      <c r="I316" s="180"/>
      <c r="J316" s="222">
        <v>64.730510163947514</v>
      </c>
      <c r="K316" s="222">
        <v>75.737193859350668</v>
      </c>
      <c r="L316" s="222">
        <v>81.884457754327443</v>
      </c>
      <c r="M316" s="222">
        <v>79.512310416348555</v>
      </c>
      <c r="N316" s="237">
        <f>M316/L316-1</f>
        <v>-2.8969445521589532E-2</v>
      </c>
      <c r="O316" s="222">
        <f>M316-L316</f>
        <v>-2.3721473379788875</v>
      </c>
      <c r="P316" s="239"/>
    </row>
    <row r="317" spans="1:16" x14ac:dyDescent="0.25">
      <c r="A317" s="31" t="s">
        <v>55</v>
      </c>
      <c r="B317" s="222">
        <v>60.27</v>
      </c>
      <c r="C317" s="222">
        <v>69.36</v>
      </c>
      <c r="D317" s="222">
        <v>82.85</v>
      </c>
      <c r="E317" s="222">
        <v>70.760000000000005</v>
      </c>
      <c r="F317" s="237">
        <f t="shared" si="89"/>
        <v>-0.14592637296318633</v>
      </c>
      <c r="G317" s="238">
        <f t="shared" si="88"/>
        <v>-12.089999999999989</v>
      </c>
      <c r="H317" s="239"/>
      <c r="I317" s="180"/>
      <c r="J317" s="222">
        <v>81.552824481819684</v>
      </c>
      <c r="K317" s="222">
        <v>94.692966044285313</v>
      </c>
      <c r="L317" s="222">
        <v>100.64893668336411</v>
      </c>
      <c r="M317" s="222">
        <v>95.469672737405034</v>
      </c>
      <c r="N317" s="237">
        <f t="shared" si="90"/>
        <v>-5.1458705045764663E-2</v>
      </c>
      <c r="O317" s="222">
        <f t="shared" si="91"/>
        <v>-5.1792639459590788</v>
      </c>
      <c r="P317" s="239"/>
    </row>
    <row r="318" spans="1:16" x14ac:dyDescent="0.25">
      <c r="A318" s="31" t="s">
        <v>56</v>
      </c>
      <c r="B318" s="222">
        <v>86.93</v>
      </c>
      <c r="C318" s="222">
        <v>98.95</v>
      </c>
      <c r="D318" s="222">
        <v>72.53</v>
      </c>
      <c r="E318" s="222">
        <v>84.89</v>
      </c>
      <c r="F318" s="237">
        <f t="shared" si="89"/>
        <v>0.17041224320970638</v>
      </c>
      <c r="G318" s="238">
        <f t="shared" si="88"/>
        <v>12.36</v>
      </c>
      <c r="H318" s="239"/>
      <c r="I318" s="180"/>
      <c r="J318" s="222">
        <v>103.81438075227628</v>
      </c>
      <c r="K318" s="222">
        <v>120.74275466248837</v>
      </c>
      <c r="L318" s="222">
        <v>98.652309276117322</v>
      </c>
      <c r="M318" s="222">
        <v>103.42703488392333</v>
      </c>
      <c r="N318" s="237">
        <f t="shared" si="90"/>
        <v>4.8399532082336272E-2</v>
      </c>
      <c r="O318" s="222">
        <f t="shared" si="91"/>
        <v>4.7747256078060047</v>
      </c>
      <c r="P318" s="243"/>
    </row>
    <row r="319" spans="1:16" x14ac:dyDescent="0.25">
      <c r="A319" s="31" t="s">
        <v>57</v>
      </c>
      <c r="B319" s="222">
        <v>53.45</v>
      </c>
      <c r="C319" s="222">
        <v>80.97</v>
      </c>
      <c r="D319" s="222">
        <v>109.85</v>
      </c>
      <c r="E319" s="222">
        <v>116.42</v>
      </c>
      <c r="F319" s="237">
        <f t="shared" si="89"/>
        <v>5.9808830223031517E-2</v>
      </c>
      <c r="G319" s="238">
        <f t="shared" si="88"/>
        <v>6.5700000000000074</v>
      </c>
      <c r="H319" s="239"/>
      <c r="I319" s="180"/>
      <c r="J319" s="222">
        <v>92.168248419946877</v>
      </c>
      <c r="K319" s="222">
        <v>125.44430979552463</v>
      </c>
      <c r="L319" s="222">
        <v>160.40557580035642</v>
      </c>
      <c r="M319" s="222">
        <v>176.12592727980507</v>
      </c>
      <c r="N319" s="237">
        <f t="shared" si="90"/>
        <v>9.8003772007367651E-2</v>
      </c>
      <c r="O319" s="222">
        <f t="shared" si="91"/>
        <v>15.720351479448652</v>
      </c>
      <c r="P319" s="239"/>
    </row>
    <row r="320" spans="1:16" x14ac:dyDescent="0.25">
      <c r="A320" s="31" t="s">
        <v>73</v>
      </c>
      <c r="B320" s="240">
        <v>38.43</v>
      </c>
      <c r="C320" s="240">
        <v>39.17</v>
      </c>
      <c r="D320" s="240">
        <v>55.49</v>
      </c>
      <c r="E320" s="240">
        <v>55.99</v>
      </c>
      <c r="F320" s="237">
        <f t="shared" si="89"/>
        <v>9.0106325464047732E-3</v>
      </c>
      <c r="G320" s="238">
        <f t="shared" si="88"/>
        <v>0.5</v>
      </c>
      <c r="H320" s="239"/>
      <c r="I320" s="180"/>
      <c r="J320" s="240">
        <v>57.983423626684512</v>
      </c>
      <c r="K320" s="240">
        <v>63.988192777944768</v>
      </c>
      <c r="L320" s="240">
        <v>61.640685361972558</v>
      </c>
      <c r="M320" s="240">
        <v>77.508382959456398</v>
      </c>
      <c r="N320" s="237">
        <f t="shared" si="90"/>
        <v>0.25742247193236034</v>
      </c>
      <c r="O320" s="240">
        <f t="shared" si="91"/>
        <v>15.86769759748384</v>
      </c>
      <c r="P320" s="239"/>
    </row>
    <row r="321" spans="1:16" x14ac:dyDescent="0.25">
      <c r="A321" s="42" t="s">
        <v>13</v>
      </c>
      <c r="B321" s="43"/>
      <c r="C321" s="43"/>
      <c r="D321" s="43"/>
      <c r="E321" s="43"/>
      <c r="F321" s="43"/>
      <c r="G321" s="43"/>
      <c r="H321" s="43"/>
      <c r="I321" s="43"/>
      <c r="J321" s="43"/>
      <c r="K321" s="43"/>
      <c r="L321" s="43"/>
      <c r="M321" s="43"/>
      <c r="N321" s="43"/>
      <c r="O321" s="43"/>
      <c r="P321" s="44"/>
    </row>
    <row r="322" spans="1:16" ht="23.25" x14ac:dyDescent="0.35">
      <c r="A322" s="257" t="s">
        <v>76</v>
      </c>
      <c r="B322" s="257"/>
      <c r="C322" s="257"/>
      <c r="D322" s="257"/>
      <c r="E322" s="257"/>
      <c r="F322" s="257"/>
      <c r="G322" s="257"/>
      <c r="H322" s="257"/>
      <c r="I322" s="257"/>
      <c r="J322" s="257"/>
      <c r="K322" s="257"/>
      <c r="L322" s="257"/>
      <c r="M322" s="257"/>
      <c r="N322" s="257"/>
      <c r="O322" s="257"/>
      <c r="P322" s="257"/>
    </row>
    <row r="323" spans="1:16" ht="21" x14ac:dyDescent="0.35">
      <c r="A323" s="258" t="s">
        <v>77</v>
      </c>
      <c r="B323" s="258"/>
      <c r="C323" s="258"/>
      <c r="D323" s="258"/>
      <c r="E323" s="258"/>
      <c r="F323" s="258"/>
      <c r="G323" s="258"/>
      <c r="H323" s="258"/>
      <c r="I323" s="258"/>
      <c r="J323" s="258"/>
      <c r="K323" s="258"/>
      <c r="L323" s="258"/>
      <c r="M323" s="258"/>
      <c r="N323" s="258"/>
      <c r="O323" s="258"/>
      <c r="P323" s="258"/>
    </row>
    <row r="324" spans="1:16" x14ac:dyDescent="0.25">
      <c r="A324" s="67"/>
      <c r="B324" s="11" t="s">
        <v>153</v>
      </c>
      <c r="C324" s="12"/>
      <c r="D324" s="12"/>
      <c r="E324" s="12"/>
      <c r="F324" s="12"/>
      <c r="G324" s="12"/>
      <c r="H324" s="12"/>
      <c r="I324" s="259"/>
      <c r="J324" s="11" t="str">
        <f>CONCATENATE("acumulado ",B324," (promedio del periodo acumulado)")</f>
        <v>acumulado mayo (promedio del periodo acumulado)</v>
      </c>
      <c r="K324" s="12"/>
      <c r="L324" s="12"/>
      <c r="M324" s="12"/>
      <c r="N324" s="12"/>
      <c r="O324" s="12"/>
      <c r="P324" s="13"/>
    </row>
    <row r="325" spans="1:16" x14ac:dyDescent="0.25">
      <c r="A325" s="15"/>
      <c r="B325" s="97">
        <f>B$6</f>
        <v>2023</v>
      </c>
      <c r="C325" s="97">
        <f>C$6</f>
        <v>2024</v>
      </c>
      <c r="D325" s="97">
        <f>D$6</f>
        <v>2025</v>
      </c>
      <c r="E325" s="97">
        <f>E$6</f>
        <v>2026</v>
      </c>
      <c r="F325" s="97" t="str">
        <f>CONCATENATE("var ",RIGHT(E325,2),"/",RIGHT(D325,2))</f>
        <v>var 26/25</v>
      </c>
      <c r="G325" s="97" t="str">
        <f>CONCATENATE("dif ",RIGHT(E325,2),"-",RIGHT(D325,2))</f>
        <v>dif 26-25</v>
      </c>
      <c r="H325" s="260" t="str">
        <f>CONCATENATE("cuota ",RIGHT(E325,2))</f>
        <v>cuota 26</v>
      </c>
      <c r="I325" s="261"/>
      <c r="J325" s="97">
        <f>J$6</f>
        <v>2023</v>
      </c>
      <c r="K325" s="97">
        <f>K$6</f>
        <v>2024</v>
      </c>
      <c r="L325" s="97">
        <f>L$6</f>
        <v>2025</v>
      </c>
      <c r="M325" s="97">
        <f>M$6</f>
        <v>2026</v>
      </c>
      <c r="N325" s="97" t="str">
        <f>CONCATENATE("var ",RIGHT(M325,2),"/",RIGHT(L325,2))</f>
        <v>var 26/25</v>
      </c>
      <c r="O325" s="97" t="str">
        <f>CONCATENATE("dif ",RIGHT(M325,2),"-",RIGHT(L325,2))</f>
        <v>dif 26-25</v>
      </c>
      <c r="P325" s="260" t="str">
        <f>CONCATENATE("cuota ",RIGHT(M325,2))</f>
        <v>cuota 26</v>
      </c>
    </row>
    <row r="326" spans="1:16" x14ac:dyDescent="0.25">
      <c r="A326" s="262" t="s">
        <v>4</v>
      </c>
      <c r="B326" s="263">
        <v>302</v>
      </c>
      <c r="C326" s="263">
        <v>316</v>
      </c>
      <c r="D326" s="263">
        <v>318</v>
      </c>
      <c r="E326" s="263">
        <v>330</v>
      </c>
      <c r="F326" s="264">
        <f t="shared" ref="F326:F337" si="92">E326/D326-1</f>
        <v>3.7735849056603765E-2</v>
      </c>
      <c r="G326" s="265">
        <f t="shared" ref="G326:G337" si="93">E326-D326</f>
        <v>12</v>
      </c>
      <c r="H326" s="264">
        <f t="shared" ref="H326:H337" si="94">E326/$E$326</f>
        <v>1</v>
      </c>
      <c r="I326" s="266"/>
      <c r="J326" s="267">
        <v>308</v>
      </c>
      <c r="K326" s="267">
        <v>320</v>
      </c>
      <c r="L326" s="267">
        <v>323</v>
      </c>
      <c r="M326" s="267">
        <v>331</v>
      </c>
      <c r="N326" s="264">
        <f t="shared" ref="N326:N337" si="95">M326/L326-1</f>
        <v>2.4767801857585203E-2</v>
      </c>
      <c r="O326" s="265">
        <f t="shared" ref="O326:O337" si="96">M326-L326</f>
        <v>8</v>
      </c>
      <c r="P326" s="264">
        <f>M326/$M$326</f>
        <v>1</v>
      </c>
    </row>
    <row r="327" spans="1:16" x14ac:dyDescent="0.25">
      <c r="A327" s="268" t="s">
        <v>5</v>
      </c>
      <c r="B327" s="269">
        <v>194</v>
      </c>
      <c r="C327" s="269">
        <v>209</v>
      </c>
      <c r="D327" s="269">
        <v>208</v>
      </c>
      <c r="E327" s="269">
        <v>218</v>
      </c>
      <c r="F327" s="270">
        <f t="shared" si="92"/>
        <v>4.8076923076923128E-2</v>
      </c>
      <c r="G327" s="271">
        <f t="shared" si="93"/>
        <v>10</v>
      </c>
      <c r="H327" s="270">
        <f t="shared" si="94"/>
        <v>0.66060606060606064</v>
      </c>
      <c r="I327" s="272"/>
      <c r="J327" s="273">
        <v>197</v>
      </c>
      <c r="K327" s="273">
        <v>210</v>
      </c>
      <c r="L327" s="273">
        <v>211</v>
      </c>
      <c r="M327" s="273">
        <v>219</v>
      </c>
      <c r="N327" s="270">
        <f t="shared" si="95"/>
        <v>3.7914691943127909E-2</v>
      </c>
      <c r="O327" s="271">
        <f t="shared" si="96"/>
        <v>8</v>
      </c>
      <c r="P327" s="270">
        <f t="shared" ref="P327:P337" si="97">M327/$M$326</f>
        <v>0.66163141993957708</v>
      </c>
    </row>
    <row r="328" spans="1:16" x14ac:dyDescent="0.25">
      <c r="A328" s="60" t="s">
        <v>6</v>
      </c>
      <c r="B328" s="274">
        <v>26</v>
      </c>
      <c r="C328" s="274">
        <v>30</v>
      </c>
      <c r="D328" s="274">
        <v>30</v>
      </c>
      <c r="E328" s="274">
        <v>33</v>
      </c>
      <c r="F328" s="275">
        <f t="shared" si="92"/>
        <v>0.10000000000000009</v>
      </c>
      <c r="G328" s="276">
        <f t="shared" si="93"/>
        <v>3</v>
      </c>
      <c r="H328" s="275">
        <f t="shared" si="94"/>
        <v>0.1</v>
      </c>
      <c r="I328" s="277"/>
      <c r="J328" s="278">
        <v>27</v>
      </c>
      <c r="K328" s="278">
        <v>30</v>
      </c>
      <c r="L328" s="278">
        <v>30</v>
      </c>
      <c r="M328" s="278">
        <v>33</v>
      </c>
      <c r="N328" s="275">
        <f t="shared" si="95"/>
        <v>0.10000000000000009</v>
      </c>
      <c r="O328" s="276">
        <f t="shared" si="96"/>
        <v>3</v>
      </c>
      <c r="P328" s="275">
        <f t="shared" si="97"/>
        <v>9.9697885196374625E-2</v>
      </c>
    </row>
    <row r="329" spans="1:16" x14ac:dyDescent="0.25">
      <c r="A329" s="31" t="s">
        <v>7</v>
      </c>
      <c r="B329" s="279">
        <v>103</v>
      </c>
      <c r="C329" s="279">
        <v>105</v>
      </c>
      <c r="D329" s="279">
        <v>104</v>
      </c>
      <c r="E329" s="279">
        <v>108</v>
      </c>
      <c r="F329" s="237">
        <f t="shared" si="92"/>
        <v>3.8461538461538547E-2</v>
      </c>
      <c r="G329" s="280">
        <f t="shared" si="93"/>
        <v>4</v>
      </c>
      <c r="H329" s="237">
        <f t="shared" si="94"/>
        <v>0.32727272727272727</v>
      </c>
      <c r="I329" s="281"/>
      <c r="J329" s="282">
        <v>102</v>
      </c>
      <c r="K329" s="282">
        <v>105</v>
      </c>
      <c r="L329" s="282">
        <v>106</v>
      </c>
      <c r="M329" s="282">
        <v>108</v>
      </c>
      <c r="N329" s="237">
        <f t="shared" si="95"/>
        <v>1.8867924528301883E-2</v>
      </c>
      <c r="O329" s="280">
        <f t="shared" si="96"/>
        <v>2</v>
      </c>
      <c r="P329" s="237">
        <f t="shared" si="97"/>
        <v>0.32628398791540786</v>
      </c>
    </row>
    <row r="330" spans="1:16" x14ac:dyDescent="0.25">
      <c r="A330" s="31" t="s">
        <v>8</v>
      </c>
      <c r="B330" s="279">
        <v>41</v>
      </c>
      <c r="C330" s="279">
        <v>43</v>
      </c>
      <c r="D330" s="279">
        <v>42</v>
      </c>
      <c r="E330" s="279">
        <v>42</v>
      </c>
      <c r="F330" s="237">
        <f t="shared" si="92"/>
        <v>0</v>
      </c>
      <c r="G330" s="280">
        <f t="shared" si="93"/>
        <v>0</v>
      </c>
      <c r="H330" s="237">
        <f t="shared" si="94"/>
        <v>0.12727272727272726</v>
      </c>
      <c r="I330" s="281"/>
      <c r="J330" s="282">
        <v>43</v>
      </c>
      <c r="K330" s="282">
        <v>44</v>
      </c>
      <c r="L330" s="282">
        <v>42</v>
      </c>
      <c r="M330" s="282">
        <v>42</v>
      </c>
      <c r="N330" s="237">
        <f t="shared" si="95"/>
        <v>0</v>
      </c>
      <c r="O330" s="280">
        <f t="shared" si="96"/>
        <v>0</v>
      </c>
      <c r="P330" s="237">
        <f t="shared" si="97"/>
        <v>0.12688821752265861</v>
      </c>
    </row>
    <row r="331" spans="1:16" x14ac:dyDescent="0.25">
      <c r="A331" s="31" t="s">
        <v>9</v>
      </c>
      <c r="B331" s="279">
        <v>14</v>
      </c>
      <c r="C331" s="279">
        <v>15</v>
      </c>
      <c r="D331" s="279">
        <v>16</v>
      </c>
      <c r="E331" s="279">
        <v>18</v>
      </c>
      <c r="F331" s="237">
        <f t="shared" si="92"/>
        <v>0.125</v>
      </c>
      <c r="G331" s="280">
        <f t="shared" si="93"/>
        <v>2</v>
      </c>
      <c r="H331" s="237">
        <f t="shared" si="94"/>
        <v>5.4545454545454543E-2</v>
      </c>
      <c r="I331" s="281"/>
      <c r="J331" s="282">
        <v>14</v>
      </c>
      <c r="K331" s="282">
        <v>15</v>
      </c>
      <c r="L331" s="282">
        <v>15</v>
      </c>
      <c r="M331" s="282">
        <v>17</v>
      </c>
      <c r="N331" s="237">
        <f t="shared" si="95"/>
        <v>0.1333333333333333</v>
      </c>
      <c r="O331" s="280">
        <f t="shared" si="96"/>
        <v>2</v>
      </c>
      <c r="P331" s="237">
        <f t="shared" si="97"/>
        <v>5.1359516616314202E-2</v>
      </c>
    </row>
    <row r="332" spans="1:16" x14ac:dyDescent="0.25">
      <c r="A332" s="52" t="s">
        <v>10</v>
      </c>
      <c r="B332" s="283">
        <v>10</v>
      </c>
      <c r="C332" s="283">
        <v>16</v>
      </c>
      <c r="D332" s="283">
        <v>16</v>
      </c>
      <c r="E332" s="283">
        <v>17</v>
      </c>
      <c r="F332" s="284">
        <f t="shared" si="92"/>
        <v>6.25E-2</v>
      </c>
      <c r="G332" s="285">
        <f t="shared" si="93"/>
        <v>1</v>
      </c>
      <c r="H332" s="284">
        <f t="shared" si="94"/>
        <v>5.1515151515151514E-2</v>
      </c>
      <c r="I332" s="286"/>
      <c r="J332" s="287">
        <v>10</v>
      </c>
      <c r="K332" s="287">
        <v>15</v>
      </c>
      <c r="L332" s="287">
        <v>16</v>
      </c>
      <c r="M332" s="287">
        <v>16</v>
      </c>
      <c r="N332" s="284">
        <f t="shared" si="95"/>
        <v>0</v>
      </c>
      <c r="O332" s="285">
        <f t="shared" si="96"/>
        <v>0</v>
      </c>
      <c r="P332" s="284">
        <f t="shared" si="97"/>
        <v>4.8338368580060423E-2</v>
      </c>
    </row>
    <row r="333" spans="1:16" x14ac:dyDescent="0.25">
      <c r="A333" s="288" t="s">
        <v>11</v>
      </c>
      <c r="B333" s="269">
        <v>108</v>
      </c>
      <c r="C333" s="269">
        <v>107</v>
      </c>
      <c r="D333" s="269">
        <v>110</v>
      </c>
      <c r="E333" s="269">
        <v>112</v>
      </c>
      <c r="F333" s="270">
        <f t="shared" si="92"/>
        <v>1.8181818181818077E-2</v>
      </c>
      <c r="G333" s="271">
        <f t="shared" si="93"/>
        <v>2</v>
      </c>
      <c r="H333" s="270">
        <f t="shared" si="94"/>
        <v>0.33939393939393941</v>
      </c>
      <c r="I333" s="272"/>
      <c r="J333" s="273">
        <v>110</v>
      </c>
      <c r="K333" s="273">
        <v>110</v>
      </c>
      <c r="L333" s="273">
        <v>112</v>
      </c>
      <c r="M333" s="273">
        <v>112</v>
      </c>
      <c r="N333" s="270">
        <f t="shared" si="95"/>
        <v>0</v>
      </c>
      <c r="O333" s="271">
        <f t="shared" si="96"/>
        <v>0</v>
      </c>
      <c r="P333" s="270">
        <f t="shared" si="97"/>
        <v>0.33836858006042297</v>
      </c>
    </row>
    <row r="334" spans="1:16" x14ac:dyDescent="0.25">
      <c r="A334" s="60" t="s">
        <v>12</v>
      </c>
      <c r="B334" s="279">
        <v>5</v>
      </c>
      <c r="C334" s="279">
        <v>5</v>
      </c>
      <c r="D334" s="279">
        <v>6</v>
      </c>
      <c r="E334" s="279">
        <v>6</v>
      </c>
      <c r="F334" s="275">
        <f t="shared" si="92"/>
        <v>0</v>
      </c>
      <c r="G334" s="276">
        <f t="shared" si="93"/>
        <v>0</v>
      </c>
      <c r="H334" s="275">
        <f t="shared" si="94"/>
        <v>1.8181818181818181E-2</v>
      </c>
      <c r="I334" s="277"/>
      <c r="J334" s="282">
        <v>5</v>
      </c>
      <c r="K334" s="282">
        <v>5</v>
      </c>
      <c r="L334" s="282">
        <v>6</v>
      </c>
      <c r="M334" s="282">
        <v>6</v>
      </c>
      <c r="N334" s="275">
        <f t="shared" si="95"/>
        <v>0</v>
      </c>
      <c r="O334" s="276">
        <f t="shared" si="96"/>
        <v>0</v>
      </c>
      <c r="P334" s="275">
        <f t="shared" si="97"/>
        <v>1.812688821752266E-2</v>
      </c>
    </row>
    <row r="335" spans="1:16" x14ac:dyDescent="0.25">
      <c r="A335" s="31" t="s">
        <v>8</v>
      </c>
      <c r="B335" s="279">
        <v>53</v>
      </c>
      <c r="C335" s="279">
        <v>53</v>
      </c>
      <c r="D335" s="279">
        <v>53</v>
      </c>
      <c r="E335" s="279">
        <v>54</v>
      </c>
      <c r="F335" s="237">
        <f t="shared" si="92"/>
        <v>1.8867924528301883E-2</v>
      </c>
      <c r="G335" s="280">
        <f t="shared" si="93"/>
        <v>1</v>
      </c>
      <c r="H335" s="237">
        <f t="shared" si="94"/>
        <v>0.16363636363636364</v>
      </c>
      <c r="I335" s="281"/>
      <c r="J335" s="282">
        <v>53</v>
      </c>
      <c r="K335" s="282">
        <v>53</v>
      </c>
      <c r="L335" s="282">
        <v>53</v>
      </c>
      <c r="M335" s="282">
        <v>54</v>
      </c>
      <c r="N335" s="237">
        <f t="shared" si="95"/>
        <v>1.8867924528301883E-2</v>
      </c>
      <c r="O335" s="280">
        <f t="shared" si="96"/>
        <v>1</v>
      </c>
      <c r="P335" s="237">
        <f t="shared" si="97"/>
        <v>0.16314199395770393</v>
      </c>
    </row>
    <row r="336" spans="1:16" x14ac:dyDescent="0.25">
      <c r="A336" s="31" t="s">
        <v>9</v>
      </c>
      <c r="B336" s="279">
        <v>31</v>
      </c>
      <c r="C336" s="279">
        <v>29</v>
      </c>
      <c r="D336" s="279">
        <v>30</v>
      </c>
      <c r="E336" s="279">
        <v>30</v>
      </c>
      <c r="F336" s="237">
        <f t="shared" si="92"/>
        <v>0</v>
      </c>
      <c r="G336" s="280">
        <f t="shared" si="93"/>
        <v>0</v>
      </c>
      <c r="H336" s="237">
        <f t="shared" si="94"/>
        <v>9.0909090909090912E-2</v>
      </c>
      <c r="I336" s="281"/>
      <c r="J336" s="282">
        <v>32</v>
      </c>
      <c r="K336" s="282">
        <v>32</v>
      </c>
      <c r="L336" s="282">
        <v>30</v>
      </c>
      <c r="M336" s="282">
        <v>30</v>
      </c>
      <c r="N336" s="237">
        <f t="shared" si="95"/>
        <v>0</v>
      </c>
      <c r="O336" s="280">
        <f t="shared" si="96"/>
        <v>0</v>
      </c>
      <c r="P336" s="237">
        <f t="shared" si="97"/>
        <v>9.0634441087613288E-2</v>
      </c>
    </row>
    <row r="337" spans="1:16" x14ac:dyDescent="0.25">
      <c r="A337" s="63" t="s">
        <v>10</v>
      </c>
      <c r="B337" s="283">
        <v>19</v>
      </c>
      <c r="C337" s="283">
        <v>20</v>
      </c>
      <c r="D337" s="283">
        <v>21</v>
      </c>
      <c r="E337" s="283">
        <v>22</v>
      </c>
      <c r="F337" s="250">
        <f t="shared" si="92"/>
        <v>4.7619047619047672E-2</v>
      </c>
      <c r="G337" s="289">
        <f t="shared" si="93"/>
        <v>1</v>
      </c>
      <c r="H337" s="250">
        <f t="shared" si="94"/>
        <v>6.6666666666666666E-2</v>
      </c>
      <c r="I337" s="290"/>
      <c r="J337" s="287">
        <v>19</v>
      </c>
      <c r="K337" s="287">
        <v>20</v>
      </c>
      <c r="L337" s="287">
        <v>21</v>
      </c>
      <c r="M337" s="287">
        <v>21</v>
      </c>
      <c r="N337" s="250">
        <f t="shared" si="95"/>
        <v>0</v>
      </c>
      <c r="O337" s="289">
        <f t="shared" si="96"/>
        <v>0</v>
      </c>
      <c r="P337" s="250">
        <f t="shared" si="97"/>
        <v>6.3444108761329304E-2</v>
      </c>
    </row>
    <row r="338" spans="1:16" ht="21" x14ac:dyDescent="0.35">
      <c r="A338" s="291" t="s">
        <v>78</v>
      </c>
      <c r="B338" s="291"/>
      <c r="C338" s="291"/>
      <c r="D338" s="291"/>
      <c r="E338" s="291"/>
      <c r="F338" s="291"/>
      <c r="G338" s="291"/>
      <c r="H338" s="291"/>
      <c r="I338" s="291"/>
      <c r="J338" s="291"/>
      <c r="K338" s="291"/>
      <c r="L338" s="291"/>
      <c r="M338" s="291"/>
      <c r="N338" s="291"/>
      <c r="O338" s="291"/>
      <c r="P338" s="291"/>
    </row>
    <row r="339" spans="1:16" x14ac:dyDescent="0.25">
      <c r="A339" s="67"/>
      <c r="B339" s="11" t="s">
        <v>153</v>
      </c>
      <c r="C339" s="12"/>
      <c r="D339" s="12"/>
      <c r="E339" s="12"/>
      <c r="F339" s="12"/>
      <c r="G339" s="12"/>
      <c r="H339" s="12"/>
      <c r="I339" s="259"/>
      <c r="J339" s="11" t="str">
        <f>$J$324</f>
        <v>acumulado mayo (promedio del periodo acumulado)</v>
      </c>
      <c r="K339" s="12"/>
      <c r="L339" s="12"/>
      <c r="M339" s="12"/>
      <c r="N339" s="12"/>
      <c r="O339" s="12"/>
      <c r="P339" s="13"/>
    </row>
    <row r="340" spans="1:16" x14ac:dyDescent="0.25">
      <c r="A340" s="15"/>
      <c r="B340" s="97">
        <f>B$6</f>
        <v>2023</v>
      </c>
      <c r="C340" s="97">
        <f>C$6</f>
        <v>2024</v>
      </c>
      <c r="D340" s="97">
        <f>D$6</f>
        <v>2025</v>
      </c>
      <c r="E340" s="97">
        <f>E$6</f>
        <v>2026</v>
      </c>
      <c r="F340" s="97" t="str">
        <f>CONCATENATE("var ",RIGHT(E340,2),"/",RIGHT(D340,2))</f>
        <v>var 26/25</v>
      </c>
      <c r="G340" s="97" t="str">
        <f>CONCATENATE("dif ",RIGHT(E340,2),"-",RIGHT(D340,2))</f>
        <v>dif 26-25</v>
      </c>
      <c r="H340" s="97" t="str">
        <f>CONCATENATE("cuota ",RIGHT(E340,2))</f>
        <v>cuota 26</v>
      </c>
      <c r="I340" s="261"/>
      <c r="J340" s="97">
        <f>J$6</f>
        <v>2023</v>
      </c>
      <c r="K340" s="97">
        <f>K$6</f>
        <v>2024</v>
      </c>
      <c r="L340" s="97">
        <f>L$6</f>
        <v>2025</v>
      </c>
      <c r="M340" s="97">
        <f>M$6</f>
        <v>2026</v>
      </c>
      <c r="N340" s="97" t="str">
        <f>CONCATENATE("var ",RIGHT(M340,2),"/",RIGHT(L340,2))</f>
        <v>var 26/25</v>
      </c>
      <c r="O340" s="97" t="str">
        <f>CONCATENATE("dif ",RIGHT(M340,2),"-",RIGHT(L340,2))</f>
        <v>dif 26-25</v>
      </c>
      <c r="P340" s="97" t="str">
        <f>CONCATENATE("cuota ",RIGHT(M340,2))</f>
        <v>cuota 26</v>
      </c>
    </row>
    <row r="341" spans="1:16" x14ac:dyDescent="0.25">
      <c r="A341" s="262" t="s">
        <v>48</v>
      </c>
      <c r="B341" s="263">
        <v>302</v>
      </c>
      <c r="C341" s="263">
        <v>316</v>
      </c>
      <c r="D341" s="263">
        <v>318</v>
      </c>
      <c r="E341" s="263">
        <v>330</v>
      </c>
      <c r="F341" s="264">
        <f t="shared" ref="F341:F351" si="98">E341/D341-1</f>
        <v>3.7735849056603765E-2</v>
      </c>
      <c r="G341" s="265">
        <f t="shared" ref="G341:G351" si="99">E341-D341</f>
        <v>12</v>
      </c>
      <c r="H341" s="264">
        <f t="shared" ref="H341:H351" si="100">E341/$E$341</f>
        <v>1</v>
      </c>
      <c r="I341" s="266"/>
      <c r="J341" s="267">
        <v>308</v>
      </c>
      <c r="K341" s="267">
        <v>320</v>
      </c>
      <c r="L341" s="267">
        <v>323</v>
      </c>
      <c r="M341" s="267">
        <v>331</v>
      </c>
      <c r="N341" s="264">
        <f t="shared" ref="N341:N351" si="101">M341/L341-1</f>
        <v>2.4767801857585203E-2</v>
      </c>
      <c r="O341" s="265">
        <f t="shared" ref="O341:O351" si="102">M341-L341</f>
        <v>8</v>
      </c>
      <c r="P341" s="264">
        <f>M341/$M$341</f>
        <v>1</v>
      </c>
    </row>
    <row r="342" spans="1:16" x14ac:dyDescent="0.25">
      <c r="A342" s="88" t="s">
        <v>49</v>
      </c>
      <c r="B342" s="279">
        <v>90</v>
      </c>
      <c r="C342" s="279">
        <v>93</v>
      </c>
      <c r="D342" s="274">
        <v>89</v>
      </c>
      <c r="E342" s="279">
        <v>95</v>
      </c>
      <c r="F342" s="237">
        <f t="shared" si="98"/>
        <v>6.7415730337078594E-2</v>
      </c>
      <c r="G342" s="280">
        <f t="shared" si="99"/>
        <v>6</v>
      </c>
      <c r="H342" s="237">
        <f t="shared" si="100"/>
        <v>0.2878787878787879</v>
      </c>
      <c r="I342" s="281"/>
      <c r="J342" s="282">
        <v>90</v>
      </c>
      <c r="K342" s="282">
        <v>93</v>
      </c>
      <c r="L342" s="282">
        <v>91</v>
      </c>
      <c r="M342" s="282">
        <v>95</v>
      </c>
      <c r="N342" s="237">
        <f t="shared" si="101"/>
        <v>4.3956043956044022E-2</v>
      </c>
      <c r="O342" s="280">
        <f t="shared" si="102"/>
        <v>4</v>
      </c>
      <c r="P342" s="237">
        <f t="shared" ref="P342:P351" si="103">M342/$M$341</f>
        <v>0.28700906344410876</v>
      </c>
    </row>
    <row r="343" spans="1:16" x14ac:dyDescent="0.25">
      <c r="A343" s="31" t="s">
        <v>50</v>
      </c>
      <c r="B343" s="279">
        <v>76</v>
      </c>
      <c r="C343" s="279">
        <v>77</v>
      </c>
      <c r="D343" s="279">
        <v>78</v>
      </c>
      <c r="E343" s="279">
        <v>79</v>
      </c>
      <c r="F343" s="237">
        <f t="shared" si="98"/>
        <v>1.2820512820512775E-2</v>
      </c>
      <c r="G343" s="280">
        <f t="shared" si="99"/>
        <v>1</v>
      </c>
      <c r="H343" s="237">
        <f t="shared" si="100"/>
        <v>0.23939393939393938</v>
      </c>
      <c r="I343" s="281"/>
      <c r="J343" s="282">
        <v>78</v>
      </c>
      <c r="K343" s="282">
        <v>81</v>
      </c>
      <c r="L343" s="282">
        <v>80</v>
      </c>
      <c r="M343" s="282">
        <v>80</v>
      </c>
      <c r="N343" s="237">
        <f t="shared" si="101"/>
        <v>0</v>
      </c>
      <c r="O343" s="280">
        <f t="shared" si="102"/>
        <v>0</v>
      </c>
      <c r="P343" s="237">
        <f t="shared" si="103"/>
        <v>0.24169184290030213</v>
      </c>
    </row>
    <row r="344" spans="1:16" x14ac:dyDescent="0.25">
      <c r="A344" s="31" t="s">
        <v>52</v>
      </c>
      <c r="B344" s="279">
        <v>60</v>
      </c>
      <c r="C344" s="279">
        <v>64</v>
      </c>
      <c r="D344" s="279">
        <v>64</v>
      </c>
      <c r="E344" s="279">
        <v>68</v>
      </c>
      <c r="F344" s="237">
        <f t="shared" si="98"/>
        <v>6.25E-2</v>
      </c>
      <c r="G344" s="280">
        <f t="shared" si="99"/>
        <v>4</v>
      </c>
      <c r="H344" s="237">
        <f t="shared" si="100"/>
        <v>0.20606060606060606</v>
      </c>
      <c r="I344" s="281"/>
      <c r="J344" s="282">
        <v>61</v>
      </c>
      <c r="K344" s="282">
        <v>63</v>
      </c>
      <c r="L344" s="282">
        <v>64</v>
      </c>
      <c r="M344" s="282">
        <v>68</v>
      </c>
      <c r="N344" s="237">
        <f t="shared" si="101"/>
        <v>6.25E-2</v>
      </c>
      <c r="O344" s="280">
        <f t="shared" si="102"/>
        <v>4</v>
      </c>
      <c r="P344" s="237">
        <f t="shared" si="103"/>
        <v>0.20543806646525681</v>
      </c>
    </row>
    <row r="345" spans="1:16" x14ac:dyDescent="0.25">
      <c r="A345" s="31" t="s">
        <v>53</v>
      </c>
      <c r="B345" s="279">
        <v>12</v>
      </c>
      <c r="C345" s="279">
        <v>12</v>
      </c>
      <c r="D345" s="279">
        <v>13</v>
      </c>
      <c r="E345" s="279">
        <v>13</v>
      </c>
      <c r="F345" s="237">
        <f t="shared" si="98"/>
        <v>0</v>
      </c>
      <c r="G345" s="280">
        <f t="shared" si="99"/>
        <v>0</v>
      </c>
      <c r="H345" s="237">
        <f t="shared" si="100"/>
        <v>3.9393939393939391E-2</v>
      </c>
      <c r="I345" s="281"/>
      <c r="J345" s="282">
        <v>12</v>
      </c>
      <c r="K345" s="282">
        <v>12</v>
      </c>
      <c r="L345" s="282">
        <v>13</v>
      </c>
      <c r="M345" s="282">
        <v>13</v>
      </c>
      <c r="N345" s="237">
        <f t="shared" si="101"/>
        <v>0</v>
      </c>
      <c r="O345" s="280">
        <f t="shared" si="102"/>
        <v>0</v>
      </c>
      <c r="P345" s="237">
        <f t="shared" si="103"/>
        <v>3.9274924471299093E-2</v>
      </c>
    </row>
    <row r="346" spans="1:16" x14ac:dyDescent="0.25">
      <c r="A346" s="31" t="s">
        <v>54</v>
      </c>
      <c r="B346" s="279">
        <v>19</v>
      </c>
      <c r="C346" s="279">
        <v>20</v>
      </c>
      <c r="D346" s="279">
        <v>20</v>
      </c>
      <c r="E346" s="279">
        <v>21</v>
      </c>
      <c r="F346" s="237">
        <f t="shared" si="98"/>
        <v>5.0000000000000044E-2</v>
      </c>
      <c r="G346" s="280">
        <f t="shared" si="99"/>
        <v>1</v>
      </c>
      <c r="H346" s="237">
        <f t="shared" si="100"/>
        <v>6.363636363636363E-2</v>
      </c>
      <c r="I346" s="281"/>
      <c r="J346" s="282">
        <v>19</v>
      </c>
      <c r="K346" s="282">
        <v>20</v>
      </c>
      <c r="L346" s="282">
        <v>20</v>
      </c>
      <c r="M346" s="282">
        <v>21</v>
      </c>
      <c r="N346" s="237">
        <f t="shared" si="101"/>
        <v>5.0000000000000044E-2</v>
      </c>
      <c r="O346" s="280">
        <f t="shared" si="102"/>
        <v>1</v>
      </c>
      <c r="P346" s="237">
        <f t="shared" si="103"/>
        <v>6.3444108761329304E-2</v>
      </c>
    </row>
    <row r="347" spans="1:16" x14ac:dyDescent="0.25">
      <c r="A347" s="31" t="s">
        <v>55</v>
      </c>
      <c r="B347" s="279">
        <v>5</v>
      </c>
      <c r="C347" s="279">
        <v>6</v>
      </c>
      <c r="D347" s="279">
        <v>6</v>
      </c>
      <c r="E347" s="279">
        <v>6</v>
      </c>
      <c r="F347" s="237">
        <f t="shared" si="98"/>
        <v>0</v>
      </c>
      <c r="G347" s="280">
        <f t="shared" si="99"/>
        <v>0</v>
      </c>
      <c r="H347" s="237">
        <f t="shared" si="100"/>
        <v>1.8181818181818181E-2</v>
      </c>
      <c r="I347" s="281"/>
      <c r="J347" s="282">
        <v>5</v>
      </c>
      <c r="K347" s="282">
        <v>6</v>
      </c>
      <c r="L347" s="282">
        <v>6</v>
      </c>
      <c r="M347" s="282">
        <v>6</v>
      </c>
      <c r="N347" s="237">
        <f t="shared" si="101"/>
        <v>0</v>
      </c>
      <c r="O347" s="280">
        <f t="shared" si="102"/>
        <v>0</v>
      </c>
      <c r="P347" s="237">
        <f t="shared" si="103"/>
        <v>1.812688821752266E-2</v>
      </c>
    </row>
    <row r="348" spans="1:16" x14ac:dyDescent="0.25">
      <c r="A348" s="31" t="s">
        <v>56</v>
      </c>
      <c r="B348" s="279">
        <v>13</v>
      </c>
      <c r="C348" s="279">
        <v>14</v>
      </c>
      <c r="D348" s="279">
        <v>15</v>
      </c>
      <c r="E348" s="279">
        <v>15</v>
      </c>
      <c r="F348" s="237">
        <f t="shared" si="98"/>
        <v>0</v>
      </c>
      <c r="G348" s="280">
        <f t="shared" si="99"/>
        <v>0</v>
      </c>
      <c r="H348" s="237">
        <f t="shared" si="100"/>
        <v>4.5454545454545456E-2</v>
      </c>
      <c r="I348" s="281"/>
      <c r="J348" s="282">
        <v>13</v>
      </c>
      <c r="K348" s="282">
        <v>14</v>
      </c>
      <c r="L348" s="282">
        <v>15</v>
      </c>
      <c r="M348" s="282">
        <v>15</v>
      </c>
      <c r="N348" s="237">
        <f t="shared" si="101"/>
        <v>0</v>
      </c>
      <c r="O348" s="280">
        <f t="shared" si="102"/>
        <v>0</v>
      </c>
      <c r="P348" s="237">
        <f t="shared" si="103"/>
        <v>4.5317220543806644E-2</v>
      </c>
    </row>
    <row r="349" spans="1:16" x14ac:dyDescent="0.25">
      <c r="A349" s="31" t="s">
        <v>51</v>
      </c>
      <c r="B349" s="279">
        <v>7</v>
      </c>
      <c r="C349" s="279">
        <v>7</v>
      </c>
      <c r="D349" s="279">
        <v>8</v>
      </c>
      <c r="E349" s="279">
        <v>8</v>
      </c>
      <c r="F349" s="237">
        <f t="shared" si="98"/>
        <v>0</v>
      </c>
      <c r="G349" s="280">
        <f t="shared" si="99"/>
        <v>0</v>
      </c>
      <c r="H349" s="237">
        <f t="shared" si="100"/>
        <v>2.4242424242424242E-2</v>
      </c>
      <c r="I349" s="281"/>
      <c r="J349" s="282">
        <v>7</v>
      </c>
      <c r="K349" s="282">
        <v>7</v>
      </c>
      <c r="L349" s="282">
        <v>7</v>
      </c>
      <c r="M349" s="282">
        <v>8</v>
      </c>
      <c r="N349" s="237">
        <f t="shared" si="101"/>
        <v>0.14285714285714279</v>
      </c>
      <c r="O349" s="280">
        <f t="shared" si="102"/>
        <v>1</v>
      </c>
      <c r="P349" s="237">
        <f t="shared" si="103"/>
        <v>2.4169184290030211E-2</v>
      </c>
    </row>
    <row r="350" spans="1:16" x14ac:dyDescent="0.25">
      <c r="A350" s="52" t="s">
        <v>57</v>
      </c>
      <c r="B350" s="279">
        <v>4</v>
      </c>
      <c r="C350" s="279">
        <v>5</v>
      </c>
      <c r="D350" s="279">
        <v>6</v>
      </c>
      <c r="E350" s="279">
        <v>6</v>
      </c>
      <c r="F350" s="237">
        <f t="shared" si="98"/>
        <v>0</v>
      </c>
      <c r="G350" s="280">
        <f t="shared" si="99"/>
        <v>0</v>
      </c>
      <c r="H350" s="237">
        <f t="shared" si="100"/>
        <v>1.8181818181818181E-2</v>
      </c>
      <c r="I350" s="281"/>
      <c r="J350" s="282">
        <v>4</v>
      </c>
      <c r="K350" s="282">
        <v>5</v>
      </c>
      <c r="L350" s="282">
        <v>6</v>
      </c>
      <c r="M350" s="282">
        <v>5</v>
      </c>
      <c r="N350" s="237">
        <f t="shared" si="101"/>
        <v>-0.16666666666666663</v>
      </c>
      <c r="O350" s="280">
        <f t="shared" si="102"/>
        <v>-1</v>
      </c>
      <c r="P350" s="237">
        <f t="shared" si="103"/>
        <v>1.5105740181268883E-2</v>
      </c>
    </row>
    <row r="351" spans="1:16" x14ac:dyDescent="0.25">
      <c r="A351" s="38" t="s">
        <v>58</v>
      </c>
      <c r="B351" s="279">
        <v>16</v>
      </c>
      <c r="C351" s="279">
        <v>18</v>
      </c>
      <c r="D351" s="279">
        <v>19</v>
      </c>
      <c r="E351" s="279">
        <v>19</v>
      </c>
      <c r="F351" s="237">
        <f t="shared" si="98"/>
        <v>0</v>
      </c>
      <c r="G351" s="280">
        <f t="shared" si="99"/>
        <v>0</v>
      </c>
      <c r="H351" s="237">
        <f t="shared" si="100"/>
        <v>5.7575757575757579E-2</v>
      </c>
      <c r="I351" s="281"/>
      <c r="J351" s="282">
        <v>16</v>
      </c>
      <c r="K351" s="282">
        <v>18</v>
      </c>
      <c r="L351" s="282">
        <v>18</v>
      </c>
      <c r="M351" s="282">
        <v>19</v>
      </c>
      <c r="N351" s="237">
        <f t="shared" si="101"/>
        <v>5.555555555555558E-2</v>
      </c>
      <c r="O351" s="280">
        <f t="shared" si="102"/>
        <v>1</v>
      </c>
      <c r="P351" s="237">
        <f t="shared" si="103"/>
        <v>5.7401812688821753E-2</v>
      </c>
    </row>
    <row r="352" spans="1:16" ht="21" x14ac:dyDescent="0.35">
      <c r="A352" s="291" t="s">
        <v>79</v>
      </c>
      <c r="B352" s="291"/>
      <c r="C352" s="291"/>
      <c r="D352" s="291"/>
      <c r="E352" s="291"/>
      <c r="F352" s="291"/>
      <c r="G352" s="291"/>
      <c r="H352" s="291"/>
      <c r="I352" s="291"/>
      <c r="J352" s="291"/>
      <c r="K352" s="291"/>
      <c r="L352" s="291"/>
      <c r="M352" s="291"/>
      <c r="N352" s="291"/>
      <c r="O352" s="291"/>
      <c r="P352" s="291"/>
    </row>
    <row r="353" spans="1:16" x14ac:dyDescent="0.25">
      <c r="A353" s="67"/>
      <c r="B353" s="11" t="s">
        <v>153</v>
      </c>
      <c r="C353" s="12"/>
      <c r="D353" s="12"/>
      <c r="E353" s="12"/>
      <c r="F353" s="12"/>
      <c r="G353" s="12"/>
      <c r="H353" s="12"/>
      <c r="I353" s="259"/>
      <c r="J353" s="11" t="str">
        <f>$J$324</f>
        <v>acumulado mayo (promedio del periodo acumulado)</v>
      </c>
      <c r="K353" s="12"/>
      <c r="L353" s="12"/>
      <c r="M353" s="12"/>
      <c r="N353" s="12"/>
      <c r="O353" s="12"/>
      <c r="P353" s="13"/>
    </row>
    <row r="354" spans="1:16" x14ac:dyDescent="0.25">
      <c r="A354" s="15"/>
      <c r="B354" s="97">
        <f>B$6</f>
        <v>2023</v>
      </c>
      <c r="C354" s="97">
        <f>C$6</f>
        <v>2024</v>
      </c>
      <c r="D354" s="97">
        <f>D$6</f>
        <v>2025</v>
      </c>
      <c r="E354" s="97">
        <f>E$6</f>
        <v>2026</v>
      </c>
      <c r="F354" s="97" t="str">
        <f>CONCATENATE("var ",RIGHT(E354,2),"/",RIGHT(D354,2))</f>
        <v>var 26/25</v>
      </c>
      <c r="G354" s="97" t="str">
        <f>CONCATENATE("dif ",RIGHT(E354,2),"-",RIGHT(D354,2))</f>
        <v>dif 26-25</v>
      </c>
      <c r="H354" s="97" t="str">
        <f>CONCATENATE("cuota ",RIGHT(E354,2))</f>
        <v>cuota 26</v>
      </c>
      <c r="I354" s="261"/>
      <c r="J354" s="97">
        <f>J$6</f>
        <v>2023</v>
      </c>
      <c r="K354" s="97">
        <f>K$6</f>
        <v>2024</v>
      </c>
      <c r="L354" s="97">
        <f>L$6</f>
        <v>2025</v>
      </c>
      <c r="M354" s="97">
        <f>M$6</f>
        <v>2026</v>
      </c>
      <c r="N354" s="97" t="str">
        <f>CONCATENATE("var ",RIGHT(M354,2),"/",RIGHT(L354,2))</f>
        <v>var 26/25</v>
      </c>
      <c r="O354" s="97" t="str">
        <f>CONCATENATE("dif ",RIGHT(M354,2),"-",RIGHT(L354,2))</f>
        <v>dif 26-25</v>
      </c>
      <c r="P354" s="97" t="str">
        <f>CONCATENATE("cuota ",RIGHT(M354,2))</f>
        <v>cuota 26</v>
      </c>
    </row>
    <row r="355" spans="1:16" x14ac:dyDescent="0.25">
      <c r="A355" s="262" t="s">
        <v>4</v>
      </c>
      <c r="B355" s="292">
        <v>123893</v>
      </c>
      <c r="C355" s="292">
        <v>125830</v>
      </c>
      <c r="D355" s="292">
        <v>123187</v>
      </c>
      <c r="E355" s="292">
        <v>128083</v>
      </c>
      <c r="F355" s="264">
        <f>E355/D355-1</f>
        <v>3.9744453554352299E-2</v>
      </c>
      <c r="G355" s="293">
        <f t="shared" ref="G355:G366" si="104">E355-D355</f>
        <v>4896</v>
      </c>
      <c r="H355" s="264">
        <f t="shared" ref="H355:H366" si="105">E355/$E$355</f>
        <v>1</v>
      </c>
      <c r="I355" s="266"/>
      <c r="J355" s="292">
        <v>125533</v>
      </c>
      <c r="K355" s="292">
        <v>127098</v>
      </c>
      <c r="L355" s="292">
        <v>125592</v>
      </c>
      <c r="M355" s="292">
        <v>128805</v>
      </c>
      <c r="N355" s="264">
        <f t="shared" ref="N355:N366" si="106">M355/L355-1</f>
        <v>2.5582839671316693E-2</v>
      </c>
      <c r="O355" s="293">
        <f t="shared" ref="O355:O366" si="107">M355-L355</f>
        <v>3213</v>
      </c>
      <c r="P355" s="264">
        <f>M355/$M$355</f>
        <v>1</v>
      </c>
    </row>
    <row r="356" spans="1:16" x14ac:dyDescent="0.25">
      <c r="A356" s="268" t="s">
        <v>5</v>
      </c>
      <c r="B356" s="294">
        <v>87810</v>
      </c>
      <c r="C356" s="294">
        <v>90751</v>
      </c>
      <c r="D356" s="294">
        <v>87853</v>
      </c>
      <c r="E356" s="294">
        <v>92235</v>
      </c>
      <c r="F356" s="270">
        <f t="shared" ref="F356:F366" si="108">E356/D356-1</f>
        <v>4.9878774771493273E-2</v>
      </c>
      <c r="G356" s="295">
        <f t="shared" si="104"/>
        <v>4382</v>
      </c>
      <c r="H356" s="270">
        <f t="shared" si="105"/>
        <v>0.72011898534544005</v>
      </c>
      <c r="I356" s="272"/>
      <c r="J356" s="294">
        <v>89111</v>
      </c>
      <c r="K356" s="294">
        <v>91170</v>
      </c>
      <c r="L356" s="294">
        <v>89703</v>
      </c>
      <c r="M356" s="294">
        <v>92790</v>
      </c>
      <c r="N356" s="270">
        <f t="shared" si="106"/>
        <v>3.4413564763720261E-2</v>
      </c>
      <c r="O356" s="295">
        <f t="shared" si="107"/>
        <v>3087</v>
      </c>
      <c r="P356" s="270">
        <f t="shared" ref="P356:P366" si="109">M356/$M$355</f>
        <v>0.72039128915802952</v>
      </c>
    </row>
    <row r="357" spans="1:16" x14ac:dyDescent="0.25">
      <c r="A357" s="60" t="s">
        <v>6</v>
      </c>
      <c r="B357" s="296">
        <v>15829</v>
      </c>
      <c r="C357" s="296">
        <v>17518</v>
      </c>
      <c r="D357" s="296">
        <v>17788</v>
      </c>
      <c r="E357" s="296">
        <v>19545</v>
      </c>
      <c r="F357" s="275">
        <f t="shared" si="108"/>
        <v>9.8774454688554059E-2</v>
      </c>
      <c r="G357" s="297">
        <f t="shared" si="104"/>
        <v>1757</v>
      </c>
      <c r="H357" s="275">
        <f t="shared" si="105"/>
        <v>0.15259636329567547</v>
      </c>
      <c r="I357" s="277"/>
      <c r="J357" s="296">
        <v>16572</v>
      </c>
      <c r="K357" s="296">
        <v>17518</v>
      </c>
      <c r="L357" s="296">
        <v>17948</v>
      </c>
      <c r="M357" s="296">
        <v>19597</v>
      </c>
      <c r="N357" s="275">
        <f t="shared" si="106"/>
        <v>9.1876532204145267E-2</v>
      </c>
      <c r="O357" s="297">
        <f t="shared" si="107"/>
        <v>1649</v>
      </c>
      <c r="P357" s="275">
        <f t="shared" si="109"/>
        <v>0.15214471487908079</v>
      </c>
    </row>
    <row r="358" spans="1:16" x14ac:dyDescent="0.25">
      <c r="A358" s="31" t="s">
        <v>7</v>
      </c>
      <c r="B358" s="298">
        <v>56058</v>
      </c>
      <c r="C358" s="298">
        <v>56722</v>
      </c>
      <c r="D358" s="298">
        <v>54520</v>
      </c>
      <c r="E358" s="298">
        <v>56623</v>
      </c>
      <c r="F358" s="237">
        <f t="shared" si="108"/>
        <v>3.8573000733675755E-2</v>
      </c>
      <c r="G358" s="299">
        <f t="shared" si="104"/>
        <v>2103</v>
      </c>
      <c r="H358" s="237">
        <f t="shared" si="105"/>
        <v>0.44208052590898089</v>
      </c>
      <c r="I358" s="281"/>
      <c r="J358" s="298">
        <v>55451</v>
      </c>
      <c r="K358" s="298">
        <v>56850</v>
      </c>
      <c r="L358" s="298">
        <v>55775</v>
      </c>
      <c r="M358" s="298">
        <v>56820</v>
      </c>
      <c r="N358" s="237">
        <f t="shared" si="106"/>
        <v>1.8735992828328163E-2</v>
      </c>
      <c r="O358" s="299">
        <f t="shared" si="107"/>
        <v>1045</v>
      </c>
      <c r="P358" s="237">
        <f t="shared" si="109"/>
        <v>0.44113194363572844</v>
      </c>
    </row>
    <row r="359" spans="1:16" x14ac:dyDescent="0.25">
      <c r="A359" s="31" t="s">
        <v>8</v>
      </c>
      <c r="B359" s="298">
        <v>13176</v>
      </c>
      <c r="C359" s="298">
        <v>13755</v>
      </c>
      <c r="D359" s="298">
        <v>12759</v>
      </c>
      <c r="E359" s="298">
        <v>13140</v>
      </c>
      <c r="F359" s="237">
        <f t="shared" si="108"/>
        <v>2.9861274394545001E-2</v>
      </c>
      <c r="G359" s="299">
        <f t="shared" si="104"/>
        <v>381</v>
      </c>
      <c r="H359" s="237">
        <f t="shared" si="105"/>
        <v>0.10258972697391536</v>
      </c>
      <c r="I359" s="281"/>
      <c r="J359" s="298">
        <v>14335</v>
      </c>
      <c r="K359" s="298">
        <v>14042</v>
      </c>
      <c r="L359" s="298">
        <v>13199</v>
      </c>
      <c r="M359" s="298">
        <v>13465</v>
      </c>
      <c r="N359" s="237">
        <f t="shared" si="106"/>
        <v>2.0153041897113422E-2</v>
      </c>
      <c r="O359" s="299">
        <f t="shared" si="107"/>
        <v>266</v>
      </c>
      <c r="P359" s="237">
        <f t="shared" si="109"/>
        <v>0.10453786731881526</v>
      </c>
    </row>
    <row r="360" spans="1:16" x14ac:dyDescent="0.25">
      <c r="A360" s="31" t="s">
        <v>9</v>
      </c>
      <c r="B360" s="298">
        <v>2162</v>
      </c>
      <c r="C360" s="298">
        <v>2066</v>
      </c>
      <c r="D360" s="298">
        <v>2094</v>
      </c>
      <c r="E360" s="298">
        <v>2184</v>
      </c>
      <c r="F360" s="237">
        <f t="shared" si="108"/>
        <v>4.2979942693409656E-2</v>
      </c>
      <c r="G360" s="299">
        <f t="shared" si="104"/>
        <v>90</v>
      </c>
      <c r="H360" s="237">
        <f t="shared" si="105"/>
        <v>1.7051443204796891E-2</v>
      </c>
      <c r="I360" s="281"/>
      <c r="J360" s="298">
        <v>2167</v>
      </c>
      <c r="K360" s="298">
        <v>2082</v>
      </c>
      <c r="L360" s="298">
        <v>2088</v>
      </c>
      <c r="M360" s="298">
        <v>2170</v>
      </c>
      <c r="N360" s="237">
        <f t="shared" si="106"/>
        <v>3.9272030651340994E-2</v>
      </c>
      <c r="O360" s="299">
        <f t="shared" si="107"/>
        <v>82</v>
      </c>
      <c r="P360" s="237">
        <f t="shared" si="109"/>
        <v>1.684717208182912E-2</v>
      </c>
    </row>
    <row r="361" spans="1:16" x14ac:dyDescent="0.25">
      <c r="A361" s="52" t="s">
        <v>10</v>
      </c>
      <c r="B361" s="300">
        <v>585</v>
      </c>
      <c r="C361" s="300">
        <v>690</v>
      </c>
      <c r="D361" s="300">
        <v>692</v>
      </c>
      <c r="E361" s="300">
        <v>743</v>
      </c>
      <c r="F361" s="284">
        <f t="shared" si="108"/>
        <v>7.3699421965317979E-2</v>
      </c>
      <c r="G361" s="301">
        <f t="shared" si="104"/>
        <v>51</v>
      </c>
      <c r="H361" s="284">
        <f t="shared" si="105"/>
        <v>5.8009259620714695E-3</v>
      </c>
      <c r="I361" s="286"/>
      <c r="J361" s="300">
        <v>585</v>
      </c>
      <c r="K361" s="300">
        <v>677</v>
      </c>
      <c r="L361" s="300">
        <v>692</v>
      </c>
      <c r="M361" s="300">
        <v>737</v>
      </c>
      <c r="N361" s="284">
        <f t="shared" si="106"/>
        <v>6.5028901734104139E-2</v>
      </c>
      <c r="O361" s="301">
        <f t="shared" si="107"/>
        <v>45</v>
      </c>
      <c r="P361" s="284">
        <f t="shared" si="109"/>
        <v>5.7218275688055587E-3</v>
      </c>
    </row>
    <row r="362" spans="1:16" x14ac:dyDescent="0.25">
      <c r="A362" s="288" t="s">
        <v>11</v>
      </c>
      <c r="B362" s="294">
        <v>36083</v>
      </c>
      <c r="C362" s="294">
        <v>35079</v>
      </c>
      <c r="D362" s="294">
        <v>35334</v>
      </c>
      <c r="E362" s="294">
        <v>35848</v>
      </c>
      <c r="F362" s="270">
        <f t="shared" si="108"/>
        <v>1.4546895341597255E-2</v>
      </c>
      <c r="G362" s="295">
        <f t="shared" si="104"/>
        <v>514</v>
      </c>
      <c r="H362" s="270">
        <f t="shared" si="105"/>
        <v>0.27988101465455995</v>
      </c>
      <c r="I362" s="272"/>
      <c r="J362" s="294">
        <v>36422</v>
      </c>
      <c r="K362" s="294">
        <v>35927</v>
      </c>
      <c r="L362" s="294">
        <v>35888</v>
      </c>
      <c r="M362" s="294">
        <v>36015</v>
      </c>
      <c r="N362" s="270">
        <f t="shared" si="106"/>
        <v>3.5387873383860846E-3</v>
      </c>
      <c r="O362" s="295">
        <f t="shared" si="107"/>
        <v>127</v>
      </c>
      <c r="P362" s="270">
        <f t="shared" si="109"/>
        <v>0.27960871084197042</v>
      </c>
    </row>
    <row r="363" spans="1:16" x14ac:dyDescent="0.25">
      <c r="A363" s="60" t="s">
        <v>12</v>
      </c>
      <c r="B363" s="298">
        <v>2117</v>
      </c>
      <c r="C363" s="298">
        <v>2117</v>
      </c>
      <c r="D363" s="298">
        <v>2201</v>
      </c>
      <c r="E363" s="298">
        <v>2201</v>
      </c>
      <c r="F363" s="275">
        <f t="shared" si="108"/>
        <v>0</v>
      </c>
      <c r="G363" s="297">
        <f t="shared" si="104"/>
        <v>0</v>
      </c>
      <c r="H363" s="275">
        <f t="shared" si="105"/>
        <v>1.7184169639999063E-2</v>
      </c>
      <c r="I363" s="277"/>
      <c r="J363" s="298">
        <v>2117</v>
      </c>
      <c r="K363" s="298">
        <v>2117</v>
      </c>
      <c r="L363" s="298">
        <v>2201</v>
      </c>
      <c r="M363" s="298">
        <v>2201</v>
      </c>
      <c r="N363" s="275">
        <f t="shared" si="106"/>
        <v>0</v>
      </c>
      <c r="O363" s="297">
        <f t="shared" si="107"/>
        <v>0</v>
      </c>
      <c r="P363" s="275">
        <f t="shared" si="109"/>
        <v>1.7087845968712396E-2</v>
      </c>
    </row>
    <row r="364" spans="1:16" x14ac:dyDescent="0.25">
      <c r="A364" s="31" t="s">
        <v>8</v>
      </c>
      <c r="B364" s="298">
        <v>21400</v>
      </c>
      <c r="C364" s="298">
        <v>21076</v>
      </c>
      <c r="D364" s="298">
        <v>20924</v>
      </c>
      <c r="E364" s="298">
        <v>21631</v>
      </c>
      <c r="F364" s="237">
        <f t="shared" si="108"/>
        <v>3.3788950487478431E-2</v>
      </c>
      <c r="G364" s="299">
        <f t="shared" si="104"/>
        <v>707</v>
      </c>
      <c r="H364" s="237">
        <f t="shared" si="105"/>
        <v>0.16888267763871864</v>
      </c>
      <c r="I364" s="281"/>
      <c r="J364" s="298">
        <v>21595</v>
      </c>
      <c r="K364" s="298">
        <v>21204</v>
      </c>
      <c r="L364" s="298">
        <v>21410</v>
      </c>
      <c r="M364" s="298">
        <v>21774</v>
      </c>
      <c r="N364" s="237">
        <f t="shared" si="106"/>
        <v>1.7001401214385758E-2</v>
      </c>
      <c r="O364" s="299">
        <f t="shared" si="107"/>
        <v>364</v>
      </c>
      <c r="P364" s="237">
        <f t="shared" si="109"/>
        <v>0.1690462326773029</v>
      </c>
    </row>
    <row r="365" spans="1:16" x14ac:dyDescent="0.25">
      <c r="A365" s="31" t="s">
        <v>9</v>
      </c>
      <c r="B365" s="298">
        <v>9205</v>
      </c>
      <c r="C365" s="298">
        <v>8463</v>
      </c>
      <c r="D365" s="298">
        <v>8739</v>
      </c>
      <c r="E365" s="298">
        <v>8394</v>
      </c>
      <c r="F365" s="237">
        <f t="shared" si="108"/>
        <v>-3.9478201167181592E-2</v>
      </c>
      <c r="G365" s="299">
        <f t="shared" si="104"/>
        <v>-345</v>
      </c>
      <c r="H365" s="237">
        <f t="shared" si="105"/>
        <v>6.5535629240414423E-2</v>
      </c>
      <c r="I365" s="281"/>
      <c r="J365" s="298">
        <v>9301</v>
      </c>
      <c r="K365" s="298">
        <v>9199</v>
      </c>
      <c r="L365" s="298">
        <v>8764</v>
      </c>
      <c r="M365" s="298">
        <v>8447</v>
      </c>
      <c r="N365" s="237">
        <f t="shared" si="106"/>
        <v>-3.6170698311273397E-2</v>
      </c>
      <c r="O365" s="299">
        <f t="shared" si="107"/>
        <v>-317</v>
      </c>
      <c r="P365" s="237">
        <f t="shared" si="109"/>
        <v>6.5579752338806724E-2</v>
      </c>
    </row>
    <row r="366" spans="1:16" x14ac:dyDescent="0.25">
      <c r="A366" s="63" t="s">
        <v>10</v>
      </c>
      <c r="B366" s="300">
        <v>3361</v>
      </c>
      <c r="C366" s="300">
        <v>3423</v>
      </c>
      <c r="D366" s="300">
        <v>3470</v>
      </c>
      <c r="E366" s="300">
        <v>3622</v>
      </c>
      <c r="F366" s="250">
        <f t="shared" si="108"/>
        <v>4.3804034582132667E-2</v>
      </c>
      <c r="G366" s="302">
        <f t="shared" si="104"/>
        <v>152</v>
      </c>
      <c r="H366" s="250">
        <f t="shared" si="105"/>
        <v>2.827853813542781E-2</v>
      </c>
      <c r="I366" s="290"/>
      <c r="J366" s="300">
        <v>3409</v>
      </c>
      <c r="K366" s="300">
        <v>3406</v>
      </c>
      <c r="L366" s="300">
        <v>3512</v>
      </c>
      <c r="M366" s="300">
        <v>3592</v>
      </c>
      <c r="N366" s="250">
        <f t="shared" si="106"/>
        <v>2.277904328018221E-2</v>
      </c>
      <c r="O366" s="302">
        <f t="shared" si="107"/>
        <v>80</v>
      </c>
      <c r="P366" s="250">
        <f t="shared" si="109"/>
        <v>2.7887116183377976E-2</v>
      </c>
    </row>
    <row r="367" spans="1:16" ht="21" x14ac:dyDescent="0.35">
      <c r="A367" s="291" t="s">
        <v>80</v>
      </c>
      <c r="B367" s="291"/>
      <c r="C367" s="291"/>
      <c r="D367" s="291"/>
      <c r="E367" s="291"/>
      <c r="F367" s="291"/>
      <c r="G367" s="291"/>
      <c r="H367" s="291"/>
      <c r="I367" s="291"/>
      <c r="J367" s="291"/>
      <c r="K367" s="291"/>
      <c r="L367" s="291"/>
      <c r="M367" s="291"/>
      <c r="N367" s="291"/>
      <c r="O367" s="291"/>
      <c r="P367" s="291"/>
    </row>
    <row r="368" spans="1:16" x14ac:dyDescent="0.25">
      <c r="A368" s="67"/>
      <c r="B368" s="11" t="s">
        <v>153</v>
      </c>
      <c r="C368" s="12"/>
      <c r="D368" s="12"/>
      <c r="E368" s="12"/>
      <c r="F368" s="12"/>
      <c r="G368" s="12"/>
      <c r="H368" s="12"/>
      <c r="I368" s="259"/>
      <c r="J368" s="11" t="str">
        <f>$J$324</f>
        <v>acumulado mayo (promedio del periodo acumulado)</v>
      </c>
      <c r="K368" s="12"/>
      <c r="L368" s="12"/>
      <c r="M368" s="12"/>
      <c r="N368" s="12"/>
      <c r="O368" s="12"/>
      <c r="P368" s="13"/>
    </row>
    <row r="369" spans="1:16" x14ac:dyDescent="0.25">
      <c r="A369" s="15"/>
      <c r="B369" s="97">
        <f>B$6</f>
        <v>2023</v>
      </c>
      <c r="C369" s="97">
        <f>C$6</f>
        <v>2024</v>
      </c>
      <c r="D369" s="97">
        <f>D$6</f>
        <v>2025</v>
      </c>
      <c r="E369" s="97">
        <f>E$6</f>
        <v>2026</v>
      </c>
      <c r="F369" s="97" t="str">
        <f>CONCATENATE("var ",RIGHT(E369,2),"/",RIGHT(D369,2))</f>
        <v>var 26/25</v>
      </c>
      <c r="G369" s="97" t="str">
        <f>CONCATENATE("dif ",RIGHT(E369,2),"-",RIGHT(D369,2))</f>
        <v>dif 26-25</v>
      </c>
      <c r="H369" s="97" t="str">
        <f>CONCATENATE("cuota ",RIGHT(E369,2))</f>
        <v>cuota 26</v>
      </c>
      <c r="I369" s="261"/>
      <c r="J369" s="97">
        <f>J$6</f>
        <v>2023</v>
      </c>
      <c r="K369" s="97">
        <f>K$6</f>
        <v>2024</v>
      </c>
      <c r="L369" s="97">
        <f>L$6</f>
        <v>2025</v>
      </c>
      <c r="M369" s="97">
        <f>M$6</f>
        <v>2026</v>
      </c>
      <c r="N369" s="97" t="str">
        <f>CONCATENATE("var ",RIGHT(M369,2),"/",RIGHT(L369,2))</f>
        <v>var 26/25</v>
      </c>
      <c r="O369" s="97" t="str">
        <f>CONCATENATE("dif ",RIGHT(M369,2),"-",RIGHT(L369,2))</f>
        <v>dif 26-25</v>
      </c>
      <c r="P369" s="97" t="str">
        <f>CONCATENATE("cuota ",RIGHT(M369,2))</f>
        <v>cuota 26</v>
      </c>
    </row>
    <row r="370" spans="1:16" x14ac:dyDescent="0.25">
      <c r="A370" s="262" t="s">
        <v>48</v>
      </c>
      <c r="B370" s="292">
        <v>123893</v>
      </c>
      <c r="C370" s="292">
        <v>125830</v>
      </c>
      <c r="D370" s="292">
        <v>123187</v>
      </c>
      <c r="E370" s="292">
        <v>128083</v>
      </c>
      <c r="F370" s="264">
        <f t="shared" ref="F370:F380" si="110">E370/D370-1</f>
        <v>3.9744453554352299E-2</v>
      </c>
      <c r="G370" s="293">
        <f t="shared" ref="G370:G380" si="111">E370-D370</f>
        <v>4896</v>
      </c>
      <c r="H370" s="264">
        <f t="shared" ref="H370:H380" si="112">E370/$E$370</f>
        <v>1</v>
      </c>
      <c r="I370" s="266"/>
      <c r="J370" s="292">
        <v>125533</v>
      </c>
      <c r="K370" s="292">
        <v>127098</v>
      </c>
      <c r="L370" s="292">
        <v>125592</v>
      </c>
      <c r="M370" s="292">
        <v>128805</v>
      </c>
      <c r="N370" s="264">
        <f t="shared" ref="N370:N380" si="113">M370/L370-1</f>
        <v>2.5582839671316693E-2</v>
      </c>
      <c r="O370" s="293">
        <f t="shared" ref="O370:O380" si="114">M370-L370</f>
        <v>3213</v>
      </c>
      <c r="P370" s="264">
        <f>M370/$M$370</f>
        <v>1</v>
      </c>
    </row>
    <row r="371" spans="1:16" x14ac:dyDescent="0.25">
      <c r="A371" s="88" t="s">
        <v>49</v>
      </c>
      <c r="B371" s="298">
        <v>45668</v>
      </c>
      <c r="C371" s="298">
        <v>46009</v>
      </c>
      <c r="D371" s="296">
        <v>43356</v>
      </c>
      <c r="E371" s="298">
        <v>46718</v>
      </c>
      <c r="F371" s="237">
        <f t="shared" si="110"/>
        <v>7.7544053879509134E-2</v>
      </c>
      <c r="G371" s="299">
        <f t="shared" si="111"/>
        <v>3362</v>
      </c>
      <c r="H371" s="237">
        <f t="shared" si="112"/>
        <v>0.36474785881030269</v>
      </c>
      <c r="I371" s="281"/>
      <c r="J371" s="298">
        <v>45831</v>
      </c>
      <c r="K371" s="298">
        <v>46387</v>
      </c>
      <c r="L371" s="298">
        <v>44716</v>
      </c>
      <c r="M371" s="298">
        <v>46930</v>
      </c>
      <c r="N371" s="237">
        <f t="shared" si="113"/>
        <v>4.951247875480802E-2</v>
      </c>
      <c r="O371" s="299">
        <f t="shared" si="114"/>
        <v>2214</v>
      </c>
      <c r="P371" s="237">
        <f t="shared" ref="P371:P380" si="115">M371/$M$370</f>
        <v>0.36434921004619386</v>
      </c>
    </row>
    <row r="372" spans="1:16" x14ac:dyDescent="0.25">
      <c r="A372" s="31" t="s">
        <v>50</v>
      </c>
      <c r="B372" s="298">
        <v>36862</v>
      </c>
      <c r="C372" s="298">
        <v>36722</v>
      </c>
      <c r="D372" s="298">
        <v>36929</v>
      </c>
      <c r="E372" s="298">
        <v>37290</v>
      </c>
      <c r="F372" s="237">
        <f t="shared" si="110"/>
        <v>9.7755151777736415E-3</v>
      </c>
      <c r="G372" s="299">
        <f t="shared" si="111"/>
        <v>361</v>
      </c>
      <c r="H372" s="237">
        <f t="shared" si="112"/>
        <v>0.29113933933465019</v>
      </c>
      <c r="I372" s="281"/>
      <c r="J372" s="298">
        <v>37515</v>
      </c>
      <c r="K372" s="298">
        <v>37647</v>
      </c>
      <c r="L372" s="298">
        <v>37514</v>
      </c>
      <c r="M372" s="298">
        <v>37612</v>
      </c>
      <c r="N372" s="237">
        <f t="shared" si="113"/>
        <v>2.6123580529935353E-3</v>
      </c>
      <c r="O372" s="299">
        <f t="shared" si="114"/>
        <v>98</v>
      </c>
      <c r="P372" s="237">
        <f t="shared" si="115"/>
        <v>0.29200729785334423</v>
      </c>
    </row>
    <row r="373" spans="1:16" x14ac:dyDescent="0.25">
      <c r="A373" s="31" t="s">
        <v>52</v>
      </c>
      <c r="B373" s="298">
        <v>18608</v>
      </c>
      <c r="C373" s="298">
        <v>20140</v>
      </c>
      <c r="D373" s="298">
        <v>19545</v>
      </c>
      <c r="E373" s="298">
        <v>20745</v>
      </c>
      <c r="F373" s="237">
        <f t="shared" si="110"/>
        <v>6.1396776669224939E-2</v>
      </c>
      <c r="G373" s="299">
        <f t="shared" si="111"/>
        <v>1200</v>
      </c>
      <c r="H373" s="237">
        <f t="shared" si="112"/>
        <v>0.16196528813347594</v>
      </c>
      <c r="I373" s="281"/>
      <c r="J373" s="298">
        <v>19069</v>
      </c>
      <c r="K373" s="298">
        <v>19991</v>
      </c>
      <c r="L373" s="298">
        <v>20010</v>
      </c>
      <c r="M373" s="298">
        <v>20878</v>
      </c>
      <c r="N373" s="237">
        <f t="shared" si="113"/>
        <v>4.3378310844577772E-2</v>
      </c>
      <c r="O373" s="299">
        <f t="shared" si="114"/>
        <v>868</v>
      </c>
      <c r="P373" s="237">
        <f t="shared" si="115"/>
        <v>0.16208998097899927</v>
      </c>
    </row>
    <row r="374" spans="1:16" x14ac:dyDescent="0.25">
      <c r="A374" s="31" t="s">
        <v>53</v>
      </c>
      <c r="B374" s="298">
        <v>4791</v>
      </c>
      <c r="C374" s="298">
        <v>4797</v>
      </c>
      <c r="D374" s="298">
        <v>4863</v>
      </c>
      <c r="E374" s="298">
        <v>4635</v>
      </c>
      <c r="F374" s="237">
        <f t="shared" si="110"/>
        <v>-4.6884639111659521E-2</v>
      </c>
      <c r="G374" s="299">
        <f t="shared" si="111"/>
        <v>-228</v>
      </c>
      <c r="H374" s="237">
        <f t="shared" si="112"/>
        <v>3.6187472186004391E-2</v>
      </c>
      <c r="I374" s="281"/>
      <c r="J374" s="298">
        <v>4791</v>
      </c>
      <c r="K374" s="298">
        <v>4797</v>
      </c>
      <c r="L374" s="298">
        <v>4863</v>
      </c>
      <c r="M374" s="298">
        <v>4635</v>
      </c>
      <c r="N374" s="237">
        <f t="shared" si="113"/>
        <v>-4.6884639111659521E-2</v>
      </c>
      <c r="O374" s="299">
        <f t="shared" si="114"/>
        <v>-228</v>
      </c>
      <c r="P374" s="237">
        <f t="shared" si="115"/>
        <v>3.5984627925934549E-2</v>
      </c>
    </row>
    <row r="375" spans="1:16" x14ac:dyDescent="0.25">
      <c r="A375" s="31" t="s">
        <v>54</v>
      </c>
      <c r="B375" s="298">
        <v>2855</v>
      </c>
      <c r="C375" s="298">
        <v>2773</v>
      </c>
      <c r="D375" s="298">
        <v>2679</v>
      </c>
      <c r="E375" s="298">
        <v>2991</v>
      </c>
      <c r="F375" s="237">
        <f t="shared" si="110"/>
        <v>0.1164613661814109</v>
      </c>
      <c r="G375" s="299">
        <f t="shared" si="111"/>
        <v>312</v>
      </c>
      <c r="H375" s="237">
        <f t="shared" si="112"/>
        <v>2.3352045158217719E-2</v>
      </c>
      <c r="I375" s="281"/>
      <c r="J375" s="298">
        <v>2845</v>
      </c>
      <c r="K375" s="298">
        <v>2773</v>
      </c>
      <c r="L375" s="298">
        <v>2679</v>
      </c>
      <c r="M375" s="298">
        <v>2991</v>
      </c>
      <c r="N375" s="237">
        <f t="shared" si="113"/>
        <v>0.1164613661814109</v>
      </c>
      <c r="O375" s="299">
        <f t="shared" si="114"/>
        <v>312</v>
      </c>
      <c r="P375" s="237">
        <f t="shared" si="115"/>
        <v>2.3221148247350647E-2</v>
      </c>
    </row>
    <row r="376" spans="1:16" x14ac:dyDescent="0.25">
      <c r="A376" s="31" t="s">
        <v>55</v>
      </c>
      <c r="B376" s="298">
        <v>663</v>
      </c>
      <c r="C376" s="298">
        <v>673</v>
      </c>
      <c r="D376" s="298">
        <v>673</v>
      </c>
      <c r="E376" s="298">
        <v>677</v>
      </c>
      <c r="F376" s="237">
        <f t="shared" si="110"/>
        <v>5.9435364041604544E-3</v>
      </c>
      <c r="G376" s="299">
        <f t="shared" si="111"/>
        <v>4</v>
      </c>
      <c r="H376" s="237">
        <f t="shared" si="112"/>
        <v>5.2856350959924426E-3</v>
      </c>
      <c r="I376" s="281"/>
      <c r="J376" s="298">
        <v>663</v>
      </c>
      <c r="K376" s="298">
        <v>673</v>
      </c>
      <c r="L376" s="298">
        <v>673</v>
      </c>
      <c r="M376" s="298">
        <v>674</v>
      </c>
      <c r="N376" s="237">
        <f t="shared" si="113"/>
        <v>1.4858841010401136E-3</v>
      </c>
      <c r="O376" s="299">
        <f t="shared" si="114"/>
        <v>1</v>
      </c>
      <c r="P376" s="237">
        <f t="shared" si="115"/>
        <v>5.2327161212685847E-3</v>
      </c>
    </row>
    <row r="377" spans="1:16" x14ac:dyDescent="0.25">
      <c r="A377" s="31" t="s">
        <v>56</v>
      </c>
      <c r="B377" s="298">
        <v>6177</v>
      </c>
      <c r="C377" s="298">
        <v>6415</v>
      </c>
      <c r="D377" s="298">
        <v>6497</v>
      </c>
      <c r="E377" s="298">
        <v>6393</v>
      </c>
      <c r="F377" s="237">
        <f t="shared" si="110"/>
        <v>-1.6007388025242375E-2</v>
      </c>
      <c r="G377" s="299">
        <f t="shared" si="111"/>
        <v>-104</v>
      </c>
      <c r="H377" s="237">
        <f t="shared" si="112"/>
        <v>4.9912947073382105E-2</v>
      </c>
      <c r="I377" s="281"/>
      <c r="J377" s="298">
        <v>6319</v>
      </c>
      <c r="K377" s="298">
        <v>6415</v>
      </c>
      <c r="L377" s="298">
        <v>6497</v>
      </c>
      <c r="M377" s="298">
        <v>6455</v>
      </c>
      <c r="N377" s="237">
        <f t="shared" si="113"/>
        <v>-6.4645220871171194E-3</v>
      </c>
      <c r="O377" s="299">
        <f t="shared" si="114"/>
        <v>-42</v>
      </c>
      <c r="P377" s="237">
        <f t="shared" si="115"/>
        <v>5.0114514188113815E-2</v>
      </c>
    </row>
    <row r="378" spans="1:16" x14ac:dyDescent="0.25">
      <c r="A378" s="31" t="s">
        <v>51</v>
      </c>
      <c r="B378" s="298">
        <v>912</v>
      </c>
      <c r="C378" s="298">
        <v>912</v>
      </c>
      <c r="D378" s="298">
        <v>916</v>
      </c>
      <c r="E378" s="298">
        <v>905</v>
      </c>
      <c r="F378" s="237">
        <f t="shared" si="110"/>
        <v>-1.2008733624454093E-2</v>
      </c>
      <c r="G378" s="299">
        <f t="shared" si="111"/>
        <v>-11</v>
      </c>
      <c r="H378" s="237">
        <f t="shared" si="112"/>
        <v>7.0657308151745356E-3</v>
      </c>
      <c r="I378" s="281"/>
      <c r="J378" s="298">
        <v>912</v>
      </c>
      <c r="K378" s="298">
        <v>912</v>
      </c>
      <c r="L378" s="298">
        <v>915</v>
      </c>
      <c r="M378" s="298">
        <v>905</v>
      </c>
      <c r="N378" s="237">
        <f t="shared" si="113"/>
        <v>-1.0928961748633892E-2</v>
      </c>
      <c r="O378" s="299">
        <f t="shared" si="114"/>
        <v>-10</v>
      </c>
      <c r="P378" s="237">
        <f t="shared" si="115"/>
        <v>7.0261247622374909E-3</v>
      </c>
    </row>
    <row r="379" spans="1:16" x14ac:dyDescent="0.25">
      <c r="A379" s="52" t="s">
        <v>57</v>
      </c>
      <c r="B379" s="298">
        <v>4276</v>
      </c>
      <c r="C379" s="298">
        <v>4307</v>
      </c>
      <c r="D379" s="298">
        <v>4616</v>
      </c>
      <c r="E379" s="298">
        <v>4616</v>
      </c>
      <c r="F379" s="237">
        <f t="shared" si="110"/>
        <v>0</v>
      </c>
      <c r="G379" s="299">
        <f t="shared" si="111"/>
        <v>0</v>
      </c>
      <c r="H379" s="237">
        <f t="shared" si="112"/>
        <v>3.6039130876072543E-2</v>
      </c>
      <c r="I379" s="281"/>
      <c r="J379" s="298">
        <v>4504</v>
      </c>
      <c r="K379" s="298">
        <v>4409</v>
      </c>
      <c r="L379" s="298">
        <v>4616</v>
      </c>
      <c r="M379" s="298">
        <v>4610</v>
      </c>
      <c r="N379" s="237">
        <f t="shared" si="113"/>
        <v>-1.2998266897746857E-3</v>
      </c>
      <c r="O379" s="299">
        <f t="shared" si="114"/>
        <v>-6</v>
      </c>
      <c r="P379" s="237">
        <f t="shared" si="115"/>
        <v>3.5790536081673846E-2</v>
      </c>
    </row>
    <row r="380" spans="1:16" x14ac:dyDescent="0.25">
      <c r="A380" s="38" t="s">
        <v>58</v>
      </c>
      <c r="B380" s="298">
        <v>3081</v>
      </c>
      <c r="C380" s="298">
        <v>3082</v>
      </c>
      <c r="D380" s="298">
        <v>3113</v>
      </c>
      <c r="E380" s="298">
        <v>3113</v>
      </c>
      <c r="F380" s="237">
        <f t="shared" si="110"/>
        <v>0</v>
      </c>
      <c r="G380" s="299">
        <f t="shared" si="111"/>
        <v>0</v>
      </c>
      <c r="H380" s="237">
        <f t="shared" si="112"/>
        <v>2.4304552516727435E-2</v>
      </c>
      <c r="I380" s="281"/>
      <c r="J380" s="298">
        <v>3081</v>
      </c>
      <c r="K380" s="298">
        <v>3092</v>
      </c>
      <c r="L380" s="298">
        <v>3107</v>
      </c>
      <c r="M380" s="298">
        <v>3113</v>
      </c>
      <c r="N380" s="237">
        <f t="shared" si="113"/>
        <v>1.9311232700354175E-3</v>
      </c>
      <c r="O380" s="299">
        <f t="shared" si="114"/>
        <v>6</v>
      </c>
      <c r="P380" s="237">
        <f t="shared" si="115"/>
        <v>2.4168316447342884E-2</v>
      </c>
    </row>
    <row r="381" spans="1:16" ht="21" x14ac:dyDescent="0.35">
      <c r="A381" s="258" t="s">
        <v>81</v>
      </c>
      <c r="B381" s="258"/>
      <c r="C381" s="258"/>
      <c r="D381" s="258"/>
      <c r="E381" s="258"/>
      <c r="F381" s="258"/>
      <c r="G381" s="258"/>
      <c r="H381" s="258"/>
      <c r="I381" s="258"/>
      <c r="J381" s="258"/>
      <c r="K381" s="258"/>
      <c r="L381" s="258"/>
      <c r="M381" s="258"/>
      <c r="N381" s="258"/>
      <c r="O381" s="258"/>
      <c r="P381" s="258"/>
    </row>
  </sheetData>
  <mergeCells count="78">
    <mergeCell ref="A381:P381"/>
    <mergeCell ref="A352:P352"/>
    <mergeCell ref="B353:H353"/>
    <mergeCell ref="J353:P353"/>
    <mergeCell ref="A367:P367"/>
    <mergeCell ref="B368:H368"/>
    <mergeCell ref="J368:P368"/>
    <mergeCell ref="A323:P323"/>
    <mergeCell ref="B324:H324"/>
    <mergeCell ref="J324:P324"/>
    <mergeCell ref="A338:P338"/>
    <mergeCell ref="B339:H339"/>
    <mergeCell ref="J339:P339"/>
    <mergeCell ref="A306:P306"/>
    <mergeCell ref="A307:P307"/>
    <mergeCell ref="B308:H308"/>
    <mergeCell ref="J308:P308"/>
    <mergeCell ref="A321:P321"/>
    <mergeCell ref="A322:P322"/>
    <mergeCell ref="A276:P276"/>
    <mergeCell ref="B277:H277"/>
    <mergeCell ref="J277:P277"/>
    <mergeCell ref="A290:P290"/>
    <mergeCell ref="A291:P291"/>
    <mergeCell ref="B292:H292"/>
    <mergeCell ref="J292:P292"/>
    <mergeCell ref="B247:H247"/>
    <mergeCell ref="J247:P247"/>
    <mergeCell ref="A260:P260"/>
    <mergeCell ref="B261:H261"/>
    <mergeCell ref="J261:P261"/>
    <mergeCell ref="A275:P275"/>
    <mergeCell ref="A229:P229"/>
    <mergeCell ref="A230:P230"/>
    <mergeCell ref="B231:H231"/>
    <mergeCell ref="J231:P231"/>
    <mergeCell ref="A245:P245"/>
    <mergeCell ref="A246:P246"/>
    <mergeCell ref="A199:P199"/>
    <mergeCell ref="B200:H200"/>
    <mergeCell ref="J200:P200"/>
    <mergeCell ref="A214:P214"/>
    <mergeCell ref="A215:P215"/>
    <mergeCell ref="B216:H216"/>
    <mergeCell ref="J216:P216"/>
    <mergeCell ref="A149:P149"/>
    <mergeCell ref="A150:P150"/>
    <mergeCell ref="B151:H151"/>
    <mergeCell ref="J151:P151"/>
    <mergeCell ref="A185:P185"/>
    <mergeCell ref="B186:H186"/>
    <mergeCell ref="J186:P186"/>
    <mergeCell ref="A120:P120"/>
    <mergeCell ref="B121:H121"/>
    <mergeCell ref="J121:P121"/>
    <mergeCell ref="A134:P134"/>
    <mergeCell ref="B135:H135"/>
    <mergeCell ref="J135:P135"/>
    <mergeCell ref="A69:P69"/>
    <mergeCell ref="B70:H70"/>
    <mergeCell ref="J70:P70"/>
    <mergeCell ref="A84:P84"/>
    <mergeCell ref="A85:P85"/>
    <mergeCell ref="B86:H86"/>
    <mergeCell ref="J86:P86"/>
    <mergeCell ref="A19:P19"/>
    <mergeCell ref="A20:P20"/>
    <mergeCell ref="B21:H21"/>
    <mergeCell ref="J21:P21"/>
    <mergeCell ref="A55:P55"/>
    <mergeCell ref="B56:H56"/>
    <mergeCell ref="J56:P56"/>
    <mergeCell ref="A1:P1"/>
    <mergeCell ref="A2:P2"/>
    <mergeCell ref="A3:P3"/>
    <mergeCell ref="A4:P4"/>
    <mergeCell ref="B5:H5"/>
    <mergeCell ref="J5:P5"/>
  </mergeCells>
  <pageMargins left="0.7" right="0.7" top="0.75" bottom="0.75" header="0.3" footer="0.3"/>
  <headerFooter>
    <oddFooter>&amp;R_x000D_&amp;1#&amp;"Aptos"&amp;10&amp;K000000 Documento interno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42FE05-78EA-42A3-A00A-F44322B2F976}">
  <sheetPr codeName="Hoja15"/>
  <dimension ref="A1:V411"/>
  <sheetViews>
    <sheetView workbookViewId="0">
      <selection activeCell="A2" sqref="A2:P2"/>
    </sheetView>
  </sheetViews>
  <sheetFormatPr baseColWidth="10" defaultColWidth="0" defaultRowHeight="15" customHeight="1" zeroHeight="1" x14ac:dyDescent="0.25"/>
  <cols>
    <col min="1" max="1" width="29.85546875" style="303" bestFit="1" customWidth="1"/>
    <col min="2" max="5" width="11.42578125" style="339" customWidth="1"/>
    <col min="6" max="6" width="12.28515625" style="339" customWidth="1"/>
    <col min="7" max="7" width="12.7109375" style="339" customWidth="1"/>
    <col min="8" max="8" width="11.42578125" style="339" customWidth="1"/>
    <col min="9" max="9" width="1.28515625" style="339" customWidth="1"/>
    <col min="10" max="12" width="12.5703125" style="339" customWidth="1"/>
    <col min="13" max="14" width="11.42578125" style="339" customWidth="1"/>
    <col min="15" max="15" width="14" style="339" customWidth="1"/>
    <col min="16" max="16" width="11.42578125" style="339" customWidth="1"/>
    <col min="17" max="20" width="11.42578125" hidden="1" customWidth="1"/>
    <col min="21" max="21" width="24" hidden="1" customWidth="1"/>
    <col min="22" max="16384" width="11.42578125" hidden="1"/>
  </cols>
  <sheetData>
    <row r="1" spans="1:22" ht="53.25" customHeight="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22" ht="21" x14ac:dyDescent="0.35">
      <c r="A2" s="304" t="s">
        <v>82</v>
      </c>
      <c r="B2" s="304"/>
      <c r="C2" s="304"/>
      <c r="D2" s="304"/>
      <c r="E2" s="304"/>
      <c r="F2" s="304"/>
      <c r="G2" s="304"/>
      <c r="H2" s="304"/>
      <c r="I2" s="304"/>
      <c r="J2" s="304"/>
      <c r="K2" s="304"/>
      <c r="L2" s="304"/>
      <c r="M2" s="304"/>
      <c r="N2" s="304"/>
      <c r="O2" s="304"/>
      <c r="P2" s="304"/>
    </row>
    <row r="3" spans="1:22" ht="21" x14ac:dyDescent="0.25">
      <c r="A3" s="4" t="s">
        <v>83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6"/>
    </row>
    <row r="4" spans="1:22" ht="21" x14ac:dyDescent="0.35">
      <c r="A4" s="305" t="s">
        <v>84</v>
      </c>
      <c r="B4" s="305"/>
      <c r="C4" s="305"/>
      <c r="D4" s="305"/>
      <c r="E4" s="305"/>
      <c r="F4" s="305"/>
      <c r="G4" s="305"/>
      <c r="H4" s="305"/>
      <c r="I4" s="305"/>
      <c r="J4" s="305"/>
      <c r="K4" s="305"/>
      <c r="L4" s="305"/>
      <c r="M4" s="305"/>
      <c r="N4" s="305"/>
      <c r="O4" s="305"/>
      <c r="P4" s="305"/>
    </row>
    <row r="5" spans="1:22" x14ac:dyDescent="0.25">
      <c r="A5" s="67"/>
      <c r="B5" s="11" t="s">
        <v>153</v>
      </c>
      <c r="C5" s="12"/>
      <c r="D5" s="12"/>
      <c r="E5" s="12"/>
      <c r="F5" s="12"/>
      <c r="G5" s="12"/>
      <c r="H5" s="13"/>
      <c r="I5" s="306"/>
      <c r="J5" s="11" t="str">
        <f>CONCATENATE("acumulado ",B5)</f>
        <v>acumulado mayo</v>
      </c>
      <c r="K5" s="12"/>
      <c r="L5" s="12"/>
      <c r="M5" s="12"/>
      <c r="N5" s="12"/>
      <c r="O5" s="12"/>
      <c r="P5" s="13"/>
    </row>
    <row r="6" spans="1:22" x14ac:dyDescent="0.25">
      <c r="A6" s="15"/>
      <c r="B6" s="17">
        <v>2023</v>
      </c>
      <c r="C6" s="17">
        <v>2024</v>
      </c>
      <c r="D6" s="17">
        <v>2025</v>
      </c>
      <c r="E6" s="17">
        <v>2026</v>
      </c>
      <c r="F6" s="17" t="str">
        <f>CONCATENATE("var ",RIGHT(E6,2),"/",RIGHT(D6,2))</f>
        <v>var 26/25</v>
      </c>
      <c r="G6" s="17" t="str">
        <f>CONCATENATE("dif ",RIGHT(E6,2),"-",RIGHT(D6,2))</f>
        <v>dif 26-25</v>
      </c>
      <c r="H6" s="17" t="str">
        <f>CONCATENATE("cuota ",RIGHT(E6,2))</f>
        <v>cuota 26</v>
      </c>
      <c r="I6" s="306"/>
      <c r="J6" s="17">
        <v>2023</v>
      </c>
      <c r="K6" s="17">
        <v>2024</v>
      </c>
      <c r="L6" s="17">
        <v>2025</v>
      </c>
      <c r="M6" s="17">
        <v>2026</v>
      </c>
      <c r="N6" s="17" t="str">
        <f>CONCATENATE("var ",RIGHT(M6,2),"/",RIGHT(L6,2))</f>
        <v>var 26/25</v>
      </c>
      <c r="O6" s="17" t="str">
        <f>CONCATENATE("dif ",RIGHT(M6,2),"-",RIGHT(L6,2))</f>
        <v>dif 26-25</v>
      </c>
      <c r="P6" s="17" t="str">
        <f>CONCATENATE("cuota ",RIGHT(M6,2))</f>
        <v>cuota 26</v>
      </c>
      <c r="V6" s="307"/>
    </row>
    <row r="7" spans="1:22" x14ac:dyDescent="0.25">
      <c r="A7" s="308" t="s">
        <v>85</v>
      </c>
      <c r="B7" s="309">
        <v>686738</v>
      </c>
      <c r="C7" s="309">
        <v>765110</v>
      </c>
      <c r="D7" s="309">
        <v>790316</v>
      </c>
      <c r="E7" s="309">
        <v>781169</v>
      </c>
      <c r="F7" s="310">
        <f>IFERROR(E7/D7-1,"-")</f>
        <v>-1.1573851472069352E-2</v>
      </c>
      <c r="G7" s="309">
        <f>IFERROR(E7-D7,"-")</f>
        <v>-9147</v>
      </c>
      <c r="H7" s="310">
        <f>E7/$E$7</f>
        <v>1</v>
      </c>
      <c r="I7" s="311"/>
      <c r="J7" s="309">
        <v>3715051</v>
      </c>
      <c r="K7" s="309">
        <v>4150278</v>
      </c>
      <c r="L7" s="309">
        <v>4345367</v>
      </c>
      <c r="M7" s="309">
        <v>4307970</v>
      </c>
      <c r="N7" s="310">
        <f>IFERROR(M7/L7-1,"-")</f>
        <v>-8.6061775679706631E-3</v>
      </c>
      <c r="O7" s="309">
        <f>IFERROR(M7-L7,"-")</f>
        <v>-37397</v>
      </c>
      <c r="P7" s="310">
        <f>M7/$M$7</f>
        <v>1</v>
      </c>
      <c r="V7" s="312"/>
    </row>
    <row r="8" spans="1:22" x14ac:dyDescent="0.25">
      <c r="A8" s="313" t="s">
        <v>86</v>
      </c>
      <c r="B8" s="314">
        <v>648909</v>
      </c>
      <c r="C8" s="314">
        <v>725885</v>
      </c>
      <c r="D8" s="314">
        <v>752884</v>
      </c>
      <c r="E8" s="314">
        <v>741833</v>
      </c>
      <c r="F8" s="315">
        <f>IFERROR(E8/D8-1,"-")</f>
        <v>-1.4678224002635187E-2</v>
      </c>
      <c r="G8" s="314">
        <f>IFERROR(E8-D8,"-")</f>
        <v>-11051</v>
      </c>
      <c r="H8" s="315">
        <f>E8/$E$7</f>
        <v>0.94964469916240912</v>
      </c>
      <c r="I8" s="306"/>
      <c r="J8" s="314">
        <v>3388534</v>
      </c>
      <c r="K8" s="314">
        <v>3824693</v>
      </c>
      <c r="L8" s="314">
        <v>4023295</v>
      </c>
      <c r="M8" s="314">
        <v>3995028</v>
      </c>
      <c r="N8" s="315">
        <f>IFERROR(M8/L8-1,"-")</f>
        <v>-7.0258333032998666E-3</v>
      </c>
      <c r="O8" s="314">
        <f>IFERROR(M8-L8,"-")</f>
        <v>-28267</v>
      </c>
      <c r="P8" s="315">
        <f>M8/$M$7</f>
        <v>0.92735743285120364</v>
      </c>
    </row>
    <row r="9" spans="1:22" x14ac:dyDescent="0.25">
      <c r="A9" s="313" t="s">
        <v>87</v>
      </c>
      <c r="B9" s="314">
        <v>37829</v>
      </c>
      <c r="C9" s="314">
        <v>39225</v>
      </c>
      <c r="D9" s="314">
        <v>37432</v>
      </c>
      <c r="E9" s="314">
        <v>39336</v>
      </c>
      <c r="F9" s="315">
        <f>IFERROR(E9/D9-1,"-")</f>
        <v>5.0865569566146629E-2</v>
      </c>
      <c r="G9" s="314">
        <f>IFERROR(E9-D9,"-")</f>
        <v>1904</v>
      </c>
      <c r="H9" s="315">
        <f>E9/$E$7</f>
        <v>5.0355300837590843E-2</v>
      </c>
      <c r="I9" s="306"/>
      <c r="J9" s="314">
        <v>326517</v>
      </c>
      <c r="K9" s="314">
        <v>325585</v>
      </c>
      <c r="L9" s="314">
        <v>322072</v>
      </c>
      <c r="M9" s="314">
        <v>312942</v>
      </c>
      <c r="N9" s="315">
        <f>IFERROR(M9/L9-1,"-")</f>
        <v>-2.8347698651233211E-2</v>
      </c>
      <c r="O9" s="314">
        <f>IFERROR(M9-L9,"-")</f>
        <v>-9130</v>
      </c>
      <c r="P9" s="315">
        <f>M9/$M$7</f>
        <v>7.26425671487963E-2</v>
      </c>
    </row>
    <row r="10" spans="1:22" ht="21" x14ac:dyDescent="0.35">
      <c r="A10" s="305" t="s">
        <v>88</v>
      </c>
      <c r="B10" s="305"/>
      <c r="C10" s="305"/>
      <c r="D10" s="305"/>
      <c r="E10" s="305"/>
      <c r="F10" s="305"/>
      <c r="G10" s="305"/>
      <c r="H10" s="305"/>
      <c r="I10" s="305"/>
      <c r="J10" s="305"/>
      <c r="K10" s="305"/>
      <c r="L10" s="305"/>
      <c r="M10" s="305"/>
      <c r="N10" s="305"/>
      <c r="O10" s="305"/>
      <c r="P10" s="305"/>
    </row>
    <row r="11" spans="1:22" x14ac:dyDescent="0.25">
      <c r="A11" s="67"/>
      <c r="B11" s="11" t="s">
        <v>153</v>
      </c>
      <c r="C11" s="12"/>
      <c r="D11" s="12"/>
      <c r="E11" s="12"/>
      <c r="F11" s="12"/>
      <c r="G11" s="12"/>
      <c r="H11" s="13"/>
      <c r="I11" s="306"/>
      <c r="J11" s="11" t="str">
        <f>CONCATENATE("acumulado ",B11)</f>
        <v>acumulado mayo</v>
      </c>
      <c r="K11" s="12"/>
      <c r="L11" s="12"/>
      <c r="M11" s="12"/>
      <c r="N11" s="12"/>
      <c r="O11" s="12"/>
      <c r="P11" s="13"/>
      <c r="U11" s="316"/>
    </row>
    <row r="12" spans="1:22" x14ac:dyDescent="0.25">
      <c r="A12" s="15" t="s">
        <v>89</v>
      </c>
      <c r="B12" s="17">
        <f>B$6</f>
        <v>2023</v>
      </c>
      <c r="C12" s="17">
        <f t="shared" ref="C12" si="0">C$6</f>
        <v>2024</v>
      </c>
      <c r="D12" s="17">
        <f>D$6</f>
        <v>2025</v>
      </c>
      <c r="E12" s="17">
        <v>2026</v>
      </c>
      <c r="F12" s="17" t="str">
        <f>CONCATENATE("var ",RIGHT(E12,2),"/",RIGHT(D12,2))</f>
        <v>var 26/25</v>
      </c>
      <c r="G12" s="17" t="str">
        <f>CONCATENATE("dif ",RIGHT(E12,2),"-",RIGHT(D12,2))</f>
        <v>dif 26-25</v>
      </c>
      <c r="H12" s="17" t="str">
        <f>CONCATENATE("cuota ",RIGHT(E12,2))</f>
        <v>cuota 26</v>
      </c>
      <c r="I12" s="306"/>
      <c r="J12" s="17">
        <f>J$6</f>
        <v>2023</v>
      </c>
      <c r="K12" s="17">
        <f>K$6</f>
        <v>2024</v>
      </c>
      <c r="L12" s="17">
        <f t="shared" ref="L12:M12" si="1">L$6</f>
        <v>2025</v>
      </c>
      <c r="M12" s="17">
        <f t="shared" si="1"/>
        <v>2026</v>
      </c>
      <c r="N12" s="17" t="str">
        <f>CONCATENATE("var ",RIGHT(M12,2),"/",RIGHT(L12,2))</f>
        <v>var 26/25</v>
      </c>
      <c r="O12" s="17" t="str">
        <f>CONCATENATE("dif ",RIGHT(M12,2),"-",RIGHT(L12,2))</f>
        <v>dif 26-25</v>
      </c>
      <c r="P12" s="17" t="str">
        <f>CONCATENATE("cuota ",RIGHT(M12,2))</f>
        <v>cuota 26</v>
      </c>
      <c r="U12" s="317"/>
    </row>
    <row r="13" spans="1:22" x14ac:dyDescent="0.25">
      <c r="A13" s="318" t="s">
        <v>90</v>
      </c>
      <c r="B13" s="319">
        <v>686738</v>
      </c>
      <c r="C13" s="319">
        <v>765110</v>
      </c>
      <c r="D13" s="319">
        <v>790316</v>
      </c>
      <c r="E13" s="319">
        <v>781169</v>
      </c>
      <c r="F13" s="320">
        <f>IFERROR(E13/D13-1,"-")</f>
        <v>-1.1573851472069352E-2</v>
      </c>
      <c r="G13" s="319">
        <f t="shared" ref="G13:G47" si="2">IFERROR(E13-D13,"-")</f>
        <v>-9147</v>
      </c>
      <c r="H13" s="320">
        <f t="shared" ref="H13:H47" si="3">IFERROR(E13/$E$7,"-")</f>
        <v>1</v>
      </c>
      <c r="I13" s="311"/>
      <c r="J13" s="309">
        <v>3715051</v>
      </c>
      <c r="K13" s="309">
        <v>4150278</v>
      </c>
      <c r="L13" s="309">
        <v>4345367</v>
      </c>
      <c r="M13" s="309">
        <v>4307970</v>
      </c>
      <c r="N13" s="310">
        <f t="shared" ref="N13:N47" si="4">IFERROR(M13/L13-1,"-")</f>
        <v>-8.6061775679706631E-3</v>
      </c>
      <c r="O13" s="309">
        <f t="shared" ref="O13:O47" si="5">IFERROR(M13-L13,"-")</f>
        <v>-37397</v>
      </c>
      <c r="P13" s="310">
        <f>M13/$M$13</f>
        <v>1</v>
      </c>
      <c r="U13" s="317"/>
    </row>
    <row r="14" spans="1:22" x14ac:dyDescent="0.25">
      <c r="A14" s="321" t="s">
        <v>91</v>
      </c>
      <c r="B14" s="322">
        <v>297878</v>
      </c>
      <c r="C14" s="322">
        <v>329249</v>
      </c>
      <c r="D14" s="322">
        <v>346668</v>
      </c>
      <c r="E14" s="322">
        <v>353033</v>
      </c>
      <c r="F14" s="323">
        <f t="shared" ref="F14:F47" si="6">IFERROR(E14/D14-1,"-")</f>
        <v>1.8360506305745039E-2</v>
      </c>
      <c r="G14" s="322">
        <f t="shared" si="2"/>
        <v>6365</v>
      </c>
      <c r="H14" s="323">
        <f t="shared" si="3"/>
        <v>0.4519290960086742</v>
      </c>
      <c r="I14" s="311"/>
      <c r="J14" s="322">
        <v>1382073</v>
      </c>
      <c r="K14" s="322">
        <v>1521452</v>
      </c>
      <c r="L14" s="322">
        <v>1598974</v>
      </c>
      <c r="M14" s="322">
        <v>1584224</v>
      </c>
      <c r="N14" s="323">
        <f>IFERROR(M14/L14-1,"-")</f>
        <v>-9.2246653166342396E-3</v>
      </c>
      <c r="O14" s="322">
        <f t="shared" si="5"/>
        <v>-14750</v>
      </c>
      <c r="P14" s="323">
        <f t="shared" ref="P14:P47" si="7">M14/$M$13</f>
        <v>0.36774257945157462</v>
      </c>
    </row>
    <row r="15" spans="1:22" x14ac:dyDescent="0.25">
      <c r="A15" s="313" t="s">
        <v>92</v>
      </c>
      <c r="B15" s="314">
        <v>124311</v>
      </c>
      <c r="C15" s="314">
        <v>134576</v>
      </c>
      <c r="D15" s="314">
        <v>140502</v>
      </c>
      <c r="E15" s="314">
        <v>146867</v>
      </c>
      <c r="F15" s="315">
        <f t="shared" si="6"/>
        <v>4.5301846237064236E-2</v>
      </c>
      <c r="G15" s="314">
        <f t="shared" si="2"/>
        <v>6365</v>
      </c>
      <c r="H15" s="315">
        <f t="shared" si="3"/>
        <v>0.18800925279933023</v>
      </c>
      <c r="I15" s="306"/>
      <c r="J15" s="314">
        <v>563204</v>
      </c>
      <c r="K15" s="314">
        <v>601676</v>
      </c>
      <c r="L15" s="314">
        <v>622535</v>
      </c>
      <c r="M15" s="314">
        <v>643490</v>
      </c>
      <c r="N15" s="315">
        <f t="shared" si="4"/>
        <v>3.3660758029669058E-2</v>
      </c>
      <c r="O15" s="314">
        <f>IFERROR(M15-L15,"-")</f>
        <v>20955</v>
      </c>
      <c r="P15" s="315">
        <f t="shared" si="7"/>
        <v>0.14937197798499061</v>
      </c>
    </row>
    <row r="16" spans="1:22" x14ac:dyDescent="0.25">
      <c r="A16" s="324" t="s">
        <v>93</v>
      </c>
      <c r="B16" s="325">
        <v>173567</v>
      </c>
      <c r="C16" s="325">
        <v>194673</v>
      </c>
      <c r="D16" s="325">
        <v>206166</v>
      </c>
      <c r="E16" s="325">
        <v>206166</v>
      </c>
      <c r="F16" s="326">
        <f t="shared" si="6"/>
        <v>0</v>
      </c>
      <c r="G16" s="325">
        <f t="shared" si="2"/>
        <v>0</v>
      </c>
      <c r="H16" s="326">
        <f t="shared" si="3"/>
        <v>0.26391984320934392</v>
      </c>
      <c r="I16" s="306"/>
      <c r="J16" s="325">
        <v>818869</v>
      </c>
      <c r="K16" s="325">
        <v>919776</v>
      </c>
      <c r="L16" s="325">
        <v>976439</v>
      </c>
      <c r="M16" s="325">
        <v>940734</v>
      </c>
      <c r="N16" s="326">
        <f t="shared" si="4"/>
        <v>-3.6566544351464891E-2</v>
      </c>
      <c r="O16" s="325">
        <f t="shared" si="5"/>
        <v>-35705</v>
      </c>
      <c r="P16" s="326">
        <f t="shared" si="7"/>
        <v>0.21837060146658402</v>
      </c>
    </row>
    <row r="17" spans="1:17" x14ac:dyDescent="0.25">
      <c r="A17" s="321" t="s">
        <v>94</v>
      </c>
      <c r="B17" s="322">
        <v>388860</v>
      </c>
      <c r="C17" s="322">
        <v>435861</v>
      </c>
      <c r="D17" s="322">
        <v>443648</v>
      </c>
      <c r="E17" s="322">
        <v>428136</v>
      </c>
      <c r="F17" s="323">
        <f t="shared" si="6"/>
        <v>-3.4964656664743243E-2</v>
      </c>
      <c r="G17" s="322">
        <f t="shared" si="2"/>
        <v>-15512</v>
      </c>
      <c r="H17" s="323">
        <f t="shared" si="3"/>
        <v>0.54807090399132585</v>
      </c>
      <c r="I17" s="311"/>
      <c r="J17" s="322">
        <v>2332978</v>
      </c>
      <c r="K17" s="322">
        <v>2628826</v>
      </c>
      <c r="L17" s="322">
        <v>2746393</v>
      </c>
      <c r="M17" s="322">
        <v>2723746</v>
      </c>
      <c r="N17" s="323">
        <f t="shared" si="4"/>
        <v>-8.246088596934209E-3</v>
      </c>
      <c r="O17" s="322">
        <f t="shared" si="5"/>
        <v>-22647</v>
      </c>
      <c r="P17" s="323">
        <f t="shared" si="7"/>
        <v>0.63225742054842538</v>
      </c>
    </row>
    <row r="18" spans="1:17" x14ac:dyDescent="0.25">
      <c r="A18" s="313" t="s">
        <v>29</v>
      </c>
      <c r="B18" s="314">
        <v>205688</v>
      </c>
      <c r="C18" s="314">
        <v>225984</v>
      </c>
      <c r="D18" s="314">
        <v>229228</v>
      </c>
      <c r="E18" s="314">
        <v>222891</v>
      </c>
      <c r="F18" s="315">
        <f t="shared" si="6"/>
        <v>-2.7644964838501429E-2</v>
      </c>
      <c r="G18" s="314">
        <f t="shared" si="2"/>
        <v>-6337</v>
      </c>
      <c r="H18" s="315">
        <f t="shared" si="3"/>
        <v>0.285330063020934</v>
      </c>
      <c r="I18" s="306"/>
      <c r="J18" s="314">
        <v>1031989</v>
      </c>
      <c r="K18" s="314">
        <v>1138152</v>
      </c>
      <c r="L18" s="314">
        <v>1167305</v>
      </c>
      <c r="M18" s="314">
        <v>1164264</v>
      </c>
      <c r="N18" s="315">
        <f t="shared" si="4"/>
        <v>-2.6051460415229544E-3</v>
      </c>
      <c r="O18" s="314">
        <f t="shared" si="5"/>
        <v>-3041</v>
      </c>
      <c r="P18" s="315">
        <f t="shared" si="7"/>
        <v>0.27025814943000998</v>
      </c>
      <c r="Q18" s="303"/>
    </row>
    <row r="19" spans="1:17" x14ac:dyDescent="0.25">
      <c r="A19" s="313" t="s">
        <v>22</v>
      </c>
      <c r="B19" s="314">
        <v>42461</v>
      </c>
      <c r="C19" s="314">
        <v>45779</v>
      </c>
      <c r="D19" s="314">
        <v>46828</v>
      </c>
      <c r="E19" s="314">
        <v>39111</v>
      </c>
      <c r="F19" s="315">
        <f>IFERROR(E19/D19-1,"-")</f>
        <v>-0.1647945673528658</v>
      </c>
      <c r="G19" s="314">
        <f t="shared" si="2"/>
        <v>-7717</v>
      </c>
      <c r="H19" s="315">
        <f t="shared" si="3"/>
        <v>5.0067270974654653E-2</v>
      </c>
      <c r="I19" s="306"/>
      <c r="J19" s="314">
        <v>357109</v>
      </c>
      <c r="K19" s="314">
        <v>400290</v>
      </c>
      <c r="L19" s="314">
        <v>426070</v>
      </c>
      <c r="M19" s="314">
        <v>392766</v>
      </c>
      <c r="N19" s="315">
        <f t="shared" si="4"/>
        <v>-7.8165559649822747E-2</v>
      </c>
      <c r="O19" s="314">
        <f t="shared" si="5"/>
        <v>-33304</v>
      </c>
      <c r="P19" s="315">
        <f t="shared" si="7"/>
        <v>9.1171944094318211E-2</v>
      </c>
      <c r="Q19" s="303"/>
    </row>
    <row r="20" spans="1:17" x14ac:dyDescent="0.25">
      <c r="A20" s="313" t="s">
        <v>95</v>
      </c>
      <c r="B20" s="314">
        <v>17205</v>
      </c>
      <c r="C20" s="314">
        <v>18176</v>
      </c>
      <c r="D20" s="314">
        <v>17652</v>
      </c>
      <c r="E20" s="314">
        <v>19473</v>
      </c>
      <c r="F20" s="315">
        <f t="shared" si="6"/>
        <v>0.10316111488783131</v>
      </c>
      <c r="G20" s="314">
        <f t="shared" si="2"/>
        <v>1821</v>
      </c>
      <c r="H20" s="315">
        <f t="shared" si="3"/>
        <v>2.4928024537584057E-2</v>
      </c>
      <c r="I20" s="306"/>
      <c r="J20" s="314">
        <v>101342</v>
      </c>
      <c r="K20" s="314">
        <v>107677</v>
      </c>
      <c r="L20" s="314">
        <v>115044</v>
      </c>
      <c r="M20" s="314">
        <v>121597</v>
      </c>
      <c r="N20" s="315">
        <f t="shared" si="4"/>
        <v>5.69608149925247E-2</v>
      </c>
      <c r="O20" s="314">
        <f t="shared" si="5"/>
        <v>6553</v>
      </c>
      <c r="P20" s="315">
        <f t="shared" si="7"/>
        <v>2.8226055427498335E-2</v>
      </c>
      <c r="Q20" s="303"/>
    </row>
    <row r="21" spans="1:17" x14ac:dyDescent="0.25">
      <c r="A21" s="313" t="s">
        <v>96</v>
      </c>
      <c r="B21" s="314">
        <v>15840</v>
      </c>
      <c r="C21" s="314">
        <v>17112</v>
      </c>
      <c r="D21" s="314">
        <v>13864</v>
      </c>
      <c r="E21" s="314">
        <v>14988</v>
      </c>
      <c r="F21" s="315">
        <f t="shared" si="6"/>
        <v>8.1073283323715994E-2</v>
      </c>
      <c r="G21" s="314">
        <f t="shared" si="2"/>
        <v>1124</v>
      </c>
      <c r="H21" s="315">
        <f t="shared" si="3"/>
        <v>1.9186629269722685E-2</v>
      </c>
      <c r="I21" s="306"/>
      <c r="J21" s="314">
        <v>82125</v>
      </c>
      <c r="K21" s="314">
        <v>91118</v>
      </c>
      <c r="L21" s="314">
        <v>86853</v>
      </c>
      <c r="M21" s="314">
        <v>91281</v>
      </c>
      <c r="N21" s="315">
        <f t="shared" si="4"/>
        <v>5.0982694898276337E-2</v>
      </c>
      <c r="O21" s="314">
        <f t="shared" si="5"/>
        <v>4428</v>
      </c>
      <c r="P21" s="315">
        <f t="shared" si="7"/>
        <v>2.118886621773132E-2</v>
      </c>
      <c r="Q21" s="303"/>
    </row>
    <row r="22" spans="1:17" x14ac:dyDescent="0.25">
      <c r="A22" s="313" t="s">
        <v>28</v>
      </c>
      <c r="B22" s="314">
        <v>1885</v>
      </c>
      <c r="C22" s="314">
        <v>2208</v>
      </c>
      <c r="D22" s="314">
        <v>1815</v>
      </c>
      <c r="E22" s="314">
        <v>1872</v>
      </c>
      <c r="F22" s="315">
        <f t="shared" si="6"/>
        <v>3.140495867768589E-2</v>
      </c>
      <c r="G22" s="314">
        <f t="shared" si="2"/>
        <v>57</v>
      </c>
      <c r="H22" s="315">
        <f t="shared" si="3"/>
        <v>2.3964084596290944E-3</v>
      </c>
      <c r="I22" s="306"/>
      <c r="J22" s="314">
        <v>11512</v>
      </c>
      <c r="K22" s="314">
        <v>11777</v>
      </c>
      <c r="L22" s="314">
        <v>11151</v>
      </c>
      <c r="M22" s="314">
        <v>11691</v>
      </c>
      <c r="N22" s="315">
        <f t="shared" si="4"/>
        <v>4.8426150121065437E-2</v>
      </c>
      <c r="O22" s="314">
        <f t="shared" si="5"/>
        <v>540</v>
      </c>
      <c r="P22" s="315">
        <f t="shared" si="7"/>
        <v>2.7138071992144791E-3</v>
      </c>
      <c r="Q22" s="303"/>
    </row>
    <row r="23" spans="1:17" x14ac:dyDescent="0.25">
      <c r="A23" s="313" t="s">
        <v>97</v>
      </c>
      <c r="B23" s="314">
        <f>B24+B25+B26+B27</f>
        <v>2188</v>
      </c>
      <c r="C23" s="314">
        <f t="shared" ref="C23:D23" si="8">C24+C25+C26+C27</f>
        <v>3118</v>
      </c>
      <c r="D23" s="314">
        <f t="shared" si="8"/>
        <v>2845</v>
      </c>
      <c r="E23" s="314">
        <f>E24+E25+E26+E27</f>
        <v>2051</v>
      </c>
      <c r="F23" s="315">
        <f t="shared" si="6"/>
        <v>-0.27908611599297017</v>
      </c>
      <c r="G23" s="314">
        <f t="shared" si="2"/>
        <v>-794</v>
      </c>
      <c r="H23" s="315">
        <f t="shared" si="3"/>
        <v>2.6255522172538848E-3</v>
      </c>
      <c r="I23" s="306"/>
      <c r="J23" s="314">
        <f>J24+J25+J26+J27</f>
        <v>168640</v>
      </c>
      <c r="K23" s="314">
        <f t="shared" ref="K23:M23" si="9">K24+K25+K26+K27</f>
        <v>167080</v>
      </c>
      <c r="L23" s="314">
        <f t="shared" si="9"/>
        <v>149852</v>
      </c>
      <c r="M23" s="314">
        <f t="shared" si="9"/>
        <v>143777</v>
      </c>
      <c r="N23" s="315">
        <f t="shared" si="4"/>
        <v>-4.0539999466139953E-2</v>
      </c>
      <c r="O23" s="314">
        <f t="shared" si="5"/>
        <v>-6075</v>
      </c>
      <c r="P23" s="315">
        <f t="shared" si="7"/>
        <v>3.3374652098320093E-2</v>
      </c>
      <c r="Q23" s="303"/>
    </row>
    <row r="24" spans="1:17" x14ac:dyDescent="0.25">
      <c r="A24" s="313" t="s">
        <v>27</v>
      </c>
      <c r="B24" s="314">
        <v>0</v>
      </c>
      <c r="C24" s="314">
        <v>0</v>
      </c>
      <c r="D24" s="314">
        <v>0</v>
      </c>
      <c r="E24" s="314">
        <v>0</v>
      </c>
      <c r="F24" s="315" t="str">
        <f>IFERROR(E24/D24-1,"-")</f>
        <v>-</v>
      </c>
      <c r="G24" s="314">
        <f t="shared" si="2"/>
        <v>0</v>
      </c>
      <c r="H24" s="315">
        <f t="shared" si="3"/>
        <v>0</v>
      </c>
      <c r="I24" s="306"/>
      <c r="J24" s="314">
        <v>42208</v>
      </c>
      <c r="K24" s="314">
        <v>41145</v>
      </c>
      <c r="L24" s="314">
        <v>34361</v>
      </c>
      <c r="M24" s="314">
        <v>33592</v>
      </c>
      <c r="N24" s="315">
        <f t="shared" si="4"/>
        <v>-2.2380023864264742E-2</v>
      </c>
      <c r="O24" s="314">
        <f t="shared" si="5"/>
        <v>-769</v>
      </c>
      <c r="P24" s="315">
        <f t="shared" si="7"/>
        <v>7.7976401878378909E-3</v>
      </c>
      <c r="Q24" s="303"/>
    </row>
    <row r="25" spans="1:17" x14ac:dyDescent="0.25">
      <c r="A25" s="313" t="s">
        <v>37</v>
      </c>
      <c r="B25" s="314">
        <v>552</v>
      </c>
      <c r="C25" s="314">
        <v>0</v>
      </c>
      <c r="D25" s="314">
        <v>0</v>
      </c>
      <c r="E25" s="314">
        <v>0</v>
      </c>
      <c r="F25" s="315" t="str">
        <f t="shared" si="6"/>
        <v>-</v>
      </c>
      <c r="G25" s="314">
        <f t="shared" si="2"/>
        <v>0</v>
      </c>
      <c r="H25" s="315">
        <f t="shared" si="3"/>
        <v>0</v>
      </c>
      <c r="I25" s="306"/>
      <c r="J25" s="314">
        <v>38435</v>
      </c>
      <c r="K25" s="314">
        <v>41174</v>
      </c>
      <c r="L25" s="314">
        <v>32150</v>
      </c>
      <c r="M25" s="314">
        <v>32310</v>
      </c>
      <c r="N25" s="315">
        <f>IFERROR(M25/L25-1,"-")</f>
        <v>4.976671850699832E-3</v>
      </c>
      <c r="O25" s="314">
        <f>IFERROR(M25-L25,"-")</f>
        <v>160</v>
      </c>
      <c r="P25" s="315">
        <f>M25/$M$13</f>
        <v>7.5000522287759662E-3</v>
      </c>
      <c r="Q25" s="303"/>
    </row>
    <row r="26" spans="1:17" x14ac:dyDescent="0.25">
      <c r="A26" s="313" t="s">
        <v>25</v>
      </c>
      <c r="B26" s="314">
        <v>1636</v>
      </c>
      <c r="C26" s="314">
        <v>1928</v>
      </c>
      <c r="D26" s="314">
        <v>2148</v>
      </c>
      <c r="E26" s="314">
        <v>1261</v>
      </c>
      <c r="F26" s="315">
        <f t="shared" si="6"/>
        <v>-0.41294227188081933</v>
      </c>
      <c r="G26" s="314">
        <f t="shared" si="2"/>
        <v>-887</v>
      </c>
      <c r="H26" s="315">
        <f t="shared" si="3"/>
        <v>1.6142473651668205E-3</v>
      </c>
      <c r="I26" s="306"/>
      <c r="J26" s="314">
        <v>55775</v>
      </c>
      <c r="K26" s="314">
        <v>48438</v>
      </c>
      <c r="L26" s="314">
        <v>47772</v>
      </c>
      <c r="M26" s="314">
        <v>44362</v>
      </c>
      <c r="N26" s="315">
        <f t="shared" si="4"/>
        <v>-7.1380725110943621E-2</v>
      </c>
      <c r="O26" s="314">
        <f t="shared" si="5"/>
        <v>-3410</v>
      </c>
      <c r="P26" s="315">
        <f t="shared" si="7"/>
        <v>1.029765759742988E-2</v>
      </c>
      <c r="Q26" s="303"/>
    </row>
    <row r="27" spans="1:17" x14ac:dyDescent="0.25">
      <c r="A27" s="313" t="s">
        <v>36</v>
      </c>
      <c r="B27" s="314">
        <v>0</v>
      </c>
      <c r="C27" s="314">
        <v>1190</v>
      </c>
      <c r="D27" s="314">
        <v>697</v>
      </c>
      <c r="E27" s="314">
        <v>790</v>
      </c>
      <c r="F27" s="315">
        <f t="shared" si="6"/>
        <v>0.13342898134863712</v>
      </c>
      <c r="G27" s="314">
        <f t="shared" si="2"/>
        <v>93</v>
      </c>
      <c r="H27" s="315">
        <f t="shared" si="3"/>
        <v>1.0113048520870643E-3</v>
      </c>
      <c r="I27" s="306"/>
      <c r="J27" s="314">
        <v>32222</v>
      </c>
      <c r="K27" s="314">
        <v>36323</v>
      </c>
      <c r="L27" s="314">
        <v>35569</v>
      </c>
      <c r="M27" s="314">
        <v>33513</v>
      </c>
      <c r="N27" s="315">
        <f t="shared" si="4"/>
        <v>-5.7803143186482608E-2</v>
      </c>
      <c r="O27" s="314">
        <f t="shared" si="5"/>
        <v>-2056</v>
      </c>
      <c r="P27" s="315">
        <f t="shared" si="7"/>
        <v>7.7793020842763525E-3</v>
      </c>
      <c r="Q27" s="303"/>
    </row>
    <row r="28" spans="1:17" x14ac:dyDescent="0.25">
      <c r="A28" s="313" t="s">
        <v>30</v>
      </c>
      <c r="B28" s="314">
        <v>16662</v>
      </c>
      <c r="C28" s="314">
        <v>17795</v>
      </c>
      <c r="D28" s="314">
        <v>18970</v>
      </c>
      <c r="E28" s="314">
        <v>24706</v>
      </c>
      <c r="F28" s="315">
        <f t="shared" si="6"/>
        <v>0.30237216657880861</v>
      </c>
      <c r="G28" s="314">
        <f t="shared" si="2"/>
        <v>5736</v>
      </c>
      <c r="H28" s="315">
        <f t="shared" si="3"/>
        <v>3.1626959083117738E-2</v>
      </c>
      <c r="I28" s="306"/>
      <c r="J28" s="314">
        <v>103645</v>
      </c>
      <c r="K28" s="314">
        <v>103078</v>
      </c>
      <c r="L28" s="314">
        <v>111041</v>
      </c>
      <c r="M28" s="314">
        <v>124541</v>
      </c>
      <c r="N28" s="315">
        <f t="shared" si="4"/>
        <v>0.12157671490710631</v>
      </c>
      <c r="O28" s="314">
        <f t="shared" si="5"/>
        <v>13500</v>
      </c>
      <c r="P28" s="315">
        <f t="shared" si="7"/>
        <v>2.8909439945032114E-2</v>
      </c>
      <c r="Q28" s="303"/>
    </row>
    <row r="29" spans="1:17" x14ac:dyDescent="0.25">
      <c r="A29" s="313" t="s">
        <v>35</v>
      </c>
      <c r="B29" s="314">
        <v>25668</v>
      </c>
      <c r="C29" s="314">
        <v>32430</v>
      </c>
      <c r="D29" s="314">
        <v>31845</v>
      </c>
      <c r="E29" s="314">
        <v>27434</v>
      </c>
      <c r="F29" s="315">
        <f t="shared" si="6"/>
        <v>-0.13851468048359239</v>
      </c>
      <c r="G29" s="314">
        <f t="shared" si="2"/>
        <v>-4411</v>
      </c>
      <c r="H29" s="315">
        <f t="shared" si="3"/>
        <v>3.5119161154628514E-2</v>
      </c>
      <c r="I29" s="306"/>
      <c r="J29" s="314">
        <v>133629</v>
      </c>
      <c r="K29" s="314">
        <v>171928</v>
      </c>
      <c r="L29" s="314">
        <v>195608</v>
      </c>
      <c r="M29" s="314">
        <v>178610</v>
      </c>
      <c r="N29" s="315">
        <f t="shared" si="4"/>
        <v>-8.6898286368655708E-2</v>
      </c>
      <c r="O29" s="314">
        <f t="shared" si="5"/>
        <v>-16998</v>
      </c>
      <c r="P29" s="315">
        <f t="shared" si="7"/>
        <v>4.146036300159936E-2</v>
      </c>
      <c r="Q29" s="303"/>
    </row>
    <row r="30" spans="1:17" x14ac:dyDescent="0.25">
      <c r="A30" s="313" t="s">
        <v>43</v>
      </c>
      <c r="B30" s="314">
        <v>10188</v>
      </c>
      <c r="C30" s="314">
        <v>16226</v>
      </c>
      <c r="D30" s="314">
        <v>16017</v>
      </c>
      <c r="E30" s="314">
        <v>16044</v>
      </c>
      <c r="F30" s="315">
        <f t="shared" si="6"/>
        <v>1.6857089342574572E-3</v>
      </c>
      <c r="G30" s="314">
        <f t="shared" si="2"/>
        <v>27</v>
      </c>
      <c r="H30" s="315">
        <f t="shared" si="3"/>
        <v>2.0538449426436532E-2</v>
      </c>
      <c r="I30" s="306"/>
      <c r="J30" s="314">
        <v>53541</v>
      </c>
      <c r="K30" s="314">
        <v>87631</v>
      </c>
      <c r="L30" s="314">
        <v>102184</v>
      </c>
      <c r="M30" s="314">
        <v>116593</v>
      </c>
      <c r="N30" s="315">
        <f t="shared" si="4"/>
        <v>0.14101033429891174</v>
      </c>
      <c r="O30" s="314">
        <f t="shared" si="5"/>
        <v>14409</v>
      </c>
      <c r="P30" s="315">
        <f t="shared" si="7"/>
        <v>2.7064487450005455E-2</v>
      </c>
      <c r="Q30" s="303"/>
    </row>
    <row r="31" spans="1:17" x14ac:dyDescent="0.25">
      <c r="A31" s="313" t="s">
        <v>33</v>
      </c>
      <c r="B31" s="314">
        <v>14467</v>
      </c>
      <c r="C31" s="314">
        <v>18419</v>
      </c>
      <c r="D31" s="314">
        <v>21722</v>
      </c>
      <c r="E31" s="314">
        <v>22671</v>
      </c>
      <c r="F31" s="315">
        <f t="shared" si="6"/>
        <v>4.3688426480066322E-2</v>
      </c>
      <c r="G31" s="314">
        <f t="shared" si="2"/>
        <v>949</v>
      </c>
      <c r="H31" s="315">
        <f t="shared" si="3"/>
        <v>2.9021888989450427E-2</v>
      </c>
      <c r="I31" s="306"/>
      <c r="J31" s="314">
        <v>72508</v>
      </c>
      <c r="K31" s="314">
        <v>99555</v>
      </c>
      <c r="L31" s="314">
        <v>113219</v>
      </c>
      <c r="M31" s="314">
        <v>119188</v>
      </c>
      <c r="N31" s="315">
        <f t="shared" si="4"/>
        <v>5.2720833075720508E-2</v>
      </c>
      <c r="O31" s="314">
        <f t="shared" si="5"/>
        <v>5969</v>
      </c>
      <c r="P31" s="315">
        <f t="shared" si="7"/>
        <v>2.7666859332818008E-2</v>
      </c>
      <c r="Q31" s="303"/>
    </row>
    <row r="32" spans="1:17" x14ac:dyDescent="0.25">
      <c r="A32" s="313" t="s">
        <v>44</v>
      </c>
      <c r="B32" s="314">
        <v>8839</v>
      </c>
      <c r="C32" s="314">
        <v>7842</v>
      </c>
      <c r="D32" s="314">
        <v>9075</v>
      </c>
      <c r="E32" s="314">
        <v>7015</v>
      </c>
      <c r="F32" s="315">
        <f t="shared" si="6"/>
        <v>-0.22699724517906339</v>
      </c>
      <c r="G32" s="314">
        <f t="shared" si="2"/>
        <v>-2060</v>
      </c>
      <c r="H32" s="315">
        <f t="shared" si="3"/>
        <v>8.9801310599882996E-3</v>
      </c>
      <c r="I32" s="306"/>
      <c r="J32" s="314">
        <v>47121</v>
      </c>
      <c r="K32" s="314">
        <v>49858</v>
      </c>
      <c r="L32" s="314">
        <v>52852</v>
      </c>
      <c r="M32" s="314">
        <v>49026</v>
      </c>
      <c r="N32" s="315">
        <f t="shared" si="4"/>
        <v>-7.2390827215620956E-2</v>
      </c>
      <c r="O32" s="314">
        <f t="shared" si="5"/>
        <v>-3826</v>
      </c>
      <c r="P32" s="315">
        <f t="shared" si="7"/>
        <v>1.1380302091240189E-2</v>
      </c>
      <c r="Q32" s="303"/>
    </row>
    <row r="33" spans="1:17" x14ac:dyDescent="0.25">
      <c r="A33" s="313" t="s">
        <v>23</v>
      </c>
      <c r="B33" s="314">
        <v>5946</v>
      </c>
      <c r="C33" s="314">
        <v>7600</v>
      </c>
      <c r="D33" s="314">
        <v>6706</v>
      </c>
      <c r="E33" s="314">
        <v>4832</v>
      </c>
      <c r="F33" s="315">
        <f t="shared" si="6"/>
        <v>-0.27945123769758429</v>
      </c>
      <c r="G33" s="314">
        <f t="shared" si="2"/>
        <v>-1874</v>
      </c>
      <c r="H33" s="315">
        <f t="shared" si="3"/>
        <v>6.185601323145184E-3</v>
      </c>
      <c r="I33" s="306"/>
      <c r="J33" s="314">
        <v>37626</v>
      </c>
      <c r="K33" s="314">
        <v>47645</v>
      </c>
      <c r="L33" s="314">
        <v>44955</v>
      </c>
      <c r="M33" s="314">
        <v>42807</v>
      </c>
      <c r="N33" s="315">
        <f t="shared" si="4"/>
        <v>-4.7781114447781103E-2</v>
      </c>
      <c r="O33" s="314">
        <f t="shared" si="5"/>
        <v>-2148</v>
      </c>
      <c r="P33" s="315">
        <f t="shared" si="7"/>
        <v>9.9366987235287151E-3</v>
      </c>
      <c r="Q33" s="303"/>
    </row>
    <row r="34" spans="1:17" x14ac:dyDescent="0.25">
      <c r="A34" s="313" t="s">
        <v>40</v>
      </c>
      <c r="B34" s="314">
        <v>4576</v>
      </c>
      <c r="C34" s="314">
        <v>4120</v>
      </c>
      <c r="D34" s="314">
        <v>4839</v>
      </c>
      <c r="E34" s="314">
        <v>4828</v>
      </c>
      <c r="F34" s="315">
        <f t="shared" si="6"/>
        <v>-2.2731969415168418E-3</v>
      </c>
      <c r="G34" s="314">
        <f t="shared" si="2"/>
        <v>-11</v>
      </c>
      <c r="H34" s="315">
        <f t="shared" si="3"/>
        <v>6.1804807922485406E-3</v>
      </c>
      <c r="I34" s="306"/>
      <c r="J34" s="314">
        <v>26474</v>
      </c>
      <c r="K34" s="314">
        <v>15457</v>
      </c>
      <c r="L34" s="314">
        <v>17007</v>
      </c>
      <c r="M34" s="314">
        <v>23629</v>
      </c>
      <c r="N34" s="315">
        <f t="shared" si="4"/>
        <v>0.3893690833186334</v>
      </c>
      <c r="O34" s="314">
        <f t="shared" si="5"/>
        <v>6622</v>
      </c>
      <c r="P34" s="315">
        <f t="shared" si="7"/>
        <v>5.4849499880454131E-3</v>
      </c>
      <c r="Q34" s="303"/>
    </row>
    <row r="35" spans="1:17" x14ac:dyDescent="0.25">
      <c r="A35" s="313" t="s">
        <v>98</v>
      </c>
      <c r="B35" s="314" t="s">
        <v>154</v>
      </c>
      <c r="C35" s="314" t="s">
        <v>154</v>
      </c>
      <c r="D35" s="314" t="s">
        <v>154</v>
      </c>
      <c r="E35" s="314" t="s">
        <v>154</v>
      </c>
      <c r="F35" s="315" t="str">
        <f>IFERROR(E35/D35-1,"-")</f>
        <v>-</v>
      </c>
      <c r="G35" s="314" t="str">
        <f t="shared" si="2"/>
        <v>-</v>
      </c>
      <c r="H35" s="315" t="str">
        <f t="shared" si="3"/>
        <v>-</v>
      </c>
      <c r="I35" s="306"/>
      <c r="J35" s="314">
        <v>0</v>
      </c>
      <c r="K35" s="314">
        <v>0</v>
      </c>
      <c r="L35" s="314">
        <v>0</v>
      </c>
      <c r="M35" s="314">
        <v>0</v>
      </c>
      <c r="N35" s="315" t="str">
        <f t="shared" si="4"/>
        <v>-</v>
      </c>
      <c r="O35" s="314">
        <f t="shared" si="5"/>
        <v>0</v>
      </c>
      <c r="P35" s="315">
        <f t="shared" si="7"/>
        <v>0</v>
      </c>
      <c r="Q35" s="303"/>
    </row>
    <row r="36" spans="1:17" x14ac:dyDescent="0.25">
      <c r="A36" s="313" t="s">
        <v>41</v>
      </c>
      <c r="B36" s="314">
        <v>0</v>
      </c>
      <c r="C36" s="314">
        <v>0</v>
      </c>
      <c r="D36" s="314">
        <v>0</v>
      </c>
      <c r="E36" s="314">
        <v>0</v>
      </c>
      <c r="F36" s="315" t="str">
        <f t="shared" si="6"/>
        <v>-</v>
      </c>
      <c r="G36" s="314">
        <f t="shared" si="2"/>
        <v>0</v>
      </c>
      <c r="H36" s="315">
        <f t="shared" si="3"/>
        <v>0</v>
      </c>
      <c r="I36" s="306"/>
      <c r="J36" s="314">
        <v>5671</v>
      </c>
      <c r="K36" s="314">
        <v>10013</v>
      </c>
      <c r="L36" s="314">
        <v>7592</v>
      </c>
      <c r="M36" s="314">
        <v>6990</v>
      </c>
      <c r="N36" s="315">
        <f t="shared" si="4"/>
        <v>-7.9293993677555297E-2</v>
      </c>
      <c r="O36" s="314">
        <f t="shared" si="5"/>
        <v>-602</v>
      </c>
      <c r="P36" s="315">
        <f t="shared" si="7"/>
        <v>1.6225739733563603E-3</v>
      </c>
      <c r="Q36" s="303"/>
    </row>
    <row r="37" spans="1:17" x14ac:dyDescent="0.25">
      <c r="A37" s="313" t="s">
        <v>99</v>
      </c>
      <c r="B37" s="314">
        <v>2778</v>
      </c>
      <c r="C37" s="314">
        <v>3739</v>
      </c>
      <c r="D37" s="314">
        <v>3251</v>
      </c>
      <c r="E37" s="314">
        <v>2781</v>
      </c>
      <c r="F37" s="315">
        <f t="shared" si="6"/>
        <v>-0.14457090126115046</v>
      </c>
      <c r="G37" s="314">
        <f t="shared" si="2"/>
        <v>-470</v>
      </c>
      <c r="H37" s="315">
        <f t="shared" si="3"/>
        <v>3.5600491058912988E-3</v>
      </c>
      <c r="I37" s="306"/>
      <c r="J37" s="314">
        <v>13066</v>
      </c>
      <c r="K37" s="314">
        <v>16953</v>
      </c>
      <c r="L37" s="314">
        <v>15823</v>
      </c>
      <c r="M37" s="314">
        <v>16096</v>
      </c>
      <c r="N37" s="315">
        <f t="shared" si="4"/>
        <v>1.7253365354231276E-2</v>
      </c>
      <c r="O37" s="314">
        <f t="shared" si="5"/>
        <v>273</v>
      </c>
      <c r="P37" s="315">
        <f t="shared" si="7"/>
        <v>3.7363305686901253E-3</v>
      </c>
      <c r="Q37" s="303"/>
    </row>
    <row r="38" spans="1:17" x14ac:dyDescent="0.25">
      <c r="A38" s="313" t="s">
        <v>100</v>
      </c>
      <c r="B38" s="314">
        <v>0</v>
      </c>
      <c r="C38" s="314">
        <v>0</v>
      </c>
      <c r="D38" s="314">
        <v>0</v>
      </c>
      <c r="E38" s="314">
        <v>0</v>
      </c>
      <c r="F38" s="315" t="str">
        <f t="shared" si="6"/>
        <v>-</v>
      </c>
      <c r="G38" s="314">
        <f t="shared" si="2"/>
        <v>0</v>
      </c>
      <c r="H38" s="315">
        <f t="shared" si="3"/>
        <v>0</v>
      </c>
      <c r="I38" s="306"/>
      <c r="J38" s="314">
        <v>4402</v>
      </c>
      <c r="K38" s="314">
        <v>6304</v>
      </c>
      <c r="L38" s="314">
        <v>5085</v>
      </c>
      <c r="M38" s="314">
        <v>4880</v>
      </c>
      <c r="N38" s="315">
        <f t="shared" si="4"/>
        <v>-4.0314650934120011E-2</v>
      </c>
      <c r="O38" s="314">
        <f t="shared" si="5"/>
        <v>-205</v>
      </c>
      <c r="P38" s="315">
        <f t="shared" si="7"/>
        <v>1.1327841187380599E-3</v>
      </c>
      <c r="Q38" s="303"/>
    </row>
    <row r="39" spans="1:17" x14ac:dyDescent="0.25">
      <c r="A39" s="313" t="s">
        <v>101</v>
      </c>
      <c r="B39" s="314">
        <v>3745</v>
      </c>
      <c r="C39" s="314">
        <v>6217</v>
      </c>
      <c r="D39" s="314">
        <v>6025</v>
      </c>
      <c r="E39" s="314">
        <v>6416</v>
      </c>
      <c r="F39" s="315">
        <f t="shared" si="6"/>
        <v>6.4896265560165922E-2</v>
      </c>
      <c r="G39" s="314">
        <f t="shared" si="2"/>
        <v>391</v>
      </c>
      <c r="H39" s="315">
        <f t="shared" si="3"/>
        <v>8.2133315582159552E-3</v>
      </c>
      <c r="I39" s="306"/>
      <c r="J39" s="314">
        <v>12528</v>
      </c>
      <c r="K39" s="314">
        <v>32150</v>
      </c>
      <c r="L39" s="314">
        <v>33391</v>
      </c>
      <c r="M39" s="314">
        <v>38212</v>
      </c>
      <c r="N39" s="315">
        <f t="shared" si="4"/>
        <v>0.14438022221556701</v>
      </c>
      <c r="O39" s="314">
        <f t="shared" si="5"/>
        <v>4821</v>
      </c>
      <c r="P39" s="315">
        <f t="shared" si="7"/>
        <v>8.8700710543481043E-3</v>
      </c>
      <c r="Q39" s="303"/>
    </row>
    <row r="40" spans="1:17" x14ac:dyDescent="0.25">
      <c r="A40" s="313" t="s">
        <v>34</v>
      </c>
      <c r="B40" s="314">
        <v>4901</v>
      </c>
      <c r="C40" s="314">
        <v>4795</v>
      </c>
      <c r="D40" s="314">
        <v>4283</v>
      </c>
      <c r="E40" s="314">
        <v>2927</v>
      </c>
      <c r="F40" s="315">
        <f t="shared" si="6"/>
        <v>-0.3166005136586505</v>
      </c>
      <c r="G40" s="314">
        <f t="shared" si="2"/>
        <v>-1356</v>
      </c>
      <c r="H40" s="315">
        <f t="shared" si="3"/>
        <v>3.7469484836187817E-3</v>
      </c>
      <c r="I40" s="306"/>
      <c r="J40" s="314">
        <v>33487</v>
      </c>
      <c r="K40" s="314">
        <v>34420</v>
      </c>
      <c r="L40" s="314">
        <v>33438</v>
      </c>
      <c r="M40" s="314">
        <v>25133</v>
      </c>
      <c r="N40" s="315">
        <f t="shared" si="4"/>
        <v>-0.24837011783001373</v>
      </c>
      <c r="O40" s="314">
        <f t="shared" si="5"/>
        <v>-8305</v>
      </c>
      <c r="P40" s="315">
        <f t="shared" si="7"/>
        <v>5.8340703393941927E-3</v>
      </c>
      <c r="Q40" s="303"/>
    </row>
    <row r="41" spans="1:17" x14ac:dyDescent="0.25">
      <c r="A41" s="313" t="s">
        <v>102</v>
      </c>
      <c r="B41" s="314">
        <v>441</v>
      </c>
      <c r="C41" s="314">
        <v>200</v>
      </c>
      <c r="D41" s="314">
        <v>280</v>
      </c>
      <c r="E41" s="314">
        <v>139</v>
      </c>
      <c r="F41" s="315">
        <f t="shared" si="6"/>
        <v>-0.50357142857142856</v>
      </c>
      <c r="G41" s="314">
        <f t="shared" si="2"/>
        <v>-141</v>
      </c>
      <c r="H41" s="315">
        <f t="shared" si="3"/>
        <v>1.779384486583569E-4</v>
      </c>
      <c r="I41" s="306"/>
      <c r="J41" s="314">
        <v>13963</v>
      </c>
      <c r="K41" s="314">
        <v>11025</v>
      </c>
      <c r="L41" s="314">
        <v>10937</v>
      </c>
      <c r="M41" s="314">
        <v>11101</v>
      </c>
      <c r="N41" s="315">
        <f t="shared" si="4"/>
        <v>1.4994971198683427E-2</v>
      </c>
      <c r="O41" s="314">
        <f t="shared" si="5"/>
        <v>164</v>
      </c>
      <c r="P41" s="315">
        <f t="shared" si="7"/>
        <v>2.5768517422359023E-3</v>
      </c>
      <c r="Q41" s="303"/>
    </row>
    <row r="42" spans="1:17" x14ac:dyDescent="0.25">
      <c r="A42" s="313" t="s">
        <v>103</v>
      </c>
      <c r="B42" s="314">
        <v>2332</v>
      </c>
      <c r="C42" s="314">
        <v>203</v>
      </c>
      <c r="D42" s="314">
        <v>4071</v>
      </c>
      <c r="E42" s="314">
        <v>3612</v>
      </c>
      <c r="F42" s="315">
        <f t="shared" si="6"/>
        <v>-0.11274871039056744</v>
      </c>
      <c r="G42" s="314">
        <f t="shared" si="2"/>
        <v>-459</v>
      </c>
      <c r="H42" s="315">
        <f t="shared" si="3"/>
        <v>4.6238393996689579E-3</v>
      </c>
      <c r="I42" s="306"/>
      <c r="J42" s="314">
        <v>8209</v>
      </c>
      <c r="K42" s="314">
        <v>5059</v>
      </c>
      <c r="L42" s="314">
        <v>17476</v>
      </c>
      <c r="M42" s="314">
        <v>17239</v>
      </c>
      <c r="N42" s="315">
        <f t="shared" si="4"/>
        <v>-1.3561455710688897E-2</v>
      </c>
      <c r="O42" s="314">
        <f t="shared" si="5"/>
        <v>-237</v>
      </c>
      <c r="P42" s="315">
        <f t="shared" si="7"/>
        <v>4.0016527505994702E-3</v>
      </c>
      <c r="Q42" s="303"/>
    </row>
    <row r="43" spans="1:17" x14ac:dyDescent="0.25">
      <c r="A43" s="313" t="s">
        <v>42</v>
      </c>
      <c r="B43" s="314">
        <v>2322</v>
      </c>
      <c r="C43" s="314">
        <v>2920</v>
      </c>
      <c r="D43" s="314">
        <v>2803</v>
      </c>
      <c r="E43" s="314">
        <v>2721</v>
      </c>
      <c r="F43" s="315">
        <f t="shared" si="6"/>
        <v>-2.9254370317516987E-2</v>
      </c>
      <c r="G43" s="314">
        <f t="shared" si="2"/>
        <v>-82</v>
      </c>
      <c r="H43" s="315">
        <f t="shared" si="3"/>
        <v>3.4832411424416485E-3</v>
      </c>
      <c r="I43" s="306"/>
      <c r="J43" s="314">
        <v>10758</v>
      </c>
      <c r="K43" s="314">
        <v>16491</v>
      </c>
      <c r="L43" s="314">
        <v>17384</v>
      </c>
      <c r="M43" s="314">
        <v>19399</v>
      </c>
      <c r="N43" s="315">
        <f t="shared" si="4"/>
        <v>0.11591118269673273</v>
      </c>
      <c r="O43" s="314">
        <f t="shared" si="5"/>
        <v>2015</v>
      </c>
      <c r="P43" s="315">
        <f t="shared" si="7"/>
        <v>4.503048999876972E-3</v>
      </c>
      <c r="Q43" s="303"/>
    </row>
    <row r="44" spans="1:17" x14ac:dyDescent="0.25">
      <c r="A44" s="313" t="s">
        <v>104</v>
      </c>
      <c r="B44" s="314" t="s">
        <v>154</v>
      </c>
      <c r="C44" s="314" t="s">
        <v>154</v>
      </c>
      <c r="D44" s="314" t="s">
        <v>154</v>
      </c>
      <c r="E44" s="314" t="s">
        <v>154</v>
      </c>
      <c r="F44" s="315" t="str">
        <f t="shared" si="6"/>
        <v>-</v>
      </c>
      <c r="G44" s="314" t="str">
        <f t="shared" si="2"/>
        <v>-</v>
      </c>
      <c r="H44" s="315" t="str">
        <f t="shared" si="3"/>
        <v>-</v>
      </c>
      <c r="I44" s="306"/>
      <c r="J44" s="314">
        <v>0</v>
      </c>
      <c r="K44" s="314">
        <v>0</v>
      </c>
      <c r="L44" s="314">
        <v>0</v>
      </c>
      <c r="M44" s="314">
        <v>0</v>
      </c>
      <c r="N44" s="315" t="str">
        <f t="shared" si="4"/>
        <v>-</v>
      </c>
      <c r="O44" s="314">
        <f t="shared" si="5"/>
        <v>0</v>
      </c>
      <c r="P44" s="315">
        <f t="shared" si="7"/>
        <v>0</v>
      </c>
      <c r="Q44" s="303"/>
    </row>
    <row r="45" spans="1:17" x14ac:dyDescent="0.25">
      <c r="A45" s="313" t="s">
        <v>26</v>
      </c>
      <c r="B45" s="314">
        <v>11</v>
      </c>
      <c r="C45" s="314">
        <v>0</v>
      </c>
      <c r="D45" s="314">
        <v>114</v>
      </c>
      <c r="E45" s="314">
        <v>16</v>
      </c>
      <c r="F45" s="315">
        <f t="shared" si="6"/>
        <v>-0.85964912280701755</v>
      </c>
      <c r="G45" s="314">
        <f t="shared" si="2"/>
        <v>-98</v>
      </c>
      <c r="H45" s="315">
        <f t="shared" si="3"/>
        <v>2.0482123586573455E-5</v>
      </c>
      <c r="I45" s="306"/>
      <c r="J45" s="314">
        <v>23</v>
      </c>
      <c r="K45" s="314">
        <v>3</v>
      </c>
      <c r="L45" s="314">
        <v>6021</v>
      </c>
      <c r="M45" s="314">
        <v>23</v>
      </c>
      <c r="N45" s="315">
        <f t="shared" si="4"/>
        <v>-0.99618003653878096</v>
      </c>
      <c r="O45" s="314">
        <f t="shared" si="5"/>
        <v>-5998</v>
      </c>
      <c r="P45" s="315">
        <f t="shared" si="7"/>
        <v>5.3389415432326591E-6</v>
      </c>
      <c r="Q45" s="303"/>
    </row>
    <row r="46" spans="1:17" x14ac:dyDescent="0.25">
      <c r="A46" s="313" t="s">
        <v>105</v>
      </c>
      <c r="B46" s="314">
        <v>687</v>
      </c>
      <c r="C46" s="314">
        <v>976</v>
      </c>
      <c r="D46" s="314">
        <v>1155</v>
      </c>
      <c r="E46" s="314">
        <v>1421</v>
      </c>
      <c r="F46" s="315">
        <f t="shared" si="6"/>
        <v>0.23030303030303023</v>
      </c>
      <c r="G46" s="314">
        <f t="shared" si="2"/>
        <v>266</v>
      </c>
      <c r="H46" s="315">
        <f t="shared" si="3"/>
        <v>1.819068601032555E-3</v>
      </c>
      <c r="I46" s="306"/>
      <c r="J46" s="314">
        <v>3355</v>
      </c>
      <c r="K46" s="314">
        <v>4613</v>
      </c>
      <c r="L46" s="314">
        <v>5005</v>
      </c>
      <c r="M46" s="314">
        <v>2874</v>
      </c>
      <c r="N46" s="315">
        <f t="shared" si="4"/>
        <v>-0.42577422577422575</v>
      </c>
      <c r="O46" s="314">
        <f t="shared" si="5"/>
        <v>-2131</v>
      </c>
      <c r="P46" s="315">
        <f t="shared" si="7"/>
        <v>6.6713556501089843E-4</v>
      </c>
      <c r="Q46" s="303"/>
    </row>
    <row r="47" spans="1:17" x14ac:dyDescent="0.25">
      <c r="A47" s="313" t="s">
        <v>106</v>
      </c>
      <c r="B47" s="314">
        <f>IFERROR(B17-SUM(B18:B22)-SUM(B24:B46),"-")</f>
        <v>30</v>
      </c>
      <c r="C47" s="314">
        <f>IFERROR(C17-SUM(C18:C22)-SUM(C24:C46),"-")</f>
        <v>2</v>
      </c>
      <c r="D47" s="314">
        <f>IFERROR(D17-SUM(D18:D22)-SUM(D24:D46),"-")</f>
        <v>260</v>
      </c>
      <c r="E47" s="314">
        <f>IFERROR(E17-SUM(E18:E22)-SUM(E24:E46),"-")</f>
        <v>187</v>
      </c>
      <c r="F47" s="315">
        <f t="shared" si="6"/>
        <v>-0.28076923076923077</v>
      </c>
      <c r="G47" s="314">
        <f t="shared" si="2"/>
        <v>-73</v>
      </c>
      <c r="H47" s="315">
        <f t="shared" si="3"/>
        <v>2.3938481941807727E-4</v>
      </c>
      <c r="I47" s="306"/>
      <c r="J47" s="314">
        <f>IFERROR(J17-SUM(J18:J22)-SUM(J24:J46),"-")</f>
        <v>255</v>
      </c>
      <c r="K47" s="314">
        <f>IFERROR(K17-SUM(K18:K22)-SUM(K24:K46),"-")</f>
        <v>549</v>
      </c>
      <c r="L47" s="314">
        <f>IFERROR(L17-SUM(L18:L22)-SUM(L24:L46),"-")</f>
        <v>1100</v>
      </c>
      <c r="M47" s="314">
        <f>IFERROR(M17-SUM(M18:M22)-SUM(M24:M46),"-")</f>
        <v>2029</v>
      </c>
      <c r="N47" s="315">
        <f t="shared" si="4"/>
        <v>0.84454545454545449</v>
      </c>
      <c r="O47" s="314">
        <f t="shared" si="5"/>
        <v>929</v>
      </c>
      <c r="P47" s="315">
        <f t="shared" si="7"/>
        <v>4.7098749527039416E-4</v>
      </c>
      <c r="Q47" s="303"/>
    </row>
    <row r="48" spans="1:17" ht="21" x14ac:dyDescent="0.35">
      <c r="A48" s="305" t="s">
        <v>107</v>
      </c>
      <c r="B48" s="305"/>
      <c r="C48" s="305"/>
      <c r="D48" s="305"/>
      <c r="E48" s="305"/>
      <c r="F48" s="305"/>
      <c r="G48" s="305"/>
      <c r="H48" s="305"/>
      <c r="I48" s="305"/>
      <c r="J48" s="305"/>
      <c r="K48" s="305"/>
      <c r="L48" s="305"/>
      <c r="M48" s="305"/>
      <c r="N48" s="305"/>
      <c r="O48" s="305"/>
      <c r="P48" s="305"/>
      <c r="Q48" s="303"/>
    </row>
    <row r="49" spans="1:17" x14ac:dyDescent="0.25">
      <c r="A49" s="67"/>
      <c r="B49" s="11" t="s">
        <v>153</v>
      </c>
      <c r="C49" s="12"/>
      <c r="D49" s="12"/>
      <c r="E49" s="12"/>
      <c r="F49" s="12"/>
      <c r="G49" s="12"/>
      <c r="H49" s="13"/>
      <c r="I49" s="306"/>
      <c r="J49" s="11" t="str">
        <f>CONCATENATE("acumulado ",B49)</f>
        <v>acumulado mayo</v>
      </c>
      <c r="K49" s="12"/>
      <c r="L49" s="12"/>
      <c r="M49" s="12"/>
      <c r="N49" s="12"/>
      <c r="O49" s="12"/>
      <c r="P49" s="13"/>
      <c r="Q49" s="303"/>
    </row>
    <row r="50" spans="1:17" x14ac:dyDescent="0.25">
      <c r="A50" s="15"/>
      <c r="B50" s="17">
        <f>B$6</f>
        <v>2023</v>
      </c>
      <c r="C50" s="17">
        <f t="shared" ref="C50:E50" si="10">C$6</f>
        <v>2024</v>
      </c>
      <c r="D50" s="17">
        <f t="shared" si="10"/>
        <v>2025</v>
      </c>
      <c r="E50" s="17">
        <f t="shared" si="10"/>
        <v>2026</v>
      </c>
      <c r="F50" s="17" t="str">
        <f>CONCATENATE("var ",RIGHT(E50,2),"/",RIGHT(D50,2))</f>
        <v>var 26/25</v>
      </c>
      <c r="G50" s="17" t="str">
        <f>CONCATENATE("dif ",RIGHT(E50,2),"-",RIGHT(D50,2))</f>
        <v>dif 26-25</v>
      </c>
      <c r="H50" s="17" t="str">
        <f>CONCATENATE("cuota ",RIGHT(E50,2))</f>
        <v>cuota 26</v>
      </c>
      <c r="I50" s="306"/>
      <c r="J50" s="17">
        <f>J$6</f>
        <v>2023</v>
      </c>
      <c r="K50" s="17">
        <f>K$6</f>
        <v>2024</v>
      </c>
      <c r="L50" s="17">
        <f t="shared" ref="L50:M50" si="11">L$6</f>
        <v>2025</v>
      </c>
      <c r="M50" s="17">
        <f t="shared" si="11"/>
        <v>2026</v>
      </c>
      <c r="N50" s="17" t="str">
        <f>CONCATENATE("var ",RIGHT(M50,2),"/",RIGHT(L50,2))</f>
        <v>var 26/25</v>
      </c>
      <c r="O50" s="17" t="str">
        <f>CONCATENATE("dif ",RIGHT(M50,2),"-",RIGHT(L50,2))</f>
        <v>dif 26-25</v>
      </c>
      <c r="P50" s="17" t="str">
        <f>CONCATENATE("cuota ",RIGHT(M50,2))</f>
        <v>cuota 26</v>
      </c>
    </row>
    <row r="51" spans="1:17" x14ac:dyDescent="0.25">
      <c r="A51" s="308" t="s">
        <v>85</v>
      </c>
      <c r="B51" s="309">
        <v>686738</v>
      </c>
      <c r="C51" s="309">
        <v>765110</v>
      </c>
      <c r="D51" s="309">
        <v>790316</v>
      </c>
      <c r="E51" s="309">
        <v>781169</v>
      </c>
      <c r="F51" s="310">
        <f>IFERROR(E51/D51-1,"-")</f>
        <v>-1.1573851472069352E-2</v>
      </c>
      <c r="G51" s="309">
        <f>IFERROR(E51-D51,"-")</f>
        <v>-9147</v>
      </c>
      <c r="H51" s="310">
        <f>E51/$E$51</f>
        <v>1</v>
      </c>
      <c r="I51" s="311"/>
      <c r="J51" s="309">
        <v>3715051</v>
      </c>
      <c r="K51" s="309">
        <v>4150278</v>
      </c>
      <c r="L51" s="309">
        <v>4345367</v>
      </c>
      <c r="M51" s="309">
        <v>4307970</v>
      </c>
      <c r="N51" s="310">
        <f>IFERROR(M51/L51-1,"-")</f>
        <v>-8.6061775679706631E-3</v>
      </c>
      <c r="O51" s="309">
        <f>IFERROR(M51-L51,"-")</f>
        <v>-37397</v>
      </c>
      <c r="P51" s="310">
        <f>M51/$M$51</f>
        <v>1</v>
      </c>
    </row>
    <row r="52" spans="1:17" x14ac:dyDescent="0.25">
      <c r="A52" s="313" t="s">
        <v>108</v>
      </c>
      <c r="B52" s="314">
        <v>257310</v>
      </c>
      <c r="C52" s="314">
        <v>281203</v>
      </c>
      <c r="D52" s="314">
        <v>299854</v>
      </c>
      <c r="E52" s="314">
        <v>315497</v>
      </c>
      <c r="F52" s="315">
        <f>IFERROR(E52/D52-1,"-")</f>
        <v>5.2168722111427535E-2</v>
      </c>
      <c r="G52" s="314">
        <f>IFERROR(E52-D52,"-")</f>
        <v>15643</v>
      </c>
      <c r="H52" s="315">
        <f>E52/$E$51</f>
        <v>0.40387803407457284</v>
      </c>
      <c r="I52" s="306"/>
      <c r="J52" s="314">
        <v>1179757</v>
      </c>
      <c r="K52" s="314">
        <v>1299868</v>
      </c>
      <c r="L52" s="314">
        <v>1387185</v>
      </c>
      <c r="M52" s="314">
        <v>1420525</v>
      </c>
      <c r="N52" s="315">
        <f>IFERROR(M52/L52-1,"-")</f>
        <v>2.4034285261158361E-2</v>
      </c>
      <c r="O52" s="314">
        <f>IFERROR(M52-L52,"-")</f>
        <v>33340</v>
      </c>
      <c r="P52" s="315">
        <f>M52/$M$51</f>
        <v>0.32974347546524235</v>
      </c>
    </row>
    <row r="53" spans="1:17" x14ac:dyDescent="0.25">
      <c r="A53" s="313" t="s">
        <v>109</v>
      </c>
      <c r="B53" s="314">
        <v>429428</v>
      </c>
      <c r="C53" s="314">
        <v>483907</v>
      </c>
      <c r="D53" s="314">
        <v>490462</v>
      </c>
      <c r="E53" s="314">
        <v>465672</v>
      </c>
      <c r="F53" s="315">
        <f>IFERROR(E53/D53-1,"-")</f>
        <v>-5.0544180792803539E-2</v>
      </c>
      <c r="G53" s="314">
        <f>IFERROR(E53-D53,"-")</f>
        <v>-24790</v>
      </c>
      <c r="H53" s="315">
        <f>E53/$E$51</f>
        <v>0.5961219659254271</v>
      </c>
      <c r="I53" s="306"/>
      <c r="J53" s="314">
        <v>2535294</v>
      </c>
      <c r="K53" s="314">
        <v>2850410</v>
      </c>
      <c r="L53" s="314">
        <v>2958182</v>
      </c>
      <c r="M53" s="314">
        <v>2887445</v>
      </c>
      <c r="N53" s="315">
        <f>IFERROR(M53/L53-1,"-")</f>
        <v>-2.3912321824688276E-2</v>
      </c>
      <c r="O53" s="314">
        <f>IFERROR(M53-L53,"-")</f>
        <v>-70737</v>
      </c>
      <c r="P53" s="315">
        <f>M53/$M$51</f>
        <v>0.6702565245347577</v>
      </c>
    </row>
    <row r="54" spans="1:17" ht="21" x14ac:dyDescent="0.35">
      <c r="A54" s="258" t="s">
        <v>110</v>
      </c>
      <c r="B54" s="258"/>
      <c r="C54" s="258"/>
      <c r="D54" s="258"/>
      <c r="E54" s="258"/>
      <c r="F54" s="258"/>
      <c r="G54" s="258"/>
      <c r="H54" s="258"/>
      <c r="I54" s="258"/>
      <c r="J54" s="258"/>
      <c r="K54" s="258"/>
      <c r="L54" s="258"/>
      <c r="M54" s="258"/>
      <c r="N54" s="258"/>
      <c r="O54" s="258"/>
      <c r="P54" s="258"/>
    </row>
    <row r="55" spans="1:17" x14ac:dyDescent="0.25">
      <c r="A55" s="67"/>
      <c r="B55" s="11" t="s">
        <v>153</v>
      </c>
      <c r="C55" s="12"/>
      <c r="D55" s="12"/>
      <c r="E55" s="12"/>
      <c r="F55" s="12"/>
      <c r="G55" s="12"/>
      <c r="H55" s="13"/>
      <c r="I55" s="327"/>
      <c r="J55" s="11" t="str">
        <f>CONCATENATE("acumulado ",B55)</f>
        <v>acumulado mayo</v>
      </c>
      <c r="K55" s="12"/>
      <c r="L55" s="12"/>
      <c r="M55" s="12"/>
      <c r="N55" s="12"/>
      <c r="O55" s="12"/>
      <c r="P55" s="13"/>
    </row>
    <row r="56" spans="1:17" x14ac:dyDescent="0.25">
      <c r="A56" s="15"/>
      <c r="B56" s="17">
        <f>B$6</f>
        <v>2023</v>
      </c>
      <c r="C56" s="17">
        <f t="shared" ref="C56:E56" si="12">C$6</f>
        <v>2024</v>
      </c>
      <c r="D56" s="17">
        <f t="shared" si="12"/>
        <v>2025</v>
      </c>
      <c r="E56" s="17">
        <f t="shared" si="12"/>
        <v>2026</v>
      </c>
      <c r="F56" s="17" t="str">
        <f>CONCATENATE("var ",RIGHT(E56,2),"/",RIGHT(D56,2))</f>
        <v>var 26/25</v>
      </c>
      <c r="G56" s="17" t="str">
        <f>CONCATENATE("dif ",RIGHT(E56,2),"-",RIGHT(D56,2))</f>
        <v>dif 26-25</v>
      </c>
      <c r="H56" s="17" t="str">
        <f>CONCATENATE("cuota ",RIGHT(E56,2))</f>
        <v>cuota 26</v>
      </c>
      <c r="I56" s="327"/>
      <c r="J56" s="17">
        <f>J$6</f>
        <v>2023</v>
      </c>
      <c r="K56" s="17">
        <f>K$6</f>
        <v>2024</v>
      </c>
      <c r="L56" s="17">
        <f t="shared" ref="L56:M56" si="13">L$6</f>
        <v>2025</v>
      </c>
      <c r="M56" s="17">
        <f t="shared" si="13"/>
        <v>2026</v>
      </c>
      <c r="N56" s="17" t="str">
        <f>CONCATENATE("var ",RIGHT(M56,2),"/",RIGHT(L56,2))</f>
        <v>var 26/25</v>
      </c>
      <c r="O56" s="17" t="str">
        <f>CONCATENATE("dif ",RIGHT(M56,2),"-",RIGHT(L56,2))</f>
        <v>dif 26-25</v>
      </c>
      <c r="P56" s="17" t="str">
        <f>CONCATENATE("cuota ",RIGHT(M56,2))</f>
        <v>cuota 26</v>
      </c>
    </row>
    <row r="57" spans="1:17" x14ac:dyDescent="0.25">
      <c r="A57" s="328" t="s">
        <v>85</v>
      </c>
      <c r="B57" s="329">
        <v>5649</v>
      </c>
      <c r="C57" s="329">
        <v>6296</v>
      </c>
      <c r="D57" s="329">
        <v>6556</v>
      </c>
      <c r="E57" s="329">
        <v>6545</v>
      </c>
      <c r="F57" s="330">
        <f>IFERROR(E57/D57-1,"-")</f>
        <v>-1.6778523489933139E-3</v>
      </c>
      <c r="G57" s="329">
        <f>IFERROR(E57-D57,"-")</f>
        <v>-11</v>
      </c>
      <c r="H57" s="330">
        <f>E57/$E$57</f>
        <v>1</v>
      </c>
      <c r="I57" s="331"/>
      <c r="J57" s="329">
        <v>29794</v>
      </c>
      <c r="K57" s="329">
        <v>32770</v>
      </c>
      <c r="L57" s="329">
        <v>34801</v>
      </c>
      <c r="M57" s="329">
        <v>34552</v>
      </c>
      <c r="N57" s="330">
        <f>IFERROR(M57/L57-1,"-")</f>
        <v>-7.1549668112985687E-3</v>
      </c>
      <c r="O57" s="329">
        <f>IFERROR(M57-L57,"-")</f>
        <v>-249</v>
      </c>
      <c r="P57" s="330">
        <f>M57/$M$57</f>
        <v>1</v>
      </c>
    </row>
    <row r="58" spans="1:17" x14ac:dyDescent="0.25">
      <c r="A58" s="313" t="s">
        <v>86</v>
      </c>
      <c r="B58" s="314">
        <v>5360</v>
      </c>
      <c r="C58" s="314">
        <v>6013</v>
      </c>
      <c r="D58" s="314">
        <v>6283</v>
      </c>
      <c r="E58" s="314">
        <v>6260</v>
      </c>
      <c r="F58" s="315">
        <f t="shared" ref="F58:F59" si="14">IFERROR(E58/D58-1,"-")</f>
        <v>-3.660671653668679E-3</v>
      </c>
      <c r="G58" s="314">
        <f>IFERROR(E58-D58,"-")</f>
        <v>-23</v>
      </c>
      <c r="H58" s="315">
        <f>E58/$E$57</f>
        <v>0.95645530939648582</v>
      </c>
      <c r="I58" s="327"/>
      <c r="J58" s="314">
        <v>27472</v>
      </c>
      <c r="K58" s="314">
        <v>30538</v>
      </c>
      <c r="L58" s="314">
        <v>32556</v>
      </c>
      <c r="M58" s="314">
        <v>32398</v>
      </c>
      <c r="N58" s="315">
        <f>IFERROR(M58/L58-1,"-")</f>
        <v>-4.8531760658557799E-3</v>
      </c>
      <c r="O58" s="314">
        <f>IFERROR(M58-L58,"-")</f>
        <v>-158</v>
      </c>
      <c r="P58" s="315">
        <f>M58/$M$57</f>
        <v>0.93765918036582541</v>
      </c>
    </row>
    <row r="59" spans="1:17" x14ac:dyDescent="0.25">
      <c r="A59" s="313" t="s">
        <v>87</v>
      </c>
      <c r="B59" s="314">
        <v>289</v>
      </c>
      <c r="C59" s="314">
        <v>283</v>
      </c>
      <c r="D59" s="314">
        <v>273</v>
      </c>
      <c r="E59" s="314">
        <v>285</v>
      </c>
      <c r="F59" s="315">
        <f t="shared" si="14"/>
        <v>4.3956043956044022E-2</v>
      </c>
      <c r="G59" s="314">
        <f>IFERROR(E59-D59,"-")</f>
        <v>12</v>
      </c>
      <c r="H59" s="315">
        <f>E59/$E$57</f>
        <v>4.3544690603514132E-2</v>
      </c>
      <c r="I59" s="327"/>
      <c r="J59" s="314">
        <v>2322</v>
      </c>
      <c r="K59" s="314">
        <v>2232</v>
      </c>
      <c r="L59" s="314">
        <v>2245</v>
      </c>
      <c r="M59" s="314">
        <v>2154</v>
      </c>
      <c r="N59" s="315">
        <f>IFERROR(M59/L59-1,"-")</f>
        <v>-4.0534521158129166E-2</v>
      </c>
      <c r="O59" s="314">
        <f>IFERROR(M59-L59,"-")</f>
        <v>-91</v>
      </c>
      <c r="P59" s="315">
        <f>M59/$M$57</f>
        <v>6.234081963417458E-2</v>
      </c>
    </row>
    <row r="60" spans="1:17" ht="21" x14ac:dyDescent="0.35">
      <c r="A60" s="258" t="s">
        <v>111</v>
      </c>
      <c r="B60" s="258"/>
      <c r="C60" s="258"/>
      <c r="D60" s="258"/>
      <c r="E60" s="258"/>
      <c r="F60" s="258"/>
      <c r="G60" s="258"/>
      <c r="H60" s="258"/>
      <c r="I60" s="258"/>
      <c r="J60" s="258"/>
      <c r="K60" s="258"/>
      <c r="L60" s="258"/>
      <c r="M60" s="258"/>
      <c r="N60" s="258"/>
      <c r="O60" s="258"/>
      <c r="P60" s="258"/>
    </row>
    <row r="61" spans="1:17" x14ac:dyDescent="0.25">
      <c r="A61" s="67"/>
      <c r="B61" s="11" t="s">
        <v>153</v>
      </c>
      <c r="C61" s="12"/>
      <c r="D61" s="12"/>
      <c r="E61" s="12"/>
      <c r="F61" s="12"/>
      <c r="G61" s="12"/>
      <c r="H61" s="13"/>
      <c r="I61" s="327"/>
      <c r="J61" s="11" t="str">
        <f>CONCATENATE("acumulado ",B61)</f>
        <v>acumulado mayo</v>
      </c>
      <c r="K61" s="12"/>
      <c r="L61" s="12"/>
      <c r="M61" s="12"/>
      <c r="N61" s="12"/>
      <c r="O61" s="12"/>
      <c r="P61" s="13"/>
    </row>
    <row r="62" spans="1:17" x14ac:dyDescent="0.25">
      <c r="A62" s="15" t="s">
        <v>89</v>
      </c>
      <c r="B62" s="17">
        <f>B$6</f>
        <v>2023</v>
      </c>
      <c r="C62" s="17">
        <f t="shared" ref="C62:E62" si="15">C$6</f>
        <v>2024</v>
      </c>
      <c r="D62" s="17">
        <f t="shared" si="15"/>
        <v>2025</v>
      </c>
      <c r="E62" s="17">
        <f t="shared" si="15"/>
        <v>2026</v>
      </c>
      <c r="F62" s="17" t="str">
        <f>CONCATENATE("var ",RIGHT(E62,2),"/",RIGHT(D62,2))</f>
        <v>var 26/25</v>
      </c>
      <c r="G62" s="17" t="str">
        <f>CONCATENATE("dif ",RIGHT(E62,2),"-",RIGHT(D62,2))</f>
        <v>dif 26-25</v>
      </c>
      <c r="H62" s="17" t="str">
        <f>CONCATENATE("cuota ",RIGHT(E62,2))</f>
        <v>cuota 26</v>
      </c>
      <c r="I62" s="327"/>
      <c r="J62" s="17">
        <f>J$6</f>
        <v>2023</v>
      </c>
      <c r="K62" s="17">
        <f>K$6</f>
        <v>2024</v>
      </c>
      <c r="L62" s="17">
        <f t="shared" ref="L62:M62" si="16">L$6</f>
        <v>2025</v>
      </c>
      <c r="M62" s="17">
        <f t="shared" si="16"/>
        <v>2026</v>
      </c>
      <c r="N62" s="17" t="str">
        <f>CONCATENATE("var ",RIGHT(M62,2),"/",RIGHT(L62,2))</f>
        <v>var 26/25</v>
      </c>
      <c r="O62" s="17" t="str">
        <f>CONCATENATE("dif ",RIGHT(M62,2),"-",RIGHT(L62,2))</f>
        <v>dif 26-25</v>
      </c>
      <c r="P62" s="17" t="str">
        <f>CONCATENATE("cuota ",RIGHT(M62,2))</f>
        <v>cuota 26</v>
      </c>
    </row>
    <row r="63" spans="1:17" x14ac:dyDescent="0.25">
      <c r="A63" s="332" t="s">
        <v>90</v>
      </c>
      <c r="B63" s="333">
        <v>5649</v>
      </c>
      <c r="C63" s="333">
        <v>6296</v>
      </c>
      <c r="D63" s="333">
        <v>6556</v>
      </c>
      <c r="E63" s="333">
        <v>6545</v>
      </c>
      <c r="F63" s="334">
        <f>IFERROR(E63/D63-1,"-")</f>
        <v>-1.6778523489933139E-3</v>
      </c>
      <c r="G63" s="333">
        <f t="shared" ref="G63:G97" si="17">IFERROR(E63-D63,"-")</f>
        <v>-11</v>
      </c>
      <c r="H63" s="334">
        <f t="shared" ref="H63:H72" si="18">IFERROR(E63/$E$63,"-")</f>
        <v>1</v>
      </c>
      <c r="I63" s="331"/>
      <c r="J63" s="333">
        <v>29794</v>
      </c>
      <c r="K63" s="333">
        <v>32770</v>
      </c>
      <c r="L63" s="333">
        <v>34801</v>
      </c>
      <c r="M63" s="333">
        <v>34552</v>
      </c>
      <c r="N63" s="334">
        <f t="shared" ref="N63:N97" si="19">IFERROR(M63/L63-1,"-")</f>
        <v>-7.1549668112985687E-3</v>
      </c>
      <c r="O63" s="333">
        <f t="shared" ref="O63:O97" si="20">IFERROR(M63-L63,"-")</f>
        <v>-249</v>
      </c>
      <c r="P63" s="334">
        <f>M63/$M$63</f>
        <v>1</v>
      </c>
    </row>
    <row r="64" spans="1:17" x14ac:dyDescent="0.25">
      <c r="A64" s="335" t="s">
        <v>91</v>
      </c>
      <c r="B64" s="336">
        <v>3418</v>
      </c>
      <c r="C64" s="336">
        <v>3797</v>
      </c>
      <c r="D64" s="336">
        <v>3879</v>
      </c>
      <c r="E64" s="336">
        <v>4032</v>
      </c>
      <c r="F64" s="337">
        <f t="shared" ref="F64:F97" si="21">IFERROR(E64/D64-1,"-")</f>
        <v>3.9443155452436152E-2</v>
      </c>
      <c r="G64" s="336">
        <f t="shared" si="17"/>
        <v>153</v>
      </c>
      <c r="H64" s="337">
        <f t="shared" si="18"/>
        <v>0.61604278074866314</v>
      </c>
      <c r="I64" s="338"/>
      <c r="J64" s="336">
        <v>15779</v>
      </c>
      <c r="K64" s="336">
        <v>17341</v>
      </c>
      <c r="L64" s="336">
        <v>18028</v>
      </c>
      <c r="M64" s="336">
        <v>18480</v>
      </c>
      <c r="N64" s="337">
        <f t="shared" si="19"/>
        <v>2.5072110051031826E-2</v>
      </c>
      <c r="O64" s="336">
        <f t="shared" si="20"/>
        <v>452</v>
      </c>
      <c r="P64" s="337">
        <f t="shared" ref="P64:P96" si="22">M64/$M$63</f>
        <v>0.53484602917341972</v>
      </c>
    </row>
    <row r="65" spans="1:16" x14ac:dyDescent="0.25">
      <c r="A65" s="313" t="s">
        <v>92</v>
      </c>
      <c r="B65" s="314">
        <v>2344</v>
      </c>
      <c r="C65" s="314">
        <v>2529</v>
      </c>
      <c r="D65" s="314">
        <v>2510</v>
      </c>
      <c r="E65" s="314">
        <v>2643</v>
      </c>
      <c r="F65" s="315">
        <f t="shared" si="21"/>
        <v>5.2988047808764982E-2</v>
      </c>
      <c r="G65" s="314">
        <f t="shared" si="17"/>
        <v>133</v>
      </c>
      <c r="H65" s="315">
        <f t="shared" si="18"/>
        <v>0.40381970970206266</v>
      </c>
      <c r="I65" s="327"/>
      <c r="J65" s="314">
        <v>10530</v>
      </c>
      <c r="K65" s="314">
        <v>11262</v>
      </c>
      <c r="L65" s="314">
        <v>11510</v>
      </c>
      <c r="M65" s="314">
        <v>11970</v>
      </c>
      <c r="N65" s="315">
        <f t="shared" si="19"/>
        <v>3.9965247610773247E-2</v>
      </c>
      <c r="O65" s="314">
        <f t="shared" si="20"/>
        <v>460</v>
      </c>
      <c r="P65" s="315">
        <f t="shared" si="22"/>
        <v>0.34643435980551052</v>
      </c>
    </row>
    <row r="66" spans="1:16" x14ac:dyDescent="0.25">
      <c r="A66" s="313" t="s">
        <v>93</v>
      </c>
      <c r="B66" s="314">
        <v>1074</v>
      </c>
      <c r="C66" s="314">
        <v>1268</v>
      </c>
      <c r="D66" s="314">
        <v>1369</v>
      </c>
      <c r="E66" s="314">
        <v>1389</v>
      </c>
      <c r="F66" s="315">
        <f t="shared" si="21"/>
        <v>1.4609203798392922E-2</v>
      </c>
      <c r="G66" s="314">
        <f t="shared" si="17"/>
        <v>20</v>
      </c>
      <c r="H66" s="315">
        <f t="shared" si="18"/>
        <v>0.21222307104660046</v>
      </c>
      <c r="I66" s="327"/>
      <c r="J66" s="314">
        <v>5249</v>
      </c>
      <c r="K66" s="314">
        <v>6079</v>
      </c>
      <c r="L66" s="314">
        <v>6518</v>
      </c>
      <c r="M66" s="314">
        <v>6510</v>
      </c>
      <c r="N66" s="315">
        <f t="shared" si="19"/>
        <v>-1.227370359005775E-3</v>
      </c>
      <c r="O66" s="314">
        <f t="shared" si="20"/>
        <v>-8</v>
      </c>
      <c r="P66" s="315">
        <f t="shared" si="22"/>
        <v>0.18841166936790923</v>
      </c>
    </row>
    <row r="67" spans="1:16" x14ac:dyDescent="0.25">
      <c r="A67" s="335" t="s">
        <v>94</v>
      </c>
      <c r="B67" s="336">
        <v>2231</v>
      </c>
      <c r="C67" s="336">
        <v>2499</v>
      </c>
      <c r="D67" s="336">
        <v>2677</v>
      </c>
      <c r="E67" s="336">
        <v>2513</v>
      </c>
      <c r="F67" s="337">
        <f t="shared" si="21"/>
        <v>-6.1262607396339153E-2</v>
      </c>
      <c r="G67" s="336">
        <f t="shared" si="17"/>
        <v>-164</v>
      </c>
      <c r="H67" s="337">
        <f t="shared" si="18"/>
        <v>0.38395721925133691</v>
      </c>
      <c r="I67" s="338"/>
      <c r="J67" s="336">
        <v>14015</v>
      </c>
      <c r="K67" s="336">
        <v>15429</v>
      </c>
      <c r="L67" s="336">
        <v>16773</v>
      </c>
      <c r="M67" s="336">
        <v>16072</v>
      </c>
      <c r="N67" s="337">
        <f t="shared" si="19"/>
        <v>-4.1793358373576561E-2</v>
      </c>
      <c r="O67" s="336">
        <f t="shared" si="20"/>
        <v>-701</v>
      </c>
      <c r="P67" s="337">
        <f t="shared" si="22"/>
        <v>0.46515397082658022</v>
      </c>
    </row>
    <row r="68" spans="1:16" x14ac:dyDescent="0.25">
      <c r="A68" s="313" t="s">
        <v>29</v>
      </c>
      <c r="B68" s="314">
        <v>1101</v>
      </c>
      <c r="C68" s="314">
        <v>1235</v>
      </c>
      <c r="D68" s="314">
        <v>1318</v>
      </c>
      <c r="E68" s="314">
        <v>1260</v>
      </c>
      <c r="F68" s="315">
        <f t="shared" si="21"/>
        <v>-4.4006069802731362E-2</v>
      </c>
      <c r="G68" s="314">
        <f t="shared" si="17"/>
        <v>-58</v>
      </c>
      <c r="H68" s="315">
        <f t="shared" si="18"/>
        <v>0.19251336898395721</v>
      </c>
      <c r="I68" s="327"/>
      <c r="J68" s="314">
        <v>5839</v>
      </c>
      <c r="K68" s="314">
        <v>6426</v>
      </c>
      <c r="L68" s="314">
        <v>6957</v>
      </c>
      <c r="M68" s="314">
        <v>6777</v>
      </c>
      <c r="N68" s="315">
        <f t="shared" si="19"/>
        <v>-2.5873221216041409E-2</v>
      </c>
      <c r="O68" s="314">
        <f t="shared" si="20"/>
        <v>-180</v>
      </c>
      <c r="P68" s="315">
        <f t="shared" si="22"/>
        <v>0.19613915258161613</v>
      </c>
    </row>
    <row r="69" spans="1:16" x14ac:dyDescent="0.25">
      <c r="A69" s="313" t="s">
        <v>22</v>
      </c>
      <c r="B69" s="314">
        <v>252</v>
      </c>
      <c r="C69" s="314">
        <v>262</v>
      </c>
      <c r="D69" s="314">
        <v>299</v>
      </c>
      <c r="E69" s="314">
        <v>229</v>
      </c>
      <c r="F69" s="315">
        <f t="shared" si="21"/>
        <v>-0.23411371237458189</v>
      </c>
      <c r="G69" s="314">
        <f t="shared" si="17"/>
        <v>-70</v>
      </c>
      <c r="H69" s="315">
        <f t="shared" si="18"/>
        <v>3.4988540870893814E-2</v>
      </c>
      <c r="I69" s="327"/>
      <c r="J69" s="314">
        <v>2264</v>
      </c>
      <c r="K69" s="314">
        <v>2389</v>
      </c>
      <c r="L69" s="314">
        <v>2712</v>
      </c>
      <c r="M69" s="314">
        <v>2324</v>
      </c>
      <c r="N69" s="315">
        <f t="shared" si="19"/>
        <v>-0.14306784660766958</v>
      </c>
      <c r="O69" s="314">
        <f t="shared" si="20"/>
        <v>-388</v>
      </c>
      <c r="P69" s="315">
        <f t="shared" si="22"/>
        <v>6.7260940032414909E-2</v>
      </c>
    </row>
    <row r="70" spans="1:16" x14ac:dyDescent="0.25">
      <c r="A70" s="313" t="s">
        <v>95</v>
      </c>
      <c r="B70" s="314">
        <v>109</v>
      </c>
      <c r="C70" s="314">
        <v>122</v>
      </c>
      <c r="D70" s="314">
        <v>124</v>
      </c>
      <c r="E70" s="314">
        <v>130</v>
      </c>
      <c r="F70" s="315">
        <f t="shared" si="21"/>
        <v>4.8387096774193505E-2</v>
      </c>
      <c r="G70" s="314">
        <f t="shared" si="17"/>
        <v>6</v>
      </c>
      <c r="H70" s="315">
        <f t="shared" si="18"/>
        <v>1.9862490450725745E-2</v>
      </c>
      <c r="I70" s="327"/>
      <c r="J70" s="314">
        <v>662</v>
      </c>
      <c r="K70" s="314">
        <v>685</v>
      </c>
      <c r="L70" s="314">
        <v>766</v>
      </c>
      <c r="M70" s="314">
        <v>779</v>
      </c>
      <c r="N70" s="315">
        <f t="shared" si="19"/>
        <v>1.6971279373368064E-2</v>
      </c>
      <c r="O70" s="314">
        <f t="shared" si="20"/>
        <v>13</v>
      </c>
      <c r="P70" s="315">
        <f t="shared" si="22"/>
        <v>2.2545728177818941E-2</v>
      </c>
    </row>
    <row r="71" spans="1:16" x14ac:dyDescent="0.25">
      <c r="A71" s="313" t="s">
        <v>96</v>
      </c>
      <c r="B71" s="314">
        <v>97</v>
      </c>
      <c r="C71" s="314">
        <v>97</v>
      </c>
      <c r="D71" s="314">
        <v>81</v>
      </c>
      <c r="E71" s="314">
        <v>90</v>
      </c>
      <c r="F71" s="315">
        <f t="shared" si="21"/>
        <v>0.11111111111111116</v>
      </c>
      <c r="G71" s="314">
        <f t="shared" si="17"/>
        <v>9</v>
      </c>
      <c r="H71" s="315">
        <f t="shared" si="18"/>
        <v>1.3750954927425516E-2</v>
      </c>
      <c r="I71" s="327"/>
      <c r="J71" s="314">
        <v>539</v>
      </c>
      <c r="K71" s="314">
        <v>533</v>
      </c>
      <c r="L71" s="314">
        <v>513</v>
      </c>
      <c r="M71" s="314">
        <v>509</v>
      </c>
      <c r="N71" s="315">
        <f t="shared" si="19"/>
        <v>-7.7972709551656916E-3</v>
      </c>
      <c r="O71" s="314">
        <f t="shared" si="20"/>
        <v>-4</v>
      </c>
      <c r="P71" s="315">
        <f t="shared" si="22"/>
        <v>1.473141931002547E-2</v>
      </c>
    </row>
    <row r="72" spans="1:16" x14ac:dyDescent="0.25">
      <c r="A72" s="313" t="s">
        <v>28</v>
      </c>
      <c r="B72" s="314">
        <v>15</v>
      </c>
      <c r="C72" s="314">
        <v>16</v>
      </c>
      <c r="D72" s="314">
        <v>13</v>
      </c>
      <c r="E72" s="314">
        <v>14</v>
      </c>
      <c r="F72" s="315">
        <f t="shared" si="21"/>
        <v>7.6923076923076872E-2</v>
      </c>
      <c r="G72" s="314">
        <f t="shared" si="17"/>
        <v>1</v>
      </c>
      <c r="H72" s="315">
        <f t="shared" si="18"/>
        <v>2.1390374331550803E-3</v>
      </c>
      <c r="I72" s="327"/>
      <c r="J72" s="314">
        <v>84</v>
      </c>
      <c r="K72" s="314">
        <v>95</v>
      </c>
      <c r="L72" s="314">
        <v>89</v>
      </c>
      <c r="M72" s="314">
        <v>90</v>
      </c>
      <c r="N72" s="315">
        <f t="shared" si="19"/>
        <v>1.1235955056179803E-2</v>
      </c>
      <c r="O72" s="314">
        <f t="shared" si="20"/>
        <v>1</v>
      </c>
      <c r="P72" s="315">
        <f t="shared" si="22"/>
        <v>2.6047696225978234E-3</v>
      </c>
    </row>
    <row r="73" spans="1:16" x14ac:dyDescent="0.25">
      <c r="A73" s="313" t="s">
        <v>97</v>
      </c>
      <c r="B73" s="314">
        <f t="shared" ref="B73:E73" si="23">B74+B75+B76+B77</f>
        <v>11</v>
      </c>
      <c r="C73" s="314">
        <f t="shared" si="23"/>
        <v>20</v>
      </c>
      <c r="D73" s="314">
        <f t="shared" si="23"/>
        <v>20</v>
      </c>
      <c r="E73" s="314">
        <f t="shared" si="23"/>
        <v>14</v>
      </c>
      <c r="F73" s="315">
        <f>IFERROR(E73/D73-1,"-")</f>
        <v>-0.30000000000000004</v>
      </c>
      <c r="G73" s="314">
        <f t="shared" si="17"/>
        <v>-6</v>
      </c>
      <c r="H73" s="315">
        <f>IFERROR(E73/$E$7,"-")</f>
        <v>1.7921858138251773E-5</v>
      </c>
      <c r="I73" s="327"/>
      <c r="J73" s="314">
        <f t="shared" ref="J73:M73" si="24">J74+J75+J76+J77</f>
        <v>982</v>
      </c>
      <c r="K73" s="314">
        <f t="shared" si="24"/>
        <v>971</v>
      </c>
      <c r="L73" s="314">
        <f t="shared" si="24"/>
        <v>886</v>
      </c>
      <c r="M73" s="314">
        <f t="shared" si="24"/>
        <v>797</v>
      </c>
      <c r="N73" s="315">
        <f t="shared" si="19"/>
        <v>-0.10045146726862297</v>
      </c>
      <c r="O73" s="314">
        <f t="shared" si="20"/>
        <v>-89</v>
      </c>
      <c r="P73" s="315">
        <f t="shared" ref="P73" si="25">M73/$M$13</f>
        <v>1.8500593086767086E-4</v>
      </c>
    </row>
    <row r="74" spans="1:16" x14ac:dyDescent="0.25">
      <c r="A74" s="313" t="s">
        <v>27</v>
      </c>
      <c r="B74" s="314">
        <v>0</v>
      </c>
      <c r="C74" s="314">
        <v>0</v>
      </c>
      <c r="D74" s="314">
        <v>0</v>
      </c>
      <c r="E74" s="314">
        <v>0</v>
      </c>
      <c r="F74" s="315" t="str">
        <f t="shared" si="21"/>
        <v>-</v>
      </c>
      <c r="G74" s="314">
        <f t="shared" si="17"/>
        <v>0</v>
      </c>
      <c r="H74" s="315">
        <f t="shared" ref="H74:H96" si="26">IFERROR(E74/$E$63,"-")</f>
        <v>0</v>
      </c>
      <c r="I74" s="327"/>
      <c r="J74" s="314">
        <v>248</v>
      </c>
      <c r="K74" s="314">
        <v>261</v>
      </c>
      <c r="L74" s="314">
        <v>228</v>
      </c>
      <c r="M74" s="314">
        <v>201</v>
      </c>
      <c r="N74" s="315">
        <f t="shared" si="19"/>
        <v>-0.11842105263157898</v>
      </c>
      <c r="O74" s="314">
        <f t="shared" si="20"/>
        <v>-27</v>
      </c>
      <c r="P74" s="315">
        <f t="shared" si="22"/>
        <v>5.8173188238018056E-3</v>
      </c>
    </row>
    <row r="75" spans="1:16" x14ac:dyDescent="0.25">
      <c r="A75" s="313" t="s">
        <v>37</v>
      </c>
      <c r="B75" s="314">
        <v>3</v>
      </c>
      <c r="C75" s="314">
        <v>0</v>
      </c>
      <c r="D75" s="314">
        <v>0</v>
      </c>
      <c r="E75" s="314">
        <v>0</v>
      </c>
      <c r="F75" s="315" t="str">
        <f t="shared" si="21"/>
        <v>-</v>
      </c>
      <c r="G75" s="314">
        <f t="shared" si="17"/>
        <v>0</v>
      </c>
      <c r="H75" s="315">
        <f t="shared" si="26"/>
        <v>0</v>
      </c>
      <c r="I75" s="327"/>
      <c r="J75" s="314">
        <v>214</v>
      </c>
      <c r="K75" s="314">
        <v>221</v>
      </c>
      <c r="L75" s="314">
        <v>177</v>
      </c>
      <c r="M75" s="314">
        <v>163</v>
      </c>
      <c r="N75" s="315">
        <f t="shared" si="19"/>
        <v>-7.9096045197740161E-2</v>
      </c>
      <c r="O75" s="314">
        <f t="shared" si="20"/>
        <v>-14</v>
      </c>
      <c r="P75" s="315">
        <f t="shared" si="22"/>
        <v>4.7175272053716138E-3</v>
      </c>
    </row>
    <row r="76" spans="1:16" x14ac:dyDescent="0.25">
      <c r="A76" s="313" t="s">
        <v>25</v>
      </c>
      <c r="B76" s="314">
        <v>8</v>
      </c>
      <c r="C76" s="314">
        <v>12</v>
      </c>
      <c r="D76" s="314">
        <v>15</v>
      </c>
      <c r="E76" s="314">
        <v>8</v>
      </c>
      <c r="F76" s="315">
        <f t="shared" si="21"/>
        <v>-0.46666666666666667</v>
      </c>
      <c r="G76" s="314">
        <f t="shared" si="17"/>
        <v>-7</v>
      </c>
      <c r="H76" s="315">
        <f t="shared" si="26"/>
        <v>1.2223071046600458E-3</v>
      </c>
      <c r="I76" s="327"/>
      <c r="J76" s="314">
        <v>338</v>
      </c>
      <c r="K76" s="314">
        <v>279</v>
      </c>
      <c r="L76" s="314">
        <v>280</v>
      </c>
      <c r="M76" s="314">
        <v>247</v>
      </c>
      <c r="N76" s="315">
        <f t="shared" si="19"/>
        <v>-0.11785714285714288</v>
      </c>
      <c r="O76" s="314">
        <f t="shared" si="20"/>
        <v>-33</v>
      </c>
      <c r="P76" s="315">
        <f t="shared" si="22"/>
        <v>7.1486455197962489E-3</v>
      </c>
    </row>
    <row r="77" spans="1:16" x14ac:dyDescent="0.25">
      <c r="A77" s="313" t="s">
        <v>36</v>
      </c>
      <c r="B77" s="314">
        <v>0</v>
      </c>
      <c r="C77" s="314">
        <v>8</v>
      </c>
      <c r="D77" s="314">
        <v>5</v>
      </c>
      <c r="E77" s="314">
        <v>6</v>
      </c>
      <c r="F77" s="315">
        <f t="shared" si="21"/>
        <v>0.19999999999999996</v>
      </c>
      <c r="G77" s="314">
        <f t="shared" si="17"/>
        <v>1</v>
      </c>
      <c r="H77" s="315">
        <f t="shared" si="26"/>
        <v>9.1673032849503438E-4</v>
      </c>
      <c r="I77" s="327"/>
      <c r="J77" s="314">
        <v>182</v>
      </c>
      <c r="K77" s="314">
        <v>210</v>
      </c>
      <c r="L77" s="314">
        <v>201</v>
      </c>
      <c r="M77" s="314">
        <v>186</v>
      </c>
      <c r="N77" s="315">
        <f t="shared" si="19"/>
        <v>-7.4626865671641784E-2</v>
      </c>
      <c r="O77" s="314">
        <f t="shared" si="20"/>
        <v>-15</v>
      </c>
      <c r="P77" s="315">
        <f t="shared" si="22"/>
        <v>5.3831905533688355E-3</v>
      </c>
    </row>
    <row r="78" spans="1:16" x14ac:dyDescent="0.25">
      <c r="A78" s="313" t="s">
        <v>30</v>
      </c>
      <c r="B78" s="314">
        <v>98</v>
      </c>
      <c r="C78" s="314">
        <v>110</v>
      </c>
      <c r="D78" s="314">
        <v>117</v>
      </c>
      <c r="E78" s="314">
        <v>149</v>
      </c>
      <c r="F78" s="315">
        <f t="shared" si="21"/>
        <v>0.27350427350427342</v>
      </c>
      <c r="G78" s="314">
        <f t="shared" si="17"/>
        <v>32</v>
      </c>
      <c r="H78" s="315">
        <f t="shared" si="26"/>
        <v>2.2765469824293352E-2</v>
      </c>
      <c r="I78" s="327"/>
      <c r="J78" s="314">
        <v>645</v>
      </c>
      <c r="K78" s="314">
        <v>633</v>
      </c>
      <c r="L78" s="314">
        <v>674</v>
      </c>
      <c r="M78" s="314">
        <v>751</v>
      </c>
      <c r="N78" s="315">
        <f t="shared" si="19"/>
        <v>0.1142433234421365</v>
      </c>
      <c r="O78" s="314">
        <f t="shared" si="20"/>
        <v>77</v>
      </c>
      <c r="P78" s="315">
        <f t="shared" si="22"/>
        <v>2.173535540634406E-2</v>
      </c>
    </row>
    <row r="79" spans="1:16" x14ac:dyDescent="0.25">
      <c r="A79" s="313" t="s">
        <v>35</v>
      </c>
      <c r="B79" s="314">
        <v>151</v>
      </c>
      <c r="C79" s="314">
        <v>189</v>
      </c>
      <c r="D79" s="314">
        <v>181</v>
      </c>
      <c r="E79" s="314">
        <v>156</v>
      </c>
      <c r="F79" s="315">
        <f t="shared" si="21"/>
        <v>-0.13812154696132595</v>
      </c>
      <c r="G79" s="314">
        <f t="shared" si="17"/>
        <v>-25</v>
      </c>
      <c r="H79" s="315">
        <f t="shared" si="26"/>
        <v>2.3834988540870895E-2</v>
      </c>
      <c r="I79" s="327"/>
      <c r="J79" s="314">
        <v>763</v>
      </c>
      <c r="K79" s="314">
        <v>955</v>
      </c>
      <c r="L79" s="314">
        <v>1077</v>
      </c>
      <c r="M79" s="314">
        <v>1002</v>
      </c>
      <c r="N79" s="315">
        <f t="shared" si="19"/>
        <v>-6.9637883008356494E-2</v>
      </c>
      <c r="O79" s="314">
        <f t="shared" si="20"/>
        <v>-75</v>
      </c>
      <c r="P79" s="315">
        <f t="shared" si="22"/>
        <v>2.8999768464922436E-2</v>
      </c>
    </row>
    <row r="80" spans="1:16" x14ac:dyDescent="0.25">
      <c r="A80" s="313" t="s">
        <v>43</v>
      </c>
      <c r="B80" s="314">
        <v>51</v>
      </c>
      <c r="C80" s="314">
        <v>81</v>
      </c>
      <c r="D80" s="314">
        <v>81</v>
      </c>
      <c r="E80" s="314">
        <v>78</v>
      </c>
      <c r="F80" s="315">
        <f t="shared" si="21"/>
        <v>-3.703703703703709E-2</v>
      </c>
      <c r="G80" s="314">
        <f t="shared" si="17"/>
        <v>-3</v>
      </c>
      <c r="H80" s="315">
        <f t="shared" si="26"/>
        <v>1.1917494270435447E-2</v>
      </c>
      <c r="I80" s="327"/>
      <c r="J80" s="314">
        <v>264</v>
      </c>
      <c r="K80" s="314">
        <v>438</v>
      </c>
      <c r="L80" s="314">
        <v>521</v>
      </c>
      <c r="M80" s="314">
        <v>591</v>
      </c>
      <c r="N80" s="315">
        <f t="shared" si="19"/>
        <v>0.13435700575815734</v>
      </c>
      <c r="O80" s="314">
        <f t="shared" si="20"/>
        <v>70</v>
      </c>
      <c r="P80" s="315">
        <f t="shared" si="22"/>
        <v>1.7104653855059042E-2</v>
      </c>
    </row>
    <row r="81" spans="1:16" x14ac:dyDescent="0.25">
      <c r="A81" s="313" t="s">
        <v>33</v>
      </c>
      <c r="B81" s="314">
        <v>83</v>
      </c>
      <c r="C81" s="314">
        <v>105</v>
      </c>
      <c r="D81" s="314">
        <v>130</v>
      </c>
      <c r="E81" s="314">
        <v>132</v>
      </c>
      <c r="F81" s="315">
        <f t="shared" si="21"/>
        <v>1.538461538461533E-2</v>
      </c>
      <c r="G81" s="314">
        <f t="shared" si="17"/>
        <v>2</v>
      </c>
      <c r="H81" s="315">
        <f t="shared" si="26"/>
        <v>2.0168067226890758E-2</v>
      </c>
      <c r="I81" s="327"/>
      <c r="J81" s="314">
        <v>423</v>
      </c>
      <c r="K81" s="314">
        <v>588</v>
      </c>
      <c r="L81" s="314">
        <v>690</v>
      </c>
      <c r="M81" s="314">
        <v>702</v>
      </c>
      <c r="N81" s="315">
        <f t="shared" si="19"/>
        <v>1.7391304347825987E-2</v>
      </c>
      <c r="O81" s="314">
        <f t="shared" si="20"/>
        <v>12</v>
      </c>
      <c r="P81" s="315">
        <f t="shared" si="22"/>
        <v>2.0317203056263024E-2</v>
      </c>
    </row>
    <row r="82" spans="1:16" x14ac:dyDescent="0.25">
      <c r="A82" s="313" t="s">
        <v>44</v>
      </c>
      <c r="B82" s="314">
        <v>72</v>
      </c>
      <c r="C82" s="314">
        <v>61</v>
      </c>
      <c r="D82" s="314">
        <v>71</v>
      </c>
      <c r="E82" s="314">
        <v>54</v>
      </c>
      <c r="F82" s="315">
        <f t="shared" si="21"/>
        <v>-0.23943661971830987</v>
      </c>
      <c r="G82" s="314">
        <f t="shared" si="17"/>
        <v>-17</v>
      </c>
      <c r="H82" s="315">
        <f t="shared" si="26"/>
        <v>8.2505729564553102E-3</v>
      </c>
      <c r="I82" s="327"/>
      <c r="J82" s="314">
        <v>386</v>
      </c>
      <c r="K82" s="314">
        <v>364</v>
      </c>
      <c r="L82" s="314">
        <v>380</v>
      </c>
      <c r="M82" s="314">
        <v>347</v>
      </c>
      <c r="N82" s="315">
        <f t="shared" si="19"/>
        <v>-8.6842105263157943E-2</v>
      </c>
      <c r="O82" s="314">
        <f t="shared" si="20"/>
        <v>-33</v>
      </c>
      <c r="P82" s="315">
        <f t="shared" si="22"/>
        <v>1.0042833989349386E-2</v>
      </c>
    </row>
    <row r="83" spans="1:16" x14ac:dyDescent="0.25">
      <c r="A83" s="313" t="s">
        <v>23</v>
      </c>
      <c r="B83" s="314">
        <v>31</v>
      </c>
      <c r="C83" s="314">
        <v>41</v>
      </c>
      <c r="D83" s="314">
        <v>39</v>
      </c>
      <c r="E83" s="314">
        <v>32</v>
      </c>
      <c r="F83" s="315">
        <f t="shared" si="21"/>
        <v>-0.17948717948717952</v>
      </c>
      <c r="G83" s="314">
        <f t="shared" si="17"/>
        <v>-7</v>
      </c>
      <c r="H83" s="315">
        <f t="shared" si="26"/>
        <v>4.8892284186401831E-3</v>
      </c>
      <c r="I83" s="327"/>
      <c r="J83" s="314">
        <v>201</v>
      </c>
      <c r="K83" s="314">
        <v>272</v>
      </c>
      <c r="L83" s="314">
        <v>260</v>
      </c>
      <c r="M83" s="314">
        <v>247</v>
      </c>
      <c r="N83" s="315">
        <f t="shared" si="19"/>
        <v>-5.0000000000000044E-2</v>
      </c>
      <c r="O83" s="314">
        <f t="shared" si="20"/>
        <v>-13</v>
      </c>
      <c r="P83" s="315">
        <f t="shared" si="22"/>
        <v>7.1486455197962489E-3</v>
      </c>
    </row>
    <row r="84" spans="1:16" x14ac:dyDescent="0.25">
      <c r="A84" s="313" t="s">
        <v>40</v>
      </c>
      <c r="B84" s="314">
        <v>43</v>
      </c>
      <c r="C84" s="314">
        <v>36</v>
      </c>
      <c r="D84" s="314">
        <v>43</v>
      </c>
      <c r="E84" s="314">
        <v>40</v>
      </c>
      <c r="F84" s="315">
        <f t="shared" si="21"/>
        <v>-6.9767441860465129E-2</v>
      </c>
      <c r="G84" s="314">
        <f t="shared" si="17"/>
        <v>-3</v>
      </c>
      <c r="H84" s="315">
        <f t="shared" si="26"/>
        <v>6.1115355233002291E-3</v>
      </c>
      <c r="I84" s="327"/>
      <c r="J84" s="314">
        <v>257</v>
      </c>
      <c r="K84" s="314">
        <v>169</v>
      </c>
      <c r="L84" s="314">
        <v>174</v>
      </c>
      <c r="M84" s="314">
        <v>207</v>
      </c>
      <c r="N84" s="315">
        <f t="shared" si="19"/>
        <v>0.18965517241379315</v>
      </c>
      <c r="O84" s="314">
        <f t="shared" si="20"/>
        <v>33</v>
      </c>
      <c r="P84" s="315">
        <f t="shared" si="22"/>
        <v>5.9909701319749943E-3</v>
      </c>
    </row>
    <row r="85" spans="1:16" x14ac:dyDescent="0.25">
      <c r="A85" s="313" t="s">
        <v>98</v>
      </c>
      <c r="B85" s="314">
        <v>0</v>
      </c>
      <c r="C85" s="314">
        <v>0</v>
      </c>
      <c r="D85" s="314">
        <v>0</v>
      </c>
      <c r="E85" s="314">
        <v>0</v>
      </c>
      <c r="F85" s="315" t="str">
        <f t="shared" si="21"/>
        <v>-</v>
      </c>
      <c r="G85" s="314">
        <f t="shared" si="17"/>
        <v>0</v>
      </c>
      <c r="H85" s="315">
        <f t="shared" si="26"/>
        <v>0</v>
      </c>
      <c r="I85" s="327"/>
      <c r="J85" s="314">
        <v>0</v>
      </c>
      <c r="K85" s="314">
        <v>0</v>
      </c>
      <c r="L85" s="314">
        <v>0</v>
      </c>
      <c r="M85" s="314">
        <v>0</v>
      </c>
      <c r="N85" s="315" t="str">
        <f t="shared" si="19"/>
        <v>-</v>
      </c>
      <c r="O85" s="314">
        <f t="shared" si="20"/>
        <v>0</v>
      </c>
      <c r="P85" s="315">
        <f t="shared" si="22"/>
        <v>0</v>
      </c>
    </row>
    <row r="86" spans="1:16" x14ac:dyDescent="0.25">
      <c r="A86" s="313" t="s">
        <v>41</v>
      </c>
      <c r="B86" s="314">
        <v>0</v>
      </c>
      <c r="C86" s="314">
        <v>0</v>
      </c>
      <c r="D86" s="314">
        <v>0</v>
      </c>
      <c r="E86" s="314">
        <v>0</v>
      </c>
      <c r="F86" s="315" t="str">
        <f t="shared" si="21"/>
        <v>-</v>
      </c>
      <c r="G86" s="314">
        <f t="shared" si="17"/>
        <v>0</v>
      </c>
      <c r="H86" s="315">
        <f t="shared" si="26"/>
        <v>0</v>
      </c>
      <c r="I86" s="327"/>
      <c r="J86" s="314">
        <v>32</v>
      </c>
      <c r="K86" s="314">
        <v>67</v>
      </c>
      <c r="L86" s="314">
        <v>52</v>
      </c>
      <c r="M86" s="314">
        <v>48</v>
      </c>
      <c r="N86" s="315">
        <f t="shared" si="19"/>
        <v>-7.6923076923076872E-2</v>
      </c>
      <c r="O86" s="314">
        <f t="shared" si="20"/>
        <v>-4</v>
      </c>
      <c r="P86" s="315">
        <f t="shared" si="22"/>
        <v>1.3892104653855058E-3</v>
      </c>
    </row>
    <row r="87" spans="1:16" x14ac:dyDescent="0.25">
      <c r="A87" s="313" t="s">
        <v>99</v>
      </c>
      <c r="B87" s="314">
        <v>19</v>
      </c>
      <c r="C87" s="314">
        <v>31</v>
      </c>
      <c r="D87" s="314">
        <v>31</v>
      </c>
      <c r="E87" s="314">
        <v>22</v>
      </c>
      <c r="F87" s="315">
        <f t="shared" si="21"/>
        <v>-0.29032258064516125</v>
      </c>
      <c r="G87" s="314">
        <f t="shared" si="17"/>
        <v>-9</v>
      </c>
      <c r="H87" s="315">
        <f t="shared" si="26"/>
        <v>3.3613445378151263E-3</v>
      </c>
      <c r="I87" s="327"/>
      <c r="J87" s="314">
        <v>84</v>
      </c>
      <c r="K87" s="314">
        <v>122</v>
      </c>
      <c r="L87" s="314">
        <v>127</v>
      </c>
      <c r="M87" s="314">
        <v>115</v>
      </c>
      <c r="N87" s="315">
        <f t="shared" si="19"/>
        <v>-9.4488188976378007E-2</v>
      </c>
      <c r="O87" s="314">
        <f t="shared" si="20"/>
        <v>-12</v>
      </c>
      <c r="P87" s="315">
        <f t="shared" si="22"/>
        <v>3.328316739986108E-3</v>
      </c>
    </row>
    <row r="88" spans="1:16" x14ac:dyDescent="0.25">
      <c r="A88" s="313" t="s">
        <v>100</v>
      </c>
      <c r="B88" s="314">
        <v>0</v>
      </c>
      <c r="C88" s="314">
        <v>0</v>
      </c>
      <c r="D88" s="314">
        <v>0</v>
      </c>
      <c r="E88" s="314">
        <v>0</v>
      </c>
      <c r="F88" s="315" t="str">
        <f t="shared" si="21"/>
        <v>-</v>
      </c>
      <c r="G88" s="314">
        <f t="shared" si="17"/>
        <v>0</v>
      </c>
      <c r="H88" s="315">
        <f t="shared" si="26"/>
        <v>0</v>
      </c>
      <c r="I88" s="327"/>
      <c r="J88" s="314">
        <v>26</v>
      </c>
      <c r="K88" s="314">
        <v>53</v>
      </c>
      <c r="L88" s="314">
        <v>43</v>
      </c>
      <c r="M88" s="314">
        <v>43</v>
      </c>
      <c r="N88" s="315">
        <f t="shared" si="19"/>
        <v>0</v>
      </c>
      <c r="O88" s="314">
        <f t="shared" si="20"/>
        <v>0</v>
      </c>
      <c r="P88" s="315">
        <f t="shared" si="22"/>
        <v>1.244501041907849E-3</v>
      </c>
    </row>
    <row r="89" spans="1:16" x14ac:dyDescent="0.25">
      <c r="A89" s="313" t="s">
        <v>101</v>
      </c>
      <c r="B89" s="314">
        <v>18</v>
      </c>
      <c r="C89" s="314">
        <v>31</v>
      </c>
      <c r="D89" s="314">
        <v>30</v>
      </c>
      <c r="E89" s="314">
        <v>31</v>
      </c>
      <c r="F89" s="315">
        <f t="shared" si="21"/>
        <v>3.3333333333333437E-2</v>
      </c>
      <c r="G89" s="314">
        <f t="shared" si="17"/>
        <v>1</v>
      </c>
      <c r="H89" s="315">
        <f t="shared" si="26"/>
        <v>4.7364400305576777E-3</v>
      </c>
      <c r="I89" s="327"/>
      <c r="J89" s="314">
        <v>58</v>
      </c>
      <c r="K89" s="314">
        <v>161</v>
      </c>
      <c r="L89" s="314">
        <v>164</v>
      </c>
      <c r="M89" s="314">
        <v>188</v>
      </c>
      <c r="N89" s="315">
        <f t="shared" si="19"/>
        <v>0.14634146341463405</v>
      </c>
      <c r="O89" s="314">
        <f t="shared" si="20"/>
        <v>24</v>
      </c>
      <c r="P89" s="315">
        <f t="shared" si="22"/>
        <v>5.4410743227598984E-3</v>
      </c>
    </row>
    <row r="90" spans="1:16" x14ac:dyDescent="0.25">
      <c r="A90" s="313" t="s">
        <v>34</v>
      </c>
      <c r="B90" s="314">
        <v>32</v>
      </c>
      <c r="C90" s="314">
        <v>31</v>
      </c>
      <c r="D90" s="314">
        <v>33</v>
      </c>
      <c r="E90" s="314">
        <v>20</v>
      </c>
      <c r="F90" s="315">
        <f t="shared" si="21"/>
        <v>-0.39393939393939392</v>
      </c>
      <c r="G90" s="314">
        <f t="shared" si="17"/>
        <v>-13</v>
      </c>
      <c r="H90" s="315">
        <f t="shared" si="26"/>
        <v>3.0557677616501145E-3</v>
      </c>
      <c r="I90" s="327"/>
      <c r="J90" s="314">
        <v>227</v>
      </c>
      <c r="K90" s="314">
        <v>223</v>
      </c>
      <c r="L90" s="314">
        <v>240</v>
      </c>
      <c r="M90" s="314">
        <v>169</v>
      </c>
      <c r="N90" s="315">
        <f t="shared" si="19"/>
        <v>-0.29583333333333328</v>
      </c>
      <c r="O90" s="314">
        <f t="shared" si="20"/>
        <v>-71</v>
      </c>
      <c r="P90" s="315">
        <f t="shared" si="22"/>
        <v>4.8911785135448017E-3</v>
      </c>
    </row>
    <row r="91" spans="1:16" x14ac:dyDescent="0.25">
      <c r="A91" s="313" t="s">
        <v>102</v>
      </c>
      <c r="B91" s="314">
        <v>4</v>
      </c>
      <c r="C91" s="314">
        <v>3</v>
      </c>
      <c r="D91" s="314">
        <v>3</v>
      </c>
      <c r="E91" s="314">
        <v>2</v>
      </c>
      <c r="F91" s="315">
        <f t="shared" si="21"/>
        <v>-0.33333333333333337</v>
      </c>
      <c r="G91" s="314">
        <f t="shared" si="17"/>
        <v>-1</v>
      </c>
      <c r="H91" s="315">
        <f t="shared" si="26"/>
        <v>3.0557677616501144E-4</v>
      </c>
      <c r="I91" s="327"/>
      <c r="J91" s="314">
        <v>105</v>
      </c>
      <c r="K91" s="314">
        <v>90</v>
      </c>
      <c r="L91" s="314">
        <v>87</v>
      </c>
      <c r="M91" s="314">
        <v>88</v>
      </c>
      <c r="N91" s="315">
        <f t="shared" si="19"/>
        <v>1.1494252873563315E-2</v>
      </c>
      <c r="O91" s="314">
        <f t="shared" si="20"/>
        <v>1</v>
      </c>
      <c r="P91" s="315">
        <f t="shared" si="22"/>
        <v>2.5468858532067609E-3</v>
      </c>
    </row>
    <row r="92" spans="1:16" x14ac:dyDescent="0.25">
      <c r="A92" s="313" t="s">
        <v>103</v>
      </c>
      <c r="B92" s="314">
        <v>23</v>
      </c>
      <c r="C92" s="314">
        <v>8</v>
      </c>
      <c r="D92" s="314">
        <v>37</v>
      </c>
      <c r="E92" s="314">
        <v>33</v>
      </c>
      <c r="F92" s="315">
        <f t="shared" si="21"/>
        <v>-0.10810810810810811</v>
      </c>
      <c r="G92" s="314">
        <f t="shared" si="17"/>
        <v>-4</v>
      </c>
      <c r="H92" s="315">
        <f t="shared" si="26"/>
        <v>5.0420168067226894E-3</v>
      </c>
      <c r="I92" s="327"/>
      <c r="J92" s="314">
        <v>77</v>
      </c>
      <c r="K92" s="314">
        <v>56</v>
      </c>
      <c r="L92" s="314">
        <v>161</v>
      </c>
      <c r="M92" s="314">
        <v>156</v>
      </c>
      <c r="N92" s="315">
        <f t="shared" si="19"/>
        <v>-3.105590062111796E-2</v>
      </c>
      <c r="O92" s="314">
        <f t="shared" si="20"/>
        <v>-5</v>
      </c>
      <c r="P92" s="315">
        <f t="shared" si="22"/>
        <v>4.5149340125028945E-3</v>
      </c>
    </row>
    <row r="93" spans="1:16" x14ac:dyDescent="0.25">
      <c r="A93" s="313" t="s">
        <v>42</v>
      </c>
      <c r="B93" s="314">
        <v>11</v>
      </c>
      <c r="C93" s="314">
        <v>15</v>
      </c>
      <c r="D93" s="314">
        <v>13</v>
      </c>
      <c r="E93" s="314">
        <v>13</v>
      </c>
      <c r="F93" s="315">
        <f t="shared" si="21"/>
        <v>0</v>
      </c>
      <c r="G93" s="314">
        <f t="shared" si="17"/>
        <v>0</v>
      </c>
      <c r="H93" s="315">
        <f t="shared" si="26"/>
        <v>1.9862490450725744E-3</v>
      </c>
      <c r="I93" s="327"/>
      <c r="J93" s="314">
        <v>49</v>
      </c>
      <c r="K93" s="314">
        <v>79</v>
      </c>
      <c r="L93" s="314">
        <v>78</v>
      </c>
      <c r="M93" s="314">
        <v>89</v>
      </c>
      <c r="N93" s="315">
        <f t="shared" si="19"/>
        <v>0.14102564102564097</v>
      </c>
      <c r="O93" s="314">
        <f t="shared" si="20"/>
        <v>11</v>
      </c>
      <c r="P93" s="315">
        <f t="shared" si="22"/>
        <v>2.5758277379022924E-3</v>
      </c>
    </row>
    <row r="94" spans="1:16" x14ac:dyDescent="0.25">
      <c r="A94" s="313" t="s">
        <v>104</v>
      </c>
      <c r="B94" s="314">
        <v>0</v>
      </c>
      <c r="C94" s="314">
        <v>0</v>
      </c>
      <c r="D94" s="314">
        <v>0</v>
      </c>
      <c r="E94" s="314">
        <v>0</v>
      </c>
      <c r="F94" s="315" t="str">
        <f t="shared" si="21"/>
        <v>-</v>
      </c>
      <c r="G94" s="314">
        <f t="shared" si="17"/>
        <v>0</v>
      </c>
      <c r="H94" s="315">
        <f t="shared" si="26"/>
        <v>0</v>
      </c>
      <c r="I94" s="327"/>
      <c r="J94" s="314">
        <v>0</v>
      </c>
      <c r="K94" s="314">
        <v>0</v>
      </c>
      <c r="L94" s="314">
        <v>0</v>
      </c>
      <c r="M94" s="314">
        <v>0</v>
      </c>
      <c r="N94" s="315" t="str">
        <f t="shared" si="19"/>
        <v>-</v>
      </c>
      <c r="O94" s="314">
        <f t="shared" si="20"/>
        <v>0</v>
      </c>
      <c r="P94" s="315">
        <f t="shared" si="22"/>
        <v>0</v>
      </c>
    </row>
    <row r="95" spans="1:16" x14ac:dyDescent="0.25">
      <c r="A95" s="313" t="s">
        <v>26</v>
      </c>
      <c r="B95" s="314">
        <v>1</v>
      </c>
      <c r="C95" s="314">
        <v>0</v>
      </c>
      <c r="D95" s="314">
        <v>3</v>
      </c>
      <c r="E95" s="314">
        <v>3</v>
      </c>
      <c r="F95" s="315">
        <f t="shared" si="21"/>
        <v>0</v>
      </c>
      <c r="G95" s="314">
        <f t="shared" si="17"/>
        <v>0</v>
      </c>
      <c r="H95" s="315">
        <f t="shared" si="26"/>
        <v>4.5836516424751719E-4</v>
      </c>
      <c r="I95" s="327"/>
      <c r="J95" s="314">
        <v>4</v>
      </c>
      <c r="K95" s="314">
        <v>1</v>
      </c>
      <c r="L95" s="314">
        <v>62</v>
      </c>
      <c r="M95" s="314">
        <v>5</v>
      </c>
      <c r="N95" s="315">
        <f t="shared" si="19"/>
        <v>-0.91935483870967738</v>
      </c>
      <c r="O95" s="314">
        <f t="shared" si="20"/>
        <v>-57</v>
      </c>
      <c r="P95" s="315">
        <f t="shared" si="22"/>
        <v>1.4470942347765686E-4</v>
      </c>
    </row>
    <row r="96" spans="1:16" x14ac:dyDescent="0.25">
      <c r="A96" s="313" t="s">
        <v>105</v>
      </c>
      <c r="B96" s="314">
        <v>4</v>
      </c>
      <c r="C96" s="314">
        <v>4</v>
      </c>
      <c r="D96" s="314">
        <v>4</v>
      </c>
      <c r="E96" s="314">
        <v>5</v>
      </c>
      <c r="F96" s="315">
        <f t="shared" si="21"/>
        <v>0.25</v>
      </c>
      <c r="G96" s="314">
        <f t="shared" si="17"/>
        <v>1</v>
      </c>
      <c r="H96" s="315">
        <f t="shared" si="26"/>
        <v>7.6394194041252863E-4</v>
      </c>
      <c r="I96" s="327"/>
      <c r="J96" s="314">
        <v>21</v>
      </c>
      <c r="K96" s="314">
        <v>21</v>
      </c>
      <c r="L96" s="314">
        <v>21</v>
      </c>
      <c r="M96" s="314">
        <v>10</v>
      </c>
      <c r="N96" s="315">
        <f t="shared" si="19"/>
        <v>-0.52380952380952384</v>
      </c>
      <c r="O96" s="314">
        <f t="shared" si="20"/>
        <v>-11</v>
      </c>
      <c r="P96" s="315">
        <f t="shared" si="22"/>
        <v>2.8941884695531372E-4</v>
      </c>
    </row>
    <row r="97" spans="1:16" x14ac:dyDescent="0.25">
      <c r="A97" s="313" t="s">
        <v>106</v>
      </c>
      <c r="B97" s="314">
        <f>IFERROR(B67-SUM(B68:B72)-SUM(B74:B96),"-")</f>
        <v>5</v>
      </c>
      <c r="C97" s="314">
        <f>IFERROR(C67-SUM(C68:C72)-SUM(C74:C96),"-")</f>
        <v>1</v>
      </c>
      <c r="D97" s="314">
        <f>IFERROR(D67-SUM(D68:D72)-SUM(D74:D96),"-")</f>
        <v>6</v>
      </c>
      <c r="E97" s="314">
        <f>IFERROR(E67-SUM(E68:E72)-SUM(E74:E96),"-")</f>
        <v>6</v>
      </c>
      <c r="F97" s="315">
        <f t="shared" si="21"/>
        <v>0</v>
      </c>
      <c r="G97" s="314">
        <f t="shared" si="17"/>
        <v>0</v>
      </c>
      <c r="H97" s="315">
        <f>IFERROR(E97/$E$7,"-")</f>
        <v>7.6807963449650455E-6</v>
      </c>
      <c r="I97" s="327"/>
      <c r="J97" s="314">
        <f>IFERROR(J67-SUM(J68:J72)-SUM(J74:J96),"-")</f>
        <v>23</v>
      </c>
      <c r="K97" s="314">
        <f>IFERROR(K67-SUM(K68:K72)-SUM(K74:K96),"-")</f>
        <v>38</v>
      </c>
      <c r="L97" s="314">
        <f>IFERROR(L67-SUM(L68:L72)-SUM(L74:L96),"-")</f>
        <v>39</v>
      </c>
      <c r="M97" s="314">
        <f>IFERROR(M67-SUM(M68:M72)-SUM(M74:M96),"-")</f>
        <v>38</v>
      </c>
      <c r="N97" s="315">
        <f t="shared" si="19"/>
        <v>-2.5641025641025661E-2</v>
      </c>
      <c r="O97" s="314">
        <f t="shared" si="20"/>
        <v>-1</v>
      </c>
      <c r="P97" s="315">
        <f t="shared" ref="P97" si="27">M97/$M$13</f>
        <v>8.820859940993089E-6</v>
      </c>
    </row>
    <row r="98" spans="1:16" ht="21" x14ac:dyDescent="0.35">
      <c r="A98" s="258" t="s">
        <v>112</v>
      </c>
      <c r="B98" s="258"/>
      <c r="C98" s="258"/>
      <c r="D98" s="258"/>
      <c r="E98" s="258"/>
      <c r="F98" s="258"/>
      <c r="G98" s="258"/>
      <c r="H98" s="258"/>
      <c r="I98" s="258"/>
      <c r="J98" s="258"/>
      <c r="K98" s="258"/>
      <c r="L98" s="258"/>
      <c r="M98" s="258"/>
      <c r="N98" s="258"/>
      <c r="O98" s="258"/>
      <c r="P98" s="258"/>
    </row>
    <row r="99" spans="1:16" x14ac:dyDescent="0.25">
      <c r="A99" s="67"/>
      <c r="B99" s="11" t="s">
        <v>153</v>
      </c>
      <c r="C99" s="12"/>
      <c r="D99" s="12"/>
      <c r="E99" s="12"/>
      <c r="F99" s="12"/>
      <c r="G99" s="12"/>
      <c r="H99" s="13"/>
      <c r="I99" s="327"/>
      <c r="J99" s="11" t="str">
        <f>CONCATENATE("acumulado ",B99)</f>
        <v>acumulado mayo</v>
      </c>
      <c r="K99" s="12"/>
      <c r="L99" s="12"/>
      <c r="M99" s="12"/>
      <c r="N99" s="12"/>
      <c r="O99" s="12"/>
      <c r="P99" s="13"/>
    </row>
    <row r="100" spans="1:16" x14ac:dyDescent="0.25">
      <c r="A100" s="15"/>
      <c r="B100" s="17">
        <f>B$6</f>
        <v>2023</v>
      </c>
      <c r="C100" s="17">
        <f t="shared" ref="C100:E100" si="28">C$6</f>
        <v>2024</v>
      </c>
      <c r="D100" s="17">
        <f t="shared" si="28"/>
        <v>2025</v>
      </c>
      <c r="E100" s="17">
        <f t="shared" si="28"/>
        <v>2026</v>
      </c>
      <c r="F100" s="17" t="str">
        <f>CONCATENATE("var ",RIGHT(E100,2),"/",RIGHT(D100,2))</f>
        <v>var 26/25</v>
      </c>
      <c r="G100" s="17" t="str">
        <f>CONCATENATE("dif ",RIGHT(E100,2),"-",RIGHT(D100,2))</f>
        <v>dif 26-25</v>
      </c>
      <c r="H100" s="17" t="str">
        <f>CONCATENATE("cuota ",RIGHT(E100,2))</f>
        <v>cuota 26</v>
      </c>
      <c r="I100" s="327"/>
      <c r="J100" s="17">
        <f>J$6</f>
        <v>2023</v>
      </c>
      <c r="K100" s="17">
        <f>K$6</f>
        <v>2024</v>
      </c>
      <c r="L100" s="17">
        <f t="shared" ref="L100:M100" si="29">L$6</f>
        <v>2025</v>
      </c>
      <c r="M100" s="17">
        <f t="shared" si="29"/>
        <v>2026</v>
      </c>
      <c r="N100" s="17" t="str">
        <f>CONCATENATE("var ",RIGHT(M100,2),"/",RIGHT(L100,2))</f>
        <v>var 26/25</v>
      </c>
      <c r="O100" s="17" t="str">
        <f>CONCATENATE("dif ",RIGHT(M100,2),"-",RIGHT(L100,2))</f>
        <v>dif 26-25</v>
      </c>
      <c r="P100" s="17" t="str">
        <f>CONCATENATE("cuota ",RIGHT(M100,2))</f>
        <v>cuota 26</v>
      </c>
    </row>
    <row r="101" spans="1:16" x14ac:dyDescent="0.25">
      <c r="A101" s="328" t="s">
        <v>85</v>
      </c>
      <c r="B101" s="329">
        <v>5649</v>
      </c>
      <c r="C101" s="329">
        <v>6296</v>
      </c>
      <c r="D101" s="329">
        <v>6556</v>
      </c>
      <c r="E101" s="329">
        <v>6545</v>
      </c>
      <c r="F101" s="330">
        <f>IFERROR(E101/D101-1,"-")</f>
        <v>-1.6778523489933139E-3</v>
      </c>
      <c r="G101" s="329">
        <f>IFERROR(E101-D101,"-")</f>
        <v>-11</v>
      </c>
      <c r="H101" s="330">
        <f>E101/$E$101</f>
        <v>1</v>
      </c>
      <c r="I101" s="331"/>
      <c r="J101" s="329">
        <v>29794</v>
      </c>
      <c r="K101" s="329">
        <v>32770</v>
      </c>
      <c r="L101" s="329">
        <v>34801</v>
      </c>
      <c r="M101" s="329">
        <v>34552</v>
      </c>
      <c r="N101" s="330">
        <f>IFERROR(M101/L101-1,"-")</f>
        <v>-7.1549668112985687E-3</v>
      </c>
      <c r="O101" s="329">
        <f>IFERROR(M101-L101,"-")</f>
        <v>-249</v>
      </c>
      <c r="P101" s="330">
        <f>M101/$M$101</f>
        <v>1</v>
      </c>
    </row>
    <row r="102" spans="1:16" x14ac:dyDescent="0.25">
      <c r="A102" s="313" t="s">
        <v>108</v>
      </c>
      <c r="B102" s="314">
        <v>2991</v>
      </c>
      <c r="C102" s="314">
        <v>3290</v>
      </c>
      <c r="D102" s="314">
        <v>3383</v>
      </c>
      <c r="E102" s="314">
        <v>3587</v>
      </c>
      <c r="F102" s="315">
        <f>IFERROR(E102/D102-1,"-")</f>
        <v>6.0301507537688481E-2</v>
      </c>
      <c r="G102" s="314">
        <f>IFERROR(E102-D102,"-")</f>
        <v>204</v>
      </c>
      <c r="H102" s="315">
        <f>E102/$E$101</f>
        <v>0.54805194805194801</v>
      </c>
      <c r="I102" s="327"/>
      <c r="J102" s="314">
        <v>13687</v>
      </c>
      <c r="K102" s="314">
        <v>15062</v>
      </c>
      <c r="L102" s="314">
        <v>15752</v>
      </c>
      <c r="M102" s="314">
        <v>16503</v>
      </c>
      <c r="N102" s="315">
        <f>IFERROR(M102/L102-1,"-")</f>
        <v>4.7676485525647516E-2</v>
      </c>
      <c r="O102" s="314">
        <f>IFERROR(M102-L102,"-")</f>
        <v>751</v>
      </c>
      <c r="P102" s="315">
        <f>M102/$M$101</f>
        <v>0.47762792313035424</v>
      </c>
    </row>
    <row r="103" spans="1:16" x14ac:dyDescent="0.25">
      <c r="A103" s="313" t="s">
        <v>109</v>
      </c>
      <c r="B103" s="314">
        <v>2658</v>
      </c>
      <c r="C103" s="314">
        <v>3006</v>
      </c>
      <c r="D103" s="314">
        <v>3173</v>
      </c>
      <c r="E103" s="314">
        <v>2958</v>
      </c>
      <c r="F103" s="315">
        <f t="shared" ref="F103" si="30">IFERROR(E103/D103-1,"-")</f>
        <v>-6.7759218405294641E-2</v>
      </c>
      <c r="G103" s="314">
        <f t="shared" ref="G103" si="31">IFERROR(E103-D103,"-")</f>
        <v>-215</v>
      </c>
      <c r="H103" s="315">
        <f>E103/$E$101</f>
        <v>0.45194805194805193</v>
      </c>
      <c r="I103" s="327"/>
      <c r="J103" s="314">
        <v>16107</v>
      </c>
      <c r="K103" s="314">
        <v>17708</v>
      </c>
      <c r="L103" s="314">
        <v>19049</v>
      </c>
      <c r="M103" s="314">
        <v>18049</v>
      </c>
      <c r="N103" s="315">
        <f>IFERROR(M103/L103-1,"-")</f>
        <v>-5.2496194025933085E-2</v>
      </c>
      <c r="O103" s="314">
        <f>IFERROR(M103-L103,"-")</f>
        <v>-1000</v>
      </c>
      <c r="P103" s="315">
        <f>M103/$M$101</f>
        <v>0.52237207686964571</v>
      </c>
    </row>
    <row r="104" spans="1:16" ht="21" x14ac:dyDescent="0.35">
      <c r="A104" s="258" t="s">
        <v>113</v>
      </c>
      <c r="B104" s="258"/>
      <c r="C104" s="258"/>
      <c r="D104" s="258"/>
      <c r="E104" s="258"/>
      <c r="F104" s="258"/>
      <c r="G104" s="258"/>
      <c r="H104" s="258"/>
      <c r="I104" s="258"/>
      <c r="J104" s="258"/>
      <c r="K104" s="258"/>
      <c r="L104" s="258"/>
      <c r="M104" s="258"/>
      <c r="N104" s="258"/>
      <c r="O104" s="258"/>
      <c r="P104" s="258"/>
    </row>
    <row r="105" spans="1:16" ht="15" customHeight="1" x14ac:dyDescent="0.25"/>
    <row r="106" spans="1:16" ht="15" customHeight="1" x14ac:dyDescent="0.25"/>
    <row r="107" spans="1:16" ht="15" customHeight="1" x14ac:dyDescent="0.25"/>
    <row r="108" spans="1:16" ht="15" customHeight="1" x14ac:dyDescent="0.25"/>
    <row r="109" spans="1:16" ht="15" customHeight="1" x14ac:dyDescent="0.25"/>
    <row r="110" spans="1:16" ht="15" customHeight="1" x14ac:dyDescent="0.25"/>
    <row r="111" spans="1:16" ht="15" customHeight="1" x14ac:dyDescent="0.25"/>
    <row r="112" spans="1:16" ht="15" customHeight="1" x14ac:dyDescent="0.25"/>
    <row r="113" ht="15" customHeight="1" x14ac:dyDescent="0.25"/>
    <row r="114" ht="15" customHeight="1" x14ac:dyDescent="0.25"/>
    <row r="115" ht="15" customHeight="1" x14ac:dyDescent="0.25"/>
    <row r="116" ht="15" customHeight="1" x14ac:dyDescent="0.25"/>
    <row r="117" ht="15" customHeight="1" x14ac:dyDescent="0.25"/>
    <row r="118" ht="15" customHeight="1" x14ac:dyDescent="0.25"/>
    <row r="119" ht="15" customHeight="1" x14ac:dyDescent="0.25"/>
    <row r="120" ht="15" customHeight="1" x14ac:dyDescent="0.25"/>
    <row r="121" ht="15" customHeight="1" x14ac:dyDescent="0.25"/>
    <row r="122" ht="15" customHeight="1" x14ac:dyDescent="0.25"/>
    <row r="123" ht="15" customHeight="1" x14ac:dyDescent="0.25"/>
    <row r="124" ht="15" customHeight="1" x14ac:dyDescent="0.25"/>
    <row r="125" ht="15" customHeight="1" x14ac:dyDescent="0.25"/>
    <row r="126" ht="15" customHeight="1" x14ac:dyDescent="0.25"/>
    <row r="127" ht="15" customHeight="1" x14ac:dyDescent="0.25"/>
    <row r="128" ht="15" customHeight="1" x14ac:dyDescent="0.25"/>
    <row r="129" ht="15" customHeight="1" x14ac:dyDescent="0.25"/>
    <row r="130" ht="15" customHeight="1" x14ac:dyDescent="0.25"/>
    <row r="131" ht="15" customHeight="1" x14ac:dyDescent="0.25"/>
    <row r="132" ht="15" customHeight="1" x14ac:dyDescent="0.25"/>
    <row r="133" ht="15" customHeight="1" x14ac:dyDescent="0.25"/>
    <row r="134" ht="15" customHeight="1" x14ac:dyDescent="0.25"/>
    <row r="135" ht="15" customHeight="1" x14ac:dyDescent="0.25"/>
    <row r="136" ht="15" customHeight="1" x14ac:dyDescent="0.25"/>
    <row r="137" ht="15" customHeight="1" x14ac:dyDescent="0.25"/>
    <row r="138" ht="15" customHeight="1" x14ac:dyDescent="0.25"/>
    <row r="139" ht="15" customHeight="1" x14ac:dyDescent="0.25"/>
    <row r="140" ht="15" customHeight="1" x14ac:dyDescent="0.25"/>
    <row r="141" ht="15" customHeight="1" x14ac:dyDescent="0.25"/>
    <row r="142" ht="15" customHeight="1" x14ac:dyDescent="0.25"/>
    <row r="143" ht="15" customHeight="1" x14ac:dyDescent="0.25"/>
    <row r="144" ht="15" customHeight="1" x14ac:dyDescent="0.25"/>
    <row r="145" ht="15" customHeight="1" x14ac:dyDescent="0.25"/>
    <row r="146" ht="15" customHeight="1" x14ac:dyDescent="0.25"/>
    <row r="147" ht="15" customHeight="1" x14ac:dyDescent="0.25"/>
    <row r="148" ht="15" customHeight="1" x14ac:dyDescent="0.25"/>
    <row r="149" ht="15" customHeight="1" x14ac:dyDescent="0.25"/>
    <row r="150" ht="15" customHeight="1" x14ac:dyDescent="0.25"/>
    <row r="151" ht="15" customHeight="1" x14ac:dyDescent="0.25"/>
    <row r="152" ht="15" customHeight="1" x14ac:dyDescent="0.25"/>
    <row r="153" ht="15" customHeight="1" x14ac:dyDescent="0.25"/>
    <row r="154" ht="15" customHeight="1" x14ac:dyDescent="0.25"/>
    <row r="155" ht="15" customHeight="1" x14ac:dyDescent="0.25"/>
    <row r="156" ht="15" customHeight="1" x14ac:dyDescent="0.25"/>
    <row r="157" ht="15" customHeight="1" x14ac:dyDescent="0.25"/>
    <row r="158" ht="15" customHeight="1" x14ac:dyDescent="0.25"/>
    <row r="159" ht="15" customHeight="1" x14ac:dyDescent="0.25"/>
    <row r="160" ht="15" customHeight="1" x14ac:dyDescent="0.25"/>
    <row r="161" ht="15" customHeight="1" x14ac:dyDescent="0.25"/>
    <row r="162" ht="15" customHeight="1" x14ac:dyDescent="0.25"/>
    <row r="163" ht="15" customHeight="1" x14ac:dyDescent="0.25"/>
    <row r="164" ht="15" customHeight="1" x14ac:dyDescent="0.25"/>
    <row r="165" ht="15" customHeight="1" x14ac:dyDescent="0.25"/>
    <row r="166" ht="15" customHeight="1" x14ac:dyDescent="0.25"/>
    <row r="167" ht="15" customHeight="1" x14ac:dyDescent="0.25"/>
    <row r="168" ht="15" customHeight="1" x14ac:dyDescent="0.25"/>
    <row r="169" ht="15" customHeight="1" x14ac:dyDescent="0.25"/>
    <row r="170" ht="15" customHeight="1" x14ac:dyDescent="0.25"/>
    <row r="171" ht="15" customHeight="1" x14ac:dyDescent="0.25"/>
    <row r="172" ht="15" customHeight="1" x14ac:dyDescent="0.25"/>
    <row r="173" ht="15" customHeight="1" x14ac:dyDescent="0.25"/>
    <row r="174" ht="15" customHeight="1" x14ac:dyDescent="0.25"/>
    <row r="175" ht="15" customHeight="1" x14ac:dyDescent="0.25"/>
    <row r="176" ht="15" customHeight="1" x14ac:dyDescent="0.25"/>
    <row r="177" ht="15" customHeight="1" x14ac:dyDescent="0.25"/>
    <row r="178" ht="15" customHeight="1" x14ac:dyDescent="0.25"/>
    <row r="179" ht="15" customHeight="1" x14ac:dyDescent="0.25"/>
    <row r="180" ht="15" customHeight="1" x14ac:dyDescent="0.25"/>
    <row r="181" ht="15" customHeight="1" x14ac:dyDescent="0.25"/>
    <row r="182" ht="15" customHeight="1" x14ac:dyDescent="0.25"/>
    <row r="183" ht="15" customHeight="1" x14ac:dyDescent="0.25"/>
    <row r="184" ht="15" customHeight="1" x14ac:dyDescent="0.25"/>
    <row r="185" ht="15" customHeight="1" x14ac:dyDescent="0.25"/>
    <row r="186" ht="15" customHeight="1" x14ac:dyDescent="0.25"/>
    <row r="187" ht="15" customHeight="1" x14ac:dyDescent="0.25"/>
    <row r="188" ht="15" customHeight="1" x14ac:dyDescent="0.25"/>
    <row r="189" ht="15" customHeight="1" x14ac:dyDescent="0.25"/>
    <row r="190" ht="15" customHeight="1" x14ac:dyDescent="0.25"/>
    <row r="191" ht="15" customHeight="1" x14ac:dyDescent="0.25"/>
    <row r="192" ht="15" customHeight="1" x14ac:dyDescent="0.25"/>
    <row r="193" ht="15" customHeight="1" x14ac:dyDescent="0.25"/>
    <row r="194" ht="15" customHeight="1" x14ac:dyDescent="0.25"/>
    <row r="195" ht="15" customHeight="1" x14ac:dyDescent="0.25"/>
    <row r="196" ht="15" customHeight="1" x14ac:dyDescent="0.25"/>
    <row r="197" ht="15" customHeight="1" x14ac:dyDescent="0.25"/>
    <row r="198" ht="15" customHeight="1" x14ac:dyDescent="0.25"/>
    <row r="199" ht="15" customHeight="1" x14ac:dyDescent="0.25"/>
    <row r="200" ht="15" customHeight="1" x14ac:dyDescent="0.25"/>
    <row r="201" ht="15" customHeight="1" x14ac:dyDescent="0.25"/>
    <row r="202" ht="15" customHeight="1" x14ac:dyDescent="0.25"/>
    <row r="203" ht="15" customHeight="1" x14ac:dyDescent="0.25"/>
    <row r="204" ht="15" customHeight="1" x14ac:dyDescent="0.25"/>
    <row r="205" ht="15" customHeight="1" x14ac:dyDescent="0.25"/>
    <row r="206" ht="15" customHeight="1" x14ac:dyDescent="0.25"/>
    <row r="207" ht="15" customHeight="1" x14ac:dyDescent="0.25"/>
    <row r="208" ht="15" customHeight="1" x14ac:dyDescent="0.25"/>
    <row r="209" ht="15" customHeight="1" x14ac:dyDescent="0.25"/>
    <row r="210" ht="15" customHeight="1" x14ac:dyDescent="0.25"/>
    <row r="211" ht="15" customHeight="1" x14ac:dyDescent="0.25"/>
    <row r="212" ht="15" customHeight="1" x14ac:dyDescent="0.25"/>
    <row r="213" ht="15" customHeight="1" x14ac:dyDescent="0.25"/>
    <row r="214" ht="15" customHeight="1" x14ac:dyDescent="0.25"/>
    <row r="215" ht="15" customHeight="1" x14ac:dyDescent="0.25"/>
    <row r="216" ht="15" customHeight="1" x14ac:dyDescent="0.25"/>
    <row r="217" ht="15" customHeight="1" x14ac:dyDescent="0.25"/>
    <row r="218" ht="15" customHeight="1" x14ac:dyDescent="0.25"/>
    <row r="219" ht="15" customHeight="1" x14ac:dyDescent="0.25"/>
    <row r="220" ht="15" customHeight="1" x14ac:dyDescent="0.25"/>
    <row r="221" ht="15" customHeight="1" x14ac:dyDescent="0.25"/>
    <row r="222" ht="15" customHeight="1" x14ac:dyDescent="0.25"/>
    <row r="223" ht="15" customHeight="1" x14ac:dyDescent="0.25"/>
    <row r="224" ht="15" customHeight="1" x14ac:dyDescent="0.25"/>
    <row r="225" ht="15" customHeight="1" x14ac:dyDescent="0.25"/>
    <row r="226" ht="15" customHeight="1" x14ac:dyDescent="0.25"/>
    <row r="227" ht="15" customHeight="1" x14ac:dyDescent="0.25"/>
    <row r="228" ht="15" customHeight="1" x14ac:dyDescent="0.25"/>
    <row r="229" ht="15" customHeight="1" x14ac:dyDescent="0.25"/>
    <row r="230" ht="15" customHeight="1" x14ac:dyDescent="0.25"/>
    <row r="231" ht="15" customHeight="1" x14ac:dyDescent="0.25"/>
    <row r="232" ht="15" customHeight="1" x14ac:dyDescent="0.25"/>
    <row r="233" ht="15" customHeight="1" x14ac:dyDescent="0.25"/>
    <row r="234" ht="15" customHeight="1" x14ac:dyDescent="0.25"/>
    <row r="235" ht="15" customHeight="1" x14ac:dyDescent="0.25"/>
    <row r="236" ht="15" customHeight="1" x14ac:dyDescent="0.25"/>
    <row r="237" ht="15" customHeight="1" x14ac:dyDescent="0.25"/>
    <row r="238" ht="15" customHeight="1" x14ac:dyDescent="0.25"/>
    <row r="239" ht="15" customHeight="1" x14ac:dyDescent="0.25"/>
    <row r="240" ht="15" customHeight="1" x14ac:dyDescent="0.25"/>
    <row r="241" ht="15" customHeight="1" x14ac:dyDescent="0.25"/>
    <row r="242" ht="15" customHeight="1" x14ac:dyDescent="0.25"/>
    <row r="243" ht="15" customHeight="1" x14ac:dyDescent="0.25"/>
    <row r="244" ht="15" customHeight="1" x14ac:dyDescent="0.25"/>
    <row r="245" ht="15" customHeight="1" x14ac:dyDescent="0.25"/>
    <row r="246" ht="15" customHeight="1" x14ac:dyDescent="0.25"/>
    <row r="247" ht="15" customHeight="1" x14ac:dyDescent="0.25"/>
    <row r="248" ht="15" customHeight="1" x14ac:dyDescent="0.25"/>
    <row r="249" ht="15" customHeight="1" x14ac:dyDescent="0.25"/>
    <row r="250" ht="15" customHeight="1" x14ac:dyDescent="0.25"/>
    <row r="251" ht="15" customHeight="1" x14ac:dyDescent="0.25"/>
    <row r="252" ht="15" customHeight="1" x14ac:dyDescent="0.25"/>
    <row r="253" ht="15" customHeight="1" x14ac:dyDescent="0.25"/>
    <row r="254" ht="15" customHeight="1" x14ac:dyDescent="0.25"/>
    <row r="255" ht="15" customHeight="1" x14ac:dyDescent="0.25"/>
    <row r="256" ht="15" customHeight="1" x14ac:dyDescent="0.25"/>
    <row r="257" ht="15" customHeight="1" x14ac:dyDescent="0.25"/>
    <row r="258" ht="15" customHeight="1" x14ac:dyDescent="0.25"/>
    <row r="259" ht="15" customHeight="1" x14ac:dyDescent="0.25"/>
    <row r="260" ht="15" customHeight="1" x14ac:dyDescent="0.25"/>
    <row r="261" ht="15" customHeight="1" x14ac:dyDescent="0.25"/>
    <row r="262" ht="15" customHeight="1" x14ac:dyDescent="0.25"/>
    <row r="263" ht="15" customHeight="1" x14ac:dyDescent="0.25"/>
    <row r="264" ht="15" customHeight="1" x14ac:dyDescent="0.25"/>
    <row r="265" ht="15" customHeight="1" x14ac:dyDescent="0.25"/>
    <row r="266" ht="15" customHeight="1" x14ac:dyDescent="0.25"/>
    <row r="267" ht="15" customHeight="1" x14ac:dyDescent="0.25"/>
    <row r="268" ht="15" customHeight="1" x14ac:dyDescent="0.25"/>
    <row r="269" ht="15" customHeight="1" x14ac:dyDescent="0.25"/>
    <row r="270" ht="15" customHeight="1" x14ac:dyDescent="0.25"/>
    <row r="271" ht="15" customHeight="1" x14ac:dyDescent="0.25"/>
    <row r="272" ht="15" customHeight="1" x14ac:dyDescent="0.25"/>
    <row r="273" ht="15" customHeight="1" x14ac:dyDescent="0.25"/>
    <row r="274" ht="15" customHeight="1" x14ac:dyDescent="0.25"/>
    <row r="275" ht="15" customHeight="1" x14ac:dyDescent="0.25"/>
    <row r="276" ht="15" customHeight="1" x14ac:dyDescent="0.25"/>
    <row r="277" ht="15" customHeight="1" x14ac:dyDescent="0.25"/>
    <row r="278" ht="15" customHeight="1" x14ac:dyDescent="0.25"/>
    <row r="279" ht="15" customHeight="1" x14ac:dyDescent="0.25"/>
    <row r="280" ht="15" customHeight="1" x14ac:dyDescent="0.25"/>
    <row r="281" ht="15" customHeight="1" x14ac:dyDescent="0.25"/>
    <row r="282" ht="15" customHeight="1" x14ac:dyDescent="0.25"/>
    <row r="283" ht="15" customHeight="1" x14ac:dyDescent="0.25"/>
    <row r="284" ht="15" customHeight="1" x14ac:dyDescent="0.25"/>
    <row r="285" ht="15" customHeight="1" x14ac:dyDescent="0.25"/>
    <row r="286" ht="15" customHeight="1" x14ac:dyDescent="0.25"/>
    <row r="287" ht="15" customHeight="1" x14ac:dyDescent="0.25"/>
    <row r="288" ht="15" customHeight="1" x14ac:dyDescent="0.25"/>
    <row r="289" ht="15" customHeight="1" x14ac:dyDescent="0.25"/>
    <row r="290" ht="15" customHeight="1" x14ac:dyDescent="0.25"/>
    <row r="291" ht="15" customHeight="1" x14ac:dyDescent="0.25"/>
    <row r="292" ht="15" customHeight="1" x14ac:dyDescent="0.25"/>
    <row r="293" ht="15" customHeight="1" x14ac:dyDescent="0.25"/>
    <row r="294" ht="15" customHeight="1" x14ac:dyDescent="0.25"/>
    <row r="295" ht="15" customHeight="1" x14ac:dyDescent="0.25"/>
    <row r="296" ht="15" customHeight="1" x14ac:dyDescent="0.25"/>
    <row r="297" ht="15" customHeight="1" x14ac:dyDescent="0.25"/>
    <row r="298" ht="15" customHeight="1" x14ac:dyDescent="0.25"/>
    <row r="299" ht="15" customHeight="1" x14ac:dyDescent="0.25"/>
    <row r="300" ht="15" customHeight="1" x14ac:dyDescent="0.25"/>
    <row r="301" ht="15" customHeight="1" x14ac:dyDescent="0.25"/>
    <row r="302" ht="15" customHeight="1" x14ac:dyDescent="0.25"/>
    <row r="303" ht="15" customHeight="1" x14ac:dyDescent="0.25"/>
    <row r="304" ht="15" customHeight="1" x14ac:dyDescent="0.25"/>
    <row r="305" ht="15" customHeight="1" x14ac:dyDescent="0.25"/>
    <row r="306" ht="15" customHeight="1" x14ac:dyDescent="0.25"/>
    <row r="307" ht="15" customHeight="1" x14ac:dyDescent="0.25"/>
    <row r="308" ht="15" customHeight="1" x14ac:dyDescent="0.25"/>
    <row r="309" ht="15" customHeight="1" x14ac:dyDescent="0.25"/>
    <row r="310" ht="15" customHeight="1" x14ac:dyDescent="0.25"/>
    <row r="311" ht="15" customHeight="1" x14ac:dyDescent="0.25"/>
    <row r="312" ht="15" customHeight="1" x14ac:dyDescent="0.25"/>
    <row r="313" ht="15" customHeight="1" x14ac:dyDescent="0.25"/>
    <row r="314" ht="15" customHeight="1" x14ac:dyDescent="0.25"/>
    <row r="315" ht="15" customHeight="1" x14ac:dyDescent="0.25"/>
    <row r="316" ht="15" customHeight="1" x14ac:dyDescent="0.25"/>
    <row r="317" ht="15" customHeight="1" x14ac:dyDescent="0.25"/>
    <row r="318" ht="15" customHeight="1" x14ac:dyDescent="0.25"/>
    <row r="319" ht="15" customHeight="1" x14ac:dyDescent="0.25"/>
    <row r="320" ht="15" customHeight="1" x14ac:dyDescent="0.25"/>
    <row r="321" ht="15" customHeight="1" x14ac:dyDescent="0.25"/>
    <row r="322" ht="15" customHeight="1" x14ac:dyDescent="0.25"/>
    <row r="323" ht="15" customHeight="1" x14ac:dyDescent="0.25"/>
    <row r="324" ht="15" customHeight="1" x14ac:dyDescent="0.25"/>
    <row r="325" ht="15" customHeight="1" x14ac:dyDescent="0.25"/>
    <row r="326" ht="15" customHeight="1" x14ac:dyDescent="0.25"/>
    <row r="327" ht="15" customHeight="1" x14ac:dyDescent="0.25"/>
    <row r="328" ht="15" customHeight="1" x14ac:dyDescent="0.25"/>
    <row r="329" ht="15" customHeight="1" x14ac:dyDescent="0.25"/>
    <row r="330" ht="15" customHeight="1" x14ac:dyDescent="0.25"/>
    <row r="331" ht="15" customHeight="1" x14ac:dyDescent="0.25"/>
    <row r="332" ht="15" customHeight="1" x14ac:dyDescent="0.25"/>
    <row r="333" ht="15" customHeight="1" x14ac:dyDescent="0.25"/>
    <row r="334" ht="15" customHeight="1" x14ac:dyDescent="0.25"/>
    <row r="335" ht="15" customHeight="1" x14ac:dyDescent="0.25"/>
    <row r="336" ht="15" customHeight="1" x14ac:dyDescent="0.25"/>
    <row r="337" spans="2:16" ht="15" customHeight="1" x14ac:dyDescent="0.25"/>
    <row r="338" spans="2:16" ht="15" customHeight="1" x14ac:dyDescent="0.25"/>
    <row r="339" spans="2:16" ht="15" customHeight="1" x14ac:dyDescent="0.25"/>
    <row r="340" spans="2:16" ht="15" customHeight="1" x14ac:dyDescent="0.25"/>
    <row r="341" spans="2:16" ht="15" customHeight="1" x14ac:dyDescent="0.25"/>
    <row r="342" spans="2:16" ht="15" customHeight="1" x14ac:dyDescent="0.25"/>
    <row r="344" spans="2:16" ht="15" customHeight="1" x14ac:dyDescent="0.25"/>
    <row r="345" spans="2:16" ht="15" customHeight="1" x14ac:dyDescent="0.25"/>
    <row r="346" spans="2:16" ht="15" hidden="1" customHeight="1" x14ac:dyDescent="0.25">
      <c r="B346" s="340"/>
      <c r="C346" s="340"/>
      <c r="D346" s="340"/>
      <c r="E346" s="340"/>
      <c r="F346" s="340"/>
      <c r="G346" s="340"/>
      <c r="H346" s="340"/>
      <c r="I346" s="341"/>
      <c r="J346"/>
      <c r="K346"/>
      <c r="L346"/>
      <c r="M346"/>
      <c r="N346"/>
      <c r="O346"/>
      <c r="P346"/>
    </row>
    <row r="347" spans="2:16" ht="15" hidden="1" customHeight="1" x14ac:dyDescent="0.25">
      <c r="B347"/>
      <c r="D347"/>
      <c r="E347"/>
      <c r="F347"/>
      <c r="G347"/>
      <c r="H347"/>
      <c r="I347" s="342"/>
      <c r="K347"/>
      <c r="M347"/>
      <c r="P347"/>
    </row>
    <row r="348" spans="2:16" ht="15" hidden="1" customHeight="1" x14ac:dyDescent="0.25">
      <c r="B348"/>
      <c r="D348"/>
      <c r="E348"/>
      <c r="F348"/>
      <c r="G348"/>
      <c r="H348"/>
      <c r="I348" s="342"/>
      <c r="K348"/>
      <c r="M348"/>
      <c r="P348"/>
    </row>
    <row r="349" spans="2:16" ht="15" hidden="1" customHeight="1" x14ac:dyDescent="0.25">
      <c r="B349"/>
      <c r="D349"/>
      <c r="E349"/>
      <c r="F349"/>
      <c r="G349"/>
      <c r="H349"/>
      <c r="I349" s="342"/>
      <c r="K349"/>
      <c r="M349"/>
      <c r="P349"/>
    </row>
    <row r="350" spans="2:16" ht="15" hidden="1" customHeight="1" x14ac:dyDescent="0.25">
      <c r="B350"/>
      <c r="D350"/>
      <c r="E350"/>
      <c r="F350"/>
      <c r="G350"/>
      <c r="H350"/>
      <c r="I350" s="342"/>
      <c r="K350"/>
      <c r="M350"/>
      <c r="P350"/>
    </row>
    <row r="351" spans="2:16" ht="15" hidden="1" customHeight="1" x14ac:dyDescent="0.25">
      <c r="B351"/>
      <c r="D351"/>
      <c r="E351"/>
      <c r="F351"/>
      <c r="G351"/>
      <c r="H351"/>
      <c r="I351" s="342"/>
      <c r="K351"/>
      <c r="M351"/>
      <c r="P351"/>
    </row>
    <row r="352" spans="2:16" ht="15" hidden="1" customHeight="1" x14ac:dyDescent="0.25">
      <c r="B352"/>
      <c r="D352"/>
      <c r="E352"/>
      <c r="F352"/>
      <c r="G352"/>
      <c r="H352"/>
      <c r="I352" s="342"/>
      <c r="K352"/>
      <c r="M352"/>
      <c r="P352"/>
    </row>
    <row r="353" spans="2:16" ht="15" hidden="1" customHeight="1" x14ac:dyDescent="0.25">
      <c r="B353"/>
      <c r="D353"/>
      <c r="E353"/>
      <c r="F353"/>
      <c r="G353"/>
      <c r="H353"/>
      <c r="I353" s="342"/>
      <c r="K353"/>
      <c r="M353"/>
      <c r="P353"/>
    </row>
    <row r="354" spans="2:16" ht="15" hidden="1" customHeight="1" x14ac:dyDescent="0.25">
      <c r="B354"/>
      <c r="D354"/>
      <c r="E354"/>
      <c r="F354"/>
      <c r="G354"/>
      <c r="H354"/>
      <c r="I354" s="342"/>
      <c r="K354"/>
      <c r="M354"/>
      <c r="P354"/>
    </row>
    <row r="355" spans="2:16" ht="15" hidden="1" customHeight="1" x14ac:dyDescent="0.25">
      <c r="B355"/>
      <c r="D355"/>
      <c r="E355"/>
      <c r="F355"/>
      <c r="G355"/>
      <c r="H355"/>
      <c r="I355" s="342"/>
      <c r="K355"/>
      <c r="M355"/>
      <c r="P355"/>
    </row>
    <row r="356" spans="2:16" ht="15" hidden="1" customHeight="1" x14ac:dyDescent="0.25">
      <c r="B356"/>
      <c r="D356"/>
      <c r="E356"/>
      <c r="F356"/>
      <c r="G356"/>
      <c r="H356"/>
      <c r="I356" s="342"/>
      <c r="K356"/>
      <c r="M356"/>
      <c r="P356"/>
    </row>
    <row r="357" spans="2:16" ht="15" hidden="1" customHeight="1" x14ac:dyDescent="0.25">
      <c r="B357"/>
      <c r="D357"/>
      <c r="E357"/>
      <c r="F357"/>
      <c r="G357"/>
      <c r="H357"/>
      <c r="I357" s="342"/>
      <c r="K357"/>
      <c r="M357"/>
      <c r="P357"/>
    </row>
    <row r="358" spans="2:16" ht="15" hidden="1" customHeight="1" x14ac:dyDescent="0.25">
      <c r="B358"/>
      <c r="D358"/>
      <c r="E358"/>
      <c r="F358"/>
      <c r="G358"/>
      <c r="H358"/>
      <c r="I358" s="342"/>
      <c r="K358"/>
      <c r="M358"/>
      <c r="P358"/>
    </row>
    <row r="359" spans="2:16" ht="15" hidden="1" customHeight="1" x14ac:dyDescent="0.25">
      <c r="B359"/>
      <c r="E359"/>
      <c r="F359"/>
      <c r="G359"/>
      <c r="H359"/>
      <c r="I359" s="342"/>
      <c r="K359"/>
      <c r="M359"/>
      <c r="P359"/>
    </row>
    <row r="360" spans="2:16" ht="15" customHeight="1" x14ac:dyDescent="0.25"/>
    <row r="361" spans="2:16" ht="15" hidden="1" customHeight="1" x14ac:dyDescent="0.25">
      <c r="B361" s="340"/>
      <c r="C361" s="340"/>
      <c r="D361" s="340"/>
      <c r="E361" s="340"/>
      <c r="F361" s="340"/>
      <c r="G361" s="340"/>
      <c r="H361" s="340"/>
      <c r="I361" s="341"/>
      <c r="J361"/>
      <c r="K361"/>
      <c r="L361"/>
      <c r="M361"/>
      <c r="N361"/>
      <c r="O361"/>
      <c r="P361"/>
    </row>
    <row r="362" spans="2:16" ht="15" hidden="1" customHeight="1" x14ac:dyDescent="0.25">
      <c r="B362"/>
      <c r="D362"/>
      <c r="E362"/>
      <c r="F362"/>
      <c r="G362"/>
      <c r="H362"/>
      <c r="I362" s="342"/>
      <c r="K362"/>
      <c r="N362"/>
      <c r="O362"/>
      <c r="P362"/>
    </row>
    <row r="363" spans="2:16" ht="15" hidden="1" customHeight="1" x14ac:dyDescent="0.25">
      <c r="B363"/>
      <c r="D363"/>
      <c r="E363"/>
      <c r="F363"/>
      <c r="G363"/>
      <c r="H363"/>
      <c r="I363" s="342"/>
      <c r="K363"/>
      <c r="N363"/>
      <c r="O363"/>
      <c r="P363"/>
    </row>
    <row r="364" spans="2:16" ht="15" hidden="1" customHeight="1" x14ac:dyDescent="0.25">
      <c r="B364"/>
      <c r="D364"/>
      <c r="E364"/>
      <c r="F364"/>
      <c r="G364"/>
      <c r="H364"/>
      <c r="I364" s="342"/>
      <c r="K364"/>
      <c r="N364"/>
      <c r="O364"/>
      <c r="P364"/>
    </row>
    <row r="365" spans="2:16" ht="15" hidden="1" customHeight="1" x14ac:dyDescent="0.25">
      <c r="B365"/>
      <c r="D365"/>
      <c r="E365"/>
      <c r="F365"/>
      <c r="G365"/>
      <c r="H365"/>
      <c r="I365" s="342"/>
      <c r="K365"/>
      <c r="N365"/>
      <c r="O365"/>
      <c r="P365"/>
    </row>
    <row r="366" spans="2:16" ht="15" hidden="1" customHeight="1" x14ac:dyDescent="0.25">
      <c r="B366"/>
      <c r="D366"/>
      <c r="E366"/>
      <c r="F366"/>
      <c r="G366"/>
      <c r="H366"/>
      <c r="I366" s="342"/>
      <c r="K366"/>
      <c r="N366"/>
      <c r="O366"/>
      <c r="P366"/>
    </row>
    <row r="367" spans="2:16" ht="15" hidden="1" customHeight="1" x14ac:dyDescent="0.25">
      <c r="B367"/>
      <c r="D367"/>
      <c r="E367"/>
      <c r="F367"/>
      <c r="G367"/>
      <c r="H367"/>
      <c r="I367" s="342"/>
      <c r="K367"/>
      <c r="N367"/>
      <c r="O367"/>
      <c r="P367"/>
    </row>
    <row r="368" spans="2:16" ht="15" hidden="1" customHeight="1" x14ac:dyDescent="0.25">
      <c r="B368"/>
      <c r="D368"/>
      <c r="E368"/>
      <c r="F368"/>
      <c r="G368"/>
      <c r="H368"/>
      <c r="I368" s="342"/>
      <c r="K368"/>
      <c r="N368"/>
      <c r="O368"/>
      <c r="P368"/>
    </row>
    <row r="369" spans="2:16" ht="15" hidden="1" customHeight="1" x14ac:dyDescent="0.25">
      <c r="B369"/>
      <c r="D369"/>
      <c r="E369"/>
      <c r="F369"/>
      <c r="G369"/>
      <c r="H369"/>
      <c r="I369" s="342"/>
      <c r="K369"/>
      <c r="N369"/>
      <c r="O369"/>
      <c r="P369"/>
    </row>
    <row r="370" spans="2:16" ht="15" hidden="1" customHeight="1" x14ac:dyDescent="0.25">
      <c r="B370"/>
      <c r="D370"/>
      <c r="E370"/>
      <c r="F370"/>
      <c r="G370"/>
      <c r="H370"/>
      <c r="I370" s="342"/>
      <c r="K370"/>
      <c r="N370"/>
      <c r="O370"/>
      <c r="P370"/>
    </row>
    <row r="371" spans="2:16" ht="15" hidden="1" customHeight="1" x14ac:dyDescent="0.25">
      <c r="B371"/>
      <c r="D371"/>
      <c r="E371"/>
      <c r="F371"/>
      <c r="G371"/>
      <c r="H371"/>
      <c r="I371" s="342"/>
      <c r="K371"/>
      <c r="N371"/>
      <c r="O371"/>
      <c r="P371"/>
    </row>
    <row r="372" spans="2:16" ht="15" hidden="1" customHeight="1" x14ac:dyDescent="0.25">
      <c r="B372"/>
      <c r="D372"/>
      <c r="E372"/>
      <c r="F372"/>
      <c r="G372"/>
      <c r="H372"/>
      <c r="I372" s="342"/>
      <c r="K372"/>
      <c r="N372"/>
      <c r="O372"/>
      <c r="P372"/>
    </row>
    <row r="373" spans="2:16" ht="15" hidden="1" customHeight="1" x14ac:dyDescent="0.25">
      <c r="B373"/>
      <c r="D373"/>
      <c r="E373"/>
      <c r="F373"/>
      <c r="G373"/>
      <c r="H373"/>
      <c r="I373" s="342"/>
      <c r="K373"/>
      <c r="N373"/>
      <c r="O373"/>
      <c r="P373"/>
    </row>
    <row r="374" spans="2:16" ht="15" customHeight="1" x14ac:dyDescent="0.25"/>
    <row r="375" spans="2:16" ht="15" hidden="1" customHeight="1" x14ac:dyDescent="0.25">
      <c r="B375" s="340"/>
      <c r="C375" s="340"/>
      <c r="D375" s="340"/>
      <c r="E375" s="340"/>
      <c r="F375" s="340"/>
      <c r="G375" s="340"/>
      <c r="H375" s="340"/>
      <c r="I375" s="341"/>
      <c r="J375"/>
      <c r="K375"/>
      <c r="L375"/>
      <c r="M375"/>
      <c r="N375"/>
      <c r="O375"/>
      <c r="P375"/>
    </row>
    <row r="376" spans="2:16" ht="15" hidden="1" customHeight="1" x14ac:dyDescent="0.25">
      <c r="B376"/>
      <c r="D376"/>
      <c r="E376"/>
      <c r="F376"/>
      <c r="G376"/>
      <c r="H376"/>
      <c r="I376" s="342"/>
      <c r="K376"/>
      <c r="N376"/>
      <c r="O376"/>
      <c r="P376"/>
    </row>
    <row r="377" spans="2:16" ht="15" hidden="1" customHeight="1" x14ac:dyDescent="0.25">
      <c r="B377"/>
      <c r="D377"/>
      <c r="E377"/>
      <c r="F377"/>
      <c r="G377"/>
      <c r="H377"/>
      <c r="I377" s="342"/>
      <c r="K377"/>
      <c r="N377"/>
      <c r="O377"/>
      <c r="P377"/>
    </row>
    <row r="378" spans="2:16" ht="15" hidden="1" customHeight="1" x14ac:dyDescent="0.25">
      <c r="B378"/>
      <c r="D378"/>
      <c r="E378"/>
      <c r="F378"/>
      <c r="G378"/>
      <c r="H378"/>
      <c r="I378" s="342"/>
      <c r="K378"/>
      <c r="N378"/>
      <c r="O378"/>
      <c r="P378"/>
    </row>
    <row r="379" spans="2:16" ht="15" hidden="1" customHeight="1" x14ac:dyDescent="0.25">
      <c r="B379"/>
      <c r="D379"/>
      <c r="E379"/>
      <c r="F379"/>
      <c r="G379"/>
      <c r="H379"/>
      <c r="I379" s="342"/>
      <c r="K379"/>
      <c r="N379"/>
      <c r="O379"/>
      <c r="P379"/>
    </row>
    <row r="380" spans="2:16" ht="15" hidden="1" customHeight="1" x14ac:dyDescent="0.25">
      <c r="B380"/>
      <c r="D380"/>
      <c r="E380"/>
      <c r="F380"/>
      <c r="G380"/>
      <c r="H380"/>
      <c r="I380" s="342"/>
      <c r="K380"/>
      <c r="N380"/>
      <c r="O380"/>
      <c r="P380"/>
    </row>
    <row r="381" spans="2:16" ht="15" hidden="1" customHeight="1" x14ac:dyDescent="0.25">
      <c r="B381"/>
      <c r="D381"/>
      <c r="E381"/>
      <c r="F381"/>
      <c r="G381"/>
      <c r="H381"/>
      <c r="I381" s="342"/>
      <c r="K381"/>
      <c r="N381"/>
      <c r="O381"/>
      <c r="P381"/>
    </row>
    <row r="382" spans="2:16" ht="15" hidden="1" customHeight="1" x14ac:dyDescent="0.25">
      <c r="B382"/>
      <c r="D382"/>
      <c r="E382"/>
      <c r="F382"/>
      <c r="G382"/>
      <c r="H382"/>
      <c r="I382" s="342"/>
      <c r="K382"/>
      <c r="N382"/>
      <c r="O382"/>
      <c r="P382"/>
    </row>
    <row r="383" spans="2:16" ht="15" hidden="1" customHeight="1" x14ac:dyDescent="0.25">
      <c r="B383"/>
      <c r="D383"/>
      <c r="E383"/>
      <c r="F383"/>
      <c r="G383"/>
      <c r="H383"/>
      <c r="I383" s="342"/>
      <c r="K383"/>
      <c r="N383"/>
      <c r="O383"/>
      <c r="P383"/>
    </row>
    <row r="384" spans="2:16" ht="15" hidden="1" customHeight="1" x14ac:dyDescent="0.25">
      <c r="B384"/>
      <c r="D384"/>
      <c r="E384"/>
      <c r="F384"/>
      <c r="G384"/>
      <c r="H384"/>
      <c r="I384" s="342"/>
      <c r="K384"/>
      <c r="N384"/>
      <c r="O384"/>
      <c r="P384"/>
    </row>
    <row r="385" spans="2:16" ht="15" hidden="1" customHeight="1" x14ac:dyDescent="0.25">
      <c r="B385"/>
      <c r="D385"/>
      <c r="E385"/>
      <c r="F385"/>
      <c r="G385"/>
      <c r="H385"/>
      <c r="I385" s="342"/>
      <c r="K385"/>
      <c r="N385"/>
      <c r="O385"/>
      <c r="P385"/>
    </row>
    <row r="386" spans="2:16" ht="15" hidden="1" customHeight="1" x14ac:dyDescent="0.25">
      <c r="B386"/>
      <c r="D386"/>
      <c r="E386"/>
      <c r="F386"/>
      <c r="G386"/>
      <c r="H386"/>
      <c r="I386" s="342"/>
      <c r="K386"/>
      <c r="N386"/>
      <c r="O386"/>
      <c r="P386"/>
    </row>
    <row r="387" spans="2:16" ht="15" hidden="1" customHeight="1" x14ac:dyDescent="0.25">
      <c r="B387"/>
      <c r="D387"/>
      <c r="E387"/>
      <c r="F387"/>
      <c r="G387"/>
      <c r="H387"/>
      <c r="I387" s="342"/>
      <c r="K387"/>
      <c r="N387"/>
      <c r="O387"/>
      <c r="P387"/>
    </row>
    <row r="388" spans="2:16" ht="15" hidden="1" customHeight="1" x14ac:dyDescent="0.25">
      <c r="B388"/>
      <c r="D388"/>
      <c r="E388"/>
      <c r="F388"/>
      <c r="G388"/>
      <c r="H388"/>
      <c r="I388" s="342"/>
      <c r="K388"/>
      <c r="N388"/>
      <c r="O388"/>
      <c r="P388"/>
    </row>
    <row r="389" spans="2:16" ht="15" customHeight="1" x14ac:dyDescent="0.25"/>
    <row r="390" spans="2:16" ht="15" hidden="1" customHeight="1" x14ac:dyDescent="0.25">
      <c r="B390" s="340"/>
      <c r="C390" s="340"/>
      <c r="D390" s="340"/>
      <c r="E390" s="340"/>
      <c r="F390" s="340"/>
      <c r="G390" s="340"/>
      <c r="H390" s="340"/>
      <c r="I390" s="341"/>
      <c r="J390"/>
      <c r="K390"/>
      <c r="L390"/>
      <c r="M390"/>
      <c r="N390"/>
      <c r="O390"/>
      <c r="P390"/>
    </row>
    <row r="391" spans="2:16" ht="15" hidden="1" customHeight="1" x14ac:dyDescent="0.25">
      <c r="B391"/>
      <c r="D391"/>
      <c r="E391"/>
      <c r="F391"/>
      <c r="G391"/>
      <c r="H391"/>
      <c r="I391" s="342"/>
      <c r="K391"/>
      <c r="N391"/>
      <c r="O391"/>
      <c r="P391"/>
    </row>
    <row r="392" spans="2:16" ht="15" hidden="1" customHeight="1" x14ac:dyDescent="0.25">
      <c r="B392"/>
      <c r="D392"/>
      <c r="E392"/>
      <c r="F392"/>
      <c r="G392"/>
      <c r="H392"/>
      <c r="I392" s="342"/>
      <c r="K392"/>
      <c r="N392"/>
      <c r="O392"/>
      <c r="P392"/>
    </row>
    <row r="393" spans="2:16" ht="15" hidden="1" customHeight="1" x14ac:dyDescent="0.25">
      <c r="B393"/>
      <c r="D393"/>
      <c r="E393"/>
      <c r="F393"/>
      <c r="G393"/>
      <c r="H393"/>
      <c r="I393" s="342"/>
      <c r="K393"/>
      <c r="N393"/>
      <c r="O393"/>
      <c r="P393"/>
    </row>
    <row r="394" spans="2:16" ht="15" hidden="1" customHeight="1" x14ac:dyDescent="0.25">
      <c r="B394"/>
      <c r="D394"/>
      <c r="E394"/>
      <c r="F394"/>
      <c r="G394"/>
      <c r="H394"/>
      <c r="I394" s="342"/>
      <c r="K394"/>
      <c r="N394"/>
      <c r="O394"/>
      <c r="P394"/>
    </row>
    <row r="395" spans="2:16" ht="15" hidden="1" customHeight="1" x14ac:dyDescent="0.25">
      <c r="B395"/>
      <c r="D395"/>
      <c r="E395"/>
      <c r="F395"/>
      <c r="G395"/>
      <c r="H395"/>
      <c r="I395" s="342"/>
      <c r="K395"/>
      <c r="N395"/>
      <c r="O395"/>
      <c r="P395"/>
    </row>
    <row r="396" spans="2:16" ht="15" hidden="1" customHeight="1" x14ac:dyDescent="0.25">
      <c r="B396"/>
      <c r="D396"/>
      <c r="E396"/>
      <c r="F396"/>
      <c r="G396"/>
      <c r="H396"/>
      <c r="I396" s="342"/>
      <c r="K396"/>
      <c r="N396"/>
      <c r="O396"/>
      <c r="P396"/>
    </row>
    <row r="397" spans="2:16" ht="15" hidden="1" customHeight="1" x14ac:dyDescent="0.25">
      <c r="B397"/>
      <c r="D397"/>
      <c r="E397"/>
      <c r="F397"/>
      <c r="G397"/>
      <c r="H397"/>
      <c r="I397" s="342"/>
      <c r="K397"/>
      <c r="N397"/>
      <c r="O397"/>
      <c r="P397"/>
    </row>
    <row r="398" spans="2:16" ht="15" hidden="1" customHeight="1" x14ac:dyDescent="0.25">
      <c r="B398"/>
      <c r="D398"/>
      <c r="E398"/>
      <c r="F398"/>
      <c r="G398"/>
      <c r="H398"/>
      <c r="I398" s="342"/>
      <c r="K398"/>
      <c r="N398"/>
      <c r="O398"/>
      <c r="P398"/>
    </row>
    <row r="399" spans="2:16" ht="15" hidden="1" customHeight="1" x14ac:dyDescent="0.25">
      <c r="B399"/>
      <c r="D399"/>
      <c r="E399"/>
      <c r="F399"/>
      <c r="G399"/>
      <c r="H399"/>
      <c r="I399" s="342"/>
      <c r="K399"/>
      <c r="N399"/>
      <c r="O399"/>
      <c r="P399"/>
    </row>
    <row r="400" spans="2:16" ht="15" hidden="1" customHeight="1" x14ac:dyDescent="0.25">
      <c r="B400"/>
      <c r="D400"/>
      <c r="E400"/>
      <c r="F400"/>
      <c r="G400"/>
      <c r="H400"/>
      <c r="I400" s="342"/>
      <c r="K400"/>
      <c r="N400"/>
      <c r="O400"/>
      <c r="P400"/>
    </row>
    <row r="401" spans="2:16" ht="15" hidden="1" customHeight="1" x14ac:dyDescent="0.25">
      <c r="B401"/>
      <c r="D401"/>
      <c r="E401"/>
      <c r="F401"/>
      <c r="G401"/>
      <c r="H401"/>
      <c r="I401" s="342"/>
      <c r="K401"/>
      <c r="N401"/>
      <c r="O401"/>
      <c r="P401"/>
    </row>
    <row r="402" spans="2:16" ht="15" hidden="1" customHeight="1" x14ac:dyDescent="0.25">
      <c r="B402"/>
      <c r="D402"/>
      <c r="E402"/>
      <c r="F402"/>
      <c r="G402"/>
      <c r="H402"/>
      <c r="I402" s="342"/>
      <c r="K402"/>
      <c r="N402"/>
      <c r="O402"/>
      <c r="P402"/>
    </row>
    <row r="403" spans="2:16" ht="15" customHeight="1" x14ac:dyDescent="0.25"/>
    <row r="404" spans="2:16" ht="15" customHeight="1" x14ac:dyDescent="0.25"/>
    <row r="405" spans="2:16" ht="15" customHeight="1" x14ac:dyDescent="0.25"/>
    <row r="406" spans="2:16" ht="15" customHeight="1" x14ac:dyDescent="0.25"/>
    <row r="407" spans="2:16" ht="15" customHeight="1" x14ac:dyDescent="0.25"/>
    <row r="408" spans="2:16" ht="15" customHeight="1" x14ac:dyDescent="0.25"/>
    <row r="409" spans="2:16" ht="15" customHeight="1" x14ac:dyDescent="0.25"/>
    <row r="410" spans="2:16" ht="15" customHeight="1" x14ac:dyDescent="0.25"/>
    <row r="411" spans="2:16" ht="15" customHeight="1" x14ac:dyDescent="0.25"/>
  </sheetData>
  <mergeCells count="26">
    <mergeCell ref="B375:H375"/>
    <mergeCell ref="B390:H390"/>
    <mergeCell ref="A98:P98"/>
    <mergeCell ref="B99:H99"/>
    <mergeCell ref="J99:P99"/>
    <mergeCell ref="A104:P104"/>
    <mergeCell ref="B346:H346"/>
    <mergeCell ref="B361:H361"/>
    <mergeCell ref="A54:P54"/>
    <mergeCell ref="B55:H55"/>
    <mergeCell ref="J55:P55"/>
    <mergeCell ref="A60:P60"/>
    <mergeCell ref="B61:H61"/>
    <mergeCell ref="J61:P61"/>
    <mergeCell ref="A10:P10"/>
    <mergeCell ref="B11:H11"/>
    <mergeCell ref="J11:P11"/>
    <mergeCell ref="A48:P48"/>
    <mergeCell ref="B49:H49"/>
    <mergeCell ref="J49:P49"/>
    <mergeCell ref="A1:P1"/>
    <mergeCell ref="A2:P2"/>
    <mergeCell ref="A3:P3"/>
    <mergeCell ref="A4:P4"/>
    <mergeCell ref="B5:H5"/>
    <mergeCell ref="J5:P5"/>
  </mergeCells>
  <pageMargins left="0.7" right="0.7" top="0.75" bottom="0.75" header="0.3" footer="0.3"/>
  <headerFooter>
    <oddFooter>&amp;R_x000D_&amp;1#&amp;"Aptos"&amp;10&amp;K000000 Documento interno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0A44DD-8128-47DA-88CB-0608A47996E0}">
  <sheetPr codeName="Hoja11"/>
  <dimension ref="A1:P380"/>
  <sheetViews>
    <sheetView workbookViewId="0">
      <selection activeCell="A2" sqref="A2:P2"/>
    </sheetView>
  </sheetViews>
  <sheetFormatPr baseColWidth="10" defaultColWidth="11.42578125" defaultRowHeight="15" x14ac:dyDescent="0.25"/>
  <cols>
    <col min="1" max="1" width="55.42578125" style="303" customWidth="1"/>
    <col min="2" max="5" width="11.42578125" style="339" customWidth="1"/>
    <col min="6" max="6" width="12.28515625" style="339" bestFit="1" customWidth="1"/>
    <col min="7" max="7" width="12.7109375" style="339" customWidth="1"/>
    <col min="8" max="8" width="11.42578125" style="339" customWidth="1"/>
    <col min="9" max="9" width="1.28515625" style="339" customWidth="1"/>
    <col min="10" max="12" width="12.5703125" style="339" customWidth="1"/>
    <col min="13" max="14" width="11.42578125" style="339" customWidth="1"/>
    <col min="15" max="15" width="14" style="339" customWidth="1"/>
    <col min="16" max="16" width="11.42578125" style="339" customWidth="1"/>
  </cols>
  <sheetData>
    <row r="1" spans="1:16" ht="53.25" customHeight="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ht="36.75" customHeight="1" x14ac:dyDescent="0.25">
      <c r="A2" s="343" t="s">
        <v>114</v>
      </c>
      <c r="B2" s="343"/>
      <c r="C2" s="343"/>
      <c r="D2" s="343"/>
      <c r="E2" s="343"/>
      <c r="F2" s="343"/>
      <c r="G2" s="343"/>
      <c r="H2" s="343"/>
      <c r="I2" s="343"/>
      <c r="J2" s="343"/>
      <c r="K2" s="343"/>
      <c r="L2" s="343"/>
      <c r="M2" s="343"/>
      <c r="N2" s="343"/>
      <c r="O2" s="343"/>
      <c r="P2" s="343"/>
    </row>
    <row r="3" spans="1:16" ht="21" x14ac:dyDescent="0.25">
      <c r="A3" s="4" t="s">
        <v>115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6"/>
    </row>
    <row r="4" spans="1:16" ht="21" x14ac:dyDescent="0.35">
      <c r="A4" s="344" t="s">
        <v>116</v>
      </c>
      <c r="B4" s="344"/>
      <c r="C4" s="344"/>
      <c r="D4" s="344"/>
      <c r="E4" s="344"/>
      <c r="F4" s="344"/>
      <c r="G4" s="344"/>
      <c r="H4" s="344"/>
      <c r="I4" s="344"/>
      <c r="J4" s="344"/>
      <c r="K4" s="344"/>
      <c r="L4" s="344"/>
      <c r="M4" s="344"/>
      <c r="N4" s="344"/>
      <c r="O4" s="344"/>
      <c r="P4" s="344"/>
    </row>
    <row r="5" spans="1:16" x14ac:dyDescent="0.25">
      <c r="A5" s="67"/>
      <c r="B5" s="11" t="s">
        <v>153</v>
      </c>
      <c r="C5" s="12"/>
      <c r="D5" s="12"/>
      <c r="E5" s="12"/>
      <c r="F5" s="12"/>
      <c r="G5" s="12"/>
      <c r="H5" s="13"/>
      <c r="I5" s="345"/>
      <c r="J5" s="11" t="str">
        <f>CONCATENATE("acumulado ",B5)</f>
        <v>acumulado mayo</v>
      </c>
      <c r="K5" s="12"/>
      <c r="L5" s="12"/>
      <c r="M5" s="12"/>
      <c r="N5" s="12"/>
      <c r="O5" s="12"/>
      <c r="P5" s="13"/>
    </row>
    <row r="6" spans="1:16" x14ac:dyDescent="0.25">
      <c r="A6" s="10"/>
      <c r="B6" s="346">
        <v>2023</v>
      </c>
      <c r="C6" s="346">
        <v>2024</v>
      </c>
      <c r="D6" s="346">
        <v>2025</v>
      </c>
      <c r="E6" s="346">
        <v>2026</v>
      </c>
      <c r="F6" s="346" t="str">
        <f>CONCATENATE("var ",RIGHT(E6,2),"/",RIGHT(D6,2))</f>
        <v>var 26/25</v>
      </c>
      <c r="G6" s="346" t="str">
        <f>CONCATENATE("dif ",RIGHT(E6,2),"-",RIGHT(D6,2))</f>
        <v>dif 26-25</v>
      </c>
      <c r="H6" s="346" t="str">
        <f>CONCATENATE("cuota ",RIGHT(E6,2))</f>
        <v>cuota 26</v>
      </c>
      <c r="I6" s="345"/>
      <c r="J6" s="346">
        <v>2023</v>
      </c>
      <c r="K6" s="346">
        <v>2024</v>
      </c>
      <c r="L6" s="346">
        <v>2025</v>
      </c>
      <c r="M6" s="346">
        <v>2026</v>
      </c>
      <c r="N6" s="346" t="str">
        <f>CONCATENATE("var ",RIGHT(M6,2),"/",RIGHT(L6,2))</f>
        <v>var 26/25</v>
      </c>
      <c r="O6" s="346" t="str">
        <f>CONCATENATE("dif ",RIGHT(M6,2),"-",RIGHT(L6,2))</f>
        <v>dif 26-25</v>
      </c>
      <c r="P6" s="346" t="str">
        <f>CONCATENATE("cuota ",RIGHT(M6,2))</f>
        <v>cuota 26</v>
      </c>
    </row>
    <row r="7" spans="1:16" x14ac:dyDescent="0.25">
      <c r="A7" s="347" t="s">
        <v>117</v>
      </c>
      <c r="B7" s="348">
        <v>464767</v>
      </c>
      <c r="C7" s="348">
        <v>533631</v>
      </c>
      <c r="D7" s="348">
        <v>544078</v>
      </c>
      <c r="E7" s="348">
        <v>523263</v>
      </c>
      <c r="F7" s="349">
        <f>E7/D7-1</f>
        <v>-3.825738221357966E-2</v>
      </c>
      <c r="G7" s="348">
        <f t="shared" ref="G7:G18" si="0">E7-D7</f>
        <v>-20815</v>
      </c>
      <c r="H7" s="349">
        <f t="shared" ref="H7:H18" si="1">E7/$E$7</f>
        <v>1</v>
      </c>
      <c r="I7" s="345"/>
      <c r="J7" s="348">
        <v>2739545</v>
      </c>
      <c r="K7" s="348">
        <v>3104986</v>
      </c>
      <c r="L7" s="348">
        <v>3191204</v>
      </c>
      <c r="M7" s="348">
        <v>3133142</v>
      </c>
      <c r="N7" s="349">
        <f>M7/L7-1</f>
        <v>-1.8194386820773567E-2</v>
      </c>
      <c r="O7" s="348">
        <f>M7-L7</f>
        <v>-58062</v>
      </c>
      <c r="P7" s="349">
        <f>M7/$M$7</f>
        <v>1</v>
      </c>
    </row>
    <row r="8" spans="1:16" x14ac:dyDescent="0.25">
      <c r="A8" s="350" t="s">
        <v>118</v>
      </c>
      <c r="B8" s="351">
        <v>68854</v>
      </c>
      <c r="C8" s="351">
        <v>77199</v>
      </c>
      <c r="D8" s="351">
        <v>82823</v>
      </c>
      <c r="E8" s="351">
        <v>77350</v>
      </c>
      <c r="F8" s="352">
        <f t="shared" ref="F8:F18" si="2">E8/D8-1</f>
        <v>-6.6080678072516053E-2</v>
      </c>
      <c r="G8" s="351">
        <f t="shared" si="0"/>
        <v>-5473</v>
      </c>
      <c r="H8" s="352">
        <f t="shared" si="1"/>
        <v>0.14782241434995405</v>
      </c>
      <c r="I8" s="345"/>
      <c r="J8" s="351">
        <v>338721</v>
      </c>
      <c r="K8" s="351">
        <v>355241</v>
      </c>
      <c r="L8" s="351">
        <v>329693</v>
      </c>
      <c r="M8" s="351">
        <v>320873</v>
      </c>
      <c r="N8" s="352">
        <f>M8/L8-1</f>
        <v>-2.6752160343107123E-2</v>
      </c>
      <c r="O8" s="351">
        <f t="shared" ref="O8:O18" si="3">M8-L8</f>
        <v>-8820</v>
      </c>
      <c r="P8" s="352">
        <f t="shared" ref="P8:P18" si="4">M8/$M$7</f>
        <v>0.10241253029706282</v>
      </c>
    </row>
    <row r="9" spans="1:16" x14ac:dyDescent="0.25">
      <c r="A9" s="350" t="s">
        <v>119</v>
      </c>
      <c r="B9" s="351">
        <v>395913</v>
      </c>
      <c r="C9" s="351">
        <v>456431.99999999994</v>
      </c>
      <c r="D9" s="351">
        <v>461255</v>
      </c>
      <c r="E9" s="351">
        <v>445913</v>
      </c>
      <c r="F9" s="352">
        <f>E9/D9-1</f>
        <v>-3.3261428060400444E-2</v>
      </c>
      <c r="G9" s="351">
        <f t="shared" si="0"/>
        <v>-15342</v>
      </c>
      <c r="H9" s="352">
        <f t="shared" si="1"/>
        <v>0.85217758565004598</v>
      </c>
      <c r="I9" s="345"/>
      <c r="J9" s="351">
        <v>2400826</v>
      </c>
      <c r="K9" s="351">
        <v>2749744</v>
      </c>
      <c r="L9" s="351">
        <v>2861510</v>
      </c>
      <c r="M9" s="351">
        <v>2812271</v>
      </c>
      <c r="N9" s="352">
        <f>M9/L9-1</f>
        <v>-1.720734856771422E-2</v>
      </c>
      <c r="O9" s="351">
        <f t="shared" si="3"/>
        <v>-49239</v>
      </c>
      <c r="P9" s="352">
        <f t="shared" si="4"/>
        <v>0.89758810803978883</v>
      </c>
    </row>
    <row r="10" spans="1:16" x14ac:dyDescent="0.25">
      <c r="A10" s="313" t="s">
        <v>22</v>
      </c>
      <c r="B10" s="61">
        <v>42597</v>
      </c>
      <c r="C10" s="61">
        <v>47119.999999999993</v>
      </c>
      <c r="D10" s="61">
        <v>45240</v>
      </c>
      <c r="E10" s="61">
        <v>36810</v>
      </c>
      <c r="F10" s="62">
        <f>E10/D10-1</f>
        <v>-0.18633952254641906</v>
      </c>
      <c r="G10" s="61">
        <f t="shared" si="0"/>
        <v>-8430</v>
      </c>
      <c r="H10" s="62">
        <f t="shared" si="1"/>
        <v>7.0347033900734435E-2</v>
      </c>
      <c r="I10" s="345"/>
      <c r="J10" s="61">
        <v>356436</v>
      </c>
      <c r="K10" s="61">
        <v>426186</v>
      </c>
      <c r="L10" s="61">
        <v>406040</v>
      </c>
      <c r="M10" s="61">
        <v>390585</v>
      </c>
      <c r="N10" s="62">
        <f t="shared" ref="N10:N18" si="5">M10/L10-1</f>
        <v>-3.8062752438183467E-2</v>
      </c>
      <c r="O10" s="61">
        <f t="shared" si="3"/>
        <v>-15455</v>
      </c>
      <c r="P10" s="62">
        <f t="shared" si="4"/>
        <v>0.12466239959759245</v>
      </c>
    </row>
    <row r="11" spans="1:16" x14ac:dyDescent="0.25">
      <c r="A11" s="313" t="s">
        <v>32</v>
      </c>
      <c r="B11" s="61">
        <v>19394</v>
      </c>
      <c r="C11" s="61">
        <v>20043</v>
      </c>
      <c r="D11" s="61">
        <v>19399</v>
      </c>
      <c r="E11" s="61">
        <v>15571.999999999998</v>
      </c>
      <c r="F11" s="33">
        <f t="shared" si="2"/>
        <v>-0.19727821021702163</v>
      </c>
      <c r="G11" s="32">
        <f t="shared" si="0"/>
        <v>-3827.0000000000018</v>
      </c>
      <c r="H11" s="33">
        <f t="shared" si="1"/>
        <v>2.9759413526276458E-2</v>
      </c>
      <c r="I11" s="345"/>
      <c r="J11" s="61">
        <v>98612</v>
      </c>
      <c r="K11" s="61">
        <v>105493</v>
      </c>
      <c r="L11" s="61">
        <v>115977</v>
      </c>
      <c r="M11" s="61">
        <v>110900</v>
      </c>
      <c r="N11" s="33">
        <f t="shared" si="5"/>
        <v>-4.3775921087801928E-2</v>
      </c>
      <c r="O11" s="32">
        <f t="shared" si="3"/>
        <v>-5077</v>
      </c>
      <c r="P11" s="33">
        <f>M11/$M$7</f>
        <v>3.5395778423065412E-2</v>
      </c>
    </row>
    <row r="12" spans="1:16" x14ac:dyDescent="0.25">
      <c r="A12" s="313" t="s">
        <v>30</v>
      </c>
      <c r="B12" s="61">
        <v>25285</v>
      </c>
      <c r="C12" s="61">
        <v>32343</v>
      </c>
      <c r="D12" s="61">
        <v>30492</v>
      </c>
      <c r="E12" s="61">
        <v>32017.000000000004</v>
      </c>
      <c r="F12" s="33">
        <f>E12/D12-1</f>
        <v>5.001311819493659E-2</v>
      </c>
      <c r="G12" s="32">
        <f t="shared" si="0"/>
        <v>1525.0000000000036</v>
      </c>
      <c r="H12" s="33">
        <f t="shared" si="1"/>
        <v>6.1187204140174263E-2</v>
      </c>
      <c r="I12" s="345"/>
      <c r="J12" s="61">
        <v>147182</v>
      </c>
      <c r="K12" s="61">
        <v>166740</v>
      </c>
      <c r="L12" s="61">
        <v>173511</v>
      </c>
      <c r="M12" s="61">
        <v>174305</v>
      </c>
      <c r="N12" s="33">
        <f t="shared" si="5"/>
        <v>4.5760787500503941E-3</v>
      </c>
      <c r="O12" s="32">
        <f t="shared" si="3"/>
        <v>794</v>
      </c>
      <c r="P12" s="33">
        <f>M12/$M$7</f>
        <v>5.5632652461969488E-2</v>
      </c>
    </row>
    <row r="13" spans="1:16" x14ac:dyDescent="0.25">
      <c r="A13" s="313" t="s">
        <v>31</v>
      </c>
      <c r="B13" s="61">
        <v>16498</v>
      </c>
      <c r="C13" s="61">
        <v>21504</v>
      </c>
      <c r="D13" s="61">
        <v>16721</v>
      </c>
      <c r="E13" s="61">
        <v>23755</v>
      </c>
      <c r="F13" s="33">
        <f t="shared" si="2"/>
        <v>0.42066862029782914</v>
      </c>
      <c r="G13" s="32">
        <f t="shared" si="0"/>
        <v>7034</v>
      </c>
      <c r="H13" s="33">
        <f t="shared" si="1"/>
        <v>4.5397820981036306E-2</v>
      </c>
      <c r="I13" s="345"/>
      <c r="J13" s="61">
        <v>85449</v>
      </c>
      <c r="K13" s="61">
        <v>104029</v>
      </c>
      <c r="L13" s="61">
        <v>105249</v>
      </c>
      <c r="M13" s="61">
        <v>109143</v>
      </c>
      <c r="N13" s="33">
        <f t="shared" si="5"/>
        <v>3.6997976227802543E-2</v>
      </c>
      <c r="O13" s="32">
        <f t="shared" si="3"/>
        <v>3894</v>
      </c>
      <c r="P13" s="33">
        <f t="shared" si="4"/>
        <v>3.4834999498905568E-2</v>
      </c>
    </row>
    <row r="14" spans="1:16" x14ac:dyDescent="0.25">
      <c r="A14" s="313" t="s">
        <v>33</v>
      </c>
      <c r="B14" s="61">
        <v>14723</v>
      </c>
      <c r="C14" s="61">
        <v>18622</v>
      </c>
      <c r="D14" s="61">
        <v>20924</v>
      </c>
      <c r="E14" s="61">
        <v>22795</v>
      </c>
      <c r="F14" s="33">
        <f t="shared" si="2"/>
        <v>8.9418849168419134E-2</v>
      </c>
      <c r="G14" s="32">
        <f t="shared" si="0"/>
        <v>1871</v>
      </c>
      <c r="H14" s="33">
        <f t="shared" si="1"/>
        <v>4.3563179510112508E-2</v>
      </c>
      <c r="I14" s="345"/>
      <c r="J14" s="61">
        <v>78740</v>
      </c>
      <c r="K14" s="61">
        <v>107565</v>
      </c>
      <c r="L14" s="61">
        <v>117793</v>
      </c>
      <c r="M14" s="61">
        <v>122859</v>
      </c>
      <c r="N14" s="33">
        <f t="shared" si="5"/>
        <v>4.3007649011401305E-2</v>
      </c>
      <c r="O14" s="32">
        <f t="shared" si="3"/>
        <v>5066</v>
      </c>
      <c r="P14" s="33">
        <f t="shared" si="4"/>
        <v>3.9212713627406609E-2</v>
      </c>
    </row>
    <row r="15" spans="1:16" x14ac:dyDescent="0.25">
      <c r="A15" s="313" t="s">
        <v>35</v>
      </c>
      <c r="B15" s="61">
        <v>24487</v>
      </c>
      <c r="C15" s="61">
        <v>26192</v>
      </c>
      <c r="D15" s="61">
        <v>28724</v>
      </c>
      <c r="E15" s="61">
        <v>26628</v>
      </c>
      <c r="F15" s="33">
        <f t="shared" si="2"/>
        <v>-7.2970338392981504E-2</v>
      </c>
      <c r="G15" s="32">
        <f t="shared" si="0"/>
        <v>-2096</v>
      </c>
      <c r="H15" s="33">
        <f t="shared" si="1"/>
        <v>5.0888367799748882E-2</v>
      </c>
      <c r="I15" s="345"/>
      <c r="J15" s="61">
        <v>126714</v>
      </c>
      <c r="K15" s="61">
        <v>161195</v>
      </c>
      <c r="L15" s="61">
        <v>178695</v>
      </c>
      <c r="M15" s="61">
        <v>164201</v>
      </c>
      <c r="N15" s="33">
        <f t="shared" si="5"/>
        <v>-8.1110271691989144E-2</v>
      </c>
      <c r="O15" s="32">
        <f t="shared" si="3"/>
        <v>-14494</v>
      </c>
      <c r="P15" s="33">
        <f t="shared" si="4"/>
        <v>5.2407774687518151E-2</v>
      </c>
    </row>
    <row r="16" spans="1:16" x14ac:dyDescent="0.25">
      <c r="A16" s="313" t="s">
        <v>97</v>
      </c>
      <c r="B16" s="61">
        <v>2760.9999999999995</v>
      </c>
      <c r="C16" s="61">
        <v>4250</v>
      </c>
      <c r="D16" s="61">
        <v>3266</v>
      </c>
      <c r="E16" s="61">
        <v>3596.9999999999995</v>
      </c>
      <c r="F16" s="33">
        <f t="shared" si="2"/>
        <v>0.10134721371708499</v>
      </c>
      <c r="G16" s="32">
        <f t="shared" si="0"/>
        <v>330.99999999999955</v>
      </c>
      <c r="H16" s="33">
        <f t="shared" si="1"/>
        <v>6.8741722613676094E-3</v>
      </c>
      <c r="I16" s="345"/>
      <c r="J16" s="61">
        <v>181788</v>
      </c>
      <c r="K16" s="61">
        <v>188631</v>
      </c>
      <c r="L16" s="61">
        <v>168316</v>
      </c>
      <c r="M16" s="61">
        <v>167279</v>
      </c>
      <c r="N16" s="33">
        <f t="shared" si="5"/>
        <v>-6.1610304427386353E-3</v>
      </c>
      <c r="O16" s="32">
        <f t="shared" si="3"/>
        <v>-1037</v>
      </c>
      <c r="P16" s="33">
        <f t="shared" si="4"/>
        <v>5.3390175102181775E-2</v>
      </c>
    </row>
    <row r="17" spans="1:16" x14ac:dyDescent="0.25">
      <c r="A17" s="313" t="s">
        <v>29</v>
      </c>
      <c r="B17" s="61">
        <v>199772</v>
      </c>
      <c r="C17" s="61">
        <v>219132</v>
      </c>
      <c r="D17" s="61">
        <v>225746</v>
      </c>
      <c r="E17" s="61">
        <v>211096</v>
      </c>
      <c r="F17" s="33">
        <f t="shared" si="2"/>
        <v>-6.4895945000132849E-2</v>
      </c>
      <c r="G17" s="32">
        <f t="shared" si="0"/>
        <v>-14650</v>
      </c>
      <c r="H17" s="33">
        <f t="shared" si="1"/>
        <v>0.4034223707772191</v>
      </c>
      <c r="I17" s="345"/>
      <c r="J17" s="61">
        <v>987820</v>
      </c>
      <c r="K17" s="61">
        <v>1110726</v>
      </c>
      <c r="L17" s="61">
        <v>1143073</v>
      </c>
      <c r="M17" s="61">
        <v>1109737</v>
      </c>
      <c r="N17" s="33">
        <f t="shared" si="5"/>
        <v>-2.9163491745496595E-2</v>
      </c>
      <c r="O17" s="32">
        <f t="shared" si="3"/>
        <v>-33336</v>
      </c>
      <c r="P17" s="33">
        <f t="shared" si="4"/>
        <v>0.35419301136048092</v>
      </c>
    </row>
    <row r="18" spans="1:16" x14ac:dyDescent="0.25">
      <c r="A18" s="313" t="s">
        <v>46</v>
      </c>
      <c r="B18" s="61">
        <v>50396</v>
      </c>
      <c r="C18" s="61">
        <v>67226</v>
      </c>
      <c r="D18" s="61">
        <v>70744</v>
      </c>
      <c r="E18" s="61">
        <v>73644</v>
      </c>
      <c r="F18" s="33">
        <f t="shared" si="2"/>
        <v>4.0992875720909261E-2</v>
      </c>
      <c r="G18" s="32">
        <f t="shared" si="0"/>
        <v>2900</v>
      </c>
      <c r="H18" s="33">
        <f t="shared" si="1"/>
        <v>0.14073993383824196</v>
      </c>
      <c r="I18" s="345"/>
      <c r="J18" s="61">
        <v>338087</v>
      </c>
      <c r="K18" s="61">
        <v>379182</v>
      </c>
      <c r="L18" s="61">
        <v>452863</v>
      </c>
      <c r="M18" s="61">
        <v>463262</v>
      </c>
      <c r="N18" s="33">
        <f t="shared" si="5"/>
        <v>2.2962794487516147E-2</v>
      </c>
      <c r="O18" s="32">
        <f t="shared" si="3"/>
        <v>10399</v>
      </c>
      <c r="P18" s="33">
        <f t="shared" si="4"/>
        <v>0.14785860328066841</v>
      </c>
    </row>
    <row r="19" spans="1:16" ht="21" x14ac:dyDescent="0.35">
      <c r="A19" s="353" t="s">
        <v>120</v>
      </c>
      <c r="B19" s="353"/>
      <c r="C19" s="353"/>
      <c r="D19" s="353"/>
      <c r="E19" s="353"/>
      <c r="F19" s="353"/>
      <c r="G19" s="353"/>
      <c r="H19" s="353"/>
      <c r="I19" s="353"/>
      <c r="J19" s="353"/>
      <c r="K19" s="353"/>
      <c r="L19" s="353"/>
      <c r="M19" s="353"/>
      <c r="N19" s="353"/>
      <c r="O19" s="353"/>
      <c r="P19" s="353"/>
    </row>
    <row r="20" spans="1:16" x14ac:dyDescent="0.25">
      <c r="A20" s="67"/>
      <c r="B20" s="11" t="s">
        <v>153</v>
      </c>
      <c r="C20" s="12"/>
      <c r="D20" s="12"/>
      <c r="E20" s="12"/>
      <c r="F20" s="12"/>
      <c r="G20" s="12"/>
      <c r="H20" s="13"/>
      <c r="I20" s="354"/>
      <c r="J20" s="11" t="str">
        <f>CONCATENATE("acumulado ",B20)</f>
        <v>acumulado mayo</v>
      </c>
      <c r="K20" s="12"/>
      <c r="L20" s="12"/>
      <c r="M20" s="12"/>
      <c r="N20" s="12"/>
      <c r="O20" s="12"/>
      <c r="P20" s="13"/>
    </row>
    <row r="21" spans="1:16" x14ac:dyDescent="0.25">
      <c r="A21" s="15"/>
      <c r="B21" s="346">
        <v>2023</v>
      </c>
      <c r="C21" s="17">
        <v>2024</v>
      </c>
      <c r="D21" s="17">
        <v>2025</v>
      </c>
      <c r="E21" s="17">
        <v>2026</v>
      </c>
      <c r="F21" s="17" t="str">
        <f>CONCATENATE("var ",RIGHT(E21,2),"/",RIGHT(D21,2))</f>
        <v>var 26/25</v>
      </c>
      <c r="G21" s="17" t="str">
        <f>CONCATENATE("dif ",RIGHT(E21,2),"-",RIGHT(D21,2))</f>
        <v>dif 26-25</v>
      </c>
      <c r="H21" s="17" t="str">
        <f>CONCATENATE("cuota ",RIGHT(E21,2))</f>
        <v>cuota 26</v>
      </c>
      <c r="I21" s="354"/>
      <c r="J21" s="346">
        <v>2023</v>
      </c>
      <c r="K21" s="17">
        <v>2024</v>
      </c>
      <c r="L21" s="17">
        <v>2025</v>
      </c>
      <c r="M21" s="17">
        <v>2026</v>
      </c>
      <c r="N21" s="17" t="str">
        <f>CONCATENATE("var ",RIGHT(M21,2),"/",RIGHT(L21,2))</f>
        <v>var 26/25</v>
      </c>
      <c r="O21" s="17" t="str">
        <f>CONCATENATE("dif ",RIGHT(M21,2),"-",RIGHT(L21,2))</f>
        <v>dif 26-25</v>
      </c>
      <c r="P21" s="17" t="str">
        <f>CONCATENATE("cuota ",RIGHT(M21,2))</f>
        <v>cuota 26</v>
      </c>
    </row>
    <row r="22" spans="1:16" x14ac:dyDescent="0.25">
      <c r="A22" s="355" t="s">
        <v>121</v>
      </c>
      <c r="B22" s="356">
        <v>464767</v>
      </c>
      <c r="C22" s="356">
        <v>533631</v>
      </c>
      <c r="D22" s="356">
        <v>544078</v>
      </c>
      <c r="E22" s="356">
        <v>523263</v>
      </c>
      <c r="F22" s="357">
        <f t="shared" ref="F22:F26" si="6">E22/D22-1</f>
        <v>-3.825738221357966E-2</v>
      </c>
      <c r="G22" s="356">
        <f>E22-D22</f>
        <v>-20815</v>
      </c>
      <c r="H22" s="357">
        <f>E22/$E$22</f>
        <v>1</v>
      </c>
      <c r="I22" s="354"/>
      <c r="J22" s="356">
        <v>2739545</v>
      </c>
      <c r="K22" s="356">
        <v>3104986</v>
      </c>
      <c r="L22" s="356">
        <v>3191204</v>
      </c>
      <c r="M22" s="356">
        <v>3133142</v>
      </c>
      <c r="N22" s="357">
        <f t="shared" ref="N22" si="7">M22/L22-1</f>
        <v>-1.8194386820773567E-2</v>
      </c>
      <c r="O22" s="356">
        <f t="shared" ref="O22:O26" si="8">M22-L22</f>
        <v>-58062</v>
      </c>
      <c r="P22" s="357">
        <f>M22/$M$22</f>
        <v>1</v>
      </c>
    </row>
    <row r="23" spans="1:16" x14ac:dyDescent="0.25">
      <c r="A23" s="313" t="s">
        <v>122</v>
      </c>
      <c r="B23" s="61">
        <v>311883</v>
      </c>
      <c r="C23" s="61">
        <v>373362.99999999994</v>
      </c>
      <c r="D23" s="61">
        <v>394892</v>
      </c>
      <c r="E23" s="61">
        <v>386525</v>
      </c>
      <c r="F23" s="62">
        <f>E23/D23-1</f>
        <v>-2.1188071675293463E-2</v>
      </c>
      <c r="G23" s="61">
        <f>E23-D23</f>
        <v>-8367</v>
      </c>
      <c r="H23" s="62">
        <f>E23/$E$22</f>
        <v>0.73868207765502247</v>
      </c>
      <c r="I23" s="354"/>
      <c r="J23" s="61">
        <v>1692279</v>
      </c>
      <c r="K23" s="61">
        <v>2076067</v>
      </c>
      <c r="L23" s="61">
        <v>2169552</v>
      </c>
      <c r="M23" s="61">
        <v>2180733</v>
      </c>
      <c r="N23" s="62">
        <f>M23/L23-1</f>
        <v>5.1535985309409948E-3</v>
      </c>
      <c r="O23" s="61">
        <f t="shared" si="8"/>
        <v>11181</v>
      </c>
      <c r="P23" s="62">
        <f t="shared" ref="P23:P26" si="9">M23/$M$22</f>
        <v>0.69602111873639938</v>
      </c>
    </row>
    <row r="24" spans="1:16" x14ac:dyDescent="0.25">
      <c r="A24" s="313" t="s">
        <v>123</v>
      </c>
      <c r="B24" s="61">
        <v>135507</v>
      </c>
      <c r="C24" s="61">
        <v>139482</v>
      </c>
      <c r="D24" s="61">
        <v>131811</v>
      </c>
      <c r="E24" s="61">
        <v>118303.99999999999</v>
      </c>
      <c r="F24" s="62">
        <f t="shared" si="6"/>
        <v>-0.10247247953509198</v>
      </c>
      <c r="G24" s="61">
        <f>E24-D24</f>
        <v>-13507.000000000015</v>
      </c>
      <c r="H24" s="62">
        <f>E24/$E$22</f>
        <v>0.22608898393350951</v>
      </c>
      <c r="I24" s="354"/>
      <c r="J24" s="61">
        <v>816269</v>
      </c>
      <c r="K24" s="61">
        <v>812005</v>
      </c>
      <c r="L24" s="61">
        <v>822556</v>
      </c>
      <c r="M24" s="61">
        <v>765827</v>
      </c>
      <c r="N24" s="62">
        <f t="shared" ref="N24:N26" si="10">M24/L24-1</f>
        <v>-6.8966732964077848E-2</v>
      </c>
      <c r="O24" s="61">
        <f t="shared" si="8"/>
        <v>-56729</v>
      </c>
      <c r="P24" s="62">
        <f t="shared" si="9"/>
        <v>0.24442779803788017</v>
      </c>
    </row>
    <row r="25" spans="1:16" x14ac:dyDescent="0.25">
      <c r="A25" s="313" t="s">
        <v>124</v>
      </c>
      <c r="B25" s="61">
        <v>12055</v>
      </c>
      <c r="C25" s="61">
        <v>15742</v>
      </c>
      <c r="D25" s="61">
        <v>13502</v>
      </c>
      <c r="E25" s="61">
        <v>12714</v>
      </c>
      <c r="F25" s="62">
        <f t="shared" si="6"/>
        <v>-5.836172418900909E-2</v>
      </c>
      <c r="G25" s="61">
        <f>E25-D25</f>
        <v>-788</v>
      </c>
      <c r="H25" s="62">
        <f>E25/$E$22</f>
        <v>2.4297532980547067E-2</v>
      </c>
      <c r="I25" s="354"/>
      <c r="J25" s="61">
        <v>158058</v>
      </c>
      <c r="K25" s="61">
        <v>154602</v>
      </c>
      <c r="L25" s="61">
        <v>138180</v>
      </c>
      <c r="M25" s="61">
        <v>131800</v>
      </c>
      <c r="N25" s="62">
        <f t="shared" si="10"/>
        <v>-4.6171660153423111E-2</v>
      </c>
      <c r="O25" s="61">
        <f t="shared" si="8"/>
        <v>-6380</v>
      </c>
      <c r="P25" s="62">
        <f t="shared" si="9"/>
        <v>4.2066398522633192E-2</v>
      </c>
    </row>
    <row r="26" spans="1:16" x14ac:dyDescent="0.25">
      <c r="A26" s="313" t="s">
        <v>125</v>
      </c>
      <c r="B26" s="61">
        <v>5323</v>
      </c>
      <c r="C26" s="61">
        <v>5044</v>
      </c>
      <c r="D26" s="61">
        <v>3874</v>
      </c>
      <c r="E26" s="61">
        <v>5719</v>
      </c>
      <c r="F26" s="62">
        <f t="shared" si="6"/>
        <v>0.47625193598347959</v>
      </c>
      <c r="G26" s="61">
        <f>E26-D26</f>
        <v>1845</v>
      </c>
      <c r="H26" s="62">
        <f>E26/$E$22</f>
        <v>1.0929494346055425E-2</v>
      </c>
      <c r="I26" s="354"/>
      <c r="J26" s="61">
        <v>72942</v>
      </c>
      <c r="K26" s="61">
        <v>62313</v>
      </c>
      <c r="L26" s="61">
        <v>60917</v>
      </c>
      <c r="M26" s="61">
        <v>54783</v>
      </c>
      <c r="N26" s="62">
        <f t="shared" si="10"/>
        <v>-0.10069438744521231</v>
      </c>
      <c r="O26" s="61">
        <f t="shared" si="8"/>
        <v>-6134</v>
      </c>
      <c r="P26" s="62">
        <f t="shared" si="9"/>
        <v>1.7485003871513007E-2</v>
      </c>
    </row>
    <row r="27" spans="1:16" ht="21" x14ac:dyDescent="0.35">
      <c r="A27" s="358" t="s">
        <v>126</v>
      </c>
      <c r="B27" s="358"/>
      <c r="C27" s="358"/>
      <c r="D27" s="358"/>
      <c r="E27" s="358"/>
      <c r="F27" s="358"/>
      <c r="G27" s="358"/>
      <c r="H27" s="358"/>
      <c r="I27" s="358"/>
      <c r="J27" s="358"/>
      <c r="K27" s="358"/>
      <c r="L27" s="358"/>
      <c r="M27" s="358"/>
      <c r="N27" s="358"/>
      <c r="O27" s="358"/>
      <c r="P27" s="358"/>
    </row>
    <row r="28" spans="1:16" x14ac:dyDescent="0.25">
      <c r="A28" s="67"/>
      <c r="B28" s="11" t="s">
        <v>153</v>
      </c>
      <c r="C28" s="12"/>
      <c r="D28" s="12"/>
      <c r="E28" s="12"/>
      <c r="F28" s="12"/>
      <c r="G28" s="12"/>
      <c r="H28" s="13"/>
      <c r="I28" s="359"/>
      <c r="J28" s="11" t="str">
        <f>CONCATENATE("acumulado ",B28)</f>
        <v>acumulado mayo</v>
      </c>
      <c r="K28" s="12"/>
      <c r="L28" s="12"/>
      <c r="M28" s="12"/>
      <c r="N28" s="12"/>
      <c r="O28" s="12"/>
      <c r="P28" s="13"/>
    </row>
    <row r="29" spans="1:16" x14ac:dyDescent="0.25">
      <c r="A29" s="15"/>
      <c r="B29" s="346">
        <v>2023</v>
      </c>
      <c r="C29" s="17">
        <v>2024</v>
      </c>
      <c r="D29" s="17">
        <v>2025</v>
      </c>
      <c r="E29" s="17">
        <v>2026</v>
      </c>
      <c r="F29" s="17" t="str">
        <f>CONCATENATE("var ",RIGHT(E29,2),"/",RIGHT(D29,2))</f>
        <v>var 26/25</v>
      </c>
      <c r="G29" s="17" t="str">
        <f>CONCATENATE("dif ",RIGHT(E29,2),"-",RIGHT(D29,2))</f>
        <v>dif 26-25</v>
      </c>
      <c r="H29" s="17" t="str">
        <f>CONCATENATE("cuota ",RIGHT(E29,2))</f>
        <v>cuota 26</v>
      </c>
      <c r="I29" s="359"/>
      <c r="J29" s="346">
        <v>2023</v>
      </c>
      <c r="K29" s="17">
        <v>2024</v>
      </c>
      <c r="L29" s="17">
        <v>2025</v>
      </c>
      <c r="M29" s="17">
        <v>2026</v>
      </c>
      <c r="N29" s="17" t="str">
        <f>CONCATENATE("var ",RIGHT(M29,2),"/",RIGHT(L29,2))</f>
        <v>var 26/25</v>
      </c>
      <c r="O29" s="17" t="str">
        <f>CONCATENATE("dif ",RIGHT(M29,2),"-",RIGHT(L29,2))</f>
        <v>dif 26-25</v>
      </c>
      <c r="P29" s="17" t="str">
        <f>CONCATENATE("cuota ",RIGHT(M29,2))</f>
        <v>cuota 26</v>
      </c>
    </row>
    <row r="30" spans="1:16" x14ac:dyDescent="0.25">
      <c r="A30" s="360" t="s">
        <v>127</v>
      </c>
      <c r="B30" s="361">
        <v>464767</v>
      </c>
      <c r="C30" s="361">
        <v>533631</v>
      </c>
      <c r="D30" s="361">
        <v>544078</v>
      </c>
      <c r="E30" s="361">
        <v>523263</v>
      </c>
      <c r="F30" s="362">
        <f t="shared" ref="F30:F37" si="11">E30/D30-1</f>
        <v>-3.825738221357966E-2</v>
      </c>
      <c r="G30" s="361">
        <f t="shared" ref="G30:G37" si="12">E30-D30</f>
        <v>-20815</v>
      </c>
      <c r="H30" s="362">
        <f t="shared" ref="H30:H37" si="13">E30/$E$30</f>
        <v>1</v>
      </c>
      <c r="I30" s="363"/>
      <c r="J30" s="361">
        <v>2739545</v>
      </c>
      <c r="K30" s="361">
        <v>3104986</v>
      </c>
      <c r="L30" s="361">
        <v>3191204</v>
      </c>
      <c r="M30" s="361">
        <v>3133142</v>
      </c>
      <c r="N30" s="362">
        <f t="shared" ref="N30:N37" si="14">M30/L30-1</f>
        <v>-1.8194386820773567E-2</v>
      </c>
      <c r="O30" s="361">
        <f t="shared" ref="O30:O37" si="15">M30-L30</f>
        <v>-58062</v>
      </c>
      <c r="P30" s="362">
        <f>M30/$M$30</f>
        <v>1</v>
      </c>
    </row>
    <row r="31" spans="1:16" x14ac:dyDescent="0.25">
      <c r="A31" s="313" t="s">
        <v>128</v>
      </c>
      <c r="B31" s="314">
        <v>386825</v>
      </c>
      <c r="C31" s="314">
        <v>449849</v>
      </c>
      <c r="D31" s="314">
        <v>445155</v>
      </c>
      <c r="E31" s="314">
        <v>433306.00000000006</v>
      </c>
      <c r="F31" s="364">
        <f t="shared" si="11"/>
        <v>-2.6617694960182292E-2</v>
      </c>
      <c r="G31" s="314">
        <f t="shared" si="12"/>
        <v>-11848.999999999942</v>
      </c>
      <c r="H31" s="364">
        <f t="shared" si="13"/>
        <v>0.82808453875011234</v>
      </c>
      <c r="I31" s="359"/>
      <c r="J31" s="314">
        <v>2125088</v>
      </c>
      <c r="K31" s="314">
        <v>2400892</v>
      </c>
      <c r="L31" s="314">
        <v>2382603</v>
      </c>
      <c r="M31" s="314">
        <v>2417561</v>
      </c>
      <c r="N31" s="364">
        <f t="shared" si="14"/>
        <v>1.4672188358698435E-2</v>
      </c>
      <c r="O31" s="314">
        <f t="shared" si="15"/>
        <v>34958</v>
      </c>
      <c r="P31" s="364">
        <f t="shared" ref="P31:P37" si="16">M31/$M$30</f>
        <v>0.77160913868570269</v>
      </c>
    </row>
    <row r="32" spans="1:16" x14ac:dyDescent="0.25">
      <c r="A32" s="313" t="s">
        <v>129</v>
      </c>
      <c r="B32" s="314">
        <v>315191.99999999994</v>
      </c>
      <c r="C32" s="314">
        <v>355719</v>
      </c>
      <c r="D32" s="314">
        <v>341353</v>
      </c>
      <c r="E32" s="314">
        <v>336781.00000000006</v>
      </c>
      <c r="F32" s="364">
        <f t="shared" si="11"/>
        <v>-1.3393759539245154E-2</v>
      </c>
      <c r="G32" s="314">
        <f t="shared" si="12"/>
        <v>-4571.9999999999418</v>
      </c>
      <c r="H32" s="364">
        <f t="shared" si="13"/>
        <v>0.64361707210332098</v>
      </c>
      <c r="I32" s="359"/>
      <c r="J32" s="314">
        <v>1696507</v>
      </c>
      <c r="K32" s="314">
        <v>1871130</v>
      </c>
      <c r="L32" s="314">
        <v>1832395</v>
      </c>
      <c r="M32" s="314">
        <v>1858033</v>
      </c>
      <c r="N32" s="364">
        <f t="shared" si="14"/>
        <v>1.3991524753123707E-2</v>
      </c>
      <c r="O32" s="314">
        <f t="shared" si="15"/>
        <v>25638</v>
      </c>
      <c r="P32" s="364">
        <f t="shared" si="16"/>
        <v>0.59302546772536957</v>
      </c>
    </row>
    <row r="33" spans="1:16" x14ac:dyDescent="0.25">
      <c r="A33" s="313" t="s">
        <v>11</v>
      </c>
      <c r="B33" s="314">
        <v>71633</v>
      </c>
      <c r="C33" s="314">
        <v>94131</v>
      </c>
      <c r="D33" s="314">
        <v>103802</v>
      </c>
      <c r="E33" s="314">
        <v>96525.999999999985</v>
      </c>
      <c r="F33" s="364">
        <f t="shared" si="11"/>
        <v>-7.0094988535866487E-2</v>
      </c>
      <c r="G33" s="314">
        <f t="shared" si="12"/>
        <v>-7276.0000000000146</v>
      </c>
      <c r="H33" s="364">
        <f t="shared" si="13"/>
        <v>0.18446937773165689</v>
      </c>
      <c r="I33" s="359"/>
      <c r="J33" s="314">
        <v>428581</v>
      </c>
      <c r="K33" s="314">
        <v>529762</v>
      </c>
      <c r="L33" s="314">
        <v>550210</v>
      </c>
      <c r="M33" s="314">
        <v>559529</v>
      </c>
      <c r="N33" s="364">
        <f t="shared" si="14"/>
        <v>1.6937169444394051E-2</v>
      </c>
      <c r="O33" s="314">
        <f t="shared" si="15"/>
        <v>9319</v>
      </c>
      <c r="P33" s="364">
        <f t="shared" si="16"/>
        <v>0.17858399012875892</v>
      </c>
    </row>
    <row r="34" spans="1:16" x14ac:dyDescent="0.25">
      <c r="A34" s="313" t="s">
        <v>130</v>
      </c>
      <c r="B34" s="314">
        <v>25223</v>
      </c>
      <c r="C34" s="314">
        <v>21056</v>
      </c>
      <c r="D34" s="314">
        <v>28695</v>
      </c>
      <c r="E34" s="314">
        <v>23626</v>
      </c>
      <c r="F34" s="364">
        <f t="shared" si="11"/>
        <v>-0.17665098449207184</v>
      </c>
      <c r="G34" s="314">
        <f t="shared" si="12"/>
        <v>-5069</v>
      </c>
      <c r="H34" s="364">
        <f t="shared" si="13"/>
        <v>4.5151291033380919E-2</v>
      </c>
      <c r="I34" s="359"/>
      <c r="J34" s="314">
        <v>170539</v>
      </c>
      <c r="K34" s="314">
        <v>176470</v>
      </c>
      <c r="L34" s="314">
        <v>167162</v>
      </c>
      <c r="M34" s="314">
        <v>143142</v>
      </c>
      <c r="N34" s="364">
        <f t="shared" si="14"/>
        <v>-0.14369294456874171</v>
      </c>
      <c r="O34" s="314">
        <f t="shared" si="15"/>
        <v>-24020</v>
      </c>
      <c r="P34" s="364">
        <f t="shared" si="16"/>
        <v>4.5686406808245525E-2</v>
      </c>
    </row>
    <row r="35" spans="1:16" x14ac:dyDescent="0.25">
      <c r="A35" s="313" t="s">
        <v>131</v>
      </c>
      <c r="B35" s="314">
        <v>16975</v>
      </c>
      <c r="C35" s="314">
        <v>17811</v>
      </c>
      <c r="D35" s="314">
        <v>14874</v>
      </c>
      <c r="E35" s="314">
        <v>14736</v>
      </c>
      <c r="F35" s="364">
        <f t="shared" si="11"/>
        <v>-9.2779346510689642E-3</v>
      </c>
      <c r="G35" s="314">
        <f t="shared" si="12"/>
        <v>-138</v>
      </c>
      <c r="H35" s="364">
        <f t="shared" si="13"/>
        <v>2.816174657868032E-2</v>
      </c>
      <c r="I35" s="359"/>
      <c r="J35" s="314">
        <v>107839</v>
      </c>
      <c r="K35" s="314">
        <v>91022</v>
      </c>
      <c r="L35" s="314">
        <v>111806</v>
      </c>
      <c r="M35" s="314">
        <v>90724</v>
      </c>
      <c r="N35" s="364">
        <f t="shared" si="14"/>
        <v>-0.18855875355526541</v>
      </c>
      <c r="O35" s="314">
        <f t="shared" si="15"/>
        <v>-21082</v>
      </c>
      <c r="P35" s="364">
        <f t="shared" si="16"/>
        <v>2.8956236263788872E-2</v>
      </c>
    </row>
    <row r="36" spans="1:16" x14ac:dyDescent="0.25">
      <c r="A36" s="313" t="s">
        <v>132</v>
      </c>
      <c r="B36" s="314">
        <v>3568</v>
      </c>
      <c r="C36" s="314">
        <v>3060.9999999999995</v>
      </c>
      <c r="D36" s="314">
        <v>3902</v>
      </c>
      <c r="E36" s="314">
        <v>1044</v>
      </c>
      <c r="F36" s="364">
        <f t="shared" si="11"/>
        <v>-0.73244490005125584</v>
      </c>
      <c r="G36" s="314">
        <f t="shared" si="12"/>
        <v>-2858</v>
      </c>
      <c r="H36" s="364">
        <f t="shared" si="13"/>
        <v>1.9951725996296319E-3</v>
      </c>
      <c r="I36" s="359"/>
      <c r="J36" s="314">
        <v>106049</v>
      </c>
      <c r="K36" s="314">
        <v>167001</v>
      </c>
      <c r="L36" s="314">
        <v>209938</v>
      </c>
      <c r="M36" s="314">
        <v>218777</v>
      </c>
      <c r="N36" s="364">
        <f t="shared" si="14"/>
        <v>4.2102906572416554E-2</v>
      </c>
      <c r="O36" s="314">
        <f t="shared" si="15"/>
        <v>8839</v>
      </c>
      <c r="P36" s="364">
        <f t="shared" si="16"/>
        <v>6.982671069488712E-2</v>
      </c>
    </row>
    <row r="37" spans="1:16" x14ac:dyDescent="0.25">
      <c r="A37" s="313" t="s">
        <v>133</v>
      </c>
      <c r="B37" s="314">
        <v>32176</v>
      </c>
      <c r="C37" s="314">
        <v>41853.999999999993</v>
      </c>
      <c r="D37" s="314">
        <v>51453</v>
      </c>
      <c r="E37" s="314">
        <v>50551</v>
      </c>
      <c r="F37" s="364">
        <f t="shared" si="11"/>
        <v>-1.7530561871999639E-2</v>
      </c>
      <c r="G37" s="314">
        <f t="shared" si="12"/>
        <v>-902</v>
      </c>
      <c r="H37" s="364">
        <f t="shared" si="13"/>
        <v>9.6607251038196854E-2</v>
      </c>
      <c r="I37" s="359"/>
      <c r="J37" s="314">
        <v>230029</v>
      </c>
      <c r="K37" s="314">
        <v>269601</v>
      </c>
      <c r="L37" s="314">
        <v>319696</v>
      </c>
      <c r="M37" s="314">
        <v>262940</v>
      </c>
      <c r="N37" s="364">
        <f t="shared" si="14"/>
        <v>-0.17753115459686697</v>
      </c>
      <c r="O37" s="314">
        <f t="shared" si="15"/>
        <v>-56756</v>
      </c>
      <c r="P37" s="364">
        <f t="shared" si="16"/>
        <v>8.3922145884227403E-2</v>
      </c>
    </row>
    <row r="38" spans="1:16" ht="21" x14ac:dyDescent="0.35">
      <c r="A38" s="365" t="s">
        <v>134</v>
      </c>
      <c r="B38" s="365"/>
      <c r="C38" s="365"/>
      <c r="D38" s="365"/>
      <c r="E38" s="365"/>
      <c r="F38" s="365"/>
      <c r="G38" s="365"/>
      <c r="H38" s="365"/>
      <c r="I38" s="365"/>
      <c r="J38" s="365"/>
      <c r="K38" s="365"/>
      <c r="L38" s="365"/>
      <c r="M38" s="365"/>
      <c r="N38" s="365"/>
      <c r="O38" s="365"/>
      <c r="P38" s="365"/>
    </row>
    <row r="39" spans="1:16" x14ac:dyDescent="0.25">
      <c r="A39" s="67"/>
      <c r="B39" s="11" t="s">
        <v>153</v>
      </c>
      <c r="C39" s="12"/>
      <c r="D39" s="12"/>
      <c r="E39" s="12"/>
      <c r="F39" s="12"/>
      <c r="G39" s="12"/>
      <c r="H39" s="13"/>
      <c r="I39" s="366"/>
      <c r="J39" s="11" t="str">
        <f>CONCATENATE("acumulado ",B39)</f>
        <v>acumulado mayo</v>
      </c>
      <c r="K39" s="12"/>
      <c r="L39" s="12"/>
      <c r="M39" s="12"/>
      <c r="N39" s="12"/>
      <c r="O39" s="12"/>
      <c r="P39" s="13"/>
    </row>
    <row r="40" spans="1:16" x14ac:dyDescent="0.25">
      <c r="A40" s="15"/>
      <c r="B40" s="346">
        <v>2023</v>
      </c>
      <c r="C40" s="17">
        <v>2024</v>
      </c>
      <c r="D40" s="17">
        <v>2025</v>
      </c>
      <c r="E40" s="17">
        <v>2026</v>
      </c>
      <c r="F40" s="17" t="str">
        <f>CONCATENATE("var ",RIGHT(E40,2),"/",RIGHT(D40,2))</f>
        <v>var 26/25</v>
      </c>
      <c r="G40" s="17" t="str">
        <f>CONCATENATE("dif ",RIGHT(E40,2),"-",RIGHT(D40,2))</f>
        <v>dif 26-25</v>
      </c>
      <c r="H40" s="17" t="str">
        <f>CONCATENATE("cuota ",RIGHT(E40,2))</f>
        <v>cuota 26</v>
      </c>
      <c r="I40" s="366"/>
      <c r="J40" s="346">
        <v>2023</v>
      </c>
      <c r="K40" s="17">
        <v>2024</v>
      </c>
      <c r="L40" s="17">
        <v>2025</v>
      </c>
      <c r="M40" s="17">
        <v>2026</v>
      </c>
      <c r="N40" s="17" t="str">
        <f>CONCATENATE("var ",RIGHT(M40,2),"/",RIGHT(L40,2))</f>
        <v>var 26/25</v>
      </c>
      <c r="O40" s="17" t="str">
        <f>CONCATENATE("dif ",RIGHT(M40,2),"-",RIGHT(L40,2))</f>
        <v>dif 26-25</v>
      </c>
      <c r="P40" s="17" t="str">
        <f>CONCATENATE("cuota ",RIGHT(M40,2))</f>
        <v>cuota 26</v>
      </c>
    </row>
    <row r="41" spans="1:16" x14ac:dyDescent="0.25">
      <c r="A41" s="367" t="s">
        <v>135</v>
      </c>
      <c r="B41" s="368">
        <v>464767</v>
      </c>
      <c r="C41" s="368">
        <v>533631</v>
      </c>
      <c r="D41" s="368">
        <v>544078</v>
      </c>
      <c r="E41" s="368">
        <v>523263</v>
      </c>
      <c r="F41" s="369">
        <f t="shared" ref="F41:F45" si="17">E41/D41-1</f>
        <v>-3.825738221357966E-2</v>
      </c>
      <c r="G41" s="368">
        <f>E41-D41</f>
        <v>-20815</v>
      </c>
      <c r="H41" s="369">
        <f>E41/$E$41</f>
        <v>1</v>
      </c>
      <c r="I41" s="370"/>
      <c r="J41" s="368">
        <v>2739545</v>
      </c>
      <c r="K41" s="368">
        <v>3104986</v>
      </c>
      <c r="L41" s="368">
        <v>3191204</v>
      </c>
      <c r="M41" s="368">
        <v>3133142</v>
      </c>
      <c r="N41" s="369">
        <f t="shared" ref="N41:N45" si="18">M41/L41-1</f>
        <v>-1.8194386820773567E-2</v>
      </c>
      <c r="O41" s="368">
        <f t="shared" ref="O41:O45" si="19">M41-L41</f>
        <v>-58062</v>
      </c>
      <c r="P41" s="369">
        <f>M41/$M$41</f>
        <v>1</v>
      </c>
    </row>
    <row r="42" spans="1:16" x14ac:dyDescent="0.25">
      <c r="A42" s="313" t="s">
        <v>136</v>
      </c>
      <c r="B42" s="314">
        <v>438413.00000000006</v>
      </c>
      <c r="C42" s="314">
        <v>504223</v>
      </c>
      <c r="D42" s="314">
        <v>511588</v>
      </c>
      <c r="E42" s="314">
        <v>498899</v>
      </c>
      <c r="F42" s="315">
        <f t="shared" si="17"/>
        <v>-2.4803161919356942E-2</v>
      </c>
      <c r="G42" s="314">
        <f>E42-D42</f>
        <v>-12689</v>
      </c>
      <c r="H42" s="315">
        <f>E42/$E$41</f>
        <v>0.95343832833584641</v>
      </c>
      <c r="I42" s="366"/>
      <c r="J42" s="314">
        <v>2608713</v>
      </c>
      <c r="K42" s="314">
        <v>2976163</v>
      </c>
      <c r="L42" s="314">
        <v>3064962</v>
      </c>
      <c r="M42" s="314">
        <v>3023171</v>
      </c>
      <c r="N42" s="315">
        <f t="shared" si="18"/>
        <v>-1.3635079325616473E-2</v>
      </c>
      <c r="O42" s="314">
        <f t="shared" si="19"/>
        <v>-41791</v>
      </c>
      <c r="P42" s="315">
        <f t="shared" ref="P42:P45" si="20">M42/$M$41</f>
        <v>0.96490072904451829</v>
      </c>
    </row>
    <row r="43" spans="1:16" x14ac:dyDescent="0.25">
      <c r="A43" s="313" t="s">
        <v>137</v>
      </c>
      <c r="B43" s="314">
        <v>10476.000000000002</v>
      </c>
      <c r="C43" s="314">
        <v>7294.0000000000009</v>
      </c>
      <c r="D43" s="314">
        <v>10208</v>
      </c>
      <c r="E43" s="314">
        <v>6944</v>
      </c>
      <c r="F43" s="315">
        <f t="shared" si="17"/>
        <v>-0.31974921630094044</v>
      </c>
      <c r="G43" s="314">
        <f>E43-D43</f>
        <v>-3264</v>
      </c>
      <c r="H43" s="315">
        <f>E43/$E$41</f>
        <v>1.3270573306348815E-2</v>
      </c>
      <c r="I43" s="366"/>
      <c r="J43" s="314">
        <v>56963</v>
      </c>
      <c r="K43" s="314">
        <v>49301</v>
      </c>
      <c r="L43" s="314">
        <v>37454</v>
      </c>
      <c r="M43" s="314">
        <v>35736</v>
      </c>
      <c r="N43" s="315">
        <f t="shared" si="18"/>
        <v>-4.5869600042719116E-2</v>
      </c>
      <c r="O43" s="314">
        <f t="shared" si="19"/>
        <v>-1718</v>
      </c>
      <c r="P43" s="315">
        <f t="shared" si="20"/>
        <v>1.1405802864983458E-2</v>
      </c>
    </row>
    <row r="44" spans="1:16" x14ac:dyDescent="0.25">
      <c r="A44" s="371" t="s">
        <v>138</v>
      </c>
      <c r="B44" s="314">
        <v>10533</v>
      </c>
      <c r="C44" s="314">
        <v>9787</v>
      </c>
      <c r="D44" s="314">
        <v>11344</v>
      </c>
      <c r="E44" s="314">
        <v>6469</v>
      </c>
      <c r="F44" s="315">
        <f t="shared" si="17"/>
        <v>-0.42974259520451341</v>
      </c>
      <c r="G44" s="314">
        <f>E44-D44</f>
        <v>-4875</v>
      </c>
      <c r="H44" s="315">
        <f>E44/$E$41</f>
        <v>1.2362807995214643E-2</v>
      </c>
      <c r="I44" s="366"/>
      <c r="J44" s="314">
        <v>47772</v>
      </c>
      <c r="K44" s="314">
        <v>48119</v>
      </c>
      <c r="L44" s="314">
        <v>46012</v>
      </c>
      <c r="M44" s="314">
        <v>32713</v>
      </c>
      <c r="N44" s="315">
        <f t="shared" si="18"/>
        <v>-0.2890332956620012</v>
      </c>
      <c r="O44" s="314">
        <f t="shared" si="19"/>
        <v>-13299</v>
      </c>
      <c r="P44" s="315">
        <f t="shared" si="20"/>
        <v>1.0440956713739754E-2</v>
      </c>
    </row>
    <row r="45" spans="1:16" x14ac:dyDescent="0.25">
      <c r="A45" s="313" t="s">
        <v>139</v>
      </c>
      <c r="B45" s="314">
        <v>5345</v>
      </c>
      <c r="C45" s="314">
        <v>12327</v>
      </c>
      <c r="D45" s="314">
        <v>10938</v>
      </c>
      <c r="E45" s="314">
        <v>10950</v>
      </c>
      <c r="F45" s="315">
        <f t="shared" si="17"/>
        <v>1.0970927043334466E-3</v>
      </c>
      <c r="G45" s="314">
        <f>E45-D45</f>
        <v>12</v>
      </c>
      <c r="H45" s="315">
        <f>E45/$E$41</f>
        <v>2.0926379277724585E-2</v>
      </c>
      <c r="I45" s="366"/>
      <c r="J45" s="314">
        <v>26100</v>
      </c>
      <c r="K45" s="314">
        <v>31403</v>
      </c>
      <c r="L45" s="314">
        <v>42777</v>
      </c>
      <c r="M45" s="314">
        <v>41522</v>
      </c>
      <c r="N45" s="315">
        <f t="shared" si="18"/>
        <v>-2.933819575940344E-2</v>
      </c>
      <c r="O45" s="314">
        <f t="shared" si="19"/>
        <v>-1255</v>
      </c>
      <c r="P45" s="315">
        <f t="shared" si="20"/>
        <v>1.3252511376758537E-2</v>
      </c>
    </row>
    <row r="46" spans="1:16" ht="21" x14ac:dyDescent="0.35">
      <c r="A46" s="372" t="s">
        <v>140</v>
      </c>
      <c r="B46" s="372"/>
      <c r="C46" s="372"/>
      <c r="D46" s="372"/>
      <c r="E46" s="372"/>
      <c r="F46" s="372"/>
      <c r="G46" s="372"/>
      <c r="H46" s="372"/>
      <c r="I46" s="372"/>
      <c r="J46" s="372"/>
      <c r="K46" s="372"/>
      <c r="L46" s="372"/>
      <c r="M46" s="372"/>
      <c r="N46" s="372"/>
      <c r="O46" s="372"/>
      <c r="P46" s="372"/>
    </row>
    <row r="47" spans="1:16" x14ac:dyDescent="0.25">
      <c r="A47" s="67"/>
      <c r="B47" s="11" t="s">
        <v>153</v>
      </c>
      <c r="C47" s="12"/>
      <c r="D47" s="12"/>
      <c r="E47" s="12"/>
      <c r="F47" s="12"/>
      <c r="G47" s="12"/>
      <c r="H47" s="13"/>
      <c r="I47" s="373"/>
      <c r="J47" s="11" t="str">
        <f>CONCATENATE("acumulado ",B47)</f>
        <v>acumulado mayo</v>
      </c>
      <c r="K47" s="12"/>
      <c r="L47" s="12"/>
      <c r="M47" s="12"/>
      <c r="N47" s="12"/>
      <c r="O47" s="12"/>
      <c r="P47" s="13"/>
    </row>
    <row r="48" spans="1:16" x14ac:dyDescent="0.25">
      <c r="A48" s="15"/>
      <c r="B48" s="346">
        <v>2023</v>
      </c>
      <c r="C48" s="17">
        <v>2024</v>
      </c>
      <c r="D48" s="17">
        <v>2025</v>
      </c>
      <c r="E48" s="17">
        <v>2026</v>
      </c>
      <c r="F48" s="17" t="str">
        <f>CONCATENATE("var ",RIGHT(E48,2),"/",RIGHT(D48,2))</f>
        <v>var 26/25</v>
      </c>
      <c r="G48" s="17" t="str">
        <f>CONCATENATE("dif ",RIGHT(E48,2),"-",RIGHT(D48,2))</f>
        <v>dif 26-25</v>
      </c>
      <c r="H48" s="17" t="str">
        <f>CONCATENATE("cuota ",RIGHT(E48,2))</f>
        <v>cuota 26</v>
      </c>
      <c r="I48" s="373"/>
      <c r="J48" s="346">
        <v>2023</v>
      </c>
      <c r="K48" s="17">
        <v>2024</v>
      </c>
      <c r="L48" s="17">
        <v>2025</v>
      </c>
      <c r="M48" s="17">
        <v>2026</v>
      </c>
      <c r="N48" s="17" t="str">
        <f>CONCATENATE("var ",RIGHT(M48,2),"/",RIGHT(L48,2))</f>
        <v>var 26/25</v>
      </c>
      <c r="O48" s="17" t="str">
        <f>CONCATENATE("dif ",RIGHT(M48,2),"-",RIGHT(L48,2))</f>
        <v>dif 26-25</v>
      </c>
      <c r="P48" s="17" t="str">
        <f>CONCATENATE("cuota ",RIGHT(M48,2))</f>
        <v>cuota 26</v>
      </c>
    </row>
    <row r="49" spans="1:16" x14ac:dyDescent="0.25">
      <c r="A49" s="374" t="s">
        <v>141</v>
      </c>
      <c r="B49" s="375">
        <v>464767</v>
      </c>
      <c r="C49" s="375">
        <v>533631</v>
      </c>
      <c r="D49" s="375">
        <v>544078</v>
      </c>
      <c r="E49" s="375">
        <v>523263</v>
      </c>
      <c r="F49" s="376">
        <f t="shared" ref="F49:F51" si="21">E49/D49-1</f>
        <v>-3.825738221357966E-2</v>
      </c>
      <c r="G49" s="375">
        <f>E49-D49</f>
        <v>-20815</v>
      </c>
      <c r="H49" s="376">
        <f>E49/$E$49</f>
        <v>1</v>
      </c>
      <c r="I49" s="377"/>
      <c r="J49" s="375">
        <v>2739545</v>
      </c>
      <c r="K49" s="375">
        <v>3104986</v>
      </c>
      <c r="L49" s="375">
        <v>3191204</v>
      </c>
      <c r="M49" s="375">
        <v>3133142</v>
      </c>
      <c r="N49" s="376">
        <f t="shared" ref="N49:N51" si="22">M49/L49-1</f>
        <v>-1.8194386820773567E-2</v>
      </c>
      <c r="O49" s="375">
        <f t="shared" ref="O49:O51" si="23">M49-L49</f>
        <v>-58062</v>
      </c>
      <c r="P49" s="376">
        <f>M49/$M$49</f>
        <v>1</v>
      </c>
    </row>
    <row r="50" spans="1:16" x14ac:dyDescent="0.25">
      <c r="A50" s="313" t="s">
        <v>142</v>
      </c>
      <c r="B50" s="314">
        <v>200471</v>
      </c>
      <c r="C50" s="314">
        <v>236546</v>
      </c>
      <c r="D50" s="314">
        <v>217390</v>
      </c>
      <c r="E50" s="314">
        <v>209768</v>
      </c>
      <c r="F50" s="315">
        <f t="shared" si="21"/>
        <v>-3.506141036846222E-2</v>
      </c>
      <c r="G50" s="314">
        <f>E50-D50</f>
        <v>-7622</v>
      </c>
      <c r="H50" s="315">
        <f>E50/$E$49</f>
        <v>0.4008844500757745</v>
      </c>
      <c r="I50" s="373"/>
      <c r="J50" s="314">
        <v>1088575</v>
      </c>
      <c r="K50" s="314">
        <v>1307283</v>
      </c>
      <c r="L50" s="314">
        <v>1312773</v>
      </c>
      <c r="M50" s="314">
        <v>1405495</v>
      </c>
      <c r="N50" s="315">
        <f t="shared" si="22"/>
        <v>7.0630642159764001E-2</v>
      </c>
      <c r="O50" s="314">
        <f>M50-L50</f>
        <v>92722</v>
      </c>
      <c r="P50" s="315">
        <f t="shared" ref="P50:P51" si="24">M50/$M$49</f>
        <v>0.44858962664315882</v>
      </c>
    </row>
    <row r="51" spans="1:16" x14ac:dyDescent="0.25">
      <c r="A51" s="313" t="s">
        <v>143</v>
      </c>
      <c r="B51" s="314">
        <v>264297</v>
      </c>
      <c r="C51" s="314">
        <v>297085</v>
      </c>
      <c r="D51" s="314">
        <v>326688</v>
      </c>
      <c r="E51" s="314">
        <v>313495</v>
      </c>
      <c r="F51" s="315">
        <f t="shared" si="21"/>
        <v>-4.0384097365069982E-2</v>
      </c>
      <c r="G51" s="314">
        <f>E51-D51</f>
        <v>-13193</v>
      </c>
      <c r="H51" s="315">
        <f>E51/$E$49</f>
        <v>0.59911554992422544</v>
      </c>
      <c r="I51" s="373"/>
      <c r="J51" s="314">
        <v>1650971</v>
      </c>
      <c r="K51" s="314">
        <v>1797702</v>
      </c>
      <c r="L51" s="314">
        <v>1878431</v>
      </c>
      <c r="M51" s="314">
        <v>1727649</v>
      </c>
      <c r="N51" s="315">
        <f t="shared" si="22"/>
        <v>-8.0270182934587431E-2</v>
      </c>
      <c r="O51" s="314">
        <f t="shared" si="23"/>
        <v>-150782</v>
      </c>
      <c r="P51" s="315">
        <f t="shared" si="24"/>
        <v>0.55141101169369278</v>
      </c>
    </row>
    <row r="52" spans="1:16" ht="21" x14ac:dyDescent="0.35">
      <c r="A52" s="258" t="s">
        <v>144</v>
      </c>
      <c r="B52" s="258"/>
      <c r="C52" s="258"/>
      <c r="D52" s="258"/>
      <c r="E52" s="258"/>
      <c r="F52" s="258"/>
      <c r="G52" s="258"/>
      <c r="H52" s="258"/>
      <c r="I52" s="258"/>
      <c r="J52" s="258"/>
      <c r="K52" s="258"/>
      <c r="L52" s="258"/>
      <c r="M52" s="258"/>
      <c r="N52" s="258"/>
      <c r="O52" s="258"/>
      <c r="P52" s="258"/>
    </row>
    <row r="324" spans="2:16" x14ac:dyDescent="0.25">
      <c r="B324" s="340"/>
      <c r="C324" s="340"/>
      <c r="D324" s="340"/>
      <c r="E324" s="340"/>
      <c r="F324" s="340"/>
      <c r="G324" s="340"/>
      <c r="H324" s="340"/>
      <c r="I324" s="341"/>
      <c r="J324"/>
      <c r="K324"/>
      <c r="L324"/>
      <c r="M324"/>
      <c r="N324"/>
      <c r="O324"/>
      <c r="P324"/>
    </row>
    <row r="325" spans="2:16" x14ac:dyDescent="0.25">
      <c r="B325"/>
      <c r="D325"/>
      <c r="E325"/>
      <c r="F325"/>
      <c r="G325"/>
      <c r="H325"/>
      <c r="I325" s="342"/>
      <c r="K325"/>
      <c r="M325"/>
      <c r="P325"/>
    </row>
    <row r="326" spans="2:16" x14ac:dyDescent="0.25">
      <c r="B326"/>
      <c r="D326"/>
      <c r="E326"/>
      <c r="F326"/>
      <c r="G326"/>
      <c r="H326"/>
      <c r="I326" s="342"/>
      <c r="K326"/>
      <c r="M326"/>
      <c r="P326"/>
    </row>
    <row r="327" spans="2:16" x14ac:dyDescent="0.25">
      <c r="B327"/>
      <c r="D327"/>
      <c r="E327"/>
      <c r="F327"/>
      <c r="G327"/>
      <c r="H327"/>
      <c r="I327" s="342"/>
      <c r="K327"/>
      <c r="M327"/>
      <c r="P327"/>
    </row>
    <row r="328" spans="2:16" x14ac:dyDescent="0.25">
      <c r="B328"/>
      <c r="D328"/>
      <c r="E328"/>
      <c r="F328"/>
      <c r="G328"/>
      <c r="H328"/>
      <c r="I328" s="342"/>
      <c r="K328"/>
      <c r="M328"/>
      <c r="P328"/>
    </row>
    <row r="329" spans="2:16" x14ac:dyDescent="0.25">
      <c r="B329"/>
      <c r="D329"/>
      <c r="E329"/>
      <c r="F329"/>
      <c r="G329"/>
      <c r="H329"/>
      <c r="I329" s="342"/>
      <c r="K329"/>
      <c r="M329"/>
      <c r="P329"/>
    </row>
    <row r="330" spans="2:16" x14ac:dyDescent="0.25">
      <c r="B330"/>
      <c r="D330"/>
      <c r="E330"/>
      <c r="F330"/>
      <c r="G330"/>
      <c r="H330"/>
      <c r="I330" s="342"/>
      <c r="K330"/>
      <c r="M330"/>
      <c r="P330"/>
    </row>
    <row r="331" spans="2:16" x14ac:dyDescent="0.25">
      <c r="B331"/>
      <c r="D331"/>
      <c r="E331"/>
      <c r="F331"/>
      <c r="G331"/>
      <c r="H331"/>
      <c r="I331" s="342"/>
      <c r="K331"/>
      <c r="M331"/>
      <c r="P331"/>
    </row>
    <row r="332" spans="2:16" x14ac:dyDescent="0.25">
      <c r="B332"/>
      <c r="D332"/>
      <c r="E332"/>
      <c r="F332"/>
      <c r="G332"/>
      <c r="H332"/>
      <c r="I332" s="342"/>
      <c r="K332"/>
      <c r="M332"/>
      <c r="P332"/>
    </row>
    <row r="333" spans="2:16" x14ac:dyDescent="0.25">
      <c r="B333"/>
      <c r="D333"/>
      <c r="E333"/>
      <c r="F333"/>
      <c r="G333"/>
      <c r="H333"/>
      <c r="I333" s="342"/>
      <c r="K333"/>
      <c r="M333"/>
      <c r="P333"/>
    </row>
    <row r="334" spans="2:16" x14ac:dyDescent="0.25">
      <c r="B334"/>
      <c r="D334"/>
      <c r="E334"/>
      <c r="F334"/>
      <c r="G334"/>
      <c r="H334"/>
      <c r="I334" s="342"/>
      <c r="K334"/>
      <c r="M334"/>
      <c r="P334"/>
    </row>
    <row r="335" spans="2:16" x14ac:dyDescent="0.25">
      <c r="B335"/>
      <c r="D335"/>
      <c r="E335"/>
      <c r="F335"/>
      <c r="G335"/>
      <c r="H335"/>
      <c r="I335" s="342"/>
      <c r="K335"/>
      <c r="M335"/>
      <c r="P335"/>
    </row>
    <row r="336" spans="2:16" x14ac:dyDescent="0.25">
      <c r="B336"/>
      <c r="D336"/>
      <c r="E336"/>
      <c r="F336"/>
      <c r="G336"/>
      <c r="H336"/>
      <c r="I336" s="342"/>
      <c r="K336"/>
      <c r="M336"/>
      <c r="P336"/>
    </row>
    <row r="337" spans="2:16" x14ac:dyDescent="0.25">
      <c r="B337"/>
      <c r="E337"/>
      <c r="F337"/>
      <c r="G337"/>
      <c r="H337"/>
      <c r="I337" s="342"/>
      <c r="K337"/>
      <c r="M337"/>
      <c r="P337"/>
    </row>
    <row r="339" spans="2:16" x14ac:dyDescent="0.25">
      <c r="B339" s="340"/>
      <c r="C339" s="340"/>
      <c r="D339" s="340"/>
      <c r="E339" s="340"/>
      <c r="F339" s="340"/>
      <c r="G339" s="340"/>
      <c r="H339" s="340"/>
      <c r="I339" s="341"/>
      <c r="J339"/>
      <c r="K339"/>
      <c r="L339"/>
      <c r="M339"/>
      <c r="N339"/>
      <c r="O339"/>
      <c r="P339"/>
    </row>
    <row r="340" spans="2:16" x14ac:dyDescent="0.25">
      <c r="B340"/>
      <c r="D340"/>
      <c r="E340"/>
      <c r="F340"/>
      <c r="G340"/>
      <c r="H340"/>
      <c r="I340" s="342"/>
      <c r="K340"/>
      <c r="N340"/>
      <c r="O340"/>
      <c r="P340"/>
    </row>
    <row r="341" spans="2:16" x14ac:dyDescent="0.25">
      <c r="B341"/>
      <c r="D341"/>
      <c r="E341"/>
      <c r="F341"/>
      <c r="G341"/>
      <c r="H341"/>
      <c r="I341" s="342"/>
      <c r="K341"/>
      <c r="N341"/>
      <c r="O341"/>
      <c r="P341"/>
    </row>
    <row r="342" spans="2:16" x14ac:dyDescent="0.25">
      <c r="B342"/>
      <c r="D342"/>
      <c r="E342"/>
      <c r="F342"/>
      <c r="G342"/>
      <c r="H342"/>
      <c r="I342" s="342"/>
      <c r="K342"/>
      <c r="N342"/>
      <c r="O342"/>
      <c r="P342"/>
    </row>
    <row r="343" spans="2:16" x14ac:dyDescent="0.25">
      <c r="B343"/>
      <c r="D343"/>
      <c r="E343"/>
      <c r="F343"/>
      <c r="G343"/>
      <c r="H343"/>
      <c r="I343" s="342"/>
      <c r="K343"/>
      <c r="N343"/>
      <c r="O343"/>
      <c r="P343"/>
    </row>
    <row r="344" spans="2:16" x14ac:dyDescent="0.25">
      <c r="B344"/>
      <c r="D344"/>
      <c r="E344"/>
      <c r="F344"/>
      <c r="G344"/>
      <c r="H344"/>
      <c r="I344" s="342"/>
      <c r="K344"/>
      <c r="N344"/>
      <c r="O344"/>
      <c r="P344"/>
    </row>
    <row r="345" spans="2:16" x14ac:dyDescent="0.25">
      <c r="B345"/>
      <c r="D345"/>
      <c r="E345"/>
      <c r="F345"/>
      <c r="G345"/>
      <c r="H345"/>
      <c r="I345" s="342"/>
      <c r="K345"/>
      <c r="N345"/>
      <c r="O345"/>
      <c r="P345"/>
    </row>
    <row r="346" spans="2:16" x14ac:dyDescent="0.25">
      <c r="B346"/>
      <c r="D346"/>
      <c r="E346"/>
      <c r="F346"/>
      <c r="G346"/>
      <c r="H346"/>
      <c r="I346" s="342"/>
      <c r="K346"/>
      <c r="N346"/>
      <c r="O346"/>
      <c r="P346"/>
    </row>
    <row r="347" spans="2:16" x14ac:dyDescent="0.25">
      <c r="B347"/>
      <c r="D347"/>
      <c r="E347"/>
      <c r="F347"/>
      <c r="G347"/>
      <c r="H347"/>
      <c r="I347" s="342"/>
      <c r="K347"/>
      <c r="N347"/>
      <c r="O347"/>
      <c r="P347"/>
    </row>
    <row r="348" spans="2:16" x14ac:dyDescent="0.25">
      <c r="B348"/>
      <c r="D348"/>
      <c r="E348"/>
      <c r="F348"/>
      <c r="G348"/>
      <c r="H348"/>
      <c r="I348" s="342"/>
      <c r="K348"/>
      <c r="N348"/>
      <c r="O348"/>
      <c r="P348"/>
    </row>
    <row r="349" spans="2:16" x14ac:dyDescent="0.25">
      <c r="B349"/>
      <c r="D349"/>
      <c r="E349"/>
      <c r="F349"/>
      <c r="G349"/>
      <c r="H349"/>
      <c r="I349" s="342"/>
      <c r="K349"/>
      <c r="N349"/>
      <c r="O349"/>
      <c r="P349"/>
    </row>
    <row r="350" spans="2:16" x14ac:dyDescent="0.25">
      <c r="B350"/>
      <c r="D350"/>
      <c r="E350"/>
      <c r="F350"/>
      <c r="G350"/>
      <c r="H350"/>
      <c r="I350" s="342"/>
      <c r="K350"/>
      <c r="N350"/>
      <c r="O350"/>
      <c r="P350"/>
    </row>
    <row r="351" spans="2:16" x14ac:dyDescent="0.25">
      <c r="B351"/>
      <c r="D351"/>
      <c r="E351"/>
      <c r="F351"/>
      <c r="G351"/>
      <c r="H351"/>
      <c r="I351" s="342"/>
      <c r="K351"/>
      <c r="N351"/>
      <c r="O351"/>
      <c r="P351"/>
    </row>
    <row r="353" spans="2:16" x14ac:dyDescent="0.25">
      <c r="B353" s="340"/>
      <c r="C353" s="340"/>
      <c r="D353" s="340"/>
      <c r="E353" s="340"/>
      <c r="F353" s="340"/>
      <c r="G353" s="340"/>
      <c r="H353" s="340"/>
      <c r="I353" s="341"/>
      <c r="J353"/>
      <c r="K353"/>
      <c r="L353"/>
      <c r="M353"/>
      <c r="N353"/>
      <c r="O353"/>
      <c r="P353"/>
    </row>
    <row r="354" spans="2:16" x14ac:dyDescent="0.25">
      <c r="B354"/>
      <c r="D354"/>
      <c r="E354"/>
      <c r="F354"/>
      <c r="G354"/>
      <c r="H354"/>
      <c r="I354" s="342"/>
      <c r="K354"/>
      <c r="N354"/>
      <c r="O354"/>
      <c r="P354"/>
    </row>
    <row r="355" spans="2:16" x14ac:dyDescent="0.25">
      <c r="B355"/>
      <c r="D355"/>
      <c r="E355"/>
      <c r="F355"/>
      <c r="G355"/>
      <c r="H355"/>
      <c r="I355" s="342"/>
      <c r="K355"/>
      <c r="N355"/>
      <c r="O355"/>
      <c r="P355"/>
    </row>
    <row r="356" spans="2:16" x14ac:dyDescent="0.25">
      <c r="B356"/>
      <c r="D356"/>
      <c r="E356"/>
      <c r="F356"/>
      <c r="G356"/>
      <c r="H356"/>
      <c r="I356" s="342"/>
      <c r="K356"/>
      <c r="N356"/>
      <c r="O356"/>
      <c r="P356"/>
    </row>
    <row r="357" spans="2:16" x14ac:dyDescent="0.25">
      <c r="B357"/>
      <c r="D357"/>
      <c r="E357"/>
      <c r="F357"/>
      <c r="G357"/>
      <c r="H357"/>
      <c r="I357" s="342"/>
      <c r="K357"/>
      <c r="N357"/>
      <c r="O357"/>
      <c r="P357"/>
    </row>
    <row r="358" spans="2:16" x14ac:dyDescent="0.25">
      <c r="B358"/>
      <c r="D358"/>
      <c r="E358"/>
      <c r="F358"/>
      <c r="G358"/>
      <c r="H358"/>
      <c r="I358" s="342"/>
      <c r="K358"/>
      <c r="N358"/>
      <c r="O358"/>
      <c r="P358"/>
    </row>
    <row r="359" spans="2:16" x14ac:dyDescent="0.25">
      <c r="B359"/>
      <c r="D359"/>
      <c r="E359"/>
      <c r="F359"/>
      <c r="G359"/>
      <c r="H359"/>
      <c r="I359" s="342"/>
      <c r="K359"/>
      <c r="N359"/>
      <c r="O359"/>
      <c r="P359"/>
    </row>
    <row r="360" spans="2:16" x14ac:dyDescent="0.25">
      <c r="B360"/>
      <c r="D360"/>
      <c r="E360"/>
      <c r="F360"/>
      <c r="G360"/>
      <c r="H360"/>
      <c r="I360" s="342"/>
      <c r="K360"/>
      <c r="N360"/>
      <c r="O360"/>
      <c r="P360"/>
    </row>
    <row r="361" spans="2:16" x14ac:dyDescent="0.25">
      <c r="B361"/>
      <c r="D361"/>
      <c r="E361"/>
      <c r="F361"/>
      <c r="G361"/>
      <c r="H361"/>
      <c r="I361" s="342"/>
      <c r="K361"/>
      <c r="N361"/>
      <c r="O361"/>
      <c r="P361"/>
    </row>
    <row r="362" spans="2:16" x14ac:dyDescent="0.25">
      <c r="B362"/>
      <c r="D362"/>
      <c r="E362"/>
      <c r="F362"/>
      <c r="G362"/>
      <c r="H362"/>
      <c r="I362" s="342"/>
      <c r="K362"/>
      <c r="N362"/>
      <c r="O362"/>
      <c r="P362"/>
    </row>
    <row r="363" spans="2:16" x14ac:dyDescent="0.25">
      <c r="B363"/>
      <c r="D363"/>
      <c r="E363"/>
      <c r="F363"/>
      <c r="G363"/>
      <c r="H363"/>
      <c r="I363" s="342"/>
      <c r="K363"/>
      <c r="N363"/>
      <c r="O363"/>
      <c r="P363"/>
    </row>
    <row r="364" spans="2:16" x14ac:dyDescent="0.25">
      <c r="B364"/>
      <c r="D364"/>
      <c r="E364"/>
      <c r="F364"/>
      <c r="G364"/>
      <c r="H364"/>
      <c r="I364" s="342"/>
      <c r="K364"/>
      <c r="N364"/>
      <c r="O364"/>
      <c r="P364"/>
    </row>
    <row r="365" spans="2:16" x14ac:dyDescent="0.25">
      <c r="B365"/>
      <c r="D365"/>
      <c r="E365"/>
      <c r="F365"/>
      <c r="G365"/>
      <c r="H365"/>
      <c r="I365" s="342"/>
      <c r="K365"/>
      <c r="N365"/>
      <c r="O365"/>
      <c r="P365"/>
    </row>
    <row r="366" spans="2:16" x14ac:dyDescent="0.25">
      <c r="B366"/>
      <c r="D366"/>
      <c r="E366"/>
      <c r="F366"/>
      <c r="G366"/>
      <c r="H366"/>
      <c r="I366" s="342"/>
      <c r="K366"/>
      <c r="N366"/>
      <c r="O366"/>
      <c r="P366"/>
    </row>
    <row r="368" spans="2:16" x14ac:dyDescent="0.25">
      <c r="B368" s="340"/>
      <c r="C368" s="340"/>
      <c r="D368" s="340"/>
      <c r="E368" s="340"/>
      <c r="F368" s="340"/>
      <c r="G368" s="340"/>
      <c r="H368" s="340"/>
      <c r="I368" s="341"/>
      <c r="J368"/>
      <c r="K368"/>
      <c r="L368"/>
      <c r="M368"/>
      <c r="N368"/>
      <c r="O368"/>
      <c r="P368"/>
    </row>
    <row r="369" spans="2:16" x14ac:dyDescent="0.25">
      <c r="B369"/>
      <c r="D369"/>
      <c r="E369"/>
      <c r="F369"/>
      <c r="G369"/>
      <c r="H369"/>
      <c r="I369" s="342"/>
      <c r="K369"/>
      <c r="N369"/>
      <c r="O369"/>
      <c r="P369"/>
    </row>
    <row r="370" spans="2:16" x14ac:dyDescent="0.25">
      <c r="B370"/>
      <c r="D370"/>
      <c r="E370"/>
      <c r="F370"/>
      <c r="G370"/>
      <c r="H370"/>
      <c r="I370" s="342"/>
      <c r="K370"/>
      <c r="N370"/>
      <c r="O370"/>
      <c r="P370"/>
    </row>
    <row r="371" spans="2:16" x14ac:dyDescent="0.25">
      <c r="B371"/>
      <c r="D371"/>
      <c r="E371"/>
      <c r="F371"/>
      <c r="G371"/>
      <c r="H371"/>
      <c r="I371" s="342"/>
      <c r="K371"/>
      <c r="N371"/>
      <c r="O371"/>
      <c r="P371"/>
    </row>
    <row r="372" spans="2:16" x14ac:dyDescent="0.25">
      <c r="B372"/>
      <c r="D372"/>
      <c r="E372"/>
      <c r="F372"/>
      <c r="G372"/>
      <c r="H372"/>
      <c r="I372" s="342"/>
      <c r="K372"/>
      <c r="N372"/>
      <c r="O372"/>
      <c r="P372"/>
    </row>
    <row r="373" spans="2:16" x14ac:dyDescent="0.25">
      <c r="B373"/>
      <c r="D373"/>
      <c r="E373"/>
      <c r="F373"/>
      <c r="G373"/>
      <c r="H373"/>
      <c r="I373" s="342"/>
      <c r="K373"/>
      <c r="N373"/>
      <c r="O373"/>
      <c r="P373"/>
    </row>
    <row r="374" spans="2:16" x14ac:dyDescent="0.25">
      <c r="B374"/>
      <c r="D374"/>
      <c r="E374"/>
      <c r="F374"/>
      <c r="G374"/>
      <c r="H374"/>
      <c r="I374" s="342"/>
      <c r="K374"/>
      <c r="N374"/>
      <c r="O374"/>
      <c r="P374"/>
    </row>
    <row r="375" spans="2:16" x14ac:dyDescent="0.25">
      <c r="B375"/>
      <c r="D375"/>
      <c r="E375"/>
      <c r="F375"/>
      <c r="G375"/>
      <c r="H375"/>
      <c r="I375" s="342"/>
      <c r="K375"/>
      <c r="N375"/>
      <c r="O375"/>
      <c r="P375"/>
    </row>
    <row r="376" spans="2:16" x14ac:dyDescent="0.25">
      <c r="B376"/>
      <c r="D376"/>
      <c r="E376"/>
      <c r="F376"/>
      <c r="G376"/>
      <c r="H376"/>
      <c r="I376" s="342"/>
      <c r="K376"/>
      <c r="N376"/>
      <c r="O376"/>
      <c r="P376"/>
    </row>
    <row r="377" spans="2:16" x14ac:dyDescent="0.25">
      <c r="B377"/>
      <c r="D377"/>
      <c r="E377"/>
      <c r="F377"/>
      <c r="G377"/>
      <c r="H377"/>
      <c r="I377" s="342"/>
      <c r="K377"/>
      <c r="N377"/>
      <c r="O377"/>
      <c r="P377"/>
    </row>
    <row r="378" spans="2:16" x14ac:dyDescent="0.25">
      <c r="B378"/>
      <c r="D378"/>
      <c r="E378"/>
      <c r="F378"/>
      <c r="G378"/>
      <c r="H378"/>
      <c r="I378" s="342"/>
      <c r="K378"/>
      <c r="N378"/>
      <c r="O378"/>
      <c r="P378"/>
    </row>
    <row r="379" spans="2:16" x14ac:dyDescent="0.25">
      <c r="B379"/>
      <c r="D379"/>
      <c r="E379"/>
      <c r="F379"/>
      <c r="G379"/>
      <c r="H379"/>
      <c r="I379" s="342"/>
      <c r="K379"/>
      <c r="N379"/>
      <c r="O379"/>
      <c r="P379"/>
    </row>
    <row r="380" spans="2:16" x14ac:dyDescent="0.25">
      <c r="B380"/>
      <c r="D380"/>
      <c r="E380"/>
      <c r="F380"/>
      <c r="G380"/>
      <c r="H380"/>
      <c r="I380" s="342"/>
      <c r="K380"/>
      <c r="N380"/>
      <c r="O380"/>
      <c r="P380"/>
    </row>
  </sheetData>
  <mergeCells count="23">
    <mergeCell ref="A52:P52"/>
    <mergeCell ref="B324:H324"/>
    <mergeCell ref="B339:H339"/>
    <mergeCell ref="B353:H353"/>
    <mergeCell ref="B368:H368"/>
    <mergeCell ref="A38:P38"/>
    <mergeCell ref="B39:H39"/>
    <mergeCell ref="J39:P39"/>
    <mergeCell ref="A46:P46"/>
    <mergeCell ref="B47:H47"/>
    <mergeCell ref="J47:P47"/>
    <mergeCell ref="A19:P19"/>
    <mergeCell ref="B20:H20"/>
    <mergeCell ref="J20:P20"/>
    <mergeCell ref="A27:P27"/>
    <mergeCell ref="B28:H28"/>
    <mergeCell ref="J28:P28"/>
    <mergeCell ref="A1:P1"/>
    <mergeCell ref="A2:P2"/>
    <mergeCell ref="A3:P3"/>
    <mergeCell ref="A4:P4"/>
    <mergeCell ref="B5:H5"/>
    <mergeCell ref="J5:P5"/>
  </mergeCells>
  <pageMargins left="0.7" right="0.7" top="0.75" bottom="0.75" header="0.3" footer="0.3"/>
  <headerFooter>
    <oddFooter>&amp;R_x000D_&amp;1#&amp;"Aptos"&amp;10&amp;K000000 Documento interno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03F116-C79B-417F-9E37-00D95D44C307}">
  <sheetPr codeName="Hoja13"/>
  <dimension ref="A1:N341"/>
  <sheetViews>
    <sheetView workbookViewId="0">
      <selection activeCell="A2" sqref="A2:P2"/>
    </sheetView>
  </sheetViews>
  <sheetFormatPr baseColWidth="10" defaultColWidth="11.42578125" defaultRowHeight="15" x14ac:dyDescent="0.25"/>
  <cols>
    <col min="1" max="1" width="55.42578125" style="303" customWidth="1"/>
    <col min="2" max="2" width="14" style="339" customWidth="1"/>
    <col min="3" max="7" width="12.42578125" style="339" customWidth="1"/>
    <col min="8" max="8" width="1.28515625" style="339" customWidth="1"/>
    <col min="9" max="11" width="12.5703125" style="339" customWidth="1"/>
    <col min="12" max="12" width="13.7109375" style="339" customWidth="1"/>
    <col min="13" max="13" width="11.42578125" style="339" customWidth="1"/>
    <col min="14" max="14" width="14" style="339" customWidth="1"/>
  </cols>
  <sheetData>
    <row r="1" spans="1:14" ht="53.25" customHeight="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24.75" customHeight="1" x14ac:dyDescent="0.25">
      <c r="A2" s="378" t="s">
        <v>1</v>
      </c>
      <c r="B2" s="378"/>
      <c r="C2" s="378"/>
      <c r="D2" s="378"/>
      <c r="E2" s="378"/>
      <c r="F2" s="378"/>
      <c r="G2" s="378"/>
      <c r="H2" s="378"/>
      <c r="I2" s="378"/>
      <c r="J2" s="378"/>
      <c r="K2" s="378"/>
      <c r="L2" s="378"/>
      <c r="M2" s="378"/>
      <c r="N2" s="378"/>
    </row>
    <row r="3" spans="1:14" ht="21" x14ac:dyDescent="0.35">
      <c r="A3" s="344" t="s">
        <v>145</v>
      </c>
      <c r="B3" s="344"/>
      <c r="C3" s="344"/>
      <c r="D3" s="344"/>
      <c r="E3" s="344"/>
      <c r="F3" s="344"/>
      <c r="G3" s="344"/>
      <c r="H3" s="344"/>
      <c r="I3" s="344"/>
      <c r="J3" s="344"/>
      <c r="K3" s="344"/>
      <c r="L3" s="344"/>
      <c r="M3" s="344"/>
      <c r="N3" s="344"/>
    </row>
    <row r="4" spans="1:14" x14ac:dyDescent="0.25">
      <c r="A4" s="67"/>
      <c r="B4" s="11" t="s">
        <v>153</v>
      </c>
      <c r="C4" s="12"/>
      <c r="D4" s="12"/>
      <c r="E4" s="12"/>
      <c r="F4" s="12"/>
      <c r="G4" s="12"/>
      <c r="H4" s="345"/>
      <c r="I4" s="11" t="str">
        <f>CONCATENATE("acumulado ",B5)</f>
        <v>acumulado 2023</v>
      </c>
      <c r="J4" s="12"/>
      <c r="K4" s="12"/>
      <c r="L4" s="12"/>
      <c r="M4" s="12"/>
      <c r="N4" s="12"/>
    </row>
    <row r="5" spans="1:14" x14ac:dyDescent="0.25">
      <c r="A5" s="10"/>
      <c r="B5" s="346">
        <v>2023</v>
      </c>
      <c r="C5" s="346">
        <v>2024</v>
      </c>
      <c r="D5" s="346">
        <v>2025</v>
      </c>
      <c r="E5" s="346">
        <v>2026</v>
      </c>
      <c r="F5" s="346" t="str">
        <f>CONCATENATE("var ",RIGHT(E5,2),"/",RIGHT(D5,2))</f>
        <v>var 26/25</v>
      </c>
      <c r="G5" s="346" t="str">
        <f>CONCATENATE("dif ",RIGHT(E5,2),"-",RIGHT(D5,2))</f>
        <v>dif 26-25</v>
      </c>
      <c r="H5" s="345"/>
      <c r="I5" s="346">
        <v>2023</v>
      </c>
      <c r="J5" s="346">
        <v>2024</v>
      </c>
      <c r="K5" s="346">
        <v>2025</v>
      </c>
      <c r="L5" s="346">
        <v>2026</v>
      </c>
      <c r="M5" s="346" t="str">
        <f>CONCATENATE("var ",RIGHT(L5,2),"/",RIGHT(K5,2))</f>
        <v>var 26/25</v>
      </c>
      <c r="N5" s="346" t="str">
        <f>CONCATENATE("dif ",RIGHT(L5,2),"-",RIGHT(K5,2))</f>
        <v>dif 26-25</v>
      </c>
    </row>
    <row r="6" spans="1:14" x14ac:dyDescent="0.25">
      <c r="A6" s="379" t="s">
        <v>146</v>
      </c>
      <c r="B6" s="380">
        <v>16331</v>
      </c>
      <c r="C6" s="380">
        <v>18140</v>
      </c>
      <c r="D6" s="380">
        <v>19286</v>
      </c>
      <c r="E6" s="380">
        <v>15494</v>
      </c>
      <c r="F6" s="381">
        <f>E6/D6-1</f>
        <v>-0.19661930934356531</v>
      </c>
      <c r="G6" s="380">
        <f t="shared" ref="G6:G12" si="0">E6-D6</f>
        <v>-3792</v>
      </c>
      <c r="H6" s="345"/>
      <c r="I6" s="380">
        <v>15658.2</v>
      </c>
      <c r="J6" s="380">
        <v>17794.599999999999</v>
      </c>
      <c r="K6" s="380">
        <v>19492.2</v>
      </c>
      <c r="L6" s="380">
        <v>17340.2</v>
      </c>
      <c r="M6" s="381">
        <f>L6/K6-1</f>
        <v>-0.11040313561321968</v>
      </c>
      <c r="N6" s="380">
        <f>L6-K6</f>
        <v>-2152</v>
      </c>
    </row>
    <row r="7" spans="1:14" x14ac:dyDescent="0.25">
      <c r="A7" s="379" t="s">
        <v>147</v>
      </c>
      <c r="B7" s="380">
        <v>13752</v>
      </c>
      <c r="C7" s="380">
        <v>15705</v>
      </c>
      <c r="D7" s="380">
        <v>16142</v>
      </c>
      <c r="E7" s="380">
        <v>12000</v>
      </c>
      <c r="F7" s="381">
        <f t="shared" ref="F7:F12" si="1">E7/D7-1</f>
        <v>-0.25659769545285593</v>
      </c>
      <c r="G7" s="380">
        <f t="shared" si="0"/>
        <v>-4142</v>
      </c>
      <c r="H7" s="345"/>
      <c r="I7" s="380">
        <v>14274</v>
      </c>
      <c r="J7" s="380">
        <v>16339.8</v>
      </c>
      <c r="K7" s="380">
        <v>17923.2</v>
      </c>
      <c r="L7" s="380">
        <v>15621.8</v>
      </c>
      <c r="M7" s="381">
        <f>L7/K7-1</f>
        <v>-0.1284034101053384</v>
      </c>
      <c r="N7" s="380">
        <f t="shared" ref="N7:N12" si="2">L7-K7</f>
        <v>-2301.4000000000015</v>
      </c>
    </row>
    <row r="8" spans="1:14" x14ac:dyDescent="0.25">
      <c r="A8" s="379" t="s">
        <v>148</v>
      </c>
      <c r="B8" s="380">
        <v>71058</v>
      </c>
      <c r="C8" s="380">
        <v>76872</v>
      </c>
      <c r="D8" s="380">
        <v>79970</v>
      </c>
      <c r="E8" s="380">
        <v>62937</v>
      </c>
      <c r="F8" s="381">
        <f>E8/D8-1</f>
        <v>-0.21299237213955236</v>
      </c>
      <c r="G8" s="380">
        <f t="shared" si="0"/>
        <v>-17033</v>
      </c>
      <c r="H8" s="345"/>
      <c r="I8" s="380">
        <v>68312.600000000006</v>
      </c>
      <c r="J8" s="380">
        <v>76251.8</v>
      </c>
      <c r="K8" s="380">
        <v>81331.399999999994</v>
      </c>
      <c r="L8" s="380">
        <v>70566.399999999994</v>
      </c>
      <c r="M8" s="381">
        <f>L8/K8-1</f>
        <v>-0.13235970363229943</v>
      </c>
      <c r="N8" s="380">
        <f t="shared" si="2"/>
        <v>-10765</v>
      </c>
    </row>
    <row r="9" spans="1:14" x14ac:dyDescent="0.25">
      <c r="A9" s="313" t="s">
        <v>149</v>
      </c>
      <c r="B9" s="382">
        <v>3.89</v>
      </c>
      <c r="C9" s="382">
        <v>4.08</v>
      </c>
      <c r="D9" s="382">
        <v>3.98</v>
      </c>
      <c r="E9" s="382">
        <v>5.23</v>
      </c>
      <c r="F9" s="381">
        <f>E9/D9-1</f>
        <v>0.31407035175879416</v>
      </c>
      <c r="G9" s="382">
        <f t="shared" si="0"/>
        <v>1.2500000000000004</v>
      </c>
      <c r="H9" s="345"/>
      <c r="I9" s="382">
        <v>4.4560000000000004</v>
      </c>
      <c r="J9" s="382">
        <v>4.5939999999999994</v>
      </c>
      <c r="K9" s="382">
        <v>4.4459999999999997</v>
      </c>
      <c r="L9" s="382">
        <v>5.5960000000000001</v>
      </c>
      <c r="M9" s="381">
        <f t="shared" ref="M9:M12" si="3">L9/K9-1</f>
        <v>0.25865946918578508</v>
      </c>
      <c r="N9" s="382">
        <f t="shared" si="2"/>
        <v>1.1500000000000004</v>
      </c>
    </row>
    <row r="10" spans="1:14" x14ac:dyDescent="0.25">
      <c r="A10" s="313" t="s">
        <v>150</v>
      </c>
      <c r="B10" s="383">
        <v>0.84209999999999996</v>
      </c>
      <c r="C10" s="383">
        <v>0.86580000000000001</v>
      </c>
      <c r="D10" s="383">
        <v>0.83700000000000008</v>
      </c>
      <c r="E10" s="383">
        <v>0.77450000000000008</v>
      </c>
      <c r="F10" s="381">
        <f t="shared" si="1"/>
        <v>-7.4671445639187595E-2</v>
      </c>
      <c r="G10" s="383">
        <f t="shared" si="0"/>
        <v>-6.25E-2</v>
      </c>
      <c r="H10" s="345"/>
      <c r="I10" s="383">
        <v>0.91265999999999992</v>
      </c>
      <c r="J10" s="383">
        <v>0.91986000000000001</v>
      </c>
      <c r="K10" s="383">
        <v>0.91974</v>
      </c>
      <c r="L10" s="383">
        <v>0.89701999999999993</v>
      </c>
      <c r="M10" s="381">
        <f t="shared" si="3"/>
        <v>-2.4702633352904124E-2</v>
      </c>
      <c r="N10" s="383">
        <f t="shared" si="2"/>
        <v>-2.2720000000000073E-2</v>
      </c>
    </row>
    <row r="11" spans="1:14" x14ac:dyDescent="0.25">
      <c r="A11" s="313" t="s">
        <v>151</v>
      </c>
      <c r="B11" s="384">
        <v>112.38</v>
      </c>
      <c r="C11" s="384">
        <v>126.91</v>
      </c>
      <c r="D11" s="384">
        <v>135.13999999999999</v>
      </c>
      <c r="E11" s="384">
        <v>120.45</v>
      </c>
      <c r="F11" s="381">
        <f>E11/D11-1</f>
        <v>-0.1087020867248778</v>
      </c>
      <c r="G11" s="384">
        <f t="shared" si="0"/>
        <v>-14.689999999999984</v>
      </c>
      <c r="H11" s="345"/>
      <c r="I11" s="384">
        <v>119.11599999999999</v>
      </c>
      <c r="J11" s="384">
        <v>136.65800000000002</v>
      </c>
      <c r="K11" s="384">
        <v>153.81800000000001</v>
      </c>
      <c r="L11" s="384">
        <v>143.202</v>
      </c>
      <c r="M11" s="381">
        <f t="shared" si="3"/>
        <v>-6.9016630043298055E-2</v>
      </c>
      <c r="N11" s="384">
        <f t="shared" si="2"/>
        <v>-10.616000000000014</v>
      </c>
    </row>
    <row r="12" spans="1:14" x14ac:dyDescent="0.25">
      <c r="A12" s="313" t="s">
        <v>152</v>
      </c>
      <c r="B12" s="385">
        <v>18962511.129999999</v>
      </c>
      <c r="C12" s="385">
        <v>25176014.649999999</v>
      </c>
      <c r="D12" s="385">
        <v>28352295.129999999</v>
      </c>
      <c r="E12" s="385">
        <v>18782550.109999999</v>
      </c>
      <c r="F12" s="381">
        <f t="shared" si="1"/>
        <v>-0.337529818172431</v>
      </c>
      <c r="G12" s="385">
        <f t="shared" si="0"/>
        <v>-9569745.0199999996</v>
      </c>
      <c r="H12" s="345"/>
      <c r="I12" s="385">
        <v>119746985.17</v>
      </c>
      <c r="J12" s="385">
        <v>164404077.28</v>
      </c>
      <c r="K12" s="385">
        <v>212383917.28</v>
      </c>
      <c r="L12" s="385">
        <v>197815269.35000002</v>
      </c>
      <c r="M12" s="381">
        <f t="shared" si="3"/>
        <v>-6.8595815147307726E-2</v>
      </c>
      <c r="N12" s="385">
        <f t="shared" si="2"/>
        <v>-14568647.929999977</v>
      </c>
    </row>
    <row r="13" spans="1:14" ht="21" x14ac:dyDescent="0.35">
      <c r="A13" s="258"/>
      <c r="B13" s="258"/>
      <c r="C13" s="258"/>
      <c r="D13" s="258"/>
      <c r="E13" s="258"/>
      <c r="F13" s="258"/>
      <c r="G13" s="258"/>
      <c r="H13" s="258"/>
      <c r="I13" s="258"/>
      <c r="J13" s="258"/>
      <c r="K13" s="258"/>
      <c r="L13" s="258"/>
      <c r="M13" s="258"/>
      <c r="N13" s="258"/>
    </row>
    <row r="285" spans="2:14" x14ac:dyDescent="0.25">
      <c r="B285" s="340"/>
      <c r="C285" s="340"/>
      <c r="D285" s="340"/>
      <c r="E285" s="340"/>
      <c r="F285" s="340"/>
      <c r="G285" s="340"/>
      <c r="H285" s="341"/>
      <c r="I285"/>
      <c r="J285"/>
      <c r="K285"/>
      <c r="L285"/>
      <c r="M285"/>
      <c r="N285"/>
    </row>
    <row r="286" spans="2:14" x14ac:dyDescent="0.25">
      <c r="B286"/>
      <c r="D286"/>
      <c r="E286"/>
      <c r="F286"/>
      <c r="G286"/>
      <c r="H286" s="342"/>
      <c r="J286"/>
      <c r="L286"/>
    </row>
    <row r="287" spans="2:14" x14ac:dyDescent="0.25">
      <c r="B287"/>
      <c r="D287"/>
      <c r="E287"/>
      <c r="F287"/>
      <c r="G287"/>
      <c r="H287" s="342"/>
      <c r="J287"/>
      <c r="L287"/>
    </row>
    <row r="288" spans="2:14" x14ac:dyDescent="0.25">
      <c r="B288"/>
      <c r="D288"/>
      <c r="E288"/>
      <c r="F288"/>
      <c r="G288"/>
      <c r="H288" s="342"/>
      <c r="J288"/>
      <c r="L288"/>
    </row>
    <row r="289" spans="2:14" x14ac:dyDescent="0.25">
      <c r="B289"/>
      <c r="D289"/>
      <c r="E289"/>
      <c r="F289"/>
      <c r="G289"/>
      <c r="H289" s="342"/>
      <c r="J289"/>
      <c r="L289"/>
    </row>
    <row r="290" spans="2:14" x14ac:dyDescent="0.25">
      <c r="B290"/>
      <c r="D290"/>
      <c r="E290"/>
      <c r="F290"/>
      <c r="G290"/>
      <c r="H290" s="342"/>
      <c r="J290"/>
      <c r="L290"/>
    </row>
    <row r="291" spans="2:14" x14ac:dyDescent="0.25">
      <c r="B291"/>
      <c r="D291"/>
      <c r="E291"/>
      <c r="F291"/>
      <c r="G291"/>
      <c r="H291" s="342"/>
      <c r="J291"/>
      <c r="L291"/>
    </row>
    <row r="292" spans="2:14" x14ac:dyDescent="0.25">
      <c r="B292"/>
      <c r="D292"/>
      <c r="E292"/>
      <c r="F292"/>
      <c r="G292"/>
      <c r="H292" s="342"/>
      <c r="J292"/>
      <c r="L292"/>
    </row>
    <row r="293" spans="2:14" x14ac:dyDescent="0.25">
      <c r="B293"/>
      <c r="D293"/>
      <c r="E293"/>
      <c r="F293"/>
      <c r="G293"/>
      <c r="H293" s="342"/>
      <c r="J293"/>
      <c r="L293"/>
    </row>
    <row r="294" spans="2:14" x14ac:dyDescent="0.25">
      <c r="B294"/>
      <c r="D294"/>
      <c r="E294"/>
      <c r="F294"/>
      <c r="G294"/>
      <c r="H294" s="342"/>
      <c r="J294"/>
      <c r="L294"/>
    </row>
    <row r="295" spans="2:14" x14ac:dyDescent="0.25">
      <c r="B295"/>
      <c r="D295"/>
      <c r="E295"/>
      <c r="F295"/>
      <c r="G295"/>
      <c r="H295" s="342"/>
      <c r="J295"/>
      <c r="L295"/>
    </row>
    <row r="296" spans="2:14" x14ac:dyDescent="0.25">
      <c r="B296"/>
      <c r="D296"/>
      <c r="E296"/>
      <c r="F296"/>
      <c r="G296"/>
      <c r="H296" s="342"/>
      <c r="J296"/>
      <c r="L296"/>
    </row>
    <row r="297" spans="2:14" x14ac:dyDescent="0.25">
      <c r="B297"/>
      <c r="D297"/>
      <c r="E297"/>
      <c r="F297"/>
      <c r="G297"/>
      <c r="H297" s="342"/>
      <c r="J297"/>
      <c r="L297"/>
    </row>
    <row r="298" spans="2:14" x14ac:dyDescent="0.25">
      <c r="B298"/>
      <c r="E298"/>
      <c r="F298"/>
      <c r="G298"/>
      <c r="H298" s="342"/>
      <c r="J298"/>
      <c r="L298"/>
    </row>
    <row r="300" spans="2:14" x14ac:dyDescent="0.25">
      <c r="B300" s="340"/>
      <c r="C300" s="340"/>
      <c r="D300" s="340"/>
      <c r="E300" s="340"/>
      <c r="F300" s="340"/>
      <c r="G300" s="340"/>
      <c r="H300" s="341"/>
      <c r="I300"/>
      <c r="J300"/>
      <c r="K300"/>
      <c r="L300"/>
      <c r="M300"/>
      <c r="N300"/>
    </row>
    <row r="301" spans="2:14" x14ac:dyDescent="0.25">
      <c r="B301"/>
      <c r="D301"/>
      <c r="E301"/>
      <c r="F301"/>
      <c r="G301"/>
      <c r="H301" s="342"/>
      <c r="J301"/>
      <c r="M301"/>
      <c r="N301"/>
    </row>
    <row r="302" spans="2:14" x14ac:dyDescent="0.25">
      <c r="B302"/>
      <c r="D302"/>
      <c r="E302"/>
      <c r="F302"/>
      <c r="G302"/>
      <c r="H302" s="342"/>
      <c r="J302"/>
      <c r="M302"/>
      <c r="N302"/>
    </row>
    <row r="303" spans="2:14" x14ac:dyDescent="0.25">
      <c r="B303"/>
      <c r="D303"/>
      <c r="E303"/>
      <c r="F303"/>
      <c r="G303"/>
      <c r="H303" s="342"/>
      <c r="J303"/>
      <c r="M303"/>
      <c r="N303"/>
    </row>
    <row r="304" spans="2:14" x14ac:dyDescent="0.25">
      <c r="B304"/>
      <c r="D304"/>
      <c r="E304"/>
      <c r="F304"/>
      <c r="G304"/>
      <c r="H304" s="342"/>
      <c r="J304"/>
      <c r="M304"/>
      <c r="N304"/>
    </row>
    <row r="305" spans="2:14" x14ac:dyDescent="0.25">
      <c r="B305"/>
      <c r="D305"/>
      <c r="E305"/>
      <c r="F305"/>
      <c r="G305"/>
      <c r="H305" s="342"/>
      <c r="J305"/>
      <c r="M305"/>
      <c r="N305"/>
    </row>
    <row r="306" spans="2:14" x14ac:dyDescent="0.25">
      <c r="B306"/>
      <c r="D306"/>
      <c r="E306"/>
      <c r="F306"/>
      <c r="G306"/>
      <c r="H306" s="342"/>
      <c r="J306"/>
      <c r="M306"/>
      <c r="N306"/>
    </row>
    <row r="307" spans="2:14" x14ac:dyDescent="0.25">
      <c r="B307"/>
      <c r="D307"/>
      <c r="E307"/>
      <c r="F307"/>
      <c r="G307"/>
      <c r="H307" s="342"/>
      <c r="J307"/>
      <c r="M307"/>
      <c r="N307"/>
    </row>
    <row r="308" spans="2:14" x14ac:dyDescent="0.25">
      <c r="B308"/>
      <c r="D308"/>
      <c r="E308"/>
      <c r="F308"/>
      <c r="G308"/>
      <c r="H308" s="342"/>
      <c r="J308"/>
      <c r="M308"/>
      <c r="N308"/>
    </row>
    <row r="309" spans="2:14" x14ac:dyDescent="0.25">
      <c r="B309"/>
      <c r="D309"/>
      <c r="E309"/>
      <c r="F309"/>
      <c r="G309"/>
      <c r="H309" s="342"/>
      <c r="J309"/>
      <c r="M309"/>
      <c r="N309"/>
    </row>
    <row r="310" spans="2:14" x14ac:dyDescent="0.25">
      <c r="B310"/>
      <c r="D310"/>
      <c r="E310"/>
      <c r="F310"/>
      <c r="G310"/>
      <c r="H310" s="342"/>
      <c r="J310"/>
      <c r="M310"/>
      <c r="N310"/>
    </row>
    <row r="311" spans="2:14" x14ac:dyDescent="0.25">
      <c r="B311"/>
      <c r="D311"/>
      <c r="E311"/>
      <c r="F311"/>
      <c r="G311"/>
      <c r="H311" s="342"/>
      <c r="J311"/>
      <c r="M311"/>
      <c r="N311"/>
    </row>
    <row r="312" spans="2:14" x14ac:dyDescent="0.25">
      <c r="B312"/>
      <c r="D312"/>
      <c r="E312"/>
      <c r="F312"/>
      <c r="G312"/>
      <c r="H312" s="342"/>
      <c r="J312"/>
      <c r="M312"/>
      <c r="N312"/>
    </row>
    <row r="314" spans="2:14" x14ac:dyDescent="0.25">
      <c r="B314" s="340"/>
      <c r="C314" s="340"/>
      <c r="D314" s="340"/>
      <c r="E314" s="340"/>
      <c r="F314" s="340"/>
      <c r="G314" s="340"/>
      <c r="H314" s="341"/>
      <c r="I314"/>
      <c r="J314"/>
      <c r="K314"/>
      <c r="L314"/>
      <c r="M314"/>
      <c r="N314"/>
    </row>
    <row r="315" spans="2:14" x14ac:dyDescent="0.25">
      <c r="B315"/>
      <c r="D315"/>
      <c r="E315"/>
      <c r="F315"/>
      <c r="G315"/>
      <c r="H315" s="342"/>
      <c r="J315"/>
      <c r="M315"/>
      <c r="N315"/>
    </row>
    <row r="316" spans="2:14" x14ac:dyDescent="0.25">
      <c r="B316"/>
      <c r="D316"/>
      <c r="E316"/>
      <c r="F316"/>
      <c r="G316"/>
      <c r="H316" s="342"/>
      <c r="J316"/>
      <c r="M316"/>
      <c r="N316"/>
    </row>
    <row r="317" spans="2:14" x14ac:dyDescent="0.25">
      <c r="B317"/>
      <c r="D317"/>
      <c r="E317"/>
      <c r="F317"/>
      <c r="G317"/>
      <c r="H317" s="342"/>
      <c r="J317"/>
      <c r="M317"/>
      <c r="N317"/>
    </row>
    <row r="318" spans="2:14" x14ac:dyDescent="0.25">
      <c r="B318"/>
      <c r="D318"/>
      <c r="E318"/>
      <c r="F318"/>
      <c r="G318"/>
      <c r="H318" s="342"/>
      <c r="J318"/>
      <c r="M318"/>
      <c r="N318"/>
    </row>
    <row r="319" spans="2:14" x14ac:dyDescent="0.25">
      <c r="B319"/>
      <c r="D319"/>
      <c r="E319"/>
      <c r="F319"/>
      <c r="G319"/>
      <c r="H319" s="342"/>
      <c r="J319"/>
      <c r="M319"/>
      <c r="N319"/>
    </row>
    <row r="320" spans="2:14" x14ac:dyDescent="0.25">
      <c r="B320"/>
      <c r="D320"/>
      <c r="E320"/>
      <c r="F320"/>
      <c r="G320"/>
      <c r="H320" s="342"/>
      <c r="J320"/>
      <c r="M320"/>
      <c r="N320"/>
    </row>
    <row r="321" spans="2:14" x14ac:dyDescent="0.25">
      <c r="B321"/>
      <c r="D321"/>
      <c r="E321"/>
      <c r="F321"/>
      <c r="G321"/>
      <c r="H321" s="342"/>
      <c r="J321"/>
      <c r="M321"/>
      <c r="N321"/>
    </row>
    <row r="322" spans="2:14" x14ac:dyDescent="0.25">
      <c r="B322"/>
      <c r="D322"/>
      <c r="E322"/>
      <c r="F322"/>
      <c r="G322"/>
      <c r="H322" s="342"/>
      <c r="J322"/>
      <c r="M322"/>
      <c r="N322"/>
    </row>
    <row r="323" spans="2:14" x14ac:dyDescent="0.25">
      <c r="B323"/>
      <c r="D323"/>
      <c r="E323"/>
      <c r="F323"/>
      <c r="G323"/>
      <c r="H323" s="342"/>
      <c r="J323"/>
      <c r="M323"/>
      <c r="N323"/>
    </row>
    <row r="324" spans="2:14" x14ac:dyDescent="0.25">
      <c r="B324"/>
      <c r="D324"/>
      <c r="E324"/>
      <c r="F324"/>
      <c r="G324"/>
      <c r="H324" s="342"/>
      <c r="J324"/>
      <c r="M324"/>
      <c r="N324"/>
    </row>
    <row r="325" spans="2:14" x14ac:dyDescent="0.25">
      <c r="B325"/>
      <c r="D325"/>
      <c r="E325"/>
      <c r="F325"/>
      <c r="G325"/>
      <c r="H325" s="342"/>
      <c r="J325"/>
      <c r="M325"/>
      <c r="N325"/>
    </row>
    <row r="326" spans="2:14" x14ac:dyDescent="0.25">
      <c r="B326"/>
      <c r="D326"/>
      <c r="E326"/>
      <c r="F326"/>
      <c r="G326"/>
      <c r="H326" s="342"/>
      <c r="J326"/>
      <c r="M326"/>
      <c r="N326"/>
    </row>
    <row r="327" spans="2:14" x14ac:dyDescent="0.25">
      <c r="B327"/>
      <c r="D327"/>
      <c r="E327"/>
      <c r="F327"/>
      <c r="G327"/>
      <c r="H327" s="342"/>
      <c r="J327"/>
      <c r="M327"/>
      <c r="N327"/>
    </row>
    <row r="329" spans="2:14" x14ac:dyDescent="0.25">
      <c r="B329" s="340"/>
      <c r="C329" s="340"/>
      <c r="D329" s="340"/>
      <c r="E329" s="340"/>
      <c r="F329" s="340"/>
      <c r="G329" s="340"/>
      <c r="H329" s="341"/>
      <c r="I329"/>
      <c r="J329"/>
      <c r="K329"/>
      <c r="L329"/>
      <c r="M329"/>
      <c r="N329"/>
    </row>
    <row r="330" spans="2:14" x14ac:dyDescent="0.25">
      <c r="B330"/>
      <c r="D330"/>
      <c r="E330"/>
      <c r="F330"/>
      <c r="G330"/>
      <c r="H330" s="342"/>
      <c r="J330"/>
      <c r="M330"/>
      <c r="N330"/>
    </row>
    <row r="331" spans="2:14" x14ac:dyDescent="0.25">
      <c r="B331"/>
      <c r="D331"/>
      <c r="E331"/>
      <c r="F331"/>
      <c r="G331"/>
      <c r="H331" s="342"/>
      <c r="J331"/>
      <c r="M331"/>
      <c r="N331"/>
    </row>
    <row r="332" spans="2:14" x14ac:dyDescent="0.25">
      <c r="B332"/>
      <c r="D332"/>
      <c r="E332"/>
      <c r="F332"/>
      <c r="G332"/>
      <c r="H332" s="342"/>
      <c r="J332"/>
      <c r="M332"/>
      <c r="N332"/>
    </row>
    <row r="333" spans="2:14" x14ac:dyDescent="0.25">
      <c r="B333"/>
      <c r="D333"/>
      <c r="E333"/>
      <c r="F333"/>
      <c r="G333"/>
      <c r="H333" s="342"/>
      <c r="J333"/>
      <c r="M333"/>
      <c r="N333"/>
    </row>
    <row r="334" spans="2:14" x14ac:dyDescent="0.25">
      <c r="B334"/>
      <c r="D334"/>
      <c r="E334"/>
      <c r="F334"/>
      <c r="G334"/>
      <c r="H334" s="342"/>
      <c r="J334"/>
      <c r="M334"/>
      <c r="N334"/>
    </row>
    <row r="335" spans="2:14" x14ac:dyDescent="0.25">
      <c r="B335"/>
      <c r="D335"/>
      <c r="E335"/>
      <c r="F335"/>
      <c r="G335"/>
      <c r="H335" s="342"/>
      <c r="J335"/>
      <c r="M335"/>
      <c r="N335"/>
    </row>
    <row r="336" spans="2:14" x14ac:dyDescent="0.25">
      <c r="B336"/>
      <c r="D336"/>
      <c r="E336"/>
      <c r="F336"/>
      <c r="G336"/>
      <c r="H336" s="342"/>
      <c r="J336"/>
      <c r="M336"/>
      <c r="N336"/>
    </row>
    <row r="337" spans="2:14" x14ac:dyDescent="0.25">
      <c r="B337"/>
      <c r="D337"/>
      <c r="E337"/>
      <c r="F337"/>
      <c r="G337"/>
      <c r="H337" s="342"/>
      <c r="J337"/>
      <c r="M337"/>
      <c r="N337"/>
    </row>
    <row r="338" spans="2:14" x14ac:dyDescent="0.25">
      <c r="B338"/>
      <c r="D338"/>
      <c r="E338"/>
      <c r="F338"/>
      <c r="G338"/>
      <c r="H338" s="342"/>
      <c r="J338"/>
      <c r="M338"/>
      <c r="N338"/>
    </row>
    <row r="339" spans="2:14" x14ac:dyDescent="0.25">
      <c r="B339"/>
      <c r="D339"/>
      <c r="E339"/>
      <c r="F339"/>
      <c r="G339"/>
      <c r="H339" s="342"/>
      <c r="J339"/>
      <c r="M339"/>
      <c r="N339"/>
    </row>
    <row r="340" spans="2:14" x14ac:dyDescent="0.25">
      <c r="B340"/>
      <c r="D340"/>
      <c r="E340"/>
      <c r="F340"/>
      <c r="G340"/>
      <c r="H340" s="342"/>
      <c r="J340"/>
      <c r="M340"/>
      <c r="N340"/>
    </row>
    <row r="341" spans="2:14" x14ac:dyDescent="0.25">
      <c r="B341"/>
      <c r="D341"/>
      <c r="E341"/>
      <c r="F341"/>
      <c r="G341"/>
      <c r="H341" s="342"/>
      <c r="J341"/>
      <c r="M341"/>
      <c r="N341"/>
    </row>
  </sheetData>
  <mergeCells count="10">
    <mergeCell ref="B285:G285"/>
    <mergeCell ref="B300:G300"/>
    <mergeCell ref="B314:G314"/>
    <mergeCell ref="B329:G329"/>
    <mergeCell ref="A1:N1"/>
    <mergeCell ref="A2:N2"/>
    <mergeCell ref="A3:N3"/>
    <mergeCell ref="B4:G4"/>
    <mergeCell ref="I4:N4"/>
    <mergeCell ref="A13:N13"/>
  </mergeCells>
  <pageMargins left="0.7" right="0.7" top="0.75" bottom="0.75" header="0.3" footer="0.3"/>
  <headerFooter>
    <oddFooter>&amp;R_x000D_&amp;1#&amp;"Aptos"&amp;10&amp;K000000 Documento interno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Indicadores alojativos</vt:lpstr>
      <vt:lpstr>Pasajeros</vt:lpstr>
      <vt:lpstr>Turistas FRONTUR</vt:lpstr>
      <vt:lpstr>Vivienda Vacacional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Marjorie Pérez García</dc:creator>
  <cp:lastModifiedBy>Marjorie Pérez García</cp:lastModifiedBy>
  <dcterms:created xsi:type="dcterms:W3CDTF">2026-07-07T07:49:06Z</dcterms:created>
  <dcterms:modified xsi:type="dcterms:W3CDTF">2026-07-07T07:52:40Z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1cee399-9820-426f-a9dc-8d935479c632_Enabled">
    <vt:lpwstr>true</vt:lpwstr>
  </property>
  <property fmtid="{D5CDD505-2E9C-101B-9397-08002B2CF9AE}" pid="3" name="MSIP_Label_b1cee399-9820-426f-a9dc-8d935479c632_SetDate">
    <vt:lpwstr>2026-07-07T07:51:52Z</vt:lpwstr>
  </property>
  <property fmtid="{D5CDD505-2E9C-101B-9397-08002B2CF9AE}" pid="4" name="MSIP_Label_b1cee399-9820-426f-a9dc-8d935479c632_Method">
    <vt:lpwstr>Standard</vt:lpwstr>
  </property>
  <property fmtid="{D5CDD505-2E9C-101B-9397-08002B2CF9AE}" pid="5" name="MSIP_Label_b1cee399-9820-426f-a9dc-8d935479c632_Name">
    <vt:lpwstr>Interno</vt:lpwstr>
  </property>
  <property fmtid="{D5CDD505-2E9C-101B-9397-08002B2CF9AE}" pid="6" name="MSIP_Label_b1cee399-9820-426f-a9dc-8d935479c632_SiteId">
    <vt:lpwstr>c0807238-6fb1-47c8-ac5c-ed6069bd0d1b</vt:lpwstr>
  </property>
  <property fmtid="{D5CDD505-2E9C-101B-9397-08002B2CF9AE}" pid="7" name="MSIP_Label_b1cee399-9820-426f-a9dc-8d935479c632_ActionId">
    <vt:lpwstr>fd2ee939-9e31-4697-9a41-1477b9b8ebbe</vt:lpwstr>
  </property>
  <property fmtid="{D5CDD505-2E9C-101B-9397-08002B2CF9AE}" pid="8" name="MSIP_Label_b1cee399-9820-426f-a9dc-8d935479c632_ContentBits">
    <vt:lpwstr>2</vt:lpwstr>
  </property>
  <property fmtid="{D5CDD505-2E9C-101B-9397-08002B2CF9AE}" pid="9" name="MSIP_Label_b1cee399-9820-426f-a9dc-8d935479c632_Tag">
    <vt:lpwstr>10, 3, 0, 1</vt:lpwstr>
  </property>
</Properties>
</file>