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/2026/"/>
    </mc:Choice>
  </mc:AlternateContent>
  <xr:revisionPtr revIDLastSave="0" documentId="8_{149BECFE-840F-4215-9C7F-EE719859778F}" xr6:coauthVersionLast="47" xr6:coauthVersionMax="47" xr10:uidLastSave="{00000000-0000-0000-0000-000000000000}"/>
  <bookViews>
    <workbookView xWindow="-120" yWindow="-120" windowWidth="29040" windowHeight="15720" xr2:uid="{429B728C-71DC-4EF7-ABBA-8A53A828B3AE}"/>
  </bookViews>
  <sheets>
    <sheet name="Indicadores alojativos" sheetId="1" r:id="rId1"/>
    <sheet name="Vivienda Vacacional" sheetId="4" r:id="rId2"/>
    <sheet name="Pasajeros" sheetId="2" r:id="rId3"/>
    <sheet name="Turistas FRONTU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" i="4" l="1"/>
  <c r="G5" i="4"/>
  <c r="F5" i="4"/>
  <c r="P48" i="3"/>
  <c r="G48" i="3"/>
  <c r="J47" i="3"/>
  <c r="P40" i="3"/>
  <c r="N40" i="3"/>
  <c r="J39" i="3"/>
  <c r="J28" i="3"/>
  <c r="J20" i="3"/>
  <c r="O6" i="3"/>
  <c r="N6" i="3"/>
  <c r="H6" i="3"/>
  <c r="J5" i="3"/>
  <c r="M100" i="2"/>
  <c r="P100" i="2" s="1"/>
  <c r="J99" i="2"/>
  <c r="M62" i="2"/>
  <c r="J61" i="2"/>
  <c r="M56" i="2"/>
  <c r="J55" i="2"/>
  <c r="M50" i="2"/>
  <c r="B50" i="2"/>
  <c r="J49" i="2"/>
  <c r="M12" i="2"/>
  <c r="L12" i="2"/>
  <c r="D12" i="2"/>
  <c r="J11" i="2"/>
  <c r="P6" i="2"/>
  <c r="J5" i="2"/>
  <c r="J324" i="1"/>
  <c r="C152" i="1"/>
  <c r="M87" i="1"/>
  <c r="P87" i="1" s="1"/>
  <c r="M71" i="1"/>
  <c r="L71" i="1"/>
  <c r="K71" i="1"/>
  <c r="J71" i="1"/>
  <c r="C57" i="1"/>
  <c r="B57" i="1"/>
  <c r="M22" i="1"/>
  <c r="N22" i="1" s="1"/>
  <c r="L22" i="1"/>
  <c r="K22" i="1"/>
  <c r="J22" i="1"/>
  <c r="C22" i="1"/>
  <c r="B22" i="1"/>
  <c r="L262" i="1"/>
  <c r="J5" i="1"/>
  <c r="P7" i="1" l="1"/>
  <c r="M196" i="1"/>
  <c r="L139" i="1"/>
  <c r="C140" i="1"/>
  <c r="B154" i="1"/>
  <c r="C154" i="1"/>
  <c r="C169" i="1"/>
  <c r="J139" i="1"/>
  <c r="O9" i="1"/>
  <c r="P9" i="1"/>
  <c r="N9" i="1"/>
  <c r="B147" i="1"/>
  <c r="B178" i="1"/>
  <c r="O12" i="1"/>
  <c r="P12" i="1"/>
  <c r="N12" i="1"/>
  <c r="B148" i="1"/>
  <c r="C159" i="1"/>
  <c r="C178" i="1"/>
  <c r="C148" i="1"/>
  <c r="C189" i="1"/>
  <c r="O43" i="1"/>
  <c r="N43" i="1"/>
  <c r="P14" i="1"/>
  <c r="K139" i="1"/>
  <c r="B144" i="1"/>
  <c r="N30" i="1"/>
  <c r="O30" i="1"/>
  <c r="B138" i="1"/>
  <c r="B141" i="1"/>
  <c r="B145" i="1"/>
  <c r="C138" i="1"/>
  <c r="C141" i="1"/>
  <c r="C145" i="1"/>
  <c r="C27" i="1"/>
  <c r="C165" i="1"/>
  <c r="C180" i="1"/>
  <c r="B142" i="1"/>
  <c r="J142" i="1"/>
  <c r="C142" i="1"/>
  <c r="C161" i="1"/>
  <c r="O81" i="1"/>
  <c r="N81" i="1"/>
  <c r="B194" i="1"/>
  <c r="O66" i="1"/>
  <c r="N66" i="1"/>
  <c r="B27" i="1"/>
  <c r="B172" i="1"/>
  <c r="C174" i="1"/>
  <c r="C170" i="1"/>
  <c r="C167" i="1"/>
  <c r="C144" i="1"/>
  <c r="C147" i="1"/>
  <c r="C153" i="1"/>
  <c r="C137" i="1"/>
  <c r="F18" i="2"/>
  <c r="G18" i="2"/>
  <c r="F20" i="2"/>
  <c r="G20" i="2"/>
  <c r="G13" i="2"/>
  <c r="F13" i="2"/>
  <c r="P91" i="2"/>
  <c r="P8" i="2"/>
  <c r="O16" i="2"/>
  <c r="N16" i="2"/>
  <c r="G19" i="2"/>
  <c r="F19" i="2"/>
  <c r="O34" i="2"/>
  <c r="N34" i="2"/>
  <c r="P65" i="2"/>
  <c r="P83" i="2"/>
  <c r="P9" i="2"/>
  <c r="P75" i="2"/>
  <c r="G8" i="3"/>
  <c r="F8" i="3"/>
  <c r="P7" i="2"/>
  <c r="O7" i="2"/>
  <c r="N7" i="2"/>
  <c r="G33" i="2"/>
  <c r="F33" i="2"/>
  <c r="P84" i="2"/>
  <c r="P85" i="2"/>
  <c r="O42" i="3"/>
  <c r="N42" i="3"/>
  <c r="H44" i="3"/>
  <c r="O12" i="3"/>
  <c r="N12" i="3"/>
  <c r="P71" i="2"/>
  <c r="P93" i="2"/>
  <c r="P63" i="2"/>
  <c r="P67" i="2"/>
  <c r="P81" i="2"/>
  <c r="P87" i="2"/>
  <c r="G15" i="3"/>
  <c r="F15" i="3"/>
  <c r="P77" i="2"/>
  <c r="H45" i="3"/>
  <c r="O13" i="3"/>
  <c r="N13" i="3"/>
  <c r="H42" i="3"/>
  <c r="F51" i="3"/>
  <c r="G51" i="3"/>
  <c r="F50" i="3"/>
  <c r="G50" i="3"/>
  <c r="H43" i="3"/>
  <c r="F41" i="3"/>
  <c r="H41" i="3"/>
  <c r="G41" i="3"/>
  <c r="G11" i="4"/>
  <c r="F11" i="4"/>
  <c r="F7" i="4"/>
  <c r="G7" i="4"/>
  <c r="G9" i="4"/>
  <c r="F9" i="4"/>
  <c r="J277" i="1"/>
  <c r="J292" i="1"/>
  <c r="J216" i="1"/>
  <c r="J231" i="1"/>
  <c r="J261" i="1"/>
  <c r="J308" i="1"/>
  <c r="J247" i="1"/>
  <c r="J135" i="1"/>
  <c r="J121" i="1"/>
  <c r="J86" i="1"/>
  <c r="J186" i="1"/>
  <c r="J151" i="1"/>
  <c r="J200" i="1"/>
  <c r="J70" i="1"/>
  <c r="J21" i="1"/>
  <c r="J56" i="1"/>
  <c r="D354" i="1"/>
  <c r="D201" i="1"/>
  <c r="D325" i="1"/>
  <c r="D278" i="1"/>
  <c r="D262" i="1"/>
  <c r="D309" i="1"/>
  <c r="D340" i="1"/>
  <c r="D187" i="1"/>
  <c r="D248" i="1"/>
  <c r="D369" i="1"/>
  <c r="D152" i="1"/>
  <c r="D293" i="1"/>
  <c r="D217" i="1"/>
  <c r="D71" i="1"/>
  <c r="D87" i="1"/>
  <c r="D232" i="1"/>
  <c r="D122" i="1"/>
  <c r="E136" i="1"/>
  <c r="P71" i="1"/>
  <c r="O71" i="1"/>
  <c r="N71" i="1"/>
  <c r="H6" i="1"/>
  <c r="O6" i="1"/>
  <c r="F6" i="1"/>
  <c r="O22" i="1"/>
  <c r="M325" i="1"/>
  <c r="M309" i="1"/>
  <c r="M369" i="1"/>
  <c r="M248" i="1"/>
  <c r="M187" i="1"/>
  <c r="M201" i="1"/>
  <c r="M293" i="1"/>
  <c r="M354" i="1"/>
  <c r="M232" i="1"/>
  <c r="M152" i="1"/>
  <c r="M217" i="1"/>
  <c r="M340" i="1"/>
  <c r="M278" i="1"/>
  <c r="M262" i="1"/>
  <c r="M57" i="1"/>
  <c r="M122" i="1"/>
  <c r="M136" i="1"/>
  <c r="D136" i="1"/>
  <c r="P22" i="1"/>
  <c r="E278" i="1"/>
  <c r="E369" i="1"/>
  <c r="E152" i="1"/>
  <c r="E309" i="1"/>
  <c r="E340" i="1"/>
  <c r="E187" i="1"/>
  <c r="E248" i="1"/>
  <c r="E201" i="1"/>
  <c r="E354" i="1"/>
  <c r="E293" i="1"/>
  <c r="E262" i="1"/>
  <c r="E325" i="1"/>
  <c r="E217" i="1"/>
  <c r="E71" i="1"/>
  <c r="E87" i="1"/>
  <c r="E232" i="1"/>
  <c r="E122" i="1"/>
  <c r="K369" i="1"/>
  <c r="K340" i="1"/>
  <c r="K187" i="1"/>
  <c r="K248" i="1"/>
  <c r="K293" i="1"/>
  <c r="K354" i="1"/>
  <c r="K325" i="1"/>
  <c r="K278" i="1"/>
  <c r="K152" i="1"/>
  <c r="K309" i="1"/>
  <c r="K217" i="1"/>
  <c r="K201" i="1"/>
  <c r="K232" i="1"/>
  <c r="K57" i="1"/>
  <c r="K122" i="1"/>
  <c r="K136" i="1"/>
  <c r="K262" i="1"/>
  <c r="E57" i="1"/>
  <c r="D22" i="1"/>
  <c r="J57" i="1"/>
  <c r="G6" i="1"/>
  <c r="J340" i="1"/>
  <c r="J369" i="1"/>
  <c r="J187" i="1"/>
  <c r="J248" i="1"/>
  <c r="J201" i="1"/>
  <c r="J354" i="1"/>
  <c r="J325" i="1"/>
  <c r="J152" i="1"/>
  <c r="J309" i="1"/>
  <c r="J217" i="1"/>
  <c r="J293" i="1"/>
  <c r="J232" i="1"/>
  <c r="J262" i="1"/>
  <c r="J278" i="1"/>
  <c r="J122" i="1"/>
  <c r="J136" i="1"/>
  <c r="E22" i="1"/>
  <c r="N6" i="1"/>
  <c r="J87" i="1"/>
  <c r="L369" i="1"/>
  <c r="L325" i="1"/>
  <c r="L187" i="1"/>
  <c r="L309" i="1"/>
  <c r="L248" i="1"/>
  <c r="L201" i="1"/>
  <c r="L293" i="1"/>
  <c r="L354" i="1"/>
  <c r="L278" i="1"/>
  <c r="L340" i="1"/>
  <c r="L152" i="1"/>
  <c r="L217" i="1"/>
  <c r="L232" i="1"/>
  <c r="L57" i="1"/>
  <c r="L122" i="1"/>
  <c r="L136" i="1"/>
  <c r="P6" i="1"/>
  <c r="K87" i="1"/>
  <c r="D57" i="1"/>
  <c r="L87" i="1"/>
  <c r="B122" i="1"/>
  <c r="C278" i="1"/>
  <c r="C87" i="1"/>
  <c r="B71" i="1"/>
  <c r="C71" i="1"/>
  <c r="B369" i="1"/>
  <c r="B278" i="1"/>
  <c r="B340" i="1"/>
  <c r="B354" i="1"/>
  <c r="B325" i="1"/>
  <c r="B217" i="1"/>
  <c r="B232" i="1"/>
  <c r="B262" i="1"/>
  <c r="B309" i="1"/>
  <c r="B187" i="1"/>
  <c r="B248" i="1"/>
  <c r="B87" i="1"/>
  <c r="B152" i="1"/>
  <c r="B201" i="1"/>
  <c r="B293" i="1"/>
  <c r="C369" i="1"/>
  <c r="C354" i="1"/>
  <c r="C232" i="1"/>
  <c r="C136" i="1"/>
  <c r="C262" i="1"/>
  <c r="C309" i="1"/>
  <c r="C340" i="1"/>
  <c r="C187" i="1"/>
  <c r="C248" i="1"/>
  <c r="C201" i="1"/>
  <c r="C122" i="1"/>
  <c r="C325" i="1"/>
  <c r="C293" i="1"/>
  <c r="C217" i="1"/>
  <c r="B136" i="1"/>
  <c r="J339" i="1"/>
  <c r="J353" i="1"/>
  <c r="E100" i="2"/>
  <c r="E62" i="2"/>
  <c r="E56" i="2"/>
  <c r="E50" i="2"/>
  <c r="F6" i="2"/>
  <c r="G6" i="2"/>
  <c r="H6" i="2"/>
  <c r="J56" i="2"/>
  <c r="J62" i="2"/>
  <c r="J100" i="2"/>
  <c r="J12" i="2"/>
  <c r="J50" i="2"/>
  <c r="J368" i="1"/>
  <c r="K62" i="2"/>
  <c r="K100" i="2"/>
  <c r="K12" i="2"/>
  <c r="K50" i="2"/>
  <c r="F12" i="2"/>
  <c r="H12" i="2"/>
  <c r="G12" i="2"/>
  <c r="B100" i="2"/>
  <c r="B56" i="2"/>
  <c r="B62" i="2"/>
  <c r="B12" i="2"/>
  <c r="C56" i="2"/>
  <c r="C62" i="2"/>
  <c r="C12" i="2"/>
  <c r="C100" i="2"/>
  <c r="C50" i="2"/>
  <c r="P12" i="2"/>
  <c r="O12" i="2"/>
  <c r="K56" i="2"/>
  <c r="N12" i="2"/>
  <c r="P56" i="2"/>
  <c r="O56" i="2"/>
  <c r="H29" i="3"/>
  <c r="G29" i="3"/>
  <c r="F29" i="3"/>
  <c r="L62" i="2"/>
  <c r="L56" i="2"/>
  <c r="L50" i="2"/>
  <c r="L100" i="2"/>
  <c r="N6" i="2"/>
  <c r="O6" i="2"/>
  <c r="P50" i="2"/>
  <c r="O50" i="2"/>
  <c r="O21" i="3"/>
  <c r="N21" i="3"/>
  <c r="N50" i="2"/>
  <c r="P21" i="3"/>
  <c r="O48" i="3"/>
  <c r="N48" i="3"/>
  <c r="M5" i="4"/>
  <c r="G6" i="3"/>
  <c r="F6" i="3"/>
  <c r="N5" i="4"/>
  <c r="O29" i="3"/>
  <c r="N29" i="3"/>
  <c r="D100" i="2"/>
  <c r="D50" i="2"/>
  <c r="D62" i="2"/>
  <c r="D56" i="2"/>
  <c r="P29" i="3"/>
  <c r="P6" i="3"/>
  <c r="N62" i="2"/>
  <c r="O62" i="2"/>
  <c r="H21" i="3"/>
  <c r="P62" i="2"/>
  <c r="F21" i="3"/>
  <c r="G40" i="3"/>
  <c r="G21" i="3"/>
  <c r="F40" i="3"/>
  <c r="H40" i="3"/>
  <c r="F48" i="3"/>
  <c r="O40" i="3"/>
  <c r="H48" i="3"/>
  <c r="P18" i="3" l="1"/>
  <c r="N18" i="3"/>
  <c r="O18" i="3"/>
  <c r="P14" i="3"/>
  <c r="O14" i="3"/>
  <c r="N14" i="3"/>
  <c r="N25" i="2"/>
  <c r="P25" i="2"/>
  <c r="O25" i="2"/>
  <c r="G14" i="2"/>
  <c r="F14" i="2"/>
  <c r="H14" i="2"/>
  <c r="B170" i="1"/>
  <c r="C181" i="1"/>
  <c r="L161" i="1"/>
  <c r="P13" i="1"/>
  <c r="O13" i="1"/>
  <c r="N13" i="1"/>
  <c r="J192" i="1"/>
  <c r="K171" i="1"/>
  <c r="H33" i="1"/>
  <c r="G33" i="1"/>
  <c r="F33" i="1"/>
  <c r="H234" i="1"/>
  <c r="G234" i="1"/>
  <c r="F234" i="1"/>
  <c r="F268" i="1"/>
  <c r="G268" i="1"/>
  <c r="M142" i="1"/>
  <c r="O77" i="1"/>
  <c r="N77" i="1"/>
  <c r="P77" i="1"/>
  <c r="P255" i="1"/>
  <c r="N255" i="1"/>
  <c r="O255" i="1"/>
  <c r="P254" i="1"/>
  <c r="O254" i="1"/>
  <c r="N254" i="1"/>
  <c r="D178" i="1"/>
  <c r="F32" i="1"/>
  <c r="G32" i="1"/>
  <c r="C160" i="1"/>
  <c r="C119" i="1"/>
  <c r="H8" i="1"/>
  <c r="F8" i="1"/>
  <c r="G8" i="1"/>
  <c r="J153" i="1"/>
  <c r="K144" i="1"/>
  <c r="H43" i="1"/>
  <c r="G43" i="1"/>
  <c r="F43" i="1"/>
  <c r="F267" i="1"/>
  <c r="G267" i="1"/>
  <c r="P100" i="1"/>
  <c r="O100" i="1"/>
  <c r="M165" i="1"/>
  <c r="N100" i="1"/>
  <c r="M174" i="1"/>
  <c r="P109" i="1"/>
  <c r="O109" i="1"/>
  <c r="N109" i="1"/>
  <c r="O294" i="1"/>
  <c r="N294" i="1"/>
  <c r="J170" i="1"/>
  <c r="D189" i="1"/>
  <c r="H37" i="2"/>
  <c r="G37" i="2"/>
  <c r="F37" i="2"/>
  <c r="J164" i="1"/>
  <c r="H53" i="1"/>
  <c r="G53" i="1"/>
  <c r="F53" i="1"/>
  <c r="F305" i="1"/>
  <c r="G305" i="1"/>
  <c r="N295" i="1"/>
  <c r="O295" i="1"/>
  <c r="L164" i="1"/>
  <c r="L141" i="1"/>
  <c r="J144" i="1"/>
  <c r="M183" i="1"/>
  <c r="P118" i="1"/>
  <c r="O118" i="1"/>
  <c r="N118" i="1"/>
  <c r="G44" i="3"/>
  <c r="F44" i="3"/>
  <c r="O46" i="2"/>
  <c r="N46" i="2"/>
  <c r="P46" i="2"/>
  <c r="L47" i="2"/>
  <c r="G43" i="2"/>
  <c r="F43" i="2"/>
  <c r="H43" i="2"/>
  <c r="B196" i="1"/>
  <c r="B174" i="1"/>
  <c r="L153" i="1"/>
  <c r="J147" i="1"/>
  <c r="J162" i="1"/>
  <c r="J174" i="1"/>
  <c r="H17" i="1"/>
  <c r="G17" i="1"/>
  <c r="F17" i="1"/>
  <c r="K190" i="1"/>
  <c r="F281" i="1"/>
  <c r="G281" i="1"/>
  <c r="P15" i="1"/>
  <c r="O15" i="1"/>
  <c r="N15" i="1"/>
  <c r="O310" i="1"/>
  <c r="N310" i="1"/>
  <c r="J68" i="1"/>
  <c r="D141" i="1"/>
  <c r="D191" i="1"/>
  <c r="G8" i="4"/>
  <c r="F8" i="4"/>
  <c r="J165" i="1"/>
  <c r="G16" i="3"/>
  <c r="F16" i="3"/>
  <c r="H16" i="3"/>
  <c r="N37" i="2"/>
  <c r="P37" i="2"/>
  <c r="O37" i="2"/>
  <c r="P102" i="2"/>
  <c r="J190" i="1"/>
  <c r="G301" i="1"/>
  <c r="F301" i="1"/>
  <c r="G279" i="1"/>
  <c r="F279" i="1"/>
  <c r="P38" i="1"/>
  <c r="O38" i="1"/>
  <c r="N38" i="1"/>
  <c r="P44" i="1"/>
  <c r="O44" i="1"/>
  <c r="N44" i="1"/>
  <c r="D180" i="1"/>
  <c r="F243" i="1"/>
  <c r="H243" i="1"/>
  <c r="G243" i="1"/>
  <c r="F310" i="1"/>
  <c r="G310" i="1"/>
  <c r="P48" i="1"/>
  <c r="O48" i="1"/>
  <c r="N48" i="1"/>
  <c r="P25" i="1"/>
  <c r="O25" i="1"/>
  <c r="N25" i="1"/>
  <c r="M27" i="1"/>
  <c r="M137" i="1"/>
  <c r="P72" i="1"/>
  <c r="O72" i="1"/>
  <c r="N72" i="1"/>
  <c r="P81" i="1"/>
  <c r="D144" i="1"/>
  <c r="C168" i="1"/>
  <c r="G21" i="2"/>
  <c r="F21" i="2"/>
  <c r="B153" i="1"/>
  <c r="P29" i="1"/>
  <c r="O29" i="1"/>
  <c r="N29" i="1"/>
  <c r="M54" i="1"/>
  <c r="H239" i="1"/>
  <c r="G239" i="1"/>
  <c r="F239" i="1"/>
  <c r="F320" i="1"/>
  <c r="G320" i="1"/>
  <c r="K159" i="1"/>
  <c r="K119" i="1"/>
  <c r="K146" i="1"/>
  <c r="D153" i="1"/>
  <c r="K147" i="1"/>
  <c r="O13" i="2"/>
  <c r="N13" i="2"/>
  <c r="P13" i="2"/>
  <c r="P14" i="2"/>
  <c r="P35" i="2"/>
  <c r="P16" i="2"/>
  <c r="P36" i="2"/>
  <c r="P34" i="2"/>
  <c r="P21" i="2"/>
  <c r="P41" i="2"/>
  <c r="J133" i="1"/>
  <c r="J188" i="1"/>
  <c r="P74" i="2"/>
  <c r="M73" i="2"/>
  <c r="O41" i="2"/>
  <c r="N41" i="2"/>
  <c r="C197" i="1"/>
  <c r="B197" i="1"/>
  <c r="N10" i="1"/>
  <c r="P10" i="1"/>
  <c r="O10" i="1"/>
  <c r="L179" i="1"/>
  <c r="H255" i="1"/>
  <c r="G255" i="1"/>
  <c r="F255" i="1"/>
  <c r="G297" i="1"/>
  <c r="F297" i="1"/>
  <c r="D145" i="1"/>
  <c r="P76" i="1"/>
  <c r="O76" i="1"/>
  <c r="N76" i="1"/>
  <c r="M141" i="1"/>
  <c r="P243" i="1"/>
  <c r="O243" i="1"/>
  <c r="N243" i="1"/>
  <c r="K154" i="1"/>
  <c r="D154" i="1"/>
  <c r="P28" i="2"/>
  <c r="O28" i="2"/>
  <c r="N28" i="2"/>
  <c r="E47" i="2"/>
  <c r="H17" i="2"/>
  <c r="G17" i="2"/>
  <c r="F17" i="2"/>
  <c r="B190" i="1"/>
  <c r="B163" i="1"/>
  <c r="L133" i="1"/>
  <c r="L188" i="1"/>
  <c r="K164" i="1"/>
  <c r="E192" i="1"/>
  <c r="H127" i="1"/>
  <c r="G127" i="1"/>
  <c r="F127" i="1"/>
  <c r="E188" i="1"/>
  <c r="H123" i="1"/>
  <c r="G123" i="1"/>
  <c r="F123" i="1"/>
  <c r="E133" i="1"/>
  <c r="F253" i="1"/>
  <c r="H253" i="1"/>
  <c r="G253" i="1"/>
  <c r="P104" i="1"/>
  <c r="O104" i="1"/>
  <c r="M169" i="1"/>
  <c r="N104" i="1"/>
  <c r="O302" i="1"/>
  <c r="N302" i="1"/>
  <c r="H65" i="1"/>
  <c r="G65" i="1"/>
  <c r="F65" i="1"/>
  <c r="M143" i="1"/>
  <c r="P78" i="1"/>
  <c r="O78" i="1"/>
  <c r="N78" i="1"/>
  <c r="F36" i="3"/>
  <c r="H36" i="3"/>
  <c r="G36" i="3"/>
  <c r="N11" i="4"/>
  <c r="M11" i="4"/>
  <c r="D23" i="2"/>
  <c r="P20" i="2"/>
  <c r="O20" i="2"/>
  <c r="N20" i="2"/>
  <c r="B169" i="1"/>
  <c r="P80" i="2"/>
  <c r="P36" i="3"/>
  <c r="N36" i="3"/>
  <c r="O36" i="3"/>
  <c r="H33" i="3"/>
  <c r="F33" i="3"/>
  <c r="G33" i="3"/>
  <c r="P39" i="2"/>
  <c r="O39" i="2"/>
  <c r="N39" i="2"/>
  <c r="P45" i="2"/>
  <c r="O45" i="2"/>
  <c r="N45" i="2"/>
  <c r="B165" i="1"/>
  <c r="L175" i="1"/>
  <c r="H67" i="1"/>
  <c r="G67" i="1"/>
  <c r="F67" i="1"/>
  <c r="E191" i="1"/>
  <c r="H126" i="1"/>
  <c r="G126" i="1"/>
  <c r="F126" i="1"/>
  <c r="G284" i="1"/>
  <c r="F284" i="1"/>
  <c r="M179" i="1"/>
  <c r="N114" i="1"/>
  <c r="P114" i="1"/>
  <c r="O114" i="1"/>
  <c r="P240" i="1"/>
  <c r="N240" i="1"/>
  <c r="O240" i="1"/>
  <c r="E137" i="1"/>
  <c r="H72" i="1"/>
  <c r="G72" i="1"/>
  <c r="F72" i="1"/>
  <c r="D160" i="1"/>
  <c r="F14" i="3"/>
  <c r="H14" i="3"/>
  <c r="G14" i="3"/>
  <c r="N6" i="4"/>
  <c r="M6" i="4"/>
  <c r="O14" i="2"/>
  <c r="N14" i="2"/>
  <c r="P66" i="2"/>
  <c r="G35" i="3"/>
  <c r="F35" i="3"/>
  <c r="H35" i="3"/>
  <c r="N22" i="2"/>
  <c r="P22" i="2"/>
  <c r="O22" i="2"/>
  <c r="L193" i="1"/>
  <c r="K27" i="1"/>
  <c r="E141" i="1"/>
  <c r="H76" i="1"/>
  <c r="G76" i="1"/>
  <c r="F76" i="1"/>
  <c r="H132" i="1"/>
  <c r="E197" i="1"/>
  <c r="G132" i="1"/>
  <c r="F132" i="1"/>
  <c r="H258" i="1"/>
  <c r="G258" i="1"/>
  <c r="F258" i="1"/>
  <c r="P110" i="1"/>
  <c r="O110" i="1"/>
  <c r="M175" i="1"/>
  <c r="N110" i="1"/>
  <c r="O281" i="1"/>
  <c r="N281" i="1"/>
  <c r="D177" i="1"/>
  <c r="N35" i="2"/>
  <c r="O35" i="2"/>
  <c r="C191" i="1"/>
  <c r="C176" i="1"/>
  <c r="J140" i="1"/>
  <c r="P47" i="1"/>
  <c r="N47" i="1"/>
  <c r="O47" i="1"/>
  <c r="O298" i="1"/>
  <c r="N298" i="1"/>
  <c r="D140" i="1"/>
  <c r="F25" i="3"/>
  <c r="G25" i="3"/>
  <c r="D161" i="1"/>
  <c r="F286" i="1"/>
  <c r="G286" i="1"/>
  <c r="L180" i="1"/>
  <c r="G15" i="1"/>
  <c r="H15" i="1"/>
  <c r="F15" i="1"/>
  <c r="E190" i="1"/>
  <c r="H125" i="1"/>
  <c r="G125" i="1"/>
  <c r="F125" i="1"/>
  <c r="E146" i="1"/>
  <c r="H81" i="1"/>
  <c r="G81" i="1"/>
  <c r="F81" i="1"/>
  <c r="L191" i="1"/>
  <c r="O126" i="1"/>
  <c r="N126" i="1"/>
  <c r="L68" i="1"/>
  <c r="D143" i="1"/>
  <c r="G6" i="4"/>
  <c r="F6" i="4"/>
  <c r="H45" i="2"/>
  <c r="F45" i="2"/>
  <c r="G45" i="2"/>
  <c r="C188" i="1"/>
  <c r="C133" i="1"/>
  <c r="O30" i="3"/>
  <c r="N30" i="3"/>
  <c r="P30" i="3"/>
  <c r="P101" i="2"/>
  <c r="P103" i="2"/>
  <c r="H31" i="3"/>
  <c r="F31" i="3"/>
  <c r="G31" i="3"/>
  <c r="L196" i="1"/>
  <c r="O131" i="1"/>
  <c r="N131" i="1"/>
  <c r="P37" i="3"/>
  <c r="O37" i="3"/>
  <c r="N37" i="3"/>
  <c r="P51" i="3"/>
  <c r="O51" i="3"/>
  <c r="N51" i="3"/>
  <c r="H30" i="3"/>
  <c r="F30" i="3"/>
  <c r="G30" i="3"/>
  <c r="C179" i="1"/>
  <c r="P33" i="3"/>
  <c r="O33" i="3"/>
  <c r="N33" i="3"/>
  <c r="H8" i="2"/>
  <c r="G8" i="2"/>
  <c r="F8" i="2"/>
  <c r="B177" i="1"/>
  <c r="C143" i="1"/>
  <c r="H63" i="1"/>
  <c r="G63" i="1"/>
  <c r="F63" i="1"/>
  <c r="K161" i="1"/>
  <c r="H130" i="1"/>
  <c r="G130" i="1"/>
  <c r="F130" i="1"/>
  <c r="E195" i="1"/>
  <c r="G312" i="1"/>
  <c r="F312" i="1"/>
  <c r="D146" i="1"/>
  <c r="H25" i="2"/>
  <c r="G25" i="2"/>
  <c r="F25" i="2"/>
  <c r="H9" i="3"/>
  <c r="G9" i="3"/>
  <c r="F9" i="3"/>
  <c r="P44" i="2"/>
  <c r="O44" i="2"/>
  <c r="N44" i="2"/>
  <c r="P95" i="2"/>
  <c r="P72" i="2"/>
  <c r="B180" i="1"/>
  <c r="G58" i="1"/>
  <c r="E68" i="1"/>
  <c r="H58" i="1"/>
  <c r="F58" i="1"/>
  <c r="L145" i="1"/>
  <c r="H103" i="1"/>
  <c r="G103" i="1"/>
  <c r="E168" i="1"/>
  <c r="F103" i="1"/>
  <c r="G219" i="1"/>
  <c r="F219" i="1"/>
  <c r="E176" i="1"/>
  <c r="H111" i="1"/>
  <c r="G111" i="1"/>
  <c r="F111" i="1"/>
  <c r="O241" i="1"/>
  <c r="P241" i="1"/>
  <c r="N241" i="1"/>
  <c r="N274" i="1"/>
  <c r="O274" i="1"/>
  <c r="J193" i="1"/>
  <c r="G46" i="2"/>
  <c r="H46" i="2"/>
  <c r="F46" i="2"/>
  <c r="P70" i="2"/>
  <c r="N32" i="2"/>
  <c r="P32" i="2"/>
  <c r="O32" i="2"/>
  <c r="C166" i="1"/>
  <c r="P24" i="3"/>
  <c r="O24" i="3"/>
  <c r="N24" i="3"/>
  <c r="P44" i="3"/>
  <c r="O44" i="3"/>
  <c r="N44" i="3"/>
  <c r="H24" i="1"/>
  <c r="F24" i="1"/>
  <c r="G24" i="1"/>
  <c r="L148" i="1"/>
  <c r="J196" i="1"/>
  <c r="J163" i="1"/>
  <c r="J181" i="1"/>
  <c r="K158" i="1"/>
  <c r="K177" i="1"/>
  <c r="H37" i="1"/>
  <c r="G37" i="1"/>
  <c r="F37" i="1"/>
  <c r="F222" i="1"/>
  <c r="G222" i="1"/>
  <c r="O270" i="1"/>
  <c r="N270" i="1"/>
  <c r="O303" i="1"/>
  <c r="N303" i="1"/>
  <c r="D176" i="1"/>
  <c r="D196" i="1"/>
  <c r="P92" i="2"/>
  <c r="G31" i="2"/>
  <c r="F31" i="2"/>
  <c r="H31" i="2"/>
  <c r="C193" i="1"/>
  <c r="B193" i="1"/>
  <c r="G9" i="1"/>
  <c r="H9" i="1"/>
  <c r="F9" i="1"/>
  <c r="J167" i="1"/>
  <c r="K163" i="1"/>
  <c r="K180" i="1"/>
  <c r="H47" i="1"/>
  <c r="G47" i="1"/>
  <c r="F47" i="1"/>
  <c r="G264" i="1"/>
  <c r="F264" i="1"/>
  <c r="P74" i="1"/>
  <c r="O74" i="1"/>
  <c r="N74" i="1"/>
  <c r="M139" i="1"/>
  <c r="O282" i="1"/>
  <c r="N282" i="1"/>
  <c r="H36" i="1"/>
  <c r="G36" i="1"/>
  <c r="F36" i="1"/>
  <c r="N10" i="4"/>
  <c r="M10" i="4"/>
  <c r="C196" i="1"/>
  <c r="B176" i="1"/>
  <c r="C177" i="1"/>
  <c r="N7" i="1"/>
  <c r="O7" i="1"/>
  <c r="L192" i="1"/>
  <c r="H45" i="1"/>
  <c r="G45" i="1"/>
  <c r="F45" i="1"/>
  <c r="K183" i="1"/>
  <c r="H75" i="1"/>
  <c r="G75" i="1"/>
  <c r="F75" i="1"/>
  <c r="E140" i="1"/>
  <c r="F296" i="1"/>
  <c r="G296" i="1"/>
  <c r="G266" i="1"/>
  <c r="F266" i="1"/>
  <c r="N113" i="1"/>
  <c r="M178" i="1"/>
  <c r="P113" i="1"/>
  <c r="O113" i="1"/>
  <c r="B164" i="1"/>
  <c r="B140" i="1"/>
  <c r="L163" i="1"/>
  <c r="K133" i="1"/>
  <c r="K188" i="1"/>
  <c r="G299" i="1"/>
  <c r="F299" i="1"/>
  <c r="F316" i="1"/>
  <c r="G316" i="1"/>
  <c r="G298" i="1"/>
  <c r="F298" i="1"/>
  <c r="O39" i="1"/>
  <c r="N39" i="1"/>
  <c r="P39" i="1"/>
  <c r="N266" i="1"/>
  <c r="O266" i="1"/>
  <c r="P234" i="1"/>
  <c r="O234" i="1"/>
  <c r="N234" i="1"/>
  <c r="K168" i="1"/>
  <c r="H22" i="3"/>
  <c r="F22" i="3"/>
  <c r="G22" i="3"/>
  <c r="H24" i="3"/>
  <c r="H25" i="3"/>
  <c r="H26" i="3"/>
  <c r="N17" i="3"/>
  <c r="P17" i="3"/>
  <c r="O17" i="3"/>
  <c r="H38" i="2"/>
  <c r="F38" i="2"/>
  <c r="G38" i="2"/>
  <c r="F9" i="2"/>
  <c r="H9" i="2"/>
  <c r="G9" i="2"/>
  <c r="C172" i="1"/>
  <c r="B167" i="1"/>
  <c r="L167" i="1"/>
  <c r="J138" i="1"/>
  <c r="K197" i="1"/>
  <c r="G273" i="1"/>
  <c r="F273" i="1"/>
  <c r="O49" i="1"/>
  <c r="N49" i="1"/>
  <c r="P49" i="1"/>
  <c r="P244" i="1"/>
  <c r="O244" i="1"/>
  <c r="N244" i="1"/>
  <c r="D148" i="1"/>
  <c r="L156" i="1"/>
  <c r="H109" i="1"/>
  <c r="G109" i="1"/>
  <c r="E174" i="1"/>
  <c r="F109" i="1"/>
  <c r="P233" i="1"/>
  <c r="O233" i="1"/>
  <c r="N233" i="1"/>
  <c r="F24" i="3"/>
  <c r="G24" i="3"/>
  <c r="D47" i="2"/>
  <c r="P31" i="2"/>
  <c r="O31" i="2"/>
  <c r="N31" i="2"/>
  <c r="C182" i="1"/>
  <c r="B179" i="1"/>
  <c r="B54" i="1"/>
  <c r="B195" i="1"/>
  <c r="N53" i="1"/>
  <c r="O53" i="1"/>
  <c r="L197" i="1"/>
  <c r="L169" i="1"/>
  <c r="L171" i="1"/>
  <c r="J168" i="1"/>
  <c r="J148" i="1"/>
  <c r="K176" i="1"/>
  <c r="E163" i="1"/>
  <c r="H98" i="1"/>
  <c r="G98" i="1"/>
  <c r="F98" i="1"/>
  <c r="H110" i="1"/>
  <c r="G110" i="1"/>
  <c r="F110" i="1"/>
  <c r="E175" i="1"/>
  <c r="G131" i="1"/>
  <c r="E196" i="1"/>
  <c r="H131" i="1"/>
  <c r="F131" i="1"/>
  <c r="F233" i="1"/>
  <c r="H233" i="1"/>
  <c r="G233" i="1"/>
  <c r="E182" i="1"/>
  <c r="H117" i="1"/>
  <c r="G117" i="1"/>
  <c r="F117" i="1"/>
  <c r="E170" i="1"/>
  <c r="F105" i="1"/>
  <c r="H105" i="1"/>
  <c r="G105" i="1"/>
  <c r="G274" i="1"/>
  <c r="F274" i="1"/>
  <c r="E172" i="1"/>
  <c r="H107" i="1"/>
  <c r="G107" i="1"/>
  <c r="F107" i="1"/>
  <c r="M176" i="1"/>
  <c r="P111" i="1"/>
  <c r="O111" i="1"/>
  <c r="N111" i="1"/>
  <c r="P45" i="1"/>
  <c r="O45" i="1"/>
  <c r="N45" i="1"/>
  <c r="N11" i="1"/>
  <c r="P11" i="1"/>
  <c r="O11" i="1"/>
  <c r="P124" i="1"/>
  <c r="O124" i="1"/>
  <c r="N124" i="1"/>
  <c r="M189" i="1"/>
  <c r="P235" i="1"/>
  <c r="O235" i="1"/>
  <c r="N235" i="1"/>
  <c r="O279" i="1"/>
  <c r="N279" i="1"/>
  <c r="O285" i="1"/>
  <c r="N285" i="1"/>
  <c r="N93" i="1"/>
  <c r="M158" i="1"/>
  <c r="P93" i="1"/>
  <c r="O93" i="1"/>
  <c r="E148" i="1"/>
  <c r="H83" i="1"/>
  <c r="G83" i="1"/>
  <c r="F83" i="1"/>
  <c r="K68" i="1"/>
  <c r="H64" i="1"/>
  <c r="G64" i="1"/>
  <c r="F64" i="1"/>
  <c r="O26" i="1"/>
  <c r="N26" i="1"/>
  <c r="P26" i="1"/>
  <c r="J158" i="1"/>
  <c r="D183" i="1"/>
  <c r="D164" i="1"/>
  <c r="G311" i="1"/>
  <c r="F311" i="1"/>
  <c r="O273" i="1"/>
  <c r="N273" i="1"/>
  <c r="J156" i="1"/>
  <c r="C173" i="1"/>
  <c r="B171" i="1"/>
  <c r="H48" i="1"/>
  <c r="G48" i="1"/>
  <c r="F48" i="1"/>
  <c r="L154" i="1"/>
  <c r="L144" i="1"/>
  <c r="L181" i="1"/>
  <c r="O33" i="1"/>
  <c r="N33" i="1"/>
  <c r="P33" i="1"/>
  <c r="J171" i="1"/>
  <c r="E145" i="1"/>
  <c r="H80" i="1"/>
  <c r="G80" i="1"/>
  <c r="F80" i="1"/>
  <c r="K142" i="1"/>
  <c r="K141" i="1"/>
  <c r="K137" i="1"/>
  <c r="G228" i="1"/>
  <c r="F228" i="1"/>
  <c r="H116" i="1"/>
  <c r="G116" i="1"/>
  <c r="F116" i="1"/>
  <c r="E181" i="1"/>
  <c r="H257" i="1"/>
  <c r="G257" i="1"/>
  <c r="F257" i="1"/>
  <c r="G271" i="1"/>
  <c r="F271" i="1"/>
  <c r="H252" i="1"/>
  <c r="G252" i="1"/>
  <c r="F252" i="1"/>
  <c r="F218" i="1"/>
  <c r="G218" i="1"/>
  <c r="E180" i="1"/>
  <c r="H115" i="1"/>
  <c r="G115" i="1"/>
  <c r="F115" i="1"/>
  <c r="G288" i="1"/>
  <c r="F288" i="1"/>
  <c r="M159" i="1"/>
  <c r="M119" i="1"/>
  <c r="P94" i="1"/>
  <c r="O94" i="1"/>
  <c r="N94" i="1"/>
  <c r="N132" i="1"/>
  <c r="M197" i="1"/>
  <c r="P132" i="1"/>
  <c r="O132" i="1"/>
  <c r="P64" i="1"/>
  <c r="O64" i="1"/>
  <c r="N64" i="1"/>
  <c r="N41" i="1"/>
  <c r="O41" i="1"/>
  <c r="P41" i="1"/>
  <c r="P127" i="1"/>
  <c r="O127" i="1"/>
  <c r="N127" i="1"/>
  <c r="M192" i="1"/>
  <c r="P238" i="1"/>
  <c r="O238" i="1"/>
  <c r="N238" i="1"/>
  <c r="O286" i="1"/>
  <c r="N286" i="1"/>
  <c r="N299" i="1"/>
  <c r="O299" i="1"/>
  <c r="N103" i="1"/>
  <c r="M168" i="1"/>
  <c r="P103" i="1"/>
  <c r="O103" i="1"/>
  <c r="J155" i="1"/>
  <c r="J92" i="1"/>
  <c r="D171" i="1"/>
  <c r="D167" i="1"/>
  <c r="K172" i="1"/>
  <c r="H235" i="1"/>
  <c r="G235" i="1"/>
  <c r="F235" i="1"/>
  <c r="G101" i="1"/>
  <c r="F101" i="1"/>
  <c r="E166" i="1"/>
  <c r="H101" i="1"/>
  <c r="E179" i="1"/>
  <c r="H114" i="1"/>
  <c r="G114" i="1"/>
  <c r="F114" i="1"/>
  <c r="H95" i="1"/>
  <c r="G95" i="1"/>
  <c r="F95" i="1"/>
  <c r="E160" i="1"/>
  <c r="P35" i="1"/>
  <c r="O35" i="1"/>
  <c r="N35" i="1"/>
  <c r="O251" i="1"/>
  <c r="P251" i="1"/>
  <c r="N251" i="1"/>
  <c r="P28" i="1"/>
  <c r="O28" i="1"/>
  <c r="N28" i="1"/>
  <c r="D162" i="1"/>
  <c r="H11" i="3"/>
  <c r="G11" i="3"/>
  <c r="F11" i="3"/>
  <c r="H18" i="3"/>
  <c r="G18" i="3"/>
  <c r="F18" i="3"/>
  <c r="N33" i="2"/>
  <c r="P33" i="2"/>
  <c r="O33" i="2"/>
  <c r="H49" i="3"/>
  <c r="F49" i="3"/>
  <c r="G49" i="3"/>
  <c r="H51" i="3"/>
  <c r="H50" i="3"/>
  <c r="G26" i="3"/>
  <c r="F26" i="3"/>
  <c r="O11" i="3"/>
  <c r="N11" i="3"/>
  <c r="H10" i="3"/>
  <c r="G10" i="3"/>
  <c r="F10" i="3"/>
  <c r="N43" i="2"/>
  <c r="P43" i="2"/>
  <c r="O43" i="2"/>
  <c r="H12" i="3"/>
  <c r="G12" i="3"/>
  <c r="F12" i="3"/>
  <c r="H13" i="3"/>
  <c r="F13" i="3"/>
  <c r="G13" i="3"/>
  <c r="P52" i="2"/>
  <c r="N9" i="2"/>
  <c r="O9" i="2"/>
  <c r="N27" i="2"/>
  <c r="P27" i="2"/>
  <c r="O27" i="2"/>
  <c r="P19" i="2"/>
  <c r="O19" i="2"/>
  <c r="N19" i="2"/>
  <c r="G36" i="2"/>
  <c r="H36" i="2"/>
  <c r="F36" i="2"/>
  <c r="O21" i="2"/>
  <c r="N21" i="2"/>
  <c r="C183" i="1"/>
  <c r="B162" i="1"/>
  <c r="L178" i="1"/>
  <c r="L173" i="1"/>
  <c r="L165" i="1"/>
  <c r="L190" i="1"/>
  <c r="O17" i="1"/>
  <c r="N17" i="1"/>
  <c r="P17" i="1"/>
  <c r="J175" i="1"/>
  <c r="L54" i="1"/>
  <c r="E138" i="1"/>
  <c r="H73" i="1"/>
  <c r="G73" i="1"/>
  <c r="F73" i="1"/>
  <c r="K145" i="1"/>
  <c r="K153" i="1"/>
  <c r="K162" i="1"/>
  <c r="E177" i="1"/>
  <c r="G112" i="1"/>
  <c r="H112" i="1"/>
  <c r="F112" i="1"/>
  <c r="G13" i="1"/>
  <c r="H13" i="1"/>
  <c r="F13" i="1"/>
  <c r="H118" i="1"/>
  <c r="G118" i="1"/>
  <c r="F118" i="1"/>
  <c r="E183" i="1"/>
  <c r="F225" i="1"/>
  <c r="G225" i="1"/>
  <c r="E189" i="1"/>
  <c r="H124" i="1"/>
  <c r="G124" i="1"/>
  <c r="F124" i="1"/>
  <c r="G300" i="1"/>
  <c r="F300" i="1"/>
  <c r="L92" i="1"/>
  <c r="L155" i="1"/>
  <c r="P89" i="1"/>
  <c r="O89" i="1"/>
  <c r="M154" i="1"/>
  <c r="N89" i="1"/>
  <c r="P73" i="1"/>
  <c r="O73" i="1"/>
  <c r="N73" i="1"/>
  <c r="M138" i="1"/>
  <c r="P95" i="1"/>
  <c r="O95" i="1"/>
  <c r="M160" i="1"/>
  <c r="N95" i="1"/>
  <c r="M195" i="1"/>
  <c r="P130" i="1"/>
  <c r="O130" i="1"/>
  <c r="N130" i="1"/>
  <c r="O296" i="1"/>
  <c r="N296" i="1"/>
  <c r="O314" i="1"/>
  <c r="N314" i="1"/>
  <c r="O311" i="1"/>
  <c r="N311" i="1"/>
  <c r="F16" i="1"/>
  <c r="H16" i="1"/>
  <c r="G16" i="1"/>
  <c r="K143" i="1"/>
  <c r="D179" i="1"/>
  <c r="D170" i="1"/>
  <c r="D165" i="1"/>
  <c r="F319" i="1"/>
  <c r="G319" i="1"/>
  <c r="M172" i="1"/>
  <c r="P107" i="1"/>
  <c r="O107" i="1"/>
  <c r="N107" i="1"/>
  <c r="M188" i="1"/>
  <c r="M133" i="1"/>
  <c r="N123" i="1"/>
  <c r="P123" i="1"/>
  <c r="O123" i="1"/>
  <c r="P131" i="1"/>
  <c r="P126" i="1"/>
  <c r="K178" i="1"/>
  <c r="D173" i="1"/>
  <c r="G42" i="2"/>
  <c r="F42" i="2"/>
  <c r="H42" i="2"/>
  <c r="C163" i="1"/>
  <c r="G10" i="4"/>
  <c r="F10" i="4"/>
  <c r="H30" i="2"/>
  <c r="F30" i="2"/>
  <c r="G30" i="2"/>
  <c r="H27" i="2"/>
  <c r="G27" i="2"/>
  <c r="F27" i="2"/>
  <c r="G7" i="2"/>
  <c r="F7" i="2"/>
  <c r="H7" i="2"/>
  <c r="H21" i="2"/>
  <c r="H33" i="2"/>
  <c r="H13" i="2"/>
  <c r="H20" i="2"/>
  <c r="H19" i="2"/>
  <c r="H18" i="2"/>
  <c r="B182" i="1"/>
  <c r="L162" i="1"/>
  <c r="G7" i="3"/>
  <c r="F7" i="3"/>
  <c r="H7" i="3"/>
  <c r="H15" i="3"/>
  <c r="H8" i="3"/>
  <c r="P78" i="2"/>
  <c r="O10" i="3"/>
  <c r="N10" i="3"/>
  <c r="P51" i="2"/>
  <c r="H15" i="2"/>
  <c r="G15" i="2"/>
  <c r="F15" i="2"/>
  <c r="P29" i="2"/>
  <c r="O29" i="2"/>
  <c r="N29" i="2"/>
  <c r="G22" i="2"/>
  <c r="F22" i="2"/>
  <c r="H22" i="2"/>
  <c r="P17" i="2"/>
  <c r="O17" i="2"/>
  <c r="M47" i="2"/>
  <c r="N17" i="2"/>
  <c r="C192" i="1"/>
  <c r="B161" i="1"/>
  <c r="P40" i="1"/>
  <c r="O40" i="1"/>
  <c r="N40" i="1"/>
  <c r="L142" i="1"/>
  <c r="L177" i="1"/>
  <c r="L168" i="1"/>
  <c r="H12" i="1"/>
  <c r="G12" i="1"/>
  <c r="F12" i="1"/>
  <c r="J137" i="1"/>
  <c r="J178" i="1"/>
  <c r="J197" i="1"/>
  <c r="J154" i="1"/>
  <c r="K148" i="1"/>
  <c r="K169" i="1"/>
  <c r="K193" i="1"/>
  <c r="K174" i="1"/>
  <c r="H100" i="1"/>
  <c r="G100" i="1"/>
  <c r="F100" i="1"/>
  <c r="E165" i="1"/>
  <c r="E193" i="1"/>
  <c r="H128" i="1"/>
  <c r="G128" i="1"/>
  <c r="F128" i="1"/>
  <c r="F23" i="1"/>
  <c r="H23" i="1"/>
  <c r="G23" i="1"/>
  <c r="H32" i="1"/>
  <c r="H254" i="1"/>
  <c r="G254" i="1"/>
  <c r="F254" i="1"/>
  <c r="H236" i="1"/>
  <c r="G236" i="1"/>
  <c r="F236" i="1"/>
  <c r="G314" i="1"/>
  <c r="F314" i="1"/>
  <c r="M161" i="1"/>
  <c r="P96" i="1"/>
  <c r="O96" i="1"/>
  <c r="N96" i="1"/>
  <c r="P18" i="1"/>
  <c r="O18" i="1"/>
  <c r="N18" i="1"/>
  <c r="M162" i="1"/>
  <c r="N97" i="1"/>
  <c r="O97" i="1"/>
  <c r="P97" i="1"/>
  <c r="P257" i="1"/>
  <c r="O257" i="1"/>
  <c r="N257" i="1"/>
  <c r="O317" i="1"/>
  <c r="N317" i="1"/>
  <c r="N313" i="1"/>
  <c r="O313" i="1"/>
  <c r="D172" i="1"/>
  <c r="H39" i="1"/>
  <c r="G39" i="1"/>
  <c r="F39" i="1"/>
  <c r="D195" i="1"/>
  <c r="D192" i="1"/>
  <c r="P68" i="2"/>
  <c r="M97" i="2"/>
  <c r="P8" i="3"/>
  <c r="N8" i="3"/>
  <c r="O8" i="3"/>
  <c r="N9" i="4"/>
  <c r="M9" i="4"/>
  <c r="H34" i="3"/>
  <c r="G34" i="3"/>
  <c r="F34" i="3"/>
  <c r="P40" i="2"/>
  <c r="O40" i="2"/>
  <c r="N40" i="2"/>
  <c r="N42" i="2"/>
  <c r="O42" i="2"/>
  <c r="P42" i="2"/>
  <c r="G41" i="2"/>
  <c r="F41" i="2"/>
  <c r="H41" i="2"/>
  <c r="C194" i="1"/>
  <c r="C190" i="1"/>
  <c r="B173" i="1"/>
  <c r="B188" i="1"/>
  <c r="B133" i="1"/>
  <c r="B192" i="1"/>
  <c r="H31" i="1"/>
  <c r="F31" i="1"/>
  <c r="G31" i="1"/>
  <c r="G10" i="1"/>
  <c r="F10" i="1"/>
  <c r="H10" i="1"/>
  <c r="J169" i="1"/>
  <c r="H7" i="1"/>
  <c r="F7" i="1"/>
  <c r="G7" i="1"/>
  <c r="P37" i="1"/>
  <c r="O37" i="1"/>
  <c r="N37" i="1"/>
  <c r="K173" i="1"/>
  <c r="H104" i="1"/>
  <c r="G104" i="1"/>
  <c r="F104" i="1"/>
  <c r="E169" i="1"/>
  <c r="H66" i="1"/>
  <c r="G66" i="1"/>
  <c r="F66" i="1"/>
  <c r="H62" i="1"/>
  <c r="G62" i="1"/>
  <c r="F62" i="1"/>
  <c r="E194" i="1"/>
  <c r="H129" i="1"/>
  <c r="G129" i="1"/>
  <c r="F129" i="1"/>
  <c r="G283" i="1"/>
  <c r="F283" i="1"/>
  <c r="G272" i="1"/>
  <c r="F272" i="1"/>
  <c r="G295" i="1"/>
  <c r="F295" i="1"/>
  <c r="F315" i="1"/>
  <c r="G315" i="1"/>
  <c r="J27" i="1"/>
  <c r="O58" i="1"/>
  <c r="N58" i="1"/>
  <c r="M68" i="1"/>
  <c r="P58" i="1"/>
  <c r="P66" i="1"/>
  <c r="P63" i="1"/>
  <c r="P67" i="1"/>
  <c r="O67" i="1"/>
  <c r="N67" i="1"/>
  <c r="M171" i="1"/>
  <c r="P106" i="1"/>
  <c r="O106" i="1"/>
  <c r="N106" i="1"/>
  <c r="O249" i="1"/>
  <c r="P249" i="1"/>
  <c r="N249" i="1"/>
  <c r="P256" i="1"/>
  <c r="N256" i="1"/>
  <c r="O256" i="1"/>
  <c r="O280" i="1"/>
  <c r="N280" i="1"/>
  <c r="P59" i="1"/>
  <c r="O59" i="1"/>
  <c r="N59" i="1"/>
  <c r="D119" i="1"/>
  <c r="D184" i="1" s="1"/>
  <c r="D159" i="1"/>
  <c r="L140" i="1"/>
  <c r="D137" i="1"/>
  <c r="D166" i="1"/>
  <c r="K156" i="1"/>
  <c r="P8" i="1"/>
  <c r="O8" i="1"/>
  <c r="N8" i="1"/>
  <c r="K54" i="1"/>
  <c r="K165" i="1"/>
  <c r="K191" i="1"/>
  <c r="E144" i="1"/>
  <c r="H79" i="1"/>
  <c r="G79" i="1"/>
  <c r="F79" i="1"/>
  <c r="E164" i="1"/>
  <c r="H99" i="1"/>
  <c r="G99" i="1"/>
  <c r="F99" i="1"/>
  <c r="G313" i="1"/>
  <c r="F313" i="1"/>
  <c r="G224" i="1"/>
  <c r="F224" i="1"/>
  <c r="H237" i="1"/>
  <c r="G237" i="1"/>
  <c r="F237" i="1"/>
  <c r="G220" i="1"/>
  <c r="F220" i="1"/>
  <c r="M193" i="1"/>
  <c r="P128" i="1"/>
  <c r="O128" i="1"/>
  <c r="N128" i="1"/>
  <c r="P80" i="1"/>
  <c r="O80" i="1"/>
  <c r="N80" i="1"/>
  <c r="M145" i="1"/>
  <c r="M147" i="1"/>
  <c r="P82" i="1"/>
  <c r="O82" i="1"/>
  <c r="N82" i="1"/>
  <c r="N315" i="1"/>
  <c r="O315" i="1"/>
  <c r="P112" i="1"/>
  <c r="O112" i="1"/>
  <c r="N112" i="1"/>
  <c r="M177" i="1"/>
  <c r="O316" i="1"/>
  <c r="N316" i="1"/>
  <c r="N284" i="1"/>
  <c r="O284" i="1"/>
  <c r="O319" i="1"/>
  <c r="N319" i="1"/>
  <c r="H42" i="1"/>
  <c r="G42" i="1"/>
  <c r="F42" i="1"/>
  <c r="H52" i="1"/>
  <c r="G52" i="1"/>
  <c r="F52" i="1"/>
  <c r="J143" i="1"/>
  <c r="D169" i="1"/>
  <c r="D175" i="1"/>
  <c r="O43" i="3"/>
  <c r="P43" i="3"/>
  <c r="N43" i="3"/>
  <c r="P45" i="3"/>
  <c r="N45" i="3"/>
  <c r="O45" i="3"/>
  <c r="F23" i="3"/>
  <c r="H23" i="3"/>
  <c r="G23" i="3"/>
  <c r="P90" i="2"/>
  <c r="N7" i="3"/>
  <c r="O7" i="3"/>
  <c r="P7" i="3"/>
  <c r="P12" i="3"/>
  <c r="P10" i="3"/>
  <c r="P13" i="3"/>
  <c r="P11" i="3"/>
  <c r="N8" i="4"/>
  <c r="M8" i="4"/>
  <c r="H37" i="3"/>
  <c r="G37" i="3"/>
  <c r="F37" i="3"/>
  <c r="P38" i="2"/>
  <c r="O38" i="2"/>
  <c r="N38" i="2"/>
  <c r="H35" i="2"/>
  <c r="G35" i="2"/>
  <c r="F35" i="2"/>
  <c r="B191" i="1"/>
  <c r="B183" i="1"/>
  <c r="B139" i="1"/>
  <c r="C146" i="1"/>
  <c r="C175" i="1"/>
  <c r="L183" i="1"/>
  <c r="L160" i="1"/>
  <c r="L189" i="1"/>
  <c r="H14" i="1"/>
  <c r="F14" i="1"/>
  <c r="G14" i="1"/>
  <c r="J166" i="1"/>
  <c r="H44" i="1"/>
  <c r="G44" i="1"/>
  <c r="F44" i="1"/>
  <c r="J173" i="1"/>
  <c r="H35" i="1"/>
  <c r="G35" i="1"/>
  <c r="F35" i="1"/>
  <c r="L27" i="1"/>
  <c r="K167" i="1"/>
  <c r="K194" i="1"/>
  <c r="H82" i="1"/>
  <c r="G82" i="1"/>
  <c r="F82" i="1"/>
  <c r="E147" i="1"/>
  <c r="H238" i="1"/>
  <c r="G238" i="1"/>
  <c r="F238" i="1"/>
  <c r="G287" i="1"/>
  <c r="F287" i="1"/>
  <c r="G265" i="1"/>
  <c r="F265" i="1"/>
  <c r="F227" i="1"/>
  <c r="G227" i="1"/>
  <c r="F263" i="1"/>
  <c r="G263" i="1"/>
  <c r="P90" i="1"/>
  <c r="M155" i="1"/>
  <c r="M92" i="1"/>
  <c r="O90" i="1"/>
  <c r="N90" i="1"/>
  <c r="M148" i="1"/>
  <c r="P83" i="1"/>
  <c r="O83" i="1"/>
  <c r="N83" i="1"/>
  <c r="M153" i="1"/>
  <c r="P88" i="1"/>
  <c r="O88" i="1"/>
  <c r="N88" i="1"/>
  <c r="P253" i="1"/>
  <c r="O253" i="1"/>
  <c r="N253" i="1"/>
  <c r="M180" i="1"/>
  <c r="P115" i="1"/>
  <c r="O115" i="1"/>
  <c r="N115" i="1"/>
  <c r="O288" i="1"/>
  <c r="N288" i="1"/>
  <c r="N289" i="1"/>
  <c r="O289" i="1"/>
  <c r="O271" i="1"/>
  <c r="N271" i="1"/>
  <c r="H11" i="1"/>
  <c r="G11" i="1"/>
  <c r="F11" i="1"/>
  <c r="O46" i="1"/>
  <c r="N46" i="1"/>
  <c r="H61" i="1"/>
  <c r="G61" i="1"/>
  <c r="F61" i="1"/>
  <c r="D181" i="1"/>
  <c r="D188" i="1"/>
  <c r="D133" i="1"/>
  <c r="O211" i="1"/>
  <c r="N211" i="1"/>
  <c r="M7" i="4"/>
  <c r="N7" i="4"/>
  <c r="O8" i="2"/>
  <c r="N8" i="2"/>
  <c r="O18" i="2"/>
  <c r="N18" i="2"/>
  <c r="P18" i="2"/>
  <c r="H28" i="2"/>
  <c r="F28" i="2"/>
  <c r="G28" i="2"/>
  <c r="H24" i="2"/>
  <c r="E23" i="2"/>
  <c r="G24" i="2"/>
  <c r="F24" i="2"/>
  <c r="B159" i="1"/>
  <c r="B119" i="1"/>
  <c r="B184" i="1" s="1"/>
  <c r="B166" i="1"/>
  <c r="C195" i="1"/>
  <c r="J182" i="1"/>
  <c r="L170" i="1"/>
  <c r="N14" i="1"/>
  <c r="O14" i="1"/>
  <c r="L195" i="1"/>
  <c r="K166" i="1"/>
  <c r="D142" i="1"/>
  <c r="K155" i="1"/>
  <c r="K92" i="1"/>
  <c r="K157" i="1" s="1"/>
  <c r="H41" i="1"/>
  <c r="F41" i="1"/>
  <c r="G41" i="1"/>
  <c r="E162" i="1"/>
  <c r="H97" i="1"/>
  <c r="G97" i="1"/>
  <c r="F97" i="1"/>
  <c r="H249" i="1"/>
  <c r="G249" i="1"/>
  <c r="F249" i="1"/>
  <c r="H240" i="1"/>
  <c r="G240" i="1"/>
  <c r="F240" i="1"/>
  <c r="G223" i="1"/>
  <c r="F223" i="1"/>
  <c r="G270" i="1"/>
  <c r="F270" i="1"/>
  <c r="J141" i="1"/>
  <c r="M170" i="1"/>
  <c r="P105" i="1"/>
  <c r="N105" i="1"/>
  <c r="O105" i="1"/>
  <c r="P42" i="1"/>
  <c r="O42" i="1"/>
  <c r="N42" i="1"/>
  <c r="M190" i="1"/>
  <c r="P125" i="1"/>
  <c r="O125" i="1"/>
  <c r="N125" i="1"/>
  <c r="O239" i="1"/>
  <c r="P239" i="1"/>
  <c r="N239" i="1"/>
  <c r="N312" i="1"/>
  <c r="O312" i="1"/>
  <c r="O259" i="1"/>
  <c r="N259" i="1"/>
  <c r="P259" i="1"/>
  <c r="O320" i="1"/>
  <c r="N320" i="1"/>
  <c r="N300" i="1"/>
  <c r="O300" i="1"/>
  <c r="O36" i="1"/>
  <c r="P36" i="1"/>
  <c r="N36" i="1"/>
  <c r="L158" i="1"/>
  <c r="D147" i="1"/>
  <c r="D193" i="1"/>
  <c r="D194" i="1"/>
  <c r="N12" i="4"/>
  <c r="M12" i="4"/>
  <c r="P53" i="2"/>
  <c r="O22" i="3"/>
  <c r="P22" i="3"/>
  <c r="N22" i="3"/>
  <c r="F32" i="3"/>
  <c r="H32" i="3"/>
  <c r="G32" i="3"/>
  <c r="O26" i="2"/>
  <c r="P26" i="2"/>
  <c r="N26" i="2"/>
  <c r="L23" i="2"/>
  <c r="G40" i="2"/>
  <c r="F40" i="2"/>
  <c r="H40" i="2"/>
  <c r="G34" i="2"/>
  <c r="F34" i="2"/>
  <c r="H34" i="2"/>
  <c r="C139" i="1"/>
  <c r="C164" i="1"/>
  <c r="B181" i="1"/>
  <c r="D174" i="1"/>
  <c r="K196" i="1"/>
  <c r="N24" i="1"/>
  <c r="O24" i="1"/>
  <c r="L147" i="1"/>
  <c r="E161" i="1"/>
  <c r="G96" i="1"/>
  <c r="H96" i="1"/>
  <c r="F96" i="1"/>
  <c r="D139" i="1"/>
  <c r="J194" i="1"/>
  <c r="L172" i="1"/>
  <c r="P16" i="1"/>
  <c r="N16" i="1"/>
  <c r="O16" i="1"/>
  <c r="M146" i="1"/>
  <c r="P23" i="1"/>
  <c r="N23" i="1"/>
  <c r="O23" i="1"/>
  <c r="P34" i="1"/>
  <c r="P30" i="1"/>
  <c r="P24" i="1"/>
  <c r="P53" i="1"/>
  <c r="P43" i="1"/>
  <c r="P46" i="1"/>
  <c r="H51" i="1"/>
  <c r="F51" i="1"/>
  <c r="G51" i="1"/>
  <c r="G30" i="1"/>
  <c r="F30" i="1"/>
  <c r="H30" i="1"/>
  <c r="G269" i="1"/>
  <c r="F269" i="1"/>
  <c r="H259" i="1"/>
  <c r="G259" i="1"/>
  <c r="F259" i="1"/>
  <c r="F251" i="1"/>
  <c r="H251" i="1"/>
  <c r="G251" i="1"/>
  <c r="G289" i="1"/>
  <c r="F289" i="1"/>
  <c r="D138" i="1"/>
  <c r="N268" i="1"/>
  <c r="O268" i="1"/>
  <c r="P52" i="1"/>
  <c r="O52" i="1"/>
  <c r="N52" i="1"/>
  <c r="M144" i="1"/>
  <c r="N79" i="1"/>
  <c r="P79" i="1"/>
  <c r="O79" i="1"/>
  <c r="P258" i="1"/>
  <c r="O258" i="1"/>
  <c r="N258" i="1"/>
  <c r="O287" i="1"/>
  <c r="N287" i="1"/>
  <c r="O265" i="1"/>
  <c r="N265" i="1"/>
  <c r="N305" i="1"/>
  <c r="O305" i="1"/>
  <c r="J191" i="1"/>
  <c r="O32" i="1"/>
  <c r="N32" i="1"/>
  <c r="P32" i="1"/>
  <c r="L176" i="1"/>
  <c r="E167" i="1"/>
  <c r="G102" i="1"/>
  <c r="H102" i="1"/>
  <c r="F102" i="1"/>
  <c r="D190" i="1"/>
  <c r="D197" i="1"/>
  <c r="P23" i="3"/>
  <c r="O23" i="3"/>
  <c r="N23" i="3"/>
  <c r="B168" i="1"/>
  <c r="C162" i="1"/>
  <c r="B175" i="1"/>
  <c r="M166" i="1"/>
  <c r="P101" i="1"/>
  <c r="O101" i="1"/>
  <c r="N101" i="1"/>
  <c r="L166" i="1"/>
  <c r="L159" i="1"/>
  <c r="L119" i="1"/>
  <c r="L184" i="1" s="1"/>
  <c r="N34" i="1"/>
  <c r="O34" i="1"/>
  <c r="J177" i="1"/>
  <c r="L138" i="1"/>
  <c r="L146" i="1"/>
  <c r="K138" i="1"/>
  <c r="K179" i="1"/>
  <c r="H60" i="1"/>
  <c r="F60" i="1"/>
  <c r="G60" i="1"/>
  <c r="G40" i="1"/>
  <c r="F40" i="1"/>
  <c r="H40" i="1"/>
  <c r="G302" i="1"/>
  <c r="F302" i="1"/>
  <c r="F241" i="1"/>
  <c r="H241" i="1"/>
  <c r="G241" i="1"/>
  <c r="G244" i="1"/>
  <c r="F244" i="1"/>
  <c r="H244" i="1"/>
  <c r="G303" i="1"/>
  <c r="F303" i="1"/>
  <c r="M182" i="1"/>
  <c r="P117" i="1"/>
  <c r="O117" i="1"/>
  <c r="N117" i="1"/>
  <c r="P61" i="1"/>
  <c r="O61" i="1"/>
  <c r="N61" i="1"/>
  <c r="M191" i="1"/>
  <c r="M173" i="1"/>
  <c r="O108" i="1"/>
  <c r="N108" i="1"/>
  <c r="P108" i="1"/>
  <c r="P236" i="1"/>
  <c r="O236" i="1"/>
  <c r="N236" i="1"/>
  <c r="N301" i="1"/>
  <c r="O301" i="1"/>
  <c r="O267" i="1"/>
  <c r="N267" i="1"/>
  <c r="N242" i="1"/>
  <c r="P242" i="1"/>
  <c r="O242" i="1"/>
  <c r="G29" i="1"/>
  <c r="H29" i="1"/>
  <c r="F29" i="1"/>
  <c r="E54" i="1"/>
  <c r="E178" i="1"/>
  <c r="H113" i="1"/>
  <c r="G113" i="1"/>
  <c r="F113" i="1"/>
  <c r="D54" i="1"/>
  <c r="D163" i="1"/>
  <c r="J161" i="1"/>
  <c r="P16" i="3"/>
  <c r="O16" i="3"/>
  <c r="N16" i="3"/>
  <c r="P64" i="2"/>
  <c r="P41" i="3"/>
  <c r="O41" i="3"/>
  <c r="N41" i="3"/>
  <c r="P42" i="3"/>
  <c r="B146" i="1"/>
  <c r="C171" i="1"/>
  <c r="L182" i="1"/>
  <c r="G77" i="1"/>
  <c r="F77" i="1"/>
  <c r="E142" i="1"/>
  <c r="H77" i="1"/>
  <c r="P50" i="1"/>
  <c r="O50" i="1"/>
  <c r="N50" i="1"/>
  <c r="J172" i="1"/>
  <c r="J179" i="1"/>
  <c r="J180" i="1"/>
  <c r="P62" i="1"/>
  <c r="O62" i="1"/>
  <c r="N62" i="1"/>
  <c r="H49" i="1"/>
  <c r="F49" i="1"/>
  <c r="G49" i="1"/>
  <c r="K160" i="1"/>
  <c r="K189" i="1"/>
  <c r="H88" i="1"/>
  <c r="G88" i="1"/>
  <c r="F88" i="1"/>
  <c r="E153" i="1"/>
  <c r="G50" i="1"/>
  <c r="F50" i="1"/>
  <c r="H50" i="1"/>
  <c r="G304" i="1"/>
  <c r="F304" i="1"/>
  <c r="F221" i="1"/>
  <c r="G221" i="1"/>
  <c r="H256" i="1"/>
  <c r="G256" i="1"/>
  <c r="F256" i="1"/>
  <c r="H250" i="1"/>
  <c r="G250" i="1"/>
  <c r="F250" i="1"/>
  <c r="G317" i="1"/>
  <c r="F317" i="1"/>
  <c r="P129" i="1"/>
  <c r="M194" i="1"/>
  <c r="O129" i="1"/>
  <c r="N129" i="1"/>
  <c r="P98" i="1"/>
  <c r="O98" i="1"/>
  <c r="N98" i="1"/>
  <c r="M163" i="1"/>
  <c r="N31" i="1"/>
  <c r="P31" i="1"/>
  <c r="O31" i="1"/>
  <c r="M181" i="1"/>
  <c r="P116" i="1"/>
  <c r="O116" i="1"/>
  <c r="N116" i="1"/>
  <c r="O318" i="1"/>
  <c r="N318" i="1"/>
  <c r="O269" i="1"/>
  <c r="N269" i="1"/>
  <c r="P252" i="1"/>
  <c r="O252" i="1"/>
  <c r="N252" i="1"/>
  <c r="K170" i="1"/>
  <c r="H38" i="1"/>
  <c r="F38" i="1"/>
  <c r="G38" i="1"/>
  <c r="L143" i="1"/>
  <c r="F46" i="1"/>
  <c r="H46" i="1"/>
  <c r="G46" i="1"/>
  <c r="P9" i="3"/>
  <c r="O9" i="3"/>
  <c r="N9" i="3"/>
  <c r="P96" i="2"/>
  <c r="P94" i="2"/>
  <c r="P50" i="3"/>
  <c r="O50" i="3"/>
  <c r="N50" i="3"/>
  <c r="H44" i="2"/>
  <c r="G44" i="2"/>
  <c r="F44" i="2"/>
  <c r="O25" i="3"/>
  <c r="P25" i="3"/>
  <c r="N25" i="3"/>
  <c r="H16" i="2"/>
  <c r="G16" i="2"/>
  <c r="F16" i="2"/>
  <c r="C54" i="1"/>
  <c r="C68" i="1"/>
  <c r="B143" i="1"/>
  <c r="B160" i="1"/>
  <c r="J146" i="1"/>
  <c r="J145" i="1"/>
  <c r="L194" i="1"/>
  <c r="O63" i="1"/>
  <c r="N63" i="1"/>
  <c r="E139" i="1"/>
  <c r="G74" i="1"/>
  <c r="F74" i="1"/>
  <c r="H74" i="1"/>
  <c r="J176" i="1"/>
  <c r="J195" i="1"/>
  <c r="J183" i="1"/>
  <c r="F18" i="1"/>
  <c r="H18" i="1"/>
  <c r="G18" i="1"/>
  <c r="K175" i="1"/>
  <c r="K192" i="1"/>
  <c r="G285" i="1"/>
  <c r="F285" i="1"/>
  <c r="G59" i="1"/>
  <c r="F59" i="1"/>
  <c r="H59" i="1"/>
  <c r="G226" i="1"/>
  <c r="F226" i="1"/>
  <c r="H242" i="1"/>
  <c r="G242" i="1"/>
  <c r="F242" i="1"/>
  <c r="G282" i="1"/>
  <c r="F282" i="1"/>
  <c r="G280" i="1"/>
  <c r="F280" i="1"/>
  <c r="J54" i="1"/>
  <c r="M167" i="1"/>
  <c r="P102" i="1"/>
  <c r="O102" i="1"/>
  <c r="N102" i="1"/>
  <c r="N51" i="1"/>
  <c r="O51" i="1"/>
  <c r="P51" i="1"/>
  <c r="P250" i="1"/>
  <c r="O250" i="1"/>
  <c r="N250" i="1"/>
  <c r="O264" i="1"/>
  <c r="N264" i="1"/>
  <c r="P237" i="1"/>
  <c r="O237" i="1"/>
  <c r="N237" i="1"/>
  <c r="O283" i="1"/>
  <c r="N283" i="1"/>
  <c r="P91" i="1"/>
  <c r="O91" i="1"/>
  <c r="N91" i="1"/>
  <c r="M156" i="1"/>
  <c r="M164" i="1"/>
  <c r="P99" i="1"/>
  <c r="O99" i="1"/>
  <c r="N99" i="1"/>
  <c r="E154" i="1"/>
  <c r="H89" i="1"/>
  <c r="G89" i="1"/>
  <c r="F89" i="1"/>
  <c r="K140" i="1"/>
  <c r="D168" i="1"/>
  <c r="P76" i="2"/>
  <c r="F12" i="4"/>
  <c r="G12" i="4"/>
  <c r="P86" i="2"/>
  <c r="P15" i="3"/>
  <c r="O15" i="3"/>
  <c r="N15" i="3"/>
  <c r="P32" i="3"/>
  <c r="O32" i="3"/>
  <c r="N32" i="3"/>
  <c r="P30" i="2"/>
  <c r="O30" i="2"/>
  <c r="N30" i="2"/>
  <c r="G43" i="3"/>
  <c r="F43" i="3"/>
  <c r="P69" i="2"/>
  <c r="P88" i="2"/>
  <c r="P35" i="3"/>
  <c r="O35" i="3"/>
  <c r="N35" i="3"/>
  <c r="O49" i="3"/>
  <c r="P49" i="3"/>
  <c r="N49" i="3"/>
  <c r="N26" i="3"/>
  <c r="P26" i="3"/>
  <c r="O26" i="3"/>
  <c r="O36" i="2"/>
  <c r="N36" i="2"/>
  <c r="G26" i="2"/>
  <c r="F26" i="2"/>
  <c r="H26" i="2"/>
  <c r="H29" i="2"/>
  <c r="G29" i="2"/>
  <c r="F29" i="2"/>
  <c r="F42" i="3"/>
  <c r="G42" i="3"/>
  <c r="P79" i="2"/>
  <c r="P82" i="2"/>
  <c r="O31" i="3"/>
  <c r="N31" i="3"/>
  <c r="P31" i="3"/>
  <c r="N15" i="2"/>
  <c r="O15" i="2"/>
  <c r="P15" i="2"/>
  <c r="H39" i="2"/>
  <c r="G39" i="2"/>
  <c r="F39" i="2"/>
  <c r="G17" i="3"/>
  <c r="F17" i="3"/>
  <c r="H17" i="3"/>
  <c r="F45" i="3"/>
  <c r="G45" i="3"/>
  <c r="P89" i="2"/>
  <c r="O34" i="3"/>
  <c r="P34" i="3"/>
  <c r="N34" i="3"/>
  <c r="P57" i="2"/>
  <c r="P58" i="2"/>
  <c r="P59" i="2"/>
  <c r="P24" i="2"/>
  <c r="M23" i="2"/>
  <c r="N24" i="2"/>
  <c r="O24" i="2"/>
  <c r="G32" i="2"/>
  <c r="F32" i="2"/>
  <c r="H32" i="2"/>
  <c r="B189" i="1"/>
  <c r="B68" i="1"/>
  <c r="B137" i="1"/>
  <c r="D68" i="1"/>
  <c r="L174" i="1"/>
  <c r="L137" i="1"/>
  <c r="J189" i="1"/>
  <c r="J160" i="1"/>
  <c r="J119" i="1"/>
  <c r="J159" i="1"/>
  <c r="K182" i="1"/>
  <c r="K181" i="1"/>
  <c r="K195" i="1"/>
  <c r="H34" i="1"/>
  <c r="F34" i="1"/>
  <c r="G34" i="1"/>
  <c r="H106" i="1"/>
  <c r="G106" i="1"/>
  <c r="E171" i="1"/>
  <c r="F106" i="1"/>
  <c r="G78" i="1"/>
  <c r="H78" i="1"/>
  <c r="F78" i="1"/>
  <c r="E143" i="1"/>
  <c r="G318" i="1"/>
  <c r="F318" i="1"/>
  <c r="E173" i="1"/>
  <c r="H108" i="1"/>
  <c r="G108" i="1"/>
  <c r="F108" i="1"/>
  <c r="F294" i="1"/>
  <c r="G294" i="1"/>
  <c r="P65" i="1"/>
  <c r="O65" i="1"/>
  <c r="N65" i="1"/>
  <c r="N60" i="1"/>
  <c r="P60" i="1"/>
  <c r="O60" i="1"/>
  <c r="O272" i="1"/>
  <c r="N272" i="1"/>
  <c r="O304" i="1"/>
  <c r="N304" i="1"/>
  <c r="O263" i="1"/>
  <c r="N263" i="1"/>
  <c r="O297" i="1"/>
  <c r="N297" i="1"/>
  <c r="H94" i="1"/>
  <c r="G94" i="1"/>
  <c r="E159" i="1"/>
  <c r="E119" i="1"/>
  <c r="F94" i="1"/>
  <c r="M140" i="1"/>
  <c r="P75" i="1"/>
  <c r="O75" i="1"/>
  <c r="N75" i="1"/>
  <c r="D182" i="1"/>
  <c r="O100" i="2"/>
  <c r="N100" i="2"/>
  <c r="G71" i="1"/>
  <c r="F71" i="1"/>
  <c r="H71" i="1"/>
  <c r="P354" i="1"/>
  <c r="O354" i="1"/>
  <c r="N354" i="1"/>
  <c r="H57" i="1"/>
  <c r="G57" i="1"/>
  <c r="F57" i="1"/>
  <c r="P57" i="1"/>
  <c r="O57" i="1"/>
  <c r="N57" i="1"/>
  <c r="O293" i="1"/>
  <c r="N293" i="1"/>
  <c r="H232" i="1"/>
  <c r="G232" i="1"/>
  <c r="F232" i="1"/>
  <c r="O201" i="1"/>
  <c r="N201" i="1"/>
  <c r="O262" i="1"/>
  <c r="N262" i="1"/>
  <c r="N187" i="1"/>
  <c r="O187" i="1"/>
  <c r="N248" i="1"/>
  <c r="P248" i="1"/>
  <c r="O248" i="1"/>
  <c r="H62" i="2"/>
  <c r="G62" i="2"/>
  <c r="F62" i="2"/>
  <c r="P340" i="1"/>
  <c r="O340" i="1"/>
  <c r="N340" i="1"/>
  <c r="G100" i="2"/>
  <c r="H100" i="2"/>
  <c r="F100" i="2"/>
  <c r="O309" i="1"/>
  <c r="N309" i="1"/>
  <c r="G87" i="1"/>
  <c r="F87" i="1"/>
  <c r="H87" i="1"/>
  <c r="N152" i="1"/>
  <c r="O152" i="1"/>
  <c r="H22" i="1"/>
  <c r="G22" i="1"/>
  <c r="F22" i="1"/>
  <c r="F187" i="1"/>
  <c r="G187" i="1"/>
  <c r="N56" i="2"/>
  <c r="G50" i="2"/>
  <c r="F50" i="2"/>
  <c r="H50" i="2"/>
  <c r="H122" i="1"/>
  <c r="G122" i="1"/>
  <c r="F122" i="1"/>
  <c r="G136" i="1"/>
  <c r="G293" i="1"/>
  <c r="F293" i="1"/>
  <c r="F217" i="1"/>
  <c r="G217" i="1"/>
  <c r="P232" i="1"/>
  <c r="O232" i="1"/>
  <c r="N232" i="1"/>
  <c r="H56" i="2"/>
  <c r="F56" i="2"/>
  <c r="G56" i="2"/>
  <c r="G354" i="1"/>
  <c r="F354" i="1"/>
  <c r="H354" i="1"/>
  <c r="G152" i="1"/>
  <c r="F152" i="1"/>
  <c r="O217" i="1"/>
  <c r="N217" i="1"/>
  <c r="O278" i="1"/>
  <c r="N278" i="1"/>
  <c r="F136" i="1"/>
  <c r="F369" i="1"/>
  <c r="H369" i="1"/>
  <c r="G369" i="1"/>
  <c r="G325" i="1"/>
  <c r="F325" i="1"/>
  <c r="H325" i="1"/>
  <c r="G278" i="1"/>
  <c r="F278" i="1"/>
  <c r="H340" i="1"/>
  <c r="G340" i="1"/>
  <c r="F340" i="1"/>
  <c r="P369" i="1"/>
  <c r="O369" i="1"/>
  <c r="N369" i="1"/>
  <c r="G201" i="1"/>
  <c r="F201" i="1"/>
  <c r="P325" i="1"/>
  <c r="O325" i="1"/>
  <c r="N325" i="1"/>
  <c r="N87" i="1"/>
  <c r="O87" i="1"/>
  <c r="O196" i="1"/>
  <c r="N196" i="1"/>
  <c r="F262" i="1"/>
  <c r="G262" i="1"/>
  <c r="N136" i="1"/>
  <c r="H248" i="1"/>
  <c r="G248" i="1"/>
  <c r="F248" i="1"/>
  <c r="G309" i="1"/>
  <c r="F309" i="1"/>
  <c r="N122" i="1"/>
  <c r="O136" i="1"/>
  <c r="P122" i="1"/>
  <c r="O122" i="1"/>
  <c r="J47" i="2" l="1"/>
  <c r="P376" i="1"/>
  <c r="O376" i="1"/>
  <c r="N376" i="1"/>
  <c r="H350" i="1"/>
  <c r="G350" i="1"/>
  <c r="F350" i="1"/>
  <c r="H377" i="1"/>
  <c r="F377" i="1"/>
  <c r="G377" i="1"/>
  <c r="H363" i="1"/>
  <c r="G363" i="1"/>
  <c r="F363" i="1"/>
  <c r="O86" i="2"/>
  <c r="N86" i="2"/>
  <c r="N87" i="2"/>
  <c r="O87" i="2"/>
  <c r="C47" i="2"/>
  <c r="G79" i="2"/>
  <c r="F79" i="2"/>
  <c r="H79" i="2"/>
  <c r="P360" i="1"/>
  <c r="O360" i="1"/>
  <c r="N360" i="1"/>
  <c r="O226" i="1"/>
  <c r="N226" i="1"/>
  <c r="P350" i="1"/>
  <c r="O350" i="1"/>
  <c r="N350" i="1"/>
  <c r="G211" i="1"/>
  <c r="F211" i="1"/>
  <c r="O379" i="1"/>
  <c r="P379" i="1"/>
  <c r="N379" i="1"/>
  <c r="H343" i="1"/>
  <c r="G343" i="1"/>
  <c r="F343" i="1"/>
  <c r="G374" i="1"/>
  <c r="F374" i="1"/>
  <c r="H374" i="1"/>
  <c r="F358" i="1"/>
  <c r="H358" i="1"/>
  <c r="G358" i="1"/>
  <c r="B47" i="2"/>
  <c r="N90" i="2"/>
  <c r="O90" i="2"/>
  <c r="G78" i="2"/>
  <c r="F78" i="2"/>
  <c r="H78" i="2"/>
  <c r="H72" i="2"/>
  <c r="G72" i="2"/>
  <c r="F72" i="2"/>
  <c r="K47" i="2"/>
  <c r="B97" i="2"/>
  <c r="P364" i="1"/>
  <c r="O364" i="1"/>
  <c r="N364" i="1"/>
  <c r="O203" i="1"/>
  <c r="N203" i="1"/>
  <c r="O208" i="1"/>
  <c r="N208" i="1"/>
  <c r="N202" i="1"/>
  <c r="O202" i="1"/>
  <c r="H92" i="2"/>
  <c r="F92" i="2"/>
  <c r="G92" i="2"/>
  <c r="N366" i="1"/>
  <c r="P366" i="1"/>
  <c r="O366" i="1"/>
  <c r="O220" i="1"/>
  <c r="N220" i="1"/>
  <c r="N221" i="1"/>
  <c r="O221" i="1"/>
  <c r="H336" i="1"/>
  <c r="F336" i="1"/>
  <c r="G336" i="1"/>
  <c r="H366" i="1"/>
  <c r="G366" i="1"/>
  <c r="F366" i="1"/>
  <c r="O209" i="1"/>
  <c r="N209" i="1"/>
  <c r="G208" i="1"/>
  <c r="F208" i="1"/>
  <c r="G333" i="1"/>
  <c r="F333" i="1"/>
  <c r="H333" i="1"/>
  <c r="F330" i="1"/>
  <c r="G330" i="1"/>
  <c r="H330" i="1"/>
  <c r="H376" i="1"/>
  <c r="G376" i="1"/>
  <c r="F376" i="1"/>
  <c r="D156" i="1"/>
  <c r="O76" i="2"/>
  <c r="N76" i="2"/>
  <c r="E156" i="1"/>
  <c r="H91" i="1"/>
  <c r="G91" i="1"/>
  <c r="F91" i="1"/>
  <c r="H84" i="2"/>
  <c r="G84" i="2"/>
  <c r="F84" i="2"/>
  <c r="P357" i="1"/>
  <c r="O357" i="1"/>
  <c r="N357" i="1"/>
  <c r="O223" i="1"/>
  <c r="N223" i="1"/>
  <c r="P373" i="1"/>
  <c r="O373" i="1"/>
  <c r="N373" i="1"/>
  <c r="D158" i="1"/>
  <c r="H357" i="1"/>
  <c r="G357" i="1"/>
  <c r="F357" i="1"/>
  <c r="N80" i="2"/>
  <c r="O80" i="2"/>
  <c r="E158" i="1"/>
  <c r="H93" i="1"/>
  <c r="G93" i="1"/>
  <c r="F93" i="1"/>
  <c r="G88" i="2"/>
  <c r="F88" i="2"/>
  <c r="H88" i="2"/>
  <c r="F71" i="2"/>
  <c r="G71" i="2"/>
  <c r="H71" i="2"/>
  <c r="K23" i="2"/>
  <c r="N359" i="1"/>
  <c r="P359" i="1"/>
  <c r="O359" i="1"/>
  <c r="H351" i="1"/>
  <c r="G351" i="1"/>
  <c r="F351" i="1"/>
  <c r="D27" i="1"/>
  <c r="O68" i="2"/>
  <c r="N68" i="2"/>
  <c r="E92" i="1"/>
  <c r="E155" i="1"/>
  <c r="H90" i="1"/>
  <c r="G90" i="1"/>
  <c r="F90" i="1"/>
  <c r="H90" i="2"/>
  <c r="G90" i="2"/>
  <c r="F90" i="2"/>
  <c r="H81" i="2"/>
  <c r="G81" i="2"/>
  <c r="F81" i="2"/>
  <c r="N355" i="1"/>
  <c r="P355" i="1"/>
  <c r="O355" i="1"/>
  <c r="O206" i="1"/>
  <c r="N206" i="1"/>
  <c r="H344" i="1"/>
  <c r="G344" i="1"/>
  <c r="F344" i="1"/>
  <c r="F334" i="1"/>
  <c r="H334" i="1"/>
  <c r="G334" i="1"/>
  <c r="O332" i="1"/>
  <c r="N332" i="1"/>
  <c r="P332" i="1"/>
  <c r="J23" i="2"/>
  <c r="K73" i="2"/>
  <c r="G345" i="1"/>
  <c r="F345" i="1"/>
  <c r="H345" i="1"/>
  <c r="D92" i="1"/>
  <c r="D155" i="1"/>
  <c r="J97" i="2"/>
  <c r="P344" i="1"/>
  <c r="N344" i="1"/>
  <c r="O344" i="1"/>
  <c r="G203" i="1"/>
  <c r="F203" i="1"/>
  <c r="P375" i="1"/>
  <c r="O375" i="1"/>
  <c r="N375" i="1"/>
  <c r="H328" i="1"/>
  <c r="F328" i="1"/>
  <c r="G328" i="1"/>
  <c r="H348" i="1"/>
  <c r="G348" i="1"/>
  <c r="F348" i="1"/>
  <c r="L73" i="2"/>
  <c r="N74" i="2"/>
  <c r="O74" i="2"/>
  <c r="H80" i="2"/>
  <c r="G80" i="2"/>
  <c r="F80" i="2"/>
  <c r="H91" i="2"/>
  <c r="G91" i="2"/>
  <c r="F91" i="2"/>
  <c r="N365" i="1"/>
  <c r="P365" i="1"/>
  <c r="O365" i="1"/>
  <c r="N84" i="2"/>
  <c r="O84" i="2"/>
  <c r="P380" i="1"/>
  <c r="O380" i="1"/>
  <c r="N380" i="1"/>
  <c r="H342" i="1"/>
  <c r="G342" i="1"/>
  <c r="F342" i="1"/>
  <c r="O65" i="2"/>
  <c r="N65" i="2"/>
  <c r="O66" i="2"/>
  <c r="N66" i="2"/>
  <c r="H64" i="2"/>
  <c r="F64" i="2"/>
  <c r="G64" i="2"/>
  <c r="H66" i="2"/>
  <c r="G66" i="2"/>
  <c r="F66" i="2"/>
  <c r="G94" i="2"/>
  <c r="F94" i="2"/>
  <c r="H94" i="2"/>
  <c r="P349" i="1"/>
  <c r="O349" i="1"/>
  <c r="N349" i="1"/>
  <c r="P329" i="1"/>
  <c r="O329" i="1"/>
  <c r="N329" i="1"/>
  <c r="G59" i="2"/>
  <c r="F59" i="2"/>
  <c r="H59" i="2"/>
  <c r="O75" i="2"/>
  <c r="N75" i="2"/>
  <c r="N70" i="2"/>
  <c r="O70" i="2"/>
  <c r="G51" i="2"/>
  <c r="F51" i="2"/>
  <c r="H51" i="2"/>
  <c r="G68" i="2"/>
  <c r="F68" i="2"/>
  <c r="H68" i="2"/>
  <c r="H76" i="2"/>
  <c r="G76" i="2"/>
  <c r="F76" i="2"/>
  <c r="N207" i="1"/>
  <c r="O207" i="1"/>
  <c r="P343" i="1"/>
  <c r="O343" i="1"/>
  <c r="N343" i="1"/>
  <c r="P342" i="1"/>
  <c r="O342" i="1"/>
  <c r="N342" i="1"/>
  <c r="G210" i="1"/>
  <c r="F210" i="1"/>
  <c r="P334" i="1"/>
  <c r="O334" i="1"/>
  <c r="N334" i="1"/>
  <c r="G212" i="1"/>
  <c r="F212" i="1"/>
  <c r="N372" i="1"/>
  <c r="P372" i="1"/>
  <c r="O372" i="1"/>
  <c r="H337" i="1"/>
  <c r="G337" i="1"/>
  <c r="F337" i="1"/>
  <c r="O85" i="2"/>
  <c r="N85" i="2"/>
  <c r="N64" i="2"/>
  <c r="O64" i="2"/>
  <c r="F52" i="2"/>
  <c r="H52" i="2"/>
  <c r="G52" i="2"/>
  <c r="N52" i="2"/>
  <c r="O52" i="2"/>
  <c r="H70" i="2"/>
  <c r="G70" i="2"/>
  <c r="F70" i="2"/>
  <c r="H86" i="2"/>
  <c r="G86" i="2"/>
  <c r="F86" i="2"/>
  <c r="N212" i="1"/>
  <c r="O212" i="1"/>
  <c r="O218" i="1"/>
  <c r="N218" i="1"/>
  <c r="O227" i="1"/>
  <c r="N227" i="1"/>
  <c r="G371" i="1"/>
  <c r="H371" i="1"/>
  <c r="F371" i="1"/>
  <c r="H349" i="1"/>
  <c r="G349" i="1"/>
  <c r="F349" i="1"/>
  <c r="P327" i="1"/>
  <c r="O327" i="1"/>
  <c r="N327" i="1"/>
  <c r="O348" i="1"/>
  <c r="N348" i="1"/>
  <c r="P348" i="1"/>
  <c r="P377" i="1"/>
  <c r="O377" i="1"/>
  <c r="N377" i="1"/>
  <c r="H326" i="1"/>
  <c r="G326" i="1"/>
  <c r="F326" i="1"/>
  <c r="D73" i="2"/>
  <c r="F58" i="2"/>
  <c r="H58" i="2"/>
  <c r="G58" i="2"/>
  <c r="N69" i="2"/>
  <c r="O69" i="2"/>
  <c r="O95" i="2"/>
  <c r="N95" i="2"/>
  <c r="N53" i="2"/>
  <c r="O53" i="2"/>
  <c r="B156" i="1"/>
  <c r="H96" i="2"/>
  <c r="F96" i="2"/>
  <c r="G96" i="2"/>
  <c r="O204" i="1"/>
  <c r="N204" i="1"/>
  <c r="H82" i="2"/>
  <c r="G82" i="2"/>
  <c r="F82" i="2"/>
  <c r="C73" i="2"/>
  <c r="P326" i="1"/>
  <c r="O326" i="1"/>
  <c r="N326" i="1"/>
  <c r="G205" i="1"/>
  <c r="F205" i="1"/>
  <c r="P347" i="1"/>
  <c r="O347" i="1"/>
  <c r="N347" i="1"/>
  <c r="N331" i="1"/>
  <c r="P331" i="1"/>
  <c r="O331" i="1"/>
  <c r="N374" i="1"/>
  <c r="P374" i="1"/>
  <c r="O374" i="1"/>
  <c r="H329" i="1"/>
  <c r="G329" i="1"/>
  <c r="F329" i="1"/>
  <c r="H365" i="1"/>
  <c r="G365" i="1"/>
  <c r="F365" i="1"/>
  <c r="N89" i="2"/>
  <c r="O89" i="2"/>
  <c r="O63" i="2"/>
  <c r="N63" i="2"/>
  <c r="N51" i="2"/>
  <c r="O51" i="2"/>
  <c r="B92" i="1"/>
  <c r="B157" i="1" s="1"/>
  <c r="B155" i="1"/>
  <c r="H95" i="2"/>
  <c r="F95" i="2"/>
  <c r="G95" i="2"/>
  <c r="O205" i="1"/>
  <c r="N205" i="1"/>
  <c r="G202" i="1"/>
  <c r="F202" i="1"/>
  <c r="G379" i="1"/>
  <c r="F379" i="1"/>
  <c r="H379" i="1"/>
  <c r="O378" i="1"/>
  <c r="N378" i="1"/>
  <c r="P378" i="1"/>
  <c r="P330" i="1"/>
  <c r="O330" i="1"/>
  <c r="N330" i="1"/>
  <c r="P341" i="1"/>
  <c r="O341" i="1"/>
  <c r="N341" i="1"/>
  <c r="K97" i="2"/>
  <c r="H332" i="1"/>
  <c r="G332" i="1"/>
  <c r="F332" i="1"/>
  <c r="G373" i="1"/>
  <c r="F373" i="1"/>
  <c r="H373" i="1"/>
  <c r="H360" i="1"/>
  <c r="G360" i="1"/>
  <c r="F360" i="1"/>
  <c r="N79" i="2"/>
  <c r="O79" i="2"/>
  <c r="O83" i="2"/>
  <c r="N83" i="2"/>
  <c r="B158" i="1"/>
  <c r="H87" i="2"/>
  <c r="G87" i="2"/>
  <c r="F87" i="2"/>
  <c r="B73" i="2"/>
  <c r="P356" i="1"/>
  <c r="O356" i="1"/>
  <c r="N356" i="1"/>
  <c r="O103" i="2"/>
  <c r="N103" i="2"/>
  <c r="O213" i="1"/>
  <c r="N213" i="1"/>
  <c r="O78" i="2"/>
  <c r="N78" i="2"/>
  <c r="P333" i="1"/>
  <c r="O333" i="1"/>
  <c r="N333" i="1"/>
  <c r="P335" i="1"/>
  <c r="O335" i="1"/>
  <c r="N335" i="1"/>
  <c r="H335" i="1"/>
  <c r="G335" i="1"/>
  <c r="F335" i="1"/>
  <c r="H375" i="1"/>
  <c r="G375" i="1"/>
  <c r="F375" i="1"/>
  <c r="D97" i="2"/>
  <c r="H356" i="1"/>
  <c r="G356" i="1"/>
  <c r="F356" i="1"/>
  <c r="H57" i="2"/>
  <c r="G57" i="2"/>
  <c r="F57" i="2"/>
  <c r="O91" i="2"/>
  <c r="N91" i="2"/>
  <c r="O93" i="2"/>
  <c r="N93" i="2"/>
  <c r="F53" i="2"/>
  <c r="H53" i="2"/>
  <c r="G53" i="2"/>
  <c r="G93" i="2"/>
  <c r="H93" i="2"/>
  <c r="F93" i="2"/>
  <c r="P363" i="1"/>
  <c r="O363" i="1"/>
  <c r="N363" i="1"/>
  <c r="O102" i="2"/>
  <c r="N102" i="2"/>
  <c r="O224" i="1"/>
  <c r="N224" i="1"/>
  <c r="H327" i="1"/>
  <c r="G327" i="1"/>
  <c r="F327" i="1"/>
  <c r="H378" i="1"/>
  <c r="G378" i="1"/>
  <c r="F378" i="1"/>
  <c r="N225" i="1"/>
  <c r="O225" i="1"/>
  <c r="G63" i="2"/>
  <c r="H63" i="2"/>
  <c r="F63" i="2"/>
  <c r="P362" i="1"/>
  <c r="O362" i="1"/>
  <c r="N362" i="1"/>
  <c r="F209" i="1"/>
  <c r="G209" i="1"/>
  <c r="B23" i="2"/>
  <c r="P371" i="1"/>
  <c r="O371" i="1"/>
  <c r="N371" i="1"/>
  <c r="P336" i="1"/>
  <c r="O336" i="1"/>
  <c r="N336" i="1"/>
  <c r="C97" i="2"/>
  <c r="H347" i="1"/>
  <c r="G347" i="1"/>
  <c r="F347" i="1"/>
  <c r="H370" i="1"/>
  <c r="G370" i="1"/>
  <c r="F370" i="1"/>
  <c r="H355" i="1"/>
  <c r="G355" i="1"/>
  <c r="F355" i="1"/>
  <c r="O81" i="2"/>
  <c r="N81" i="2"/>
  <c r="N82" i="2"/>
  <c r="O82" i="2"/>
  <c r="O57" i="2"/>
  <c r="N57" i="2"/>
  <c r="F25" i="1"/>
  <c r="H25" i="1"/>
  <c r="E27" i="1"/>
  <c r="G25" i="1"/>
  <c r="H65" i="2"/>
  <c r="F65" i="2"/>
  <c r="G65" i="2"/>
  <c r="G89" i="2"/>
  <c r="F89" i="2"/>
  <c r="H89" i="2"/>
  <c r="P351" i="1"/>
  <c r="O351" i="1"/>
  <c r="N351" i="1"/>
  <c r="P337" i="1"/>
  <c r="N337" i="1"/>
  <c r="O337" i="1"/>
  <c r="O101" i="2"/>
  <c r="N101" i="2"/>
  <c r="N346" i="1"/>
  <c r="P346" i="1"/>
  <c r="O346" i="1"/>
  <c r="G206" i="1"/>
  <c r="F206" i="1"/>
  <c r="H346" i="1"/>
  <c r="G346" i="1"/>
  <c r="F346" i="1"/>
  <c r="H372" i="1"/>
  <c r="G372" i="1"/>
  <c r="F372" i="1"/>
  <c r="H362" i="1"/>
  <c r="G362" i="1"/>
  <c r="F362" i="1"/>
  <c r="N96" i="2"/>
  <c r="O96" i="2"/>
  <c r="O92" i="2"/>
  <c r="N92" i="2"/>
  <c r="O59" i="2"/>
  <c r="N59" i="2"/>
  <c r="G102" i="2"/>
  <c r="H102" i="2"/>
  <c r="F102" i="2"/>
  <c r="H74" i="2"/>
  <c r="G74" i="2"/>
  <c r="F74" i="2"/>
  <c r="E73" i="2"/>
  <c r="F77" i="2"/>
  <c r="G77" i="2"/>
  <c r="H77" i="2"/>
  <c r="C158" i="1"/>
  <c r="O219" i="1"/>
  <c r="N219" i="1"/>
  <c r="H28" i="1"/>
  <c r="G28" i="1"/>
  <c r="F28" i="1"/>
  <c r="H85" i="2"/>
  <c r="F85" i="2"/>
  <c r="G85" i="2"/>
  <c r="P328" i="1"/>
  <c r="O328" i="1"/>
  <c r="N328" i="1"/>
  <c r="H380" i="1"/>
  <c r="G380" i="1"/>
  <c r="F380" i="1"/>
  <c r="L97" i="2"/>
  <c r="N67" i="2"/>
  <c r="O67" i="2"/>
  <c r="G26" i="1"/>
  <c r="F26" i="1"/>
  <c r="H26" i="1"/>
  <c r="H103" i="2"/>
  <c r="G103" i="2"/>
  <c r="F103" i="2"/>
  <c r="C23" i="2"/>
  <c r="E97" i="2"/>
  <c r="H67" i="2"/>
  <c r="G67" i="2"/>
  <c r="F67" i="2"/>
  <c r="G83" i="2"/>
  <c r="F83" i="2"/>
  <c r="H83" i="2"/>
  <c r="C156" i="1"/>
  <c r="O361" i="1"/>
  <c r="N361" i="1"/>
  <c r="P361" i="1"/>
  <c r="O222" i="1"/>
  <c r="N222" i="1"/>
  <c r="P345" i="1"/>
  <c r="O345" i="1"/>
  <c r="N345" i="1"/>
  <c r="G204" i="1"/>
  <c r="F204" i="1"/>
  <c r="H361" i="1"/>
  <c r="G361" i="1"/>
  <c r="F361" i="1"/>
  <c r="O71" i="2"/>
  <c r="N71" i="2"/>
  <c r="O72" i="2"/>
  <c r="N72" i="2"/>
  <c r="G207" i="1"/>
  <c r="F207" i="1"/>
  <c r="G341" i="1"/>
  <c r="F341" i="1"/>
  <c r="H341" i="1"/>
  <c r="G364" i="1"/>
  <c r="F364" i="1"/>
  <c r="H364" i="1"/>
  <c r="O88" i="2"/>
  <c r="N88" i="2"/>
  <c r="N58" i="2"/>
  <c r="O58" i="2"/>
  <c r="J73" i="2"/>
  <c r="G213" i="1"/>
  <c r="F213" i="1"/>
  <c r="O370" i="1"/>
  <c r="P370" i="1"/>
  <c r="N370" i="1"/>
  <c r="H331" i="1"/>
  <c r="G331" i="1"/>
  <c r="F331" i="1"/>
  <c r="H359" i="1"/>
  <c r="G359" i="1"/>
  <c r="F359" i="1"/>
  <c r="N94" i="2"/>
  <c r="O94" i="2"/>
  <c r="O77" i="2"/>
  <c r="N77" i="2"/>
  <c r="H101" i="2"/>
  <c r="G101" i="2"/>
  <c r="F101" i="2"/>
  <c r="G69" i="2"/>
  <c r="F69" i="2"/>
  <c r="H69" i="2"/>
  <c r="H75" i="2"/>
  <c r="F75" i="2"/>
  <c r="G75" i="2"/>
  <c r="C92" i="1"/>
  <c r="C157" i="1" s="1"/>
  <c r="C155" i="1"/>
  <c r="P358" i="1"/>
  <c r="O358" i="1"/>
  <c r="N358" i="1"/>
  <c r="O210" i="1"/>
  <c r="N210" i="1"/>
  <c r="G143" i="1"/>
  <c r="F143" i="1"/>
  <c r="P97" i="2"/>
  <c r="O97" i="2"/>
  <c r="N97" i="2"/>
  <c r="O162" i="1"/>
  <c r="N162" i="1"/>
  <c r="O138" i="1"/>
  <c r="N138" i="1"/>
  <c r="N164" i="1"/>
  <c r="O164" i="1"/>
  <c r="D198" i="1"/>
  <c r="N180" i="1"/>
  <c r="O180" i="1"/>
  <c r="G144" i="1"/>
  <c r="F144" i="1"/>
  <c r="G148" i="1"/>
  <c r="F148" i="1"/>
  <c r="G182" i="1"/>
  <c r="F182" i="1"/>
  <c r="G174" i="1"/>
  <c r="F174" i="1"/>
  <c r="O179" i="1"/>
  <c r="N179" i="1"/>
  <c r="O143" i="1"/>
  <c r="N143" i="1"/>
  <c r="O73" i="2"/>
  <c r="P73" i="2"/>
  <c r="N73" i="2"/>
  <c r="O165" i="1"/>
  <c r="N165" i="1"/>
  <c r="O141" i="1"/>
  <c r="N141" i="1"/>
  <c r="K184" i="1"/>
  <c r="O193" i="1"/>
  <c r="N193" i="1"/>
  <c r="G193" i="1"/>
  <c r="F193" i="1"/>
  <c r="G180" i="1"/>
  <c r="F180" i="1"/>
  <c r="G168" i="1"/>
  <c r="F168" i="1"/>
  <c r="G192" i="1"/>
  <c r="F192" i="1"/>
  <c r="O137" i="1"/>
  <c r="N137" i="1"/>
  <c r="N190" i="1"/>
  <c r="O190" i="1"/>
  <c r="O177" i="1"/>
  <c r="N177" i="1"/>
  <c r="G165" i="1"/>
  <c r="F165" i="1"/>
  <c r="J157" i="1"/>
  <c r="O158" i="1"/>
  <c r="N158" i="1"/>
  <c r="P27" i="1"/>
  <c r="O27" i="1"/>
  <c r="N27" i="1"/>
  <c r="G171" i="1"/>
  <c r="F171" i="1"/>
  <c r="G140" i="1"/>
  <c r="F140" i="1"/>
  <c r="G197" i="1"/>
  <c r="F197" i="1"/>
  <c r="O181" i="1"/>
  <c r="N181" i="1"/>
  <c r="G167" i="1"/>
  <c r="F167" i="1"/>
  <c r="O144" i="1"/>
  <c r="N144" i="1"/>
  <c r="O154" i="1"/>
  <c r="N154" i="1"/>
  <c r="G160" i="1"/>
  <c r="F160" i="1"/>
  <c r="L198" i="1"/>
  <c r="J198" i="1"/>
  <c r="O156" i="1"/>
  <c r="N156" i="1"/>
  <c r="G162" i="1"/>
  <c r="F162" i="1"/>
  <c r="H23" i="2"/>
  <c r="G23" i="2"/>
  <c r="F23" i="2"/>
  <c r="O161" i="1"/>
  <c r="N161" i="1"/>
  <c r="O176" i="1"/>
  <c r="N176" i="1"/>
  <c r="G196" i="1"/>
  <c r="F196" i="1"/>
  <c r="O139" i="1"/>
  <c r="N139" i="1"/>
  <c r="G146" i="1"/>
  <c r="F146" i="1"/>
  <c r="F191" i="1"/>
  <c r="G191" i="1"/>
  <c r="O153" i="1"/>
  <c r="N153" i="1"/>
  <c r="P133" i="1"/>
  <c r="O133" i="1"/>
  <c r="N133" i="1"/>
  <c r="M198" i="1"/>
  <c r="O168" i="1"/>
  <c r="N168" i="1"/>
  <c r="O188" i="1"/>
  <c r="N188" i="1"/>
  <c r="G177" i="1"/>
  <c r="F177" i="1"/>
  <c r="G145" i="1"/>
  <c r="F145" i="1"/>
  <c r="G175" i="1"/>
  <c r="F175" i="1"/>
  <c r="N169" i="1"/>
  <c r="O169" i="1"/>
  <c r="O54" i="1"/>
  <c r="P54" i="1"/>
  <c r="N54" i="1"/>
  <c r="G161" i="1"/>
  <c r="F161" i="1"/>
  <c r="O163" i="1"/>
  <c r="N163" i="1"/>
  <c r="G147" i="1"/>
  <c r="F147" i="1"/>
  <c r="O171" i="1"/>
  <c r="N171" i="1"/>
  <c r="L157" i="1"/>
  <c r="H68" i="1"/>
  <c r="G68" i="1"/>
  <c r="F68" i="1"/>
  <c r="G141" i="1"/>
  <c r="F141" i="1"/>
  <c r="O142" i="1"/>
  <c r="N142" i="1"/>
  <c r="O140" i="1"/>
  <c r="N140" i="1"/>
  <c r="G139" i="1"/>
  <c r="F139" i="1"/>
  <c r="O170" i="1"/>
  <c r="N170" i="1"/>
  <c r="O197" i="1"/>
  <c r="N197" i="1"/>
  <c r="G172" i="1"/>
  <c r="F172" i="1"/>
  <c r="G195" i="1"/>
  <c r="F195" i="1"/>
  <c r="C198" i="1"/>
  <c r="G190" i="1"/>
  <c r="F190" i="1"/>
  <c r="N23" i="2"/>
  <c r="P23" i="2"/>
  <c r="O23" i="2"/>
  <c r="O148" i="1"/>
  <c r="N148" i="1"/>
  <c r="F194" i="1"/>
  <c r="G194" i="1"/>
  <c r="K198" i="1"/>
  <c r="N47" i="2"/>
  <c r="O47" i="2"/>
  <c r="P47" i="2"/>
  <c r="G179" i="1"/>
  <c r="F179" i="1"/>
  <c r="O189" i="1"/>
  <c r="N189" i="1"/>
  <c r="G47" i="2"/>
  <c r="F47" i="2"/>
  <c r="H47" i="2"/>
  <c r="E184" i="1"/>
  <c r="F119" i="1"/>
  <c r="G119" i="1"/>
  <c r="H119" i="1"/>
  <c r="G153" i="1"/>
  <c r="F153" i="1"/>
  <c r="G142" i="1"/>
  <c r="F142" i="1"/>
  <c r="O173" i="1"/>
  <c r="N173" i="1"/>
  <c r="O166" i="1"/>
  <c r="N166" i="1"/>
  <c r="O147" i="1"/>
  <c r="N147" i="1"/>
  <c r="O172" i="1"/>
  <c r="N172" i="1"/>
  <c r="O195" i="1"/>
  <c r="N195" i="1"/>
  <c r="G181" i="1"/>
  <c r="F181" i="1"/>
  <c r="G137" i="1"/>
  <c r="F137" i="1"/>
  <c r="O191" i="1"/>
  <c r="N191" i="1"/>
  <c r="O145" i="1"/>
  <c r="N145" i="1"/>
  <c r="G166" i="1"/>
  <c r="F166" i="1"/>
  <c r="E198" i="1"/>
  <c r="H133" i="1"/>
  <c r="G133" i="1"/>
  <c r="F133" i="1"/>
  <c r="O183" i="1"/>
  <c r="N183" i="1"/>
  <c r="C184" i="1"/>
  <c r="J184" i="1"/>
  <c r="G178" i="1"/>
  <c r="F178" i="1"/>
  <c r="P92" i="1"/>
  <c r="M157" i="1"/>
  <c r="O92" i="1"/>
  <c r="N92" i="1"/>
  <c r="F189" i="1"/>
  <c r="G189" i="1"/>
  <c r="P119" i="1"/>
  <c r="O119" i="1"/>
  <c r="N119" i="1"/>
  <c r="M184" i="1"/>
  <c r="F163" i="1"/>
  <c r="G163" i="1"/>
  <c r="G159" i="1"/>
  <c r="F159" i="1"/>
  <c r="G173" i="1"/>
  <c r="F173" i="1"/>
  <c r="G154" i="1"/>
  <c r="F154" i="1"/>
  <c r="N194" i="1"/>
  <c r="O194" i="1"/>
  <c r="H54" i="1"/>
  <c r="G54" i="1"/>
  <c r="F54" i="1"/>
  <c r="O155" i="1"/>
  <c r="N155" i="1"/>
  <c r="F164" i="1"/>
  <c r="G164" i="1"/>
  <c r="O68" i="1"/>
  <c r="N68" i="1"/>
  <c r="P68" i="1"/>
  <c r="N160" i="1"/>
  <c r="O160" i="1"/>
  <c r="G138" i="1"/>
  <c r="F138" i="1"/>
  <c r="O192" i="1"/>
  <c r="N192" i="1"/>
  <c r="N159" i="1"/>
  <c r="O159" i="1"/>
  <c r="G170" i="1"/>
  <c r="F170" i="1"/>
  <c r="O175" i="1"/>
  <c r="N175" i="1"/>
  <c r="O146" i="1"/>
  <c r="N146" i="1"/>
  <c r="B198" i="1"/>
  <c r="O167" i="1"/>
  <c r="N167" i="1"/>
  <c r="O182" i="1"/>
  <c r="N182" i="1"/>
  <c r="G169" i="1"/>
  <c r="F169" i="1"/>
  <c r="G183" i="1"/>
  <c r="F183" i="1"/>
  <c r="O178" i="1"/>
  <c r="N178" i="1"/>
  <c r="G176" i="1"/>
  <c r="F176" i="1"/>
  <c r="F188" i="1"/>
  <c r="G188" i="1"/>
  <c r="N174" i="1"/>
  <c r="O174" i="1"/>
  <c r="N228" i="1" l="1"/>
  <c r="O228" i="1"/>
  <c r="G184" i="1"/>
  <c r="F184" i="1"/>
  <c r="G155" i="1"/>
  <c r="F155" i="1"/>
  <c r="E157" i="1"/>
  <c r="G92" i="1"/>
  <c r="H92" i="1"/>
  <c r="F92" i="1"/>
  <c r="G158" i="1"/>
  <c r="F158" i="1"/>
  <c r="F156" i="1"/>
  <c r="G156" i="1"/>
  <c r="H27" i="1"/>
  <c r="G27" i="1"/>
  <c r="F27" i="1"/>
  <c r="O157" i="1"/>
  <c r="N157" i="1"/>
  <c r="O198" i="1"/>
  <c r="N198" i="1"/>
  <c r="F198" i="1"/>
  <c r="G198" i="1"/>
  <c r="G73" i="2"/>
  <c r="H73" i="2"/>
  <c r="F73" i="2"/>
  <c r="O184" i="1"/>
  <c r="N184" i="1"/>
  <c r="D157" i="1"/>
  <c r="H97" i="2"/>
  <c r="G97" i="2"/>
  <c r="F97" i="2"/>
  <c r="F157" i="1" l="1"/>
  <c r="G157" i="1"/>
</calcChain>
</file>

<file path=xl/sharedStrings.xml><?xml version="1.0" encoding="utf-8"?>
<sst xmlns="http://schemas.openxmlformats.org/spreadsheetml/2006/main" count="530" uniqueCount="155">
  <si>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</si>
  <si>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</si>
  <si>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</si>
  <si>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</si>
  <si>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</si>
  <si>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</si>
  <si>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</si>
  <si>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</si>
  <si>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</si>
  <si>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</si>
  <si>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</si>
  <si>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</si>
  <si>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</si>
  <si>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</si>
  <si>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</si>
  <si>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</si>
  <si>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</si>
  <si>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</si>
  <si>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</si>
  <si>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</si>
  <si>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</si>
  <si>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</si>
  <si>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</si>
  <si>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</si>
  <si>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</si>
  <si>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</si>
  <si>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</si>
  <si>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</si>
  <si>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</si>
  <si>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</si>
  <si>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</si>
  <si>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</si>
  <si>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</si>
  <si>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</si>
  <si>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</si>
  <si>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</si>
  <si>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</si>
  <si>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</si>
  <si>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</si>
  <si>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</si>
  <si>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</si>
  <si>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</si>
  <si>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</si>
  <si>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</si>
  <si>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</si>
  <si>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</si>
  <si>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</si>
  <si>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</si>
  <si>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</si>
  <si>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</si>
  <si>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</si>
  <si>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</si>
  <si>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</si>
  <si>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</si>
  <si>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</si>
  <si>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</si>
  <si>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</si>
  <si>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</si>
  <si>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</si>
  <si>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</si>
  <si>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</si>
  <si>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</si>
  <si>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t>Estancia media en establecimientos alojativos (hoteles y apartamentos) (en días)</t>
  </si>
  <si>
    <r>
      <t>Estancia media  según lugar de residencia</t>
    </r>
    <r>
      <rPr>
        <sz val="12"/>
        <color theme="1"/>
        <rFont val="Calibri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</si>
  <si>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</si>
  <si>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Calibri"/>
        <family val="2"/>
        <scheme val="minor"/>
      </rPr>
      <t xml:space="preserve"> (en días)</t>
    </r>
  </si>
  <si>
    <t>Tasas de ocupación por plaza en establecimientos alojativos (hoteles y apartamentos)</t>
  </si>
  <si>
    <t>Tasas de ocupación según municipio de alojamiento</t>
  </si>
  <si>
    <t>Indicadores de rentabilidad alojativa (hoteles y apartamentos)</t>
  </si>
  <si>
    <t>Ingresos totales según tipología y categoría alojativa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</si>
  <si>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</si>
  <si>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</si>
  <si>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</si>
  <si>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</si>
  <si>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</si>
  <si>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</si>
  <si>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</si>
  <si>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</si>
  <si>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</si>
  <si>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</si>
  <si>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</si>
  <si>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</si>
  <si>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</si>
  <si>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</si>
  <si>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</si>
  <si>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</si>
  <si>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</si>
  <si>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</si>
  <si>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</si>
  <si>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</si>
  <si>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</si>
  <si>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</si>
  <si>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</si>
  <si>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</si>
  <si>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</si>
  <si>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</si>
  <si>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</si>
  <si>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</si>
  <si>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</si>
  <si>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</si>
  <si>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</si>
  <si>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</si>
  <si>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</si>
  <si>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</si>
  <si>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</si>
  <si>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</si>
  <si>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</si>
  <si>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</si>
  <si>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</si>
  <si>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</si>
  <si>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</si>
  <si>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</si>
  <si>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</si>
  <si>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</si>
  <si>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Fuente: Estadísticas de Movimientos Turísticos en Fronteras de Canarias 
FRONTUR ISTAC (turistas residentes en el extranjero y en Península)</t>
  </si>
  <si>
    <t>Entrada de turistas en Tenerife - procedencia y características del viaje</t>
  </si>
  <si>
    <t>Turistas entrados en Tenerife según lugar de residencia</t>
  </si>
  <si>
    <t>TOTAL (EXTRANJERO + PENINSULA)</t>
  </si>
  <si>
    <t>TOTAL RESIDENTES EN PENÍNSULA</t>
  </si>
  <si>
    <t>TOTAL RESIDENTES EN EL EXTRANJERO</t>
  </si>
  <si>
    <t>Turistas entrados en Tenerife según número de pernoctaciones realizadas</t>
  </si>
  <si>
    <t>TOTAL NOCHES</t>
  </si>
  <si>
    <t>De 1 a 7 noches</t>
  </si>
  <si>
    <t>De 8 a 15 noches</t>
  </si>
  <si>
    <t>De 16 a 31 noches</t>
  </si>
  <si>
    <t>Más de 31 noches</t>
  </si>
  <si>
    <t>Turistas entrados en Tenerife según tipo de alojamiento utilizado</t>
  </si>
  <si>
    <t>TOTAL ALOJAMIENTO</t>
  </si>
  <si>
    <t>Hoteles y alojamientos similares</t>
  </si>
  <si>
    <t>Hoteles y alojamientos similares excepto apartamentos</t>
  </si>
  <si>
    <t>Vivienda de amigos y familiares</t>
  </si>
  <si>
    <t>Vivienda propia</t>
  </si>
  <si>
    <t>Cruceros</t>
  </si>
  <si>
    <t>Otro</t>
  </si>
  <si>
    <t>Turistas entrados en Tenerife según motivo del viaje</t>
  </si>
  <si>
    <t>TOTAL MOTIVOS</t>
  </si>
  <si>
    <t>Vacaciones, recreo y ocio</t>
  </si>
  <si>
    <t>Visita y salud</t>
  </si>
  <si>
    <t>Negocios y motivos profesionales</t>
  </si>
  <si>
    <t>Educación, religión, compras y otros motivos personales</t>
  </si>
  <si>
    <t>Turistas entrados en Tenerife según forma de contratación del viaje</t>
  </si>
  <si>
    <t>TOTAL</t>
  </si>
  <si>
    <t>Si contrataron un paquete turístico</t>
  </si>
  <si>
    <t>No contrataron un paquete turístico</t>
  </si>
  <si>
    <t>Fuente: FRONTUR - ISTAC. Elaboración Turismo de Tenerife</t>
  </si>
  <si>
    <t>Resumen de indicadores vivienda vacacional de Tenerife</t>
  </si>
  <si>
    <t>Promedio de viviendas vacacionales disponibles</t>
  </si>
  <si>
    <t>Promedio de viviendas vacacionales reservadas</t>
  </si>
  <si>
    <t>Promedio de plazas disponibles</t>
  </si>
  <si>
    <t>Promedio de estancia media en la vivienda vacacional</t>
  </si>
  <si>
    <t>Promedio tasa de vivienda reservada</t>
  </si>
  <si>
    <t>Promedio Tarifa media diaria por vivienda reservada</t>
  </si>
  <si>
    <t>Ingresos totales</t>
  </si>
  <si>
    <t>junio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</si>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</sst>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147DFC"/>
      <name val="Calibri"/>
      <family val="2"/>
      <scheme val="minor"/>
    </font>
    <font>
      <sz val="11"/>
      <color rgb="FF147DFC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FACCB"/>
      <name val="Calibri"/>
      <family val="2"/>
      <scheme val="minor"/>
    </font>
    <font>
      <sz val="11"/>
      <color rgb="FF0FACCB"/>
      <name val="Calibri"/>
      <family val="2"/>
      <scheme val="minor"/>
    </font>
    <font>
      <b/>
      <sz val="11"/>
      <color rgb="FFE29700"/>
      <name val="Calibri"/>
      <family val="2"/>
      <scheme val="minor"/>
    </font>
    <font>
      <sz val="11"/>
      <color rgb="FFE297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rgb="FF666633"/>
      <name val="Calibri"/>
      <family val="2"/>
      <scheme val="minor"/>
    </font>
    <font>
      <sz val="11"/>
      <color rgb="FF66663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F79057"/>
      <name val="Calibri"/>
      <family val="2"/>
      <scheme val="minor"/>
    </font>
    <font>
      <sz val="11"/>
      <color rgb="FFF79057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D8767F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77CCD7"/>
      <name val="Calibri"/>
      <family val="2"/>
      <scheme val="minor"/>
    </font>
    <font>
      <b/>
      <sz val="11"/>
      <color rgb="FF8DC192"/>
      <name val="Calibri"/>
      <family val="2"/>
      <scheme val="minor"/>
    </font>
    <font>
      <sz val="11"/>
      <color rgb="FF8DC192"/>
      <name val="Calibri"/>
      <family val="2"/>
      <scheme val="minor"/>
    </font>
    <font>
      <b/>
      <sz val="11"/>
      <color rgb="FF60A4EE"/>
      <name val="Calibri"/>
      <family val="2"/>
      <scheme val="minor"/>
    </font>
    <font>
      <sz val="11"/>
      <color rgb="FF60A4EE"/>
      <name val="Calibri"/>
      <family val="2"/>
      <scheme val="minor"/>
    </font>
    <font>
      <b/>
      <sz val="11"/>
      <color rgb="FFD8767F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7CCD7"/>
        <bgColor indexed="64"/>
      </patternFill>
    </fill>
    <fill>
      <patternFill patternType="solid">
        <fgColor rgb="FF8DC192"/>
        <bgColor indexed="64"/>
      </patternFill>
    </fill>
    <fill>
      <patternFill patternType="solid">
        <fgColor rgb="FF60A4EE"/>
        <bgColor indexed="64"/>
      </patternFill>
    </fill>
    <fill>
      <patternFill patternType="solid">
        <fgColor rgb="FFD8767F"/>
        <bgColor indexed="64"/>
      </patternFill>
    </fill>
  </fills>
  <borders count="149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hair">
        <color rgb="FF0070C0"/>
      </right>
      <top style="thin">
        <color theme="0" tint="-0.24994659260841701"/>
      </top>
      <bottom/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  <border>
      <left style="hair">
        <color rgb="FF77CCD7"/>
      </left>
      <right style="hair">
        <color rgb="FF77CCD7"/>
      </right>
      <top style="dashed">
        <color theme="0" tint="-0.34998626667073579"/>
      </top>
      <bottom style="hair">
        <color rgb="FF77CCD7"/>
      </bottom>
      <diagonal/>
    </border>
    <border>
      <left style="hair">
        <color rgb="FF8DC192"/>
      </left>
      <right style="hair">
        <color rgb="FF8DC192"/>
      </right>
      <top style="dashed">
        <color theme="0" tint="-0.34998626667073579"/>
      </top>
      <bottom style="hair">
        <color rgb="FF8DC192"/>
      </bottom>
      <diagonal/>
    </border>
    <border>
      <left style="hair">
        <color rgb="FF60A4EE"/>
      </left>
      <right style="hair">
        <color rgb="FF60A4EE"/>
      </right>
      <top style="dashed">
        <color theme="0" tint="-0.34998626667073579"/>
      </top>
      <bottom style="hair">
        <color rgb="FF60A4EE"/>
      </bottom>
      <diagonal/>
    </border>
    <border>
      <left style="hair">
        <color rgb="FF60A4EE"/>
      </left>
      <right style="hair">
        <color rgb="FF60A4EE"/>
      </right>
      <top/>
      <bottom/>
      <diagonal/>
    </border>
    <border>
      <left style="hair">
        <color rgb="FFD8767F"/>
      </left>
      <right style="hair">
        <color rgb="FFD8767F"/>
      </right>
      <top style="dashed">
        <color theme="0" tint="-0.34998626667073579"/>
      </top>
      <bottom style="hair">
        <color rgb="FFD8767F"/>
      </bottom>
      <diagonal/>
    </border>
    <border>
      <left style="hair">
        <color rgb="FFD8767F"/>
      </left>
      <right style="hair">
        <color rgb="FFD8767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6" fillId="4" borderId="0" xfId="1" applyNumberFormat="1" applyFont="1" applyFill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12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3" fontId="6" fillId="0" borderId="13" xfId="0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4" borderId="14" xfId="1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/>
    </xf>
    <xf numFmtId="3" fontId="7" fillId="0" borderId="15" xfId="0" applyNumberFormat="1" applyFont="1" applyBorder="1" applyAlignment="1">
      <alignment horizontal="center"/>
    </xf>
    <xf numFmtId="164" fontId="7" fillId="0" borderId="15" xfId="1" applyNumberFormat="1" applyFont="1" applyBorder="1" applyAlignment="1">
      <alignment horizontal="center"/>
    </xf>
    <xf numFmtId="164" fontId="7" fillId="4" borderId="16" xfId="1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3" fontId="0" fillId="0" borderId="17" xfId="0" applyNumberForma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4" borderId="18" xfId="1" applyNumberFormat="1" applyFont="1" applyFill="1" applyBorder="1" applyAlignment="1">
      <alignment horizontal="center"/>
    </xf>
    <xf numFmtId="0" fontId="0" fillId="0" borderId="19" xfId="0" applyBorder="1" applyAlignment="1">
      <alignment horizontal="left"/>
    </xf>
    <xf numFmtId="3" fontId="0" fillId="0" borderId="19" xfId="0" applyNumberFormat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0" fontId="0" fillId="0" borderId="20" xfId="0" applyBorder="1" applyAlignment="1">
      <alignment horizontal="left"/>
    </xf>
    <xf numFmtId="3" fontId="0" fillId="0" borderId="20" xfId="0" applyNumberForma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3" fontId="0" fillId="0" borderId="23" xfId="0" applyNumberFormat="1" applyBorder="1" applyAlignment="1">
      <alignment horizontal="center"/>
    </xf>
    <xf numFmtId="164" fontId="0" fillId="0" borderId="23" xfId="1" applyNumberFormat="1" applyFont="1" applyBorder="1" applyAlignment="1">
      <alignment horizontal="center"/>
    </xf>
    <xf numFmtId="164" fontId="0" fillId="4" borderId="24" xfId="1" applyNumberFormat="1" applyFont="1" applyFill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164" fontId="7" fillId="4" borderId="15" xfId="1" applyNumberFormat="1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164" fontId="0" fillId="0" borderId="18" xfId="1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0" fontId="5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 applyAlignment="1">
      <alignment horizontal="center"/>
    </xf>
    <xf numFmtId="164" fontId="8" fillId="0" borderId="14" xfId="1" applyNumberFormat="1" applyFont="1" applyBorder="1" applyAlignment="1">
      <alignment horizontal="center"/>
    </xf>
    <xf numFmtId="164" fontId="8" fillId="4" borderId="16" xfId="1" applyNumberFormat="1" applyFont="1" applyFill="1" applyBorder="1" applyAlignment="1">
      <alignment horizontal="center"/>
    </xf>
    <xf numFmtId="0" fontId="0" fillId="0" borderId="34" xfId="0" applyBorder="1" applyAlignment="1">
      <alignment horizontal="left"/>
    </xf>
    <xf numFmtId="3" fontId="0" fillId="0" borderId="34" xfId="0" applyNumberFormat="1" applyBorder="1" applyAlignment="1">
      <alignment horizontal="center"/>
    </xf>
    <xf numFmtId="164" fontId="0" fillId="0" borderId="34" xfId="1" applyNumberFormat="1" applyFont="1" applyBorder="1" applyAlignment="1">
      <alignment horizontal="center"/>
    </xf>
    <xf numFmtId="0" fontId="0" fillId="0" borderId="35" xfId="0" applyBorder="1" applyAlignment="1">
      <alignment horizontal="left"/>
    </xf>
    <xf numFmtId="3" fontId="0" fillId="0" borderId="35" xfId="0" applyNumberForma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0" fillId="2" borderId="36" xfId="0" applyFill="1" applyBorder="1" applyAlignment="1">
      <alignment horizontal="left"/>
    </xf>
    <xf numFmtId="164" fontId="6" fillId="6" borderId="0" xfId="1" applyNumberFormat="1" applyFont="1" applyFill="1" applyAlignment="1">
      <alignment horizontal="center"/>
    </xf>
    <xf numFmtId="164" fontId="6" fillId="6" borderId="0" xfId="1" applyNumberFormat="1" applyFont="1" applyFill="1" applyAlignment="1">
      <alignment horizontal="center" vertical="center" wrapText="1"/>
    </xf>
    <xf numFmtId="0" fontId="9" fillId="0" borderId="37" xfId="0" applyFont="1" applyBorder="1" applyAlignment="1">
      <alignment horizontal="left"/>
    </xf>
    <xf numFmtId="3" fontId="9" fillId="0" borderId="37" xfId="0" applyNumberFormat="1" applyFont="1" applyBorder="1" applyAlignment="1">
      <alignment horizontal="center"/>
    </xf>
    <xf numFmtId="164" fontId="9" fillId="0" borderId="37" xfId="1" applyNumberFormat="1" applyFont="1" applyBorder="1" applyAlignment="1">
      <alignment horizontal="center"/>
    </xf>
    <xf numFmtId="164" fontId="9" fillId="6" borderId="38" xfId="1" applyNumberFormat="1" applyFont="1" applyFill="1" applyBorder="1" applyAlignment="1">
      <alignment horizontal="center"/>
    </xf>
    <xf numFmtId="0" fontId="10" fillId="0" borderId="39" xfId="0" applyFont="1" applyBorder="1" applyAlignment="1">
      <alignment horizontal="left"/>
    </xf>
    <xf numFmtId="3" fontId="10" fillId="0" borderId="39" xfId="0" applyNumberFormat="1" applyFont="1" applyBorder="1" applyAlignment="1">
      <alignment horizontal="center"/>
    </xf>
    <xf numFmtId="164" fontId="10" fillId="0" borderId="39" xfId="1" applyNumberFormat="1" applyFont="1" applyBorder="1" applyAlignment="1">
      <alignment horizontal="center"/>
    </xf>
    <xf numFmtId="164" fontId="10" fillId="6" borderId="39" xfId="1" applyNumberFormat="1" applyFont="1" applyFill="1" applyBorder="1" applyAlignment="1">
      <alignment horizontal="center"/>
    </xf>
    <xf numFmtId="164" fontId="0" fillId="6" borderId="18" xfId="1" applyNumberFormat="1" applyFont="1" applyFill="1" applyBorder="1" applyAlignment="1">
      <alignment horizontal="center"/>
    </xf>
    <xf numFmtId="0" fontId="10" fillId="0" borderId="37" xfId="0" applyFont="1" applyBorder="1" applyAlignment="1">
      <alignment horizontal="left"/>
    </xf>
    <xf numFmtId="3" fontId="10" fillId="0" borderId="37" xfId="0" applyNumberFormat="1" applyFont="1" applyBorder="1" applyAlignment="1">
      <alignment horizontal="center"/>
    </xf>
    <xf numFmtId="164" fontId="10" fillId="0" borderId="37" xfId="1" applyNumberFormat="1" applyFont="1" applyBorder="1" applyAlignment="1">
      <alignment horizontal="center"/>
    </xf>
    <xf numFmtId="164" fontId="10" fillId="6" borderId="40" xfId="1" applyNumberFormat="1" applyFont="1" applyFill="1" applyBorder="1" applyAlignment="1">
      <alignment horizontal="center"/>
    </xf>
    <xf numFmtId="164" fontId="0" fillId="6" borderId="41" xfId="1" applyNumberFormat="1" applyFont="1" applyFill="1" applyBorder="1" applyAlignment="1">
      <alignment horizontal="center"/>
    </xf>
    <xf numFmtId="164" fontId="0" fillId="6" borderId="0" xfId="1" applyNumberFormat="1" applyFont="1" applyFill="1" applyAlignment="1">
      <alignment horizontal="center"/>
    </xf>
    <xf numFmtId="0" fontId="0" fillId="0" borderId="42" xfId="0" applyBorder="1" applyAlignment="1">
      <alignment horizontal="left"/>
    </xf>
    <xf numFmtId="3" fontId="0" fillId="0" borderId="43" xfId="0" applyNumberFormat="1" applyBorder="1" applyAlignment="1">
      <alignment horizontal="center"/>
    </xf>
    <xf numFmtId="164" fontId="0" fillId="0" borderId="43" xfId="1" applyNumberFormat="1" applyFont="1" applyBorder="1" applyAlignment="1">
      <alignment horizontal="center"/>
    </xf>
    <xf numFmtId="0" fontId="0" fillId="0" borderId="44" xfId="0" applyBorder="1" applyAlignment="1">
      <alignment horizontal="left"/>
    </xf>
    <xf numFmtId="3" fontId="0" fillId="0" borderId="44" xfId="0" applyNumberFormat="1" applyBorder="1" applyAlignment="1">
      <alignment horizontal="center"/>
    </xf>
    <xf numFmtId="164" fontId="0" fillId="0" borderId="44" xfId="1" applyNumberFormat="1" applyFon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164" fontId="0" fillId="0" borderId="22" xfId="1" applyNumberFormat="1" applyFont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11" fillId="0" borderId="46" xfId="0" applyFont="1" applyBorder="1" applyAlignment="1">
      <alignment horizontal="left"/>
    </xf>
    <xf numFmtId="2" fontId="12" fillId="0" borderId="46" xfId="0" applyNumberFormat="1" applyFont="1" applyBorder="1" applyAlignment="1">
      <alignment horizontal="center"/>
    </xf>
    <xf numFmtId="2" fontId="12" fillId="0" borderId="47" xfId="0" applyNumberFormat="1" applyFont="1" applyBorder="1" applyAlignment="1">
      <alignment horizontal="center"/>
    </xf>
    <xf numFmtId="164" fontId="12" fillId="0" borderId="46" xfId="1" applyNumberFormat="1" applyFont="1" applyBorder="1" applyAlignment="1">
      <alignment horizontal="center"/>
    </xf>
    <xf numFmtId="2" fontId="12" fillId="7" borderId="0" xfId="0" applyNumberFormat="1" applyFont="1" applyFill="1" applyAlignment="1">
      <alignment horizontal="center"/>
    </xf>
    <xf numFmtId="0" fontId="12" fillId="0" borderId="48" xfId="0" applyFont="1" applyBorder="1" applyAlignment="1">
      <alignment horizontal="left"/>
    </xf>
    <xf numFmtId="2" fontId="12" fillId="0" borderId="48" xfId="0" applyNumberFormat="1" applyFont="1" applyBorder="1" applyAlignment="1">
      <alignment horizontal="center"/>
    </xf>
    <xf numFmtId="2" fontId="12" fillId="0" borderId="49" xfId="0" applyNumberFormat="1" applyFont="1" applyBorder="1" applyAlignment="1">
      <alignment horizontal="center"/>
    </xf>
    <xf numFmtId="164" fontId="12" fillId="0" borderId="48" xfId="1" applyNumberFormat="1" applyFont="1" applyBorder="1" applyAlignment="1">
      <alignment horizontal="center"/>
    </xf>
    <xf numFmtId="0" fontId="0" fillId="0" borderId="50" xfId="0" applyBorder="1" applyAlignment="1">
      <alignment horizontal="left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164" fontId="0" fillId="0" borderId="50" xfId="1" applyNumberFormat="1" applyFon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0" fontId="0" fillId="0" borderId="53" xfId="0" applyBorder="1" applyAlignment="1">
      <alignment horizontal="left"/>
    </xf>
    <xf numFmtId="2" fontId="0" fillId="0" borderId="53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164" fontId="0" fillId="0" borderId="53" xfId="1" applyNumberFormat="1" applyFont="1" applyBorder="1" applyAlignment="1">
      <alignment horizontal="center"/>
    </xf>
    <xf numFmtId="0" fontId="12" fillId="0" borderId="55" xfId="0" applyFont="1" applyBorder="1" applyAlignment="1">
      <alignment horizontal="left"/>
    </xf>
    <xf numFmtId="2" fontId="12" fillId="0" borderId="55" xfId="0" applyNumberFormat="1" applyFont="1" applyBorder="1" applyAlignment="1">
      <alignment horizontal="center"/>
    </xf>
    <xf numFmtId="164" fontId="12" fillId="0" borderId="55" xfId="1" applyNumberFormat="1" applyFon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0" fillId="0" borderId="57" xfId="0" applyNumberForma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164" fontId="0" fillId="0" borderId="58" xfId="1" applyNumberFormat="1" applyFon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164" fontId="0" fillId="0" borderId="60" xfId="1" applyNumberFormat="1" applyFont="1" applyBorder="1" applyAlignment="1">
      <alignment horizontal="center"/>
    </xf>
    <xf numFmtId="165" fontId="12" fillId="0" borderId="4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0" fontId="12" fillId="0" borderId="46" xfId="0" applyFont="1" applyBorder="1" applyAlignment="1">
      <alignment horizontal="left"/>
    </xf>
    <xf numFmtId="2" fontId="0" fillId="0" borderId="63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53" xfId="0" applyNumberFormat="1" applyBorder="1" applyAlignment="1">
      <alignment horizontal="center"/>
    </xf>
    <xf numFmtId="165" fontId="12" fillId="0" borderId="48" xfId="0" applyNumberFormat="1" applyFon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164" fontId="0" fillId="0" borderId="64" xfId="1" applyNumberFormat="1" applyFont="1" applyBorder="1" applyAlignment="1">
      <alignment horizontal="center"/>
    </xf>
    <xf numFmtId="165" fontId="0" fillId="0" borderId="64" xfId="0" applyNumberFormat="1" applyBorder="1" applyAlignment="1">
      <alignment horizontal="center"/>
    </xf>
    <xf numFmtId="165" fontId="0" fillId="0" borderId="58" xfId="0" applyNumberFormat="1" applyBorder="1" applyAlignment="1">
      <alignment horizontal="center"/>
    </xf>
    <xf numFmtId="0" fontId="0" fillId="0" borderId="65" xfId="0" applyBorder="1" applyAlignment="1">
      <alignment horizontal="left"/>
    </xf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4" fontId="0" fillId="0" borderId="65" xfId="1" applyNumberFormat="1" applyFont="1" applyBorder="1" applyAlignment="1">
      <alignment horizontal="center"/>
    </xf>
    <xf numFmtId="0" fontId="0" fillId="0" borderId="58" xfId="0" applyBorder="1" applyAlignment="1">
      <alignment horizontal="left"/>
    </xf>
    <xf numFmtId="0" fontId="0" fillId="0" borderId="67" xfId="0" applyBorder="1" applyAlignment="1">
      <alignment horizontal="left"/>
    </xf>
    <xf numFmtId="2" fontId="0" fillId="0" borderId="67" xfId="0" applyNumberFormat="1" applyBorder="1" applyAlignment="1">
      <alignment horizontal="center"/>
    </xf>
    <xf numFmtId="164" fontId="0" fillId="0" borderId="67" xfId="1" applyNumberFormat="1" applyFont="1" applyBorder="1" applyAlignment="1">
      <alignment horizontal="center"/>
    </xf>
    <xf numFmtId="0" fontId="0" fillId="0" borderId="60" xfId="0" applyBorder="1" applyAlignment="1">
      <alignment horizontal="left"/>
    </xf>
    <xf numFmtId="2" fontId="0" fillId="0" borderId="68" xfId="0" applyNumberFormat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14" fillId="0" borderId="69" xfId="0" applyFont="1" applyBorder="1" applyAlignment="1">
      <alignment horizontal="left"/>
    </xf>
    <xf numFmtId="164" fontId="15" fillId="0" borderId="69" xfId="1" applyNumberFormat="1" applyFont="1" applyBorder="1" applyAlignment="1">
      <alignment horizontal="center"/>
    </xf>
    <xf numFmtId="166" fontId="15" fillId="0" borderId="70" xfId="0" applyNumberFormat="1" applyFont="1" applyBorder="1" applyAlignment="1">
      <alignment horizontal="center"/>
    </xf>
    <xf numFmtId="166" fontId="15" fillId="0" borderId="71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72" xfId="0" applyFont="1" applyBorder="1" applyAlignment="1">
      <alignment horizontal="left"/>
    </xf>
    <xf numFmtId="164" fontId="15" fillId="0" borderId="72" xfId="1" applyNumberFormat="1" applyFont="1" applyBorder="1" applyAlignment="1">
      <alignment horizontal="center"/>
    </xf>
    <xf numFmtId="166" fontId="15" fillId="0" borderId="73" xfId="0" applyNumberFormat="1" applyFont="1" applyBorder="1" applyAlignment="1">
      <alignment horizontal="center"/>
    </xf>
    <xf numFmtId="166" fontId="15" fillId="0" borderId="74" xfId="0" applyNumberFormat="1" applyFont="1" applyBorder="1" applyAlignment="1">
      <alignment horizontal="center"/>
    </xf>
    <xf numFmtId="0" fontId="0" fillId="0" borderId="75" xfId="0" applyBorder="1" applyAlignment="1">
      <alignment horizontal="left"/>
    </xf>
    <xf numFmtId="164" fontId="0" fillId="0" borderId="75" xfId="1" applyNumberFormat="1" applyFont="1" applyBorder="1" applyAlignment="1">
      <alignment horizontal="center"/>
    </xf>
    <xf numFmtId="166" fontId="0" fillId="0" borderId="76" xfId="0" applyNumberFormat="1" applyBorder="1" applyAlignment="1">
      <alignment horizontal="center"/>
    </xf>
    <xf numFmtId="166" fontId="0" fillId="0" borderId="77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78" xfId="0" applyNumberFormat="1" applyBorder="1" applyAlignment="1">
      <alignment horizontal="center"/>
    </xf>
    <xf numFmtId="0" fontId="0" fillId="0" borderId="79" xfId="0" applyBorder="1" applyAlignment="1">
      <alignment horizontal="left"/>
    </xf>
    <xf numFmtId="164" fontId="0" fillId="0" borderId="79" xfId="1" applyNumberFormat="1" applyFont="1" applyBorder="1" applyAlignment="1">
      <alignment horizontal="center"/>
    </xf>
    <xf numFmtId="166" fontId="0" fillId="0" borderId="80" xfId="0" applyNumberFormat="1" applyBorder="1" applyAlignment="1">
      <alignment horizontal="center"/>
    </xf>
    <xf numFmtId="166" fontId="0" fillId="0" borderId="81" xfId="0" applyNumberFormat="1" applyBorder="1" applyAlignment="1">
      <alignment horizontal="center"/>
    </xf>
    <xf numFmtId="166" fontId="0" fillId="0" borderId="82" xfId="0" applyNumberFormat="1" applyBorder="1" applyAlignment="1">
      <alignment horizontal="center"/>
    </xf>
    <xf numFmtId="166" fontId="0" fillId="0" borderId="83" xfId="0" applyNumberFormat="1" applyBorder="1" applyAlignment="1">
      <alignment horizontal="center"/>
    </xf>
    <xf numFmtId="166" fontId="0" fillId="0" borderId="84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7" fillId="0" borderId="86" xfId="0" applyFont="1" applyBorder="1" applyAlignment="1">
      <alignment horizontal="left"/>
    </xf>
    <xf numFmtId="167" fontId="17" fillId="0" borderId="86" xfId="0" applyNumberFormat="1" applyFont="1" applyBorder="1" applyAlignment="1">
      <alignment horizontal="center"/>
    </xf>
    <xf numFmtId="164" fontId="17" fillId="0" borderId="86" xfId="1" applyNumberFormat="1" applyFont="1" applyBorder="1" applyAlignment="1">
      <alignment horizontal="center"/>
    </xf>
    <xf numFmtId="164" fontId="17" fillId="10" borderId="0" xfId="1" applyNumberFormat="1" applyFont="1" applyFill="1" applyAlignment="1">
      <alignment horizontal="center"/>
    </xf>
    <xf numFmtId="0" fontId="18" fillId="0" borderId="87" xfId="0" applyFont="1" applyBorder="1" applyAlignment="1">
      <alignment horizontal="left"/>
    </xf>
    <xf numFmtId="167" fontId="18" fillId="0" borderId="87" xfId="0" applyNumberFormat="1" applyFont="1" applyBorder="1" applyAlignment="1">
      <alignment horizontal="center"/>
    </xf>
    <xf numFmtId="164" fontId="18" fillId="0" borderId="87" xfId="1" applyNumberFormat="1" applyFont="1" applyBorder="1" applyAlignment="1">
      <alignment horizontal="center"/>
    </xf>
    <xf numFmtId="164" fontId="18" fillId="10" borderId="0" xfId="1" applyNumberFormat="1" applyFont="1" applyFill="1" applyAlignment="1">
      <alignment horizontal="center"/>
    </xf>
    <xf numFmtId="3" fontId="18" fillId="0" borderId="87" xfId="0" applyNumberFormat="1" applyFont="1" applyBorder="1" applyAlignment="1">
      <alignment horizontal="center"/>
    </xf>
    <xf numFmtId="0" fontId="0" fillId="0" borderId="88" xfId="0" applyBorder="1" applyAlignment="1">
      <alignment horizontal="left"/>
    </xf>
    <xf numFmtId="167" fontId="0" fillId="0" borderId="89" xfId="0" applyNumberFormat="1" applyBorder="1" applyAlignment="1">
      <alignment horizontal="center"/>
    </xf>
    <xf numFmtId="164" fontId="0" fillId="0" borderId="89" xfId="1" applyNumberFormat="1" applyFont="1" applyBorder="1" applyAlignment="1">
      <alignment horizontal="center"/>
    </xf>
    <xf numFmtId="164" fontId="0" fillId="10" borderId="0" xfId="1" applyNumberFormat="1" applyFont="1" applyFill="1" applyAlignment="1">
      <alignment horizontal="center"/>
    </xf>
    <xf numFmtId="164" fontId="0" fillId="0" borderId="88" xfId="1" applyNumberFormat="1" applyFont="1" applyBorder="1" applyAlignment="1">
      <alignment horizontal="center"/>
    </xf>
    <xf numFmtId="3" fontId="0" fillId="0" borderId="88" xfId="0" applyNumberFormat="1" applyBorder="1" applyAlignment="1">
      <alignment horizontal="center"/>
    </xf>
    <xf numFmtId="0" fontId="0" fillId="0" borderId="90" xfId="0" applyBorder="1" applyAlignment="1">
      <alignment horizontal="left"/>
    </xf>
    <xf numFmtId="167" fontId="0" fillId="0" borderId="19" xfId="0" applyNumberFormat="1" applyBorder="1" applyAlignment="1">
      <alignment horizontal="center"/>
    </xf>
    <xf numFmtId="0" fontId="0" fillId="0" borderId="91" xfId="0" applyBorder="1" applyAlignment="1">
      <alignment horizontal="left"/>
    </xf>
    <xf numFmtId="0" fontId="0" fillId="0" borderId="92" xfId="0" applyBorder="1" applyAlignment="1">
      <alignment horizontal="left"/>
    </xf>
    <xf numFmtId="167" fontId="0" fillId="0" borderId="93" xfId="0" applyNumberFormat="1" applyBorder="1" applyAlignment="1">
      <alignment horizontal="center"/>
    </xf>
    <xf numFmtId="164" fontId="0" fillId="0" borderId="93" xfId="1" applyNumberFormat="1" applyFont="1" applyBorder="1" applyAlignment="1">
      <alignment horizontal="center"/>
    </xf>
    <xf numFmtId="3" fontId="0" fillId="0" borderId="93" xfId="0" applyNumberFormat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167" fontId="0" fillId="0" borderId="22" xfId="0" applyNumberFormat="1" applyBorder="1" applyAlignment="1">
      <alignment horizontal="center"/>
    </xf>
    <xf numFmtId="167" fontId="0" fillId="0" borderId="44" xfId="0" applyNumberFormat="1" applyBorder="1" applyAlignment="1">
      <alignment horizontal="center"/>
    </xf>
    <xf numFmtId="168" fontId="17" fillId="0" borderId="86" xfId="0" applyNumberFormat="1" applyFont="1" applyBorder="1" applyAlignment="1">
      <alignment horizontal="center"/>
    </xf>
    <xf numFmtId="164" fontId="17" fillId="0" borderId="94" xfId="1" applyNumberFormat="1" applyFont="1" applyBorder="1" applyAlignment="1">
      <alignment horizontal="center"/>
    </xf>
    <xf numFmtId="169" fontId="17" fillId="0" borderId="94" xfId="0" applyNumberFormat="1" applyFont="1" applyBorder="1" applyAlignment="1">
      <alignment horizontal="center"/>
    </xf>
    <xf numFmtId="169" fontId="17" fillId="0" borderId="95" xfId="0" applyNumberFormat="1" applyFont="1" applyBorder="1" applyAlignment="1">
      <alignment horizontal="center"/>
    </xf>
    <xf numFmtId="0" fontId="17" fillId="10" borderId="0" xfId="0" applyFont="1" applyFill="1" applyAlignment="1">
      <alignment horizontal="center"/>
    </xf>
    <xf numFmtId="168" fontId="18" fillId="0" borderId="87" xfId="0" applyNumberFormat="1" applyFont="1" applyBorder="1" applyAlignment="1">
      <alignment horizontal="center"/>
    </xf>
    <xf numFmtId="164" fontId="18" fillId="0" borderId="96" xfId="1" applyNumberFormat="1" applyFont="1" applyBorder="1" applyAlignment="1">
      <alignment horizontal="center"/>
    </xf>
    <xf numFmtId="169" fontId="18" fillId="0" borderId="96" xfId="0" applyNumberFormat="1" applyFont="1" applyBorder="1" applyAlignment="1">
      <alignment horizontal="center"/>
    </xf>
    <xf numFmtId="169" fontId="18" fillId="0" borderId="97" xfId="0" applyNumberFormat="1" applyFont="1" applyBorder="1" applyAlignment="1">
      <alignment horizontal="center"/>
    </xf>
    <xf numFmtId="0" fontId="18" fillId="10" borderId="0" xfId="0" applyFont="1" applyFill="1" applyAlignment="1">
      <alignment horizontal="center"/>
    </xf>
    <xf numFmtId="168" fontId="0" fillId="0" borderId="89" xfId="0" applyNumberFormat="1" applyBorder="1" applyAlignment="1">
      <alignment horizontal="center"/>
    </xf>
    <xf numFmtId="164" fontId="0" fillId="0" borderId="98" xfId="1" applyNumberFormat="1" applyFont="1" applyBorder="1" applyAlignment="1">
      <alignment horizontal="center"/>
    </xf>
    <xf numFmtId="169" fontId="0" fillId="0" borderId="98" xfId="0" applyNumberFormat="1" applyBorder="1" applyAlignment="1">
      <alignment horizontal="center"/>
    </xf>
    <xf numFmtId="169" fontId="0" fillId="0" borderId="99" xfId="0" applyNumberFormat="1" applyBorder="1" applyAlignment="1">
      <alignment horizontal="center"/>
    </xf>
    <xf numFmtId="168" fontId="0" fillId="0" borderId="19" xfId="0" applyNumberFormat="1" applyBorder="1" applyAlignment="1">
      <alignment horizontal="center"/>
    </xf>
    <xf numFmtId="164" fontId="0" fillId="0" borderId="100" xfId="1" applyNumberFormat="1" applyFont="1" applyBorder="1" applyAlignment="1">
      <alignment horizontal="center"/>
    </xf>
    <xf numFmtId="169" fontId="0" fillId="0" borderId="100" xfId="0" applyNumberFormat="1" applyBorder="1" applyAlignment="1">
      <alignment horizontal="center"/>
    </xf>
    <xf numFmtId="169" fontId="0" fillId="0" borderId="101" xfId="0" applyNumberFormat="1" applyBorder="1" applyAlignment="1">
      <alignment horizontal="center"/>
    </xf>
    <xf numFmtId="164" fontId="0" fillId="0" borderId="102" xfId="1" applyNumberFormat="1" applyFont="1" applyBorder="1" applyAlignment="1">
      <alignment horizontal="center"/>
    </xf>
    <xf numFmtId="169" fontId="0" fillId="0" borderId="102" xfId="0" applyNumberFormat="1" applyBorder="1" applyAlignment="1">
      <alignment horizontal="center"/>
    </xf>
    <xf numFmtId="169" fontId="0" fillId="0" borderId="103" xfId="0" applyNumberFormat="1" applyBorder="1" applyAlignment="1">
      <alignment horizontal="center"/>
    </xf>
    <xf numFmtId="168" fontId="0" fillId="0" borderId="93" xfId="0" applyNumberFormat="1" applyBorder="1" applyAlignment="1">
      <alignment horizontal="center"/>
    </xf>
    <xf numFmtId="164" fontId="0" fillId="0" borderId="104" xfId="1" applyNumberFormat="1" applyFont="1" applyBorder="1" applyAlignment="1">
      <alignment horizontal="center"/>
    </xf>
    <xf numFmtId="169" fontId="0" fillId="0" borderId="104" xfId="0" applyNumberFormat="1" applyBorder="1" applyAlignment="1">
      <alignment horizontal="center"/>
    </xf>
    <xf numFmtId="169" fontId="0" fillId="0" borderId="105" xfId="0" applyNumberFormat="1" applyBorder="1" applyAlignment="1">
      <alignment horizontal="center"/>
    </xf>
    <xf numFmtId="168" fontId="0" fillId="0" borderId="21" xfId="0" applyNumberFormat="1" applyBorder="1" applyAlignment="1">
      <alignment horizontal="center"/>
    </xf>
    <xf numFmtId="164" fontId="0" fillId="0" borderId="106" xfId="1" applyNumberFormat="1" applyFont="1" applyBorder="1" applyAlignment="1">
      <alignment horizontal="center"/>
    </xf>
    <xf numFmtId="169" fontId="0" fillId="0" borderId="106" xfId="0" applyNumberFormat="1" applyBorder="1" applyAlignment="1">
      <alignment horizontal="center"/>
    </xf>
    <xf numFmtId="169" fontId="0" fillId="0" borderId="107" xfId="0" applyNumberFormat="1" applyBorder="1" applyAlignment="1">
      <alignment horizontal="center"/>
    </xf>
    <xf numFmtId="164" fontId="0" fillId="0" borderId="52" xfId="1" applyNumberFormat="1" applyFont="1" applyBorder="1" applyAlignment="1">
      <alignment horizontal="center"/>
    </xf>
    <xf numFmtId="169" fontId="0" fillId="0" borderId="52" xfId="0" applyNumberFormat="1" applyBorder="1" applyAlignment="1">
      <alignment horizontal="center"/>
    </xf>
    <xf numFmtId="169" fontId="0" fillId="0" borderId="78" xfId="0" applyNumberFormat="1" applyBorder="1" applyAlignment="1">
      <alignment horizontal="center"/>
    </xf>
    <xf numFmtId="168" fontId="0" fillId="0" borderId="22" xfId="0" applyNumberFormat="1" applyBorder="1" applyAlignment="1">
      <alignment horizontal="center"/>
    </xf>
    <xf numFmtId="164" fontId="0" fillId="0" borderId="84" xfId="1" applyNumberFormat="1" applyFont="1" applyBorder="1" applyAlignment="1">
      <alignment horizontal="center"/>
    </xf>
    <xf numFmtId="169" fontId="0" fillId="0" borderId="82" xfId="0" applyNumberFormat="1" applyBorder="1" applyAlignment="1">
      <alignment horizontal="center"/>
    </xf>
    <xf numFmtId="169" fontId="0" fillId="0" borderId="83" xfId="0" applyNumberFormat="1" applyBorder="1" applyAlignment="1">
      <alignment horizontal="center"/>
    </xf>
    <xf numFmtId="168" fontId="0" fillId="0" borderId="44" xfId="0" applyNumberFormat="1" applyBorder="1" applyAlignment="1">
      <alignment horizontal="center"/>
    </xf>
    <xf numFmtId="164" fontId="0" fillId="0" borderId="108" xfId="1" applyNumberFormat="1" applyFont="1" applyBorder="1" applyAlignment="1">
      <alignment horizontal="center"/>
    </xf>
    <xf numFmtId="169" fontId="0" fillId="0" borderId="109" xfId="0" applyNumberFormat="1" applyBorder="1" applyAlignment="1">
      <alignment horizontal="center"/>
    </xf>
    <xf numFmtId="169" fontId="0" fillId="0" borderId="110" xfId="0" applyNumberFormat="1" applyBorder="1" applyAlignment="1">
      <alignment horizontal="center"/>
    </xf>
    <xf numFmtId="169" fontId="0" fillId="0" borderId="111" xfId="0" applyNumberFormat="1" applyBorder="1" applyAlignment="1">
      <alignment horizontal="center"/>
    </xf>
    <xf numFmtId="169" fontId="0" fillId="0" borderId="112" xfId="0" applyNumberFormat="1" applyBorder="1" applyAlignment="1">
      <alignment horizontal="center"/>
    </xf>
    <xf numFmtId="164" fontId="0" fillId="0" borderId="113" xfId="1" applyNumberFormat="1" applyFont="1" applyBorder="1" applyAlignment="1">
      <alignment horizontal="center"/>
    </xf>
    <xf numFmtId="169" fontId="0" fillId="0" borderId="113" xfId="0" applyNumberFormat="1" applyBorder="1" applyAlignment="1">
      <alignment horizontal="center"/>
    </xf>
    <xf numFmtId="0" fontId="0" fillId="10" borderId="114" xfId="0" applyFill="1" applyBorder="1" applyAlignment="1">
      <alignment horizontal="center"/>
    </xf>
    <xf numFmtId="2" fontId="0" fillId="0" borderId="115" xfId="0" applyNumberFormat="1" applyBorder="1" applyAlignment="1">
      <alignment horizontal="center"/>
    </xf>
    <xf numFmtId="2" fontId="0" fillId="0" borderId="116" xfId="0" applyNumberFormat="1" applyBorder="1" applyAlignment="1">
      <alignment horizontal="center"/>
    </xf>
    <xf numFmtId="2" fontId="0" fillId="0" borderId="117" xfId="0" applyNumberFormat="1" applyBorder="1" applyAlignment="1">
      <alignment horizontal="center"/>
    </xf>
    <xf numFmtId="164" fontId="0" fillId="0" borderId="109" xfId="1" applyNumberFormat="1" applyFont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" borderId="118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19" xfId="0" applyFont="1" applyBorder="1" applyAlignment="1">
      <alignment horizontal="left"/>
    </xf>
    <xf numFmtId="0" fontId="19" fillId="0" borderId="120" xfId="0" applyFont="1" applyBorder="1" applyAlignment="1">
      <alignment horizontal="center"/>
    </xf>
    <xf numFmtId="164" fontId="19" fillId="0" borderId="120" xfId="1" applyNumberFormat="1" applyFont="1" applyBorder="1" applyAlignment="1">
      <alignment horizontal="center"/>
    </xf>
    <xf numFmtId="1" fontId="19" fillId="0" borderId="120" xfId="1" applyNumberFormat="1" applyFont="1" applyBorder="1" applyAlignment="1">
      <alignment horizontal="center"/>
    </xf>
    <xf numFmtId="164" fontId="19" fillId="12" borderId="121" xfId="1" applyNumberFormat="1" applyFont="1" applyFill="1" applyBorder="1" applyAlignment="1">
      <alignment horizontal="center"/>
    </xf>
    <xf numFmtId="1" fontId="19" fillId="0" borderId="120" xfId="0" applyNumberFormat="1" applyFont="1" applyBorder="1" applyAlignment="1">
      <alignment horizontal="center"/>
    </xf>
    <xf numFmtId="0" fontId="20" fillId="0" borderId="122" xfId="0" applyFont="1" applyBorder="1" applyAlignment="1">
      <alignment horizontal="left"/>
    </xf>
    <xf numFmtId="0" fontId="20" fillId="0" borderId="123" xfId="0" applyFont="1" applyBorder="1" applyAlignment="1">
      <alignment horizontal="center"/>
    </xf>
    <xf numFmtId="164" fontId="20" fillId="0" borderId="123" xfId="1" applyNumberFormat="1" applyFont="1" applyBorder="1" applyAlignment="1">
      <alignment horizontal="center"/>
    </xf>
    <xf numFmtId="1" fontId="20" fillId="0" borderId="123" xfId="1" applyNumberFormat="1" applyFont="1" applyBorder="1" applyAlignment="1">
      <alignment horizontal="center"/>
    </xf>
    <xf numFmtId="164" fontId="20" fillId="12" borderId="124" xfId="1" applyNumberFormat="1" applyFont="1" applyFill="1" applyBorder="1" applyAlignment="1">
      <alignment horizontal="center"/>
    </xf>
    <xf numFmtId="1" fontId="20" fillId="0" borderId="123" xfId="0" applyNumberFormat="1" applyFont="1" applyBorder="1" applyAlignment="1">
      <alignment horizontal="center"/>
    </xf>
    <xf numFmtId="0" fontId="0" fillId="0" borderId="125" xfId="0" applyBorder="1" applyAlignment="1">
      <alignment horizontal="center"/>
    </xf>
    <xf numFmtId="164" fontId="0" fillId="0" borderId="125" xfId="1" applyNumberFormat="1" applyFont="1" applyBorder="1" applyAlignment="1">
      <alignment horizontal="center"/>
    </xf>
    <xf numFmtId="1" fontId="0" fillId="0" borderId="125" xfId="1" applyNumberFormat="1" applyFont="1" applyBorder="1" applyAlignment="1">
      <alignment horizontal="center"/>
    </xf>
    <xf numFmtId="164" fontId="0" fillId="12" borderId="126" xfId="1" applyNumberFormat="1" applyFont="1" applyFill="1" applyBorder="1" applyAlignment="1">
      <alignment horizontal="center"/>
    </xf>
    <xf numFmtId="1" fontId="0" fillId="0" borderId="125" xfId="0" applyNumberFormat="1" applyBorder="1" applyAlignment="1">
      <alignment horizontal="center"/>
    </xf>
    <xf numFmtId="0" fontId="0" fillId="0" borderId="52" xfId="0" applyBorder="1" applyAlignment="1">
      <alignment horizontal="center"/>
    </xf>
    <xf numFmtId="1" fontId="0" fillId="0" borderId="52" xfId="1" applyNumberFormat="1" applyFont="1" applyBorder="1" applyAlignment="1">
      <alignment horizontal="center"/>
    </xf>
    <xf numFmtId="164" fontId="0" fillId="12" borderId="127" xfId="1" applyNumberFormat="1" applyFont="1" applyFill="1" applyBorder="1" applyAlignment="1">
      <alignment horizontal="center"/>
    </xf>
    <xf numFmtId="1" fontId="0" fillId="0" borderId="52" xfId="0" applyNumberFormat="1" applyBorder="1" applyAlignment="1">
      <alignment horizontal="center"/>
    </xf>
    <xf numFmtId="0" fontId="0" fillId="0" borderId="128" xfId="0" applyBorder="1" applyAlignment="1">
      <alignment horizontal="center"/>
    </xf>
    <xf numFmtId="164" fontId="0" fillId="0" borderId="128" xfId="1" applyNumberFormat="1" applyFont="1" applyBorder="1" applyAlignment="1">
      <alignment horizontal="center"/>
    </xf>
    <xf numFmtId="1" fontId="0" fillId="0" borderId="128" xfId="1" applyNumberFormat="1" applyFont="1" applyBorder="1" applyAlignment="1">
      <alignment horizontal="center"/>
    </xf>
    <xf numFmtId="164" fontId="0" fillId="12" borderId="129" xfId="1" applyNumberFormat="1" applyFont="1" applyFill="1" applyBorder="1" applyAlignment="1">
      <alignment horizontal="center"/>
    </xf>
    <xf numFmtId="1" fontId="0" fillId="0" borderId="128" xfId="0" applyNumberFormat="1" applyBorder="1" applyAlignment="1">
      <alignment horizontal="center"/>
    </xf>
    <xf numFmtId="0" fontId="20" fillId="0" borderId="130" xfId="0" applyFont="1" applyBorder="1" applyAlignment="1">
      <alignment horizontal="left"/>
    </xf>
    <xf numFmtId="1" fontId="0" fillId="0" borderId="113" xfId="1" applyNumberFormat="1" applyFont="1" applyBorder="1" applyAlignment="1">
      <alignment horizontal="center"/>
    </xf>
    <xf numFmtId="164" fontId="0" fillId="12" borderId="131" xfId="1" applyNumberFormat="1" applyFont="1" applyFill="1" applyBorder="1" applyAlignment="1">
      <alignment horizontal="center"/>
    </xf>
    <xf numFmtId="0" fontId="5" fillId="12" borderId="132" xfId="0" applyFont="1" applyFill="1" applyBorder="1" applyAlignment="1">
      <alignment horizontal="center"/>
    </xf>
    <xf numFmtId="3" fontId="19" fillId="0" borderId="120" xfId="0" applyNumberFormat="1" applyFont="1" applyBorder="1" applyAlignment="1">
      <alignment horizontal="center"/>
    </xf>
    <xf numFmtId="3" fontId="19" fillId="0" borderId="120" xfId="1" applyNumberFormat="1" applyFont="1" applyBorder="1" applyAlignment="1">
      <alignment horizontal="center"/>
    </xf>
    <xf numFmtId="3" fontId="20" fillId="0" borderId="123" xfId="0" applyNumberFormat="1" applyFont="1" applyBorder="1" applyAlignment="1">
      <alignment horizontal="center"/>
    </xf>
    <xf numFmtId="3" fontId="20" fillId="0" borderId="123" xfId="1" applyNumberFormat="1" applyFont="1" applyBorder="1" applyAlignment="1">
      <alignment horizontal="center"/>
    </xf>
    <xf numFmtId="3" fontId="0" fillId="0" borderId="125" xfId="0" applyNumberFormat="1" applyBorder="1" applyAlignment="1">
      <alignment horizontal="center"/>
    </xf>
    <xf numFmtId="3" fontId="0" fillId="0" borderId="125" xfId="1" applyNumberFormat="1" applyFon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52" xfId="1" applyNumberFormat="1" applyFont="1" applyBorder="1" applyAlignment="1">
      <alignment horizontal="center"/>
    </xf>
    <xf numFmtId="3" fontId="0" fillId="0" borderId="128" xfId="0" applyNumberFormat="1" applyBorder="1" applyAlignment="1">
      <alignment horizontal="center"/>
    </xf>
    <xf numFmtId="3" fontId="0" fillId="0" borderId="128" xfId="1" applyNumberFormat="1" applyFont="1" applyBorder="1" applyAlignment="1">
      <alignment horizontal="center"/>
    </xf>
    <xf numFmtId="3" fontId="0" fillId="0" borderId="113" xfId="1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3" fontId="6" fillId="0" borderId="13" xfId="0" applyNumberFormat="1" applyFont="1" applyBorder="1" applyAlignment="1">
      <alignment horizontal="right" vertical="center"/>
    </xf>
    <xf numFmtId="0" fontId="21" fillId="0" borderId="133" xfId="0" applyFont="1" applyBorder="1" applyAlignment="1">
      <alignment horizontal="left"/>
    </xf>
    <xf numFmtId="3" fontId="21" fillId="0" borderId="133" xfId="0" applyNumberFormat="1" applyFont="1" applyBorder="1" applyAlignment="1">
      <alignment horizontal="center" vertical="center"/>
    </xf>
    <xf numFmtId="164" fontId="21" fillId="0" borderId="133" xfId="1" applyNumberFormat="1" applyFont="1" applyBorder="1" applyAlignment="1">
      <alignment horizontal="center" vertical="center"/>
    </xf>
    <xf numFmtId="0" fontId="22" fillId="13" borderId="0" xfId="0" applyFont="1" applyFill="1" applyAlignment="1">
      <alignment horizontal="center"/>
    </xf>
    <xf numFmtId="3" fontId="0" fillId="0" borderId="0" xfId="0" applyNumberFormat="1"/>
    <xf numFmtId="3" fontId="0" fillId="0" borderId="34" xfId="0" applyNumberFormat="1" applyBorder="1" applyAlignment="1">
      <alignment horizontal="left"/>
    </xf>
    <xf numFmtId="3" fontId="0" fillId="0" borderId="34" xfId="0" applyNumberFormat="1" applyBorder="1" applyAlignment="1">
      <alignment horizontal="center" vertical="center"/>
    </xf>
    <xf numFmtId="164" fontId="1" fillId="0" borderId="34" xfId="1" applyNumberFormat="1" applyFont="1" applyBorder="1" applyAlignment="1">
      <alignment horizontal="center" vertical="center"/>
    </xf>
    <xf numFmtId="3" fontId="23" fillId="0" borderId="134" xfId="0" applyNumberFormat="1" applyFont="1" applyBorder="1" applyAlignment="1">
      <alignment horizontal="right"/>
    </xf>
    <xf numFmtId="3" fontId="24" fillId="0" borderId="135" xfId="0" applyNumberFormat="1" applyFont="1" applyBorder="1" applyAlignment="1">
      <alignment horizontal="right"/>
    </xf>
    <xf numFmtId="0" fontId="21" fillId="0" borderId="136" xfId="0" applyFont="1" applyBorder="1" applyAlignment="1">
      <alignment horizontal="left"/>
    </xf>
    <xf numFmtId="3" fontId="21" fillId="0" borderId="136" xfId="0" applyNumberFormat="1" applyFont="1" applyBorder="1" applyAlignment="1">
      <alignment horizontal="center" vertical="center"/>
    </xf>
    <xf numFmtId="164" fontId="21" fillId="0" borderId="136" xfId="1" applyNumberFormat="1" applyFont="1" applyBorder="1" applyAlignment="1">
      <alignment horizontal="center" vertical="center"/>
    </xf>
    <xf numFmtId="0" fontId="22" fillId="0" borderId="137" xfId="0" applyFont="1" applyBorder="1" applyAlignment="1">
      <alignment horizontal="left"/>
    </xf>
    <xf numFmtId="3" fontId="22" fillId="0" borderId="137" xfId="0" applyNumberFormat="1" applyFont="1" applyBorder="1" applyAlignment="1">
      <alignment horizontal="center" vertical="center"/>
    </xf>
    <xf numFmtId="164" fontId="22" fillId="0" borderId="137" xfId="1" applyNumberFormat="1" applyFont="1" applyBorder="1" applyAlignment="1">
      <alignment horizontal="center" vertical="center"/>
    </xf>
    <xf numFmtId="3" fontId="0" fillId="0" borderId="18" xfId="0" applyNumberFormat="1" applyBorder="1" applyAlignment="1">
      <alignment horizontal="left"/>
    </xf>
    <xf numFmtId="3" fontId="0" fillId="0" borderId="18" xfId="0" applyNumberFormat="1" applyBorder="1" applyAlignment="1">
      <alignment horizontal="center" vertical="center"/>
    </xf>
    <xf numFmtId="164" fontId="1" fillId="0" borderId="18" xfId="1" applyNumberFormat="1" applyFont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25" fillId="0" borderId="138" xfId="0" applyFont="1" applyBorder="1" applyAlignment="1">
      <alignment horizontal="left"/>
    </xf>
    <xf numFmtId="3" fontId="25" fillId="0" borderId="138" xfId="0" applyNumberFormat="1" applyFont="1" applyBorder="1" applyAlignment="1">
      <alignment horizontal="center" vertical="center"/>
    </xf>
    <xf numFmtId="164" fontId="25" fillId="0" borderId="138" xfId="1" applyNumberFormat="1" applyFont="1" applyBorder="1" applyAlignment="1">
      <alignment horizontal="center" vertical="center"/>
    </xf>
    <xf numFmtId="0" fontId="22" fillId="12" borderId="0" xfId="0" applyFont="1" applyFill="1" applyAlignment="1">
      <alignment horizontal="center"/>
    </xf>
    <xf numFmtId="0" fontId="25" fillId="0" borderId="139" xfId="0" applyFont="1" applyBorder="1" applyAlignment="1">
      <alignment horizontal="left"/>
    </xf>
    <xf numFmtId="3" fontId="25" fillId="0" borderId="139" xfId="0" applyNumberFormat="1" applyFont="1" applyBorder="1" applyAlignment="1">
      <alignment horizontal="center" vertical="center"/>
    </xf>
    <xf numFmtId="164" fontId="25" fillId="0" borderId="139" xfId="1" applyNumberFormat="1" applyFont="1" applyBorder="1" applyAlignment="1">
      <alignment horizontal="center" vertical="center"/>
    </xf>
    <xf numFmtId="0" fontId="26" fillId="0" borderId="140" xfId="0" applyFont="1" applyBorder="1" applyAlignment="1">
      <alignment horizontal="left"/>
    </xf>
    <xf numFmtId="3" fontId="26" fillId="0" borderId="140" xfId="0" applyNumberFormat="1" applyFont="1" applyBorder="1" applyAlignment="1">
      <alignment horizontal="center" vertical="center"/>
    </xf>
    <xf numFmtId="164" fontId="26" fillId="0" borderId="140" xfId="1" applyNumberFormat="1" applyFont="1" applyBorder="1" applyAlignment="1">
      <alignment horizontal="center" vertical="center"/>
    </xf>
    <xf numFmtId="0" fontId="27" fillId="1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12" borderId="0" xfId="0" applyFill="1"/>
    <xf numFmtId="0" fontId="0" fillId="12" borderId="0" xfId="0" applyFill="1" applyAlignment="1">
      <alignment horizontal="right"/>
    </xf>
    <xf numFmtId="0" fontId="3" fillId="3" borderId="5" xfId="0" applyFont="1" applyFill="1" applyBorder="1" applyAlignment="1">
      <alignment horizontal="center" vertical="center" wrapText="1"/>
    </xf>
    <xf numFmtId="0" fontId="5" fillId="14" borderId="141" xfId="0" applyFont="1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2" borderId="36" xfId="0" applyFill="1" applyBorder="1" applyAlignment="1">
      <alignment horizontal="center" vertical="center" wrapText="1"/>
    </xf>
    <xf numFmtId="0" fontId="28" fillId="0" borderId="142" xfId="0" applyFont="1" applyBorder="1" applyAlignment="1">
      <alignment horizontal="left"/>
    </xf>
    <xf numFmtId="3" fontId="28" fillId="0" borderId="142" xfId="0" applyNumberFormat="1" applyFont="1" applyBorder="1" applyAlignment="1">
      <alignment horizontal="center"/>
    </xf>
    <xf numFmtId="164" fontId="28" fillId="0" borderId="142" xfId="1" applyNumberFormat="1" applyFont="1" applyBorder="1" applyAlignment="1">
      <alignment horizontal="center"/>
    </xf>
    <xf numFmtId="0" fontId="29" fillId="0" borderId="142" xfId="0" applyFont="1" applyBorder="1" applyAlignment="1">
      <alignment horizontal="left"/>
    </xf>
    <xf numFmtId="3" fontId="29" fillId="0" borderId="142" xfId="0" applyNumberFormat="1" applyFont="1" applyBorder="1" applyAlignment="1">
      <alignment horizontal="center"/>
    </xf>
    <xf numFmtId="164" fontId="29" fillId="0" borderId="142" xfId="1" applyNumberFormat="1" applyFont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30" fillId="0" borderId="143" xfId="0" applyFont="1" applyBorder="1" applyAlignment="1">
      <alignment horizontal="left"/>
    </xf>
    <xf numFmtId="3" fontId="30" fillId="0" borderId="143" xfId="0" applyNumberFormat="1" applyFont="1" applyBorder="1" applyAlignment="1">
      <alignment horizontal="center"/>
    </xf>
    <xf numFmtId="164" fontId="30" fillId="0" borderId="143" xfId="1" applyNumberFormat="1" applyFont="1" applyBorder="1" applyAlignment="1">
      <alignment horizontal="center"/>
    </xf>
    <xf numFmtId="0" fontId="5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31" fillId="0" borderId="144" xfId="0" applyFont="1" applyBorder="1" applyAlignment="1">
      <alignment horizontal="left"/>
    </xf>
    <xf numFmtId="3" fontId="31" fillId="0" borderId="144" xfId="0" applyNumberFormat="1" applyFont="1" applyBorder="1" applyAlignment="1">
      <alignment horizontal="center" vertical="center"/>
    </xf>
    <xf numFmtId="164" fontId="31" fillId="0" borderId="144" xfId="1" applyNumberFormat="1" applyFont="1" applyBorder="1" applyAlignment="1">
      <alignment horizontal="center" vertical="center"/>
    </xf>
    <xf numFmtId="0" fontId="32" fillId="16" borderId="0" xfId="0" applyFont="1" applyFill="1" applyAlignment="1">
      <alignment horizontal="center"/>
    </xf>
    <xf numFmtId="164" fontId="0" fillId="0" borderId="34" xfId="1" applyNumberFormat="1" applyFont="1" applyBorder="1" applyAlignment="1">
      <alignment horizontal="center" vertical="center"/>
    </xf>
    <xf numFmtId="0" fontId="5" fillId="17" borderId="0" xfId="0" applyFont="1" applyFill="1" applyAlignment="1">
      <alignment horizontal="center"/>
    </xf>
    <xf numFmtId="0" fontId="0" fillId="17" borderId="0" xfId="0" applyFill="1" applyAlignment="1">
      <alignment horizontal="center"/>
    </xf>
    <xf numFmtId="0" fontId="33" fillId="0" borderId="145" xfId="0" applyFont="1" applyBorder="1" applyAlignment="1">
      <alignment horizontal="left"/>
    </xf>
    <xf numFmtId="3" fontId="33" fillId="0" borderId="145" xfId="0" applyNumberFormat="1" applyFont="1" applyBorder="1" applyAlignment="1">
      <alignment horizontal="center" vertical="center"/>
    </xf>
    <xf numFmtId="164" fontId="33" fillId="0" borderId="145" xfId="1" applyNumberFormat="1" applyFont="1" applyBorder="1" applyAlignment="1">
      <alignment horizontal="center" vertical="center"/>
    </xf>
    <xf numFmtId="0" fontId="34" fillId="17" borderId="146" xfId="0" applyFont="1" applyFill="1" applyBorder="1" applyAlignment="1">
      <alignment horizontal="center"/>
    </xf>
    <xf numFmtId="3" fontId="0" fillId="0" borderId="34" xfId="0" applyNumberFormat="1" applyBorder="1" applyAlignment="1">
      <alignment horizontal="left" wrapText="1"/>
    </xf>
    <xf numFmtId="0" fontId="5" fillId="18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35" fillId="0" borderId="147" xfId="0" applyFont="1" applyBorder="1" applyAlignment="1">
      <alignment horizontal="left"/>
    </xf>
    <xf numFmtId="3" fontId="35" fillId="0" borderId="147" xfId="0" applyNumberFormat="1" applyFont="1" applyBorder="1" applyAlignment="1">
      <alignment horizontal="center" vertical="center"/>
    </xf>
    <xf numFmtId="164" fontId="35" fillId="0" borderId="147" xfId="1" applyNumberFormat="1" applyFont="1" applyBorder="1" applyAlignment="1">
      <alignment horizontal="center" vertical="center"/>
    </xf>
    <xf numFmtId="0" fontId="27" fillId="18" borderId="148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142" xfId="0" applyBorder="1" applyAlignment="1">
      <alignment horizontal="left"/>
    </xf>
    <xf numFmtId="3" fontId="0" fillId="0" borderId="142" xfId="0" applyNumberFormat="1" applyBorder="1" applyAlignment="1">
      <alignment horizontal="center"/>
    </xf>
    <xf numFmtId="164" fontId="1" fillId="0" borderId="142" xfId="1" applyNumberFormat="1" applyFont="1" applyBorder="1" applyAlignment="1">
      <alignment horizontal="center"/>
    </xf>
    <xf numFmtId="4" fontId="0" fillId="0" borderId="142" xfId="0" applyNumberFormat="1" applyBorder="1" applyAlignment="1">
      <alignment horizontal="center"/>
    </xf>
    <xf numFmtId="164" fontId="0" fillId="0" borderId="142" xfId="1" applyNumberFormat="1" applyFont="1" applyBorder="1" applyAlignment="1">
      <alignment horizontal="center"/>
    </xf>
    <xf numFmtId="169" fontId="0" fillId="0" borderId="142" xfId="0" applyNumberFormat="1" applyBorder="1" applyAlignment="1">
      <alignment horizontal="center"/>
    </xf>
    <xf numFmtId="167" fontId="0" fillId="0" borderId="142" xfId="0" applyNumberForma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D3A20A-69E3-4343-9559-13B66F48E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2204085</xdr:colOff>
      <xdr:row>0</xdr:row>
      <xdr:rowOff>578399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FCF570-830A-4CB4-BB0F-5D9FE787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7410" cy="578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47625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CB49D8F4-D7E8-4D3B-95F6-7CB6AF3F9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7625"/>
          <a:ext cx="2133600" cy="5822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2204085</xdr:colOff>
      <xdr:row>0</xdr:row>
      <xdr:rowOff>578399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331BBE-949A-48DF-8802-F3837ECFE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7410" cy="578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A068-D9B3-4F9A-AE0D-CB89F7B987AF}">
  <dimension ref="A1:P381"/>
  <sheetViews>
    <sheetView tabSelected="1" zoomScaleNormal="100" workbookViewId="0">
      <pane xSplit="1" ySplit="6" topLeftCell="B7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baseColWidth="10" defaultRowHeight="15" x14ac:dyDescent="0.25"/>
  <cols>
    <col min="1" max="1" width="31.7109375" style="303" customWidth="1"/>
    <col min="2" max="3" width="13.140625" customWidth="1"/>
    <col min="4" max="5" width="13.85546875" customWidth="1"/>
    <col min="6" max="6" width="10.42578125" customWidth="1"/>
    <col min="7" max="7" width="12.7109375" customWidth="1"/>
    <col min="8" max="8" width="11" customWidth="1"/>
    <col min="9" max="9" width="2.7109375" customWidth="1"/>
    <col min="10" max="13" width="14.28515625" customWidth="1"/>
    <col min="14" max="14" width="10.5703125" customWidth="1"/>
    <col min="15" max="15" width="15.85546875" customWidth="1"/>
    <col min="16" max="16" width="9.5703125" customWidth="1"/>
  </cols>
  <sheetData>
    <row r="1" spans="1:16" ht="46.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6.3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21" x14ac:dyDescent="0.35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x14ac:dyDescent="0.25">
      <c r="A5" s="10"/>
      <c r="B5" s="11" t="s">
        <v>153</v>
      </c>
      <c r="C5" s="12"/>
      <c r="D5" s="12"/>
      <c r="E5" s="12"/>
      <c r="F5" s="12"/>
      <c r="G5" s="12"/>
      <c r="H5" s="13"/>
      <c r="I5" s="14"/>
      <c r="J5" s="11" t="str">
        <f>CONCATENATE("acumulado ",B5)</f>
        <v>acumulado junio</v>
      </c>
      <c r="K5" s="12"/>
      <c r="L5" s="12"/>
      <c r="M5" s="12"/>
      <c r="N5" s="12"/>
      <c r="O5" s="12"/>
      <c r="P5" s="13"/>
    </row>
    <row r="6" spans="1:16" x14ac:dyDescent="0.25">
      <c r="A6" s="15"/>
      <c r="B6" s="16">
        <v>2023</v>
      </c>
      <c r="C6" s="17">
        <v>2024</v>
      </c>
      <c r="D6" s="17">
        <v>2025</v>
      </c>
      <c r="E6" s="17">
        <v>2026</v>
      </c>
      <c r="F6" s="17" t="str">
        <f>CONCATENATE("var ",RIGHT(E6,2),"/",RIGHT(D6,2))</f>
        <v>var 26/25</v>
      </c>
      <c r="G6" s="17" t="str">
        <f>CONCATENATE("dif ",RIGHT(E6,2),"-",RIGHT(D6,2))</f>
        <v>dif 26-25</v>
      </c>
      <c r="H6" s="17" t="str">
        <f>CONCATENATE("cuota ",RIGHT(E6,2))</f>
        <v>cuota 26</v>
      </c>
      <c r="I6" s="18"/>
      <c r="J6" s="17">
        <v>2023</v>
      </c>
      <c r="K6" s="17">
        <v>2024</v>
      </c>
      <c r="L6" s="17">
        <v>2025</v>
      </c>
      <c r="M6" s="17">
        <v>2026</v>
      </c>
      <c r="N6" s="17" t="str">
        <f>CONCATENATE("var ",RIGHT(M6,2),"/",RIGHT(L6,2))</f>
        <v>var 26/25</v>
      </c>
      <c r="O6" s="17" t="str">
        <f>CONCATENATE("dif ",RIGHT(M6,2),"-",RIGHT(L6,2))</f>
        <v>dif 26-25</v>
      </c>
      <c r="P6" s="17" t="str">
        <f>CONCATENATE("cuota ",RIGHT(M6,2))</f>
        <v>cuota 26</v>
      </c>
    </row>
    <row r="7" spans="1:16" x14ac:dyDescent="0.25">
      <c r="A7" s="19" t="s">
        <v>4</v>
      </c>
      <c r="B7" s="20">
        <v>431303</v>
      </c>
      <c r="C7" s="20">
        <v>446421</v>
      </c>
      <c r="D7" s="20">
        <v>437805</v>
      </c>
      <c r="E7" s="20">
        <v>442086</v>
      </c>
      <c r="F7" s="21">
        <f>E7/D7-1</f>
        <v>9.7783259670400913E-3</v>
      </c>
      <c r="G7" s="20">
        <f t="shared" ref="G7:G18" si="0">E7-D7</f>
        <v>4281</v>
      </c>
      <c r="H7" s="21">
        <f t="shared" ref="H7:H18" si="1">E7/$E$7</f>
        <v>1</v>
      </c>
      <c r="I7" s="22"/>
      <c r="J7" s="20">
        <v>2523398</v>
      </c>
      <c r="K7" s="20">
        <v>2688632</v>
      </c>
      <c r="L7" s="20">
        <v>2666692</v>
      </c>
      <c r="M7" s="20">
        <v>2659282</v>
      </c>
      <c r="N7" s="21">
        <f>M7/L7-1</f>
        <v>-2.7787236021258321E-3</v>
      </c>
      <c r="O7" s="20">
        <f>M7-L7</f>
        <v>-7410</v>
      </c>
      <c r="P7" s="21">
        <f t="shared" ref="P7:P18" si="2">M7/$M$7</f>
        <v>1</v>
      </c>
    </row>
    <row r="8" spans="1:16" x14ac:dyDescent="0.25">
      <c r="A8" s="23" t="s">
        <v>5</v>
      </c>
      <c r="B8" s="24">
        <v>337785</v>
      </c>
      <c r="C8" s="24">
        <v>348451</v>
      </c>
      <c r="D8" s="24">
        <v>333209</v>
      </c>
      <c r="E8" s="24">
        <v>343205</v>
      </c>
      <c r="F8" s="25">
        <f t="shared" ref="F8:F18" si="3">E8/D8-1</f>
        <v>2.9999189697757167E-2</v>
      </c>
      <c r="G8" s="24">
        <f t="shared" si="0"/>
        <v>9996</v>
      </c>
      <c r="H8" s="25">
        <f t="shared" si="1"/>
        <v>0.77633084965368726</v>
      </c>
      <c r="I8" s="26"/>
      <c r="J8" s="24">
        <v>1992209</v>
      </c>
      <c r="K8" s="24">
        <v>2103721</v>
      </c>
      <c r="L8" s="24">
        <v>2057357</v>
      </c>
      <c r="M8" s="24">
        <v>2072296</v>
      </c>
      <c r="N8" s="25">
        <f t="shared" ref="N8:N18" si="4">M8/L8-1</f>
        <v>7.2612580121000914E-3</v>
      </c>
      <c r="O8" s="24">
        <f t="shared" ref="O8:O18" si="5">M8-L8</f>
        <v>14939</v>
      </c>
      <c r="P8" s="25">
        <f t="shared" si="2"/>
        <v>0.7792689906523641</v>
      </c>
    </row>
    <row r="9" spans="1:16" x14ac:dyDescent="0.25">
      <c r="A9" s="27" t="s">
        <v>6</v>
      </c>
      <c r="B9" s="28">
        <v>59601</v>
      </c>
      <c r="C9" s="28">
        <v>61326</v>
      </c>
      <c r="D9" s="28">
        <v>59001</v>
      </c>
      <c r="E9" s="28">
        <v>61954</v>
      </c>
      <c r="F9" s="29">
        <f t="shared" si="3"/>
        <v>5.0049999152556701E-2</v>
      </c>
      <c r="G9" s="28">
        <f t="shared" si="0"/>
        <v>2953</v>
      </c>
      <c r="H9" s="29">
        <f t="shared" si="1"/>
        <v>0.14014015372574568</v>
      </c>
      <c r="I9" s="30"/>
      <c r="J9" s="28">
        <v>364621</v>
      </c>
      <c r="K9" s="28">
        <v>406843</v>
      </c>
      <c r="L9" s="28">
        <v>395554</v>
      </c>
      <c r="M9" s="28">
        <v>403401</v>
      </c>
      <c r="N9" s="29">
        <f t="shared" si="4"/>
        <v>1.9837999362918746E-2</v>
      </c>
      <c r="O9" s="28">
        <f t="shared" si="5"/>
        <v>7847</v>
      </c>
      <c r="P9" s="29">
        <f t="shared" si="2"/>
        <v>0.15169545764608641</v>
      </c>
    </row>
    <row r="10" spans="1:16" x14ac:dyDescent="0.25">
      <c r="A10" s="31" t="s">
        <v>7</v>
      </c>
      <c r="B10" s="32">
        <v>217764</v>
      </c>
      <c r="C10" s="32">
        <v>224710</v>
      </c>
      <c r="D10" s="32">
        <v>213690</v>
      </c>
      <c r="E10" s="32">
        <v>219740</v>
      </c>
      <c r="F10" s="33">
        <f t="shared" si="3"/>
        <v>2.8312040806776073E-2</v>
      </c>
      <c r="G10" s="32">
        <f t="shared" si="0"/>
        <v>6050</v>
      </c>
      <c r="H10" s="33">
        <f t="shared" si="1"/>
        <v>0.49705260967323101</v>
      </c>
      <c r="I10" s="30"/>
      <c r="J10" s="32">
        <v>1253009</v>
      </c>
      <c r="K10" s="32">
        <v>1322620</v>
      </c>
      <c r="L10" s="32">
        <v>1289021</v>
      </c>
      <c r="M10" s="32">
        <v>1292359</v>
      </c>
      <c r="N10" s="33">
        <f>M10/L10-1</f>
        <v>2.5895621560858562E-3</v>
      </c>
      <c r="O10" s="32">
        <f>M10-L10</f>
        <v>3338</v>
      </c>
      <c r="P10" s="33">
        <f t="shared" si="2"/>
        <v>0.48598042629551885</v>
      </c>
    </row>
    <row r="11" spans="1:16" x14ac:dyDescent="0.25">
      <c r="A11" s="31" t="s">
        <v>8</v>
      </c>
      <c r="B11" s="32">
        <v>48836</v>
      </c>
      <c r="C11" s="32">
        <v>50248</v>
      </c>
      <c r="D11" s="32">
        <v>47472</v>
      </c>
      <c r="E11" s="32">
        <v>48578</v>
      </c>
      <c r="F11" s="33">
        <f t="shared" si="3"/>
        <v>2.3297944051230202E-2</v>
      </c>
      <c r="G11" s="32">
        <f t="shared" si="0"/>
        <v>1106</v>
      </c>
      <c r="H11" s="33">
        <f t="shared" si="1"/>
        <v>0.10988359730912085</v>
      </c>
      <c r="I11" s="30"/>
      <c r="J11" s="32">
        <v>301103</v>
      </c>
      <c r="K11" s="32">
        <v>295852</v>
      </c>
      <c r="L11" s="32">
        <v>287071</v>
      </c>
      <c r="M11" s="32">
        <v>288225</v>
      </c>
      <c r="N11" s="33">
        <f t="shared" si="4"/>
        <v>4.0199114504773092E-3</v>
      </c>
      <c r="O11" s="32">
        <f t="shared" si="5"/>
        <v>1154</v>
      </c>
      <c r="P11" s="33">
        <f t="shared" si="2"/>
        <v>0.10838451882876657</v>
      </c>
    </row>
    <row r="12" spans="1:16" x14ac:dyDescent="0.25">
      <c r="A12" s="31" t="s">
        <v>9</v>
      </c>
      <c r="B12" s="32">
        <v>8681</v>
      </c>
      <c r="C12" s="32">
        <v>9085</v>
      </c>
      <c r="D12" s="32">
        <v>9603</v>
      </c>
      <c r="E12" s="32">
        <v>9170</v>
      </c>
      <c r="F12" s="33">
        <f>E12/D12-1</f>
        <v>-4.509007601791104E-2</v>
      </c>
      <c r="G12" s="32">
        <f t="shared" si="0"/>
        <v>-433</v>
      </c>
      <c r="H12" s="33">
        <f t="shared" si="1"/>
        <v>2.0742570450093419E-2</v>
      </c>
      <c r="I12" s="30"/>
      <c r="J12" s="32">
        <v>54495</v>
      </c>
      <c r="K12" s="32">
        <v>58098</v>
      </c>
      <c r="L12" s="32">
        <v>61885</v>
      </c>
      <c r="M12" s="32">
        <v>64314</v>
      </c>
      <c r="N12" s="33">
        <f t="shared" si="4"/>
        <v>3.9250222186313355E-2</v>
      </c>
      <c r="O12" s="32">
        <f t="shared" si="5"/>
        <v>2429</v>
      </c>
      <c r="P12" s="33">
        <f t="shared" si="2"/>
        <v>2.4184723545678872E-2</v>
      </c>
    </row>
    <row r="13" spans="1:16" x14ac:dyDescent="0.25">
      <c r="A13" s="34" t="s">
        <v>10</v>
      </c>
      <c r="B13" s="35">
        <v>2903</v>
      </c>
      <c r="C13" s="35">
        <v>3082</v>
      </c>
      <c r="D13" s="35">
        <v>3443</v>
      </c>
      <c r="E13" s="35">
        <v>3763</v>
      </c>
      <c r="F13" s="36">
        <f t="shared" si="3"/>
        <v>9.2942201568399607E-2</v>
      </c>
      <c r="G13" s="35">
        <f t="shared" si="0"/>
        <v>320</v>
      </c>
      <c r="H13" s="36">
        <f t="shared" si="1"/>
        <v>8.5119184954963508E-3</v>
      </c>
      <c r="I13" s="30"/>
      <c r="J13" s="35">
        <v>18981</v>
      </c>
      <c r="K13" s="35">
        <v>20308</v>
      </c>
      <c r="L13" s="35">
        <v>23826</v>
      </c>
      <c r="M13" s="35">
        <v>23997</v>
      </c>
      <c r="N13" s="36">
        <f t="shared" si="4"/>
        <v>7.1770334928229484E-3</v>
      </c>
      <c r="O13" s="35">
        <f t="shared" si="5"/>
        <v>171</v>
      </c>
      <c r="P13" s="36">
        <f t="shared" si="2"/>
        <v>9.0238643363133361E-3</v>
      </c>
    </row>
    <row r="14" spans="1:16" x14ac:dyDescent="0.25">
      <c r="A14" s="23" t="s">
        <v>11</v>
      </c>
      <c r="B14" s="24">
        <v>93518</v>
      </c>
      <c r="C14" s="24">
        <v>97970</v>
      </c>
      <c r="D14" s="24">
        <v>104596</v>
      </c>
      <c r="E14" s="24">
        <v>98881</v>
      </c>
      <c r="F14" s="25">
        <f t="shared" si="3"/>
        <v>-5.463880071895677E-2</v>
      </c>
      <c r="G14" s="24">
        <f t="shared" si="0"/>
        <v>-5715</v>
      </c>
      <c r="H14" s="25">
        <f t="shared" si="1"/>
        <v>0.22366915034631271</v>
      </c>
      <c r="I14" s="26"/>
      <c r="J14" s="24">
        <v>531189</v>
      </c>
      <c r="K14" s="24">
        <v>584911</v>
      </c>
      <c r="L14" s="24">
        <v>609335</v>
      </c>
      <c r="M14" s="24">
        <v>586986</v>
      </c>
      <c r="N14" s="25">
        <f t="shared" si="4"/>
        <v>-3.6677689612446329E-2</v>
      </c>
      <c r="O14" s="24">
        <f t="shared" si="5"/>
        <v>-22349</v>
      </c>
      <c r="P14" s="25">
        <f t="shared" si="2"/>
        <v>0.22073100934763595</v>
      </c>
    </row>
    <row r="15" spans="1:16" x14ac:dyDescent="0.25">
      <c r="A15" s="37" t="s">
        <v>12</v>
      </c>
      <c r="B15" s="28">
        <v>4794</v>
      </c>
      <c r="C15" s="28">
        <v>8889</v>
      </c>
      <c r="D15" s="28">
        <v>8390</v>
      </c>
      <c r="E15" s="28">
        <v>7763</v>
      </c>
      <c r="F15" s="29">
        <f t="shared" si="3"/>
        <v>-7.4731823599523239E-2</v>
      </c>
      <c r="G15" s="28">
        <f t="shared" si="0"/>
        <v>-627</v>
      </c>
      <c r="H15" s="29">
        <f t="shared" si="1"/>
        <v>1.7559931777979852E-2</v>
      </c>
      <c r="I15" s="30"/>
      <c r="J15" s="28">
        <v>38353</v>
      </c>
      <c r="K15" s="28">
        <v>55255</v>
      </c>
      <c r="L15" s="28">
        <v>54864</v>
      </c>
      <c r="M15" s="28">
        <v>52921</v>
      </c>
      <c r="N15" s="29">
        <f t="shared" si="4"/>
        <v>-3.5414843977836119E-2</v>
      </c>
      <c r="O15" s="28">
        <f t="shared" si="5"/>
        <v>-1943</v>
      </c>
      <c r="P15" s="29">
        <f t="shared" si="2"/>
        <v>1.9900484416470309E-2</v>
      </c>
    </row>
    <row r="16" spans="1:16" x14ac:dyDescent="0.25">
      <c r="A16" s="31" t="s">
        <v>8</v>
      </c>
      <c r="B16" s="32">
        <v>57143</v>
      </c>
      <c r="C16" s="32">
        <v>58509</v>
      </c>
      <c r="D16" s="32">
        <v>63723</v>
      </c>
      <c r="E16" s="32">
        <v>58314</v>
      </c>
      <c r="F16" s="33">
        <f t="shared" si="3"/>
        <v>-8.4883009274516308E-2</v>
      </c>
      <c r="G16" s="32">
        <f t="shared" si="0"/>
        <v>-5409</v>
      </c>
      <c r="H16" s="33">
        <f t="shared" si="1"/>
        <v>0.13190646163868569</v>
      </c>
      <c r="I16" s="30"/>
      <c r="J16" s="32">
        <v>304426</v>
      </c>
      <c r="K16" s="32">
        <v>332382</v>
      </c>
      <c r="L16" s="32">
        <v>357371</v>
      </c>
      <c r="M16" s="32">
        <v>343397</v>
      </c>
      <c r="N16" s="33">
        <f t="shared" si="4"/>
        <v>-3.9102221500905254E-2</v>
      </c>
      <c r="O16" s="32">
        <f t="shared" si="5"/>
        <v>-13974</v>
      </c>
      <c r="P16" s="33">
        <f t="shared" si="2"/>
        <v>0.12913147232974917</v>
      </c>
    </row>
    <row r="17" spans="1:16" x14ac:dyDescent="0.25">
      <c r="A17" s="31" t="s">
        <v>9</v>
      </c>
      <c r="B17" s="32">
        <v>23129</v>
      </c>
      <c r="C17" s="32">
        <v>21060</v>
      </c>
      <c r="D17" s="32">
        <v>22704</v>
      </c>
      <c r="E17" s="32">
        <v>22985</v>
      </c>
      <c r="F17" s="33">
        <f t="shared" si="3"/>
        <v>1.2376673713883068E-2</v>
      </c>
      <c r="G17" s="32">
        <f t="shared" si="0"/>
        <v>281</v>
      </c>
      <c r="H17" s="33">
        <f t="shared" si="1"/>
        <v>5.1992146324470807E-2</v>
      </c>
      <c r="I17" s="30"/>
      <c r="J17" s="32">
        <v>136934</v>
      </c>
      <c r="K17" s="32">
        <v>141323</v>
      </c>
      <c r="L17" s="32">
        <v>137171</v>
      </c>
      <c r="M17" s="32">
        <v>127861</v>
      </c>
      <c r="N17" s="33">
        <f t="shared" si="4"/>
        <v>-6.7871488871554475E-2</v>
      </c>
      <c r="O17" s="32">
        <f t="shared" si="5"/>
        <v>-9310</v>
      </c>
      <c r="P17" s="33">
        <f t="shared" si="2"/>
        <v>4.808102337397839E-2</v>
      </c>
    </row>
    <row r="18" spans="1:16" x14ac:dyDescent="0.25">
      <c r="A18" s="38" t="s">
        <v>10</v>
      </c>
      <c r="B18" s="39">
        <v>8452</v>
      </c>
      <c r="C18" s="39">
        <v>9512</v>
      </c>
      <c r="D18" s="39">
        <v>9779</v>
      </c>
      <c r="E18" s="39">
        <v>9819</v>
      </c>
      <c r="F18" s="40">
        <f t="shared" si="3"/>
        <v>4.0903977911852518E-3</v>
      </c>
      <c r="G18" s="39">
        <f t="shared" si="0"/>
        <v>40</v>
      </c>
      <c r="H18" s="40">
        <f t="shared" si="1"/>
        <v>2.221061060517637E-2</v>
      </c>
      <c r="I18" s="41"/>
      <c r="J18" s="39">
        <v>51476</v>
      </c>
      <c r="K18" s="39">
        <v>55951</v>
      </c>
      <c r="L18" s="39">
        <v>59929</v>
      </c>
      <c r="M18" s="39">
        <v>62807</v>
      </c>
      <c r="N18" s="40">
        <f t="shared" si="4"/>
        <v>4.8023494468454331E-2</v>
      </c>
      <c r="O18" s="39">
        <f t="shared" si="5"/>
        <v>2878</v>
      </c>
      <c r="P18" s="40">
        <f t="shared" si="2"/>
        <v>2.3618029227438084E-2</v>
      </c>
    </row>
    <row r="19" spans="1:16" x14ac:dyDescent="0.25">
      <c r="A19" s="42" t="s">
        <v>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</row>
    <row r="20" spans="1:16" ht="21" x14ac:dyDescent="0.3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7"/>
    </row>
    <row r="21" spans="1:16" x14ac:dyDescent="0.25">
      <c r="A21" s="10"/>
      <c r="B21" s="11" t="s">
        <v>153</v>
      </c>
      <c r="C21" s="12"/>
      <c r="D21" s="12"/>
      <c r="E21" s="12"/>
      <c r="F21" s="12"/>
      <c r="G21" s="12"/>
      <c r="H21" s="13"/>
      <c r="I21" s="14"/>
      <c r="J21" s="11" t="str">
        <f>J$5</f>
        <v>acumulado junio</v>
      </c>
      <c r="K21" s="12"/>
      <c r="L21" s="12"/>
      <c r="M21" s="12"/>
      <c r="N21" s="12"/>
      <c r="O21" s="12"/>
      <c r="P21" s="13"/>
    </row>
    <row r="22" spans="1:16" x14ac:dyDescent="0.25">
      <c r="A22" s="15"/>
      <c r="B22" s="17">
        <f>B$6</f>
        <v>2023</v>
      </c>
      <c r="C22" s="17">
        <f>C$6</f>
        <v>2024</v>
      </c>
      <c r="D22" s="17">
        <f>D$6</f>
        <v>2025</v>
      </c>
      <c r="E22" s="17">
        <f>E$6</f>
        <v>2026</v>
      </c>
      <c r="F22" s="17" t="str">
        <f>CONCATENATE("var ",RIGHT(E22,2),"/",RIGHT(D22,2))</f>
        <v>var 26/25</v>
      </c>
      <c r="G22" s="17" t="str">
        <f>CONCATENATE("dif ",RIGHT(E22,2),"-",RIGHT(D22,2))</f>
        <v>dif 26-25</v>
      </c>
      <c r="H22" s="17" t="str">
        <f>CONCATENATE("cuota ",RIGHT(E22,2))</f>
        <v>cuota 26</v>
      </c>
      <c r="I22" s="18"/>
      <c r="J22" s="17">
        <f>J$6</f>
        <v>2023</v>
      </c>
      <c r="K22" s="17">
        <f>K$6</f>
        <v>2024</v>
      </c>
      <c r="L22" s="17">
        <f>L$6</f>
        <v>2025</v>
      </c>
      <c r="M22" s="17">
        <f>M$6</f>
        <v>2026</v>
      </c>
      <c r="N22" s="17" t="str">
        <f>CONCATENATE("var ",RIGHT(M22,2),"/",RIGHT(L22,2))</f>
        <v>var 26/25</v>
      </c>
      <c r="O22" s="17" t="str">
        <f>CONCATENATE("dif ",RIGHT(M22,2),"-",RIGHT(L22,2))</f>
        <v>dif 26-25</v>
      </c>
      <c r="P22" s="17" t="str">
        <f>CONCATENATE("cuota ",RIGHT(M22,2))</f>
        <v>cuota 26</v>
      </c>
    </row>
    <row r="23" spans="1:16" x14ac:dyDescent="0.25">
      <c r="A23" s="19" t="s">
        <v>15</v>
      </c>
      <c r="B23" s="20">
        <v>431303</v>
      </c>
      <c r="C23" s="20">
        <v>446421</v>
      </c>
      <c r="D23" s="20">
        <v>437805</v>
      </c>
      <c r="E23" s="20">
        <v>442086</v>
      </c>
      <c r="F23" s="21">
        <f>E23/D23-1</f>
        <v>9.7783259670400913E-3</v>
      </c>
      <c r="G23" s="20">
        <f t="shared" ref="G23:G54" si="6">E23-D23</f>
        <v>4281</v>
      </c>
      <c r="H23" s="21">
        <f t="shared" ref="H23:H54" si="7">E23/$E$23</f>
        <v>1</v>
      </c>
      <c r="I23" s="22"/>
      <c r="J23" s="20">
        <v>2523398</v>
      </c>
      <c r="K23" s="20">
        <v>2688632</v>
      </c>
      <c r="L23" s="20">
        <v>2666692</v>
      </c>
      <c r="M23" s="20">
        <v>2659282</v>
      </c>
      <c r="N23" s="21">
        <f>M23/L23-1</f>
        <v>-2.7787236021258321E-3</v>
      </c>
      <c r="O23" s="20">
        <f>M23-L23</f>
        <v>-7410</v>
      </c>
      <c r="P23" s="21">
        <f t="shared" ref="P23:P54" si="8">M23/$M$23</f>
        <v>1</v>
      </c>
    </row>
    <row r="24" spans="1:16" x14ac:dyDescent="0.25">
      <c r="A24" s="23" t="s">
        <v>16</v>
      </c>
      <c r="B24" s="24">
        <v>118625</v>
      </c>
      <c r="C24" s="24">
        <v>112853</v>
      </c>
      <c r="D24" s="24">
        <v>107331</v>
      </c>
      <c r="E24" s="24">
        <v>124283</v>
      </c>
      <c r="F24" s="25">
        <f t="shared" ref="F24:F54" si="9">E24/D24-1</f>
        <v>0.15794132170575126</v>
      </c>
      <c r="G24" s="24">
        <f t="shared" si="6"/>
        <v>16952</v>
      </c>
      <c r="H24" s="25">
        <f t="shared" si="7"/>
        <v>0.28112855869672415</v>
      </c>
      <c r="I24" s="48"/>
      <c r="J24" s="24">
        <v>487504</v>
      </c>
      <c r="K24" s="24">
        <v>481791</v>
      </c>
      <c r="L24" s="24">
        <v>480637</v>
      </c>
      <c r="M24" s="24">
        <v>506666</v>
      </c>
      <c r="N24" s="25">
        <f t="shared" ref="N24:N54" si="10">M24/L24-1</f>
        <v>5.4155214850292399E-2</v>
      </c>
      <c r="O24" s="24">
        <f t="shared" ref="O24:O54" si="11">M24-L24</f>
        <v>26029</v>
      </c>
      <c r="P24" s="25">
        <f t="shared" si="8"/>
        <v>0.19052736791359473</v>
      </c>
    </row>
    <row r="25" spans="1:16" x14ac:dyDescent="0.25">
      <c r="A25" s="27" t="s">
        <v>17</v>
      </c>
      <c r="B25" s="28">
        <v>51886</v>
      </c>
      <c r="C25" s="28">
        <v>48022</v>
      </c>
      <c r="D25" s="28">
        <v>41036</v>
      </c>
      <c r="E25" s="28">
        <v>55337</v>
      </c>
      <c r="F25" s="29">
        <f t="shared" si="9"/>
        <v>0.34849887903304411</v>
      </c>
      <c r="G25" s="28">
        <f t="shared" si="6"/>
        <v>14301</v>
      </c>
      <c r="H25" s="29">
        <f t="shared" si="7"/>
        <v>0.12517247775319734</v>
      </c>
      <c r="I25" s="30"/>
      <c r="J25" s="28">
        <v>198523</v>
      </c>
      <c r="K25" s="28">
        <v>188839</v>
      </c>
      <c r="L25" s="28">
        <v>176794</v>
      </c>
      <c r="M25" s="28">
        <v>210245</v>
      </c>
      <c r="N25" s="29">
        <f t="shared" si="10"/>
        <v>0.18920890980463145</v>
      </c>
      <c r="O25" s="28">
        <f>M25-L25</f>
        <v>33451</v>
      </c>
      <c r="P25" s="29">
        <f t="shared" si="8"/>
        <v>7.9060814159611498E-2</v>
      </c>
    </row>
    <row r="26" spans="1:16" x14ac:dyDescent="0.25">
      <c r="A26" s="49" t="s">
        <v>18</v>
      </c>
      <c r="B26" s="28">
        <v>27807</v>
      </c>
      <c r="C26" s="28">
        <v>26053</v>
      </c>
      <c r="D26" s="28">
        <v>19488</v>
      </c>
      <c r="E26" s="28">
        <v>26315</v>
      </c>
      <c r="F26" s="50">
        <f t="shared" si="9"/>
        <v>0.35031814449917897</v>
      </c>
      <c r="G26" s="28">
        <f t="shared" si="6"/>
        <v>6827</v>
      </c>
      <c r="H26" s="50">
        <f t="shared" si="7"/>
        <v>5.9524617382138316E-2</v>
      </c>
      <c r="I26" s="30"/>
      <c r="J26" s="28">
        <v>115705</v>
      </c>
      <c r="K26" s="28">
        <v>92948</v>
      </c>
      <c r="L26" s="28">
        <v>93704</v>
      </c>
      <c r="M26" s="28">
        <v>100526</v>
      </c>
      <c r="N26" s="50">
        <f t="shared" si="10"/>
        <v>7.2803722359771283E-2</v>
      </c>
      <c r="O26" s="51">
        <f>M26-L26</f>
        <v>6822</v>
      </c>
      <c r="P26" s="50">
        <f t="shared" si="8"/>
        <v>3.7801933002968469E-2</v>
      </c>
    </row>
    <row r="27" spans="1:16" x14ac:dyDescent="0.25">
      <c r="A27" s="49" t="s">
        <v>19</v>
      </c>
      <c r="B27" s="51">
        <f>B25-B26</f>
        <v>24079</v>
      </c>
      <c r="C27" s="51">
        <f>C25-C26</f>
        <v>21969</v>
      </c>
      <c r="D27" s="51">
        <f>D25-D26</f>
        <v>21548</v>
      </c>
      <c r="E27" s="51">
        <f>E25-E26</f>
        <v>29022</v>
      </c>
      <c r="F27" s="50">
        <f t="shared" si="9"/>
        <v>0.34685353629107119</v>
      </c>
      <c r="G27" s="51">
        <f t="shared" si="6"/>
        <v>7474</v>
      </c>
      <c r="H27" s="50">
        <f t="shared" si="7"/>
        <v>6.5647860371059019E-2</v>
      </c>
      <c r="I27" s="30"/>
      <c r="J27" s="51">
        <f>J25-J26</f>
        <v>82818</v>
      </c>
      <c r="K27" s="51">
        <f>K25-K26</f>
        <v>95891</v>
      </c>
      <c r="L27" s="51">
        <f>L25-L26</f>
        <v>83090</v>
      </c>
      <c r="M27" s="51">
        <f>M25-M26</f>
        <v>109719</v>
      </c>
      <c r="N27" s="50">
        <f>M27/L27-1</f>
        <v>0.32048381273318083</v>
      </c>
      <c r="O27" s="51">
        <f t="shared" si="11"/>
        <v>26629</v>
      </c>
      <c r="P27" s="50">
        <f t="shared" si="8"/>
        <v>4.1258881156643036E-2</v>
      </c>
    </row>
    <row r="28" spans="1:16" x14ac:dyDescent="0.25">
      <c r="A28" s="34" t="s">
        <v>20</v>
      </c>
      <c r="B28" s="35">
        <v>66739</v>
      </c>
      <c r="C28" s="35">
        <v>64831</v>
      </c>
      <c r="D28" s="35">
        <v>66295</v>
      </c>
      <c r="E28" s="35">
        <v>68946</v>
      </c>
      <c r="F28" s="36">
        <f t="shared" si="9"/>
        <v>3.99879327249415E-2</v>
      </c>
      <c r="G28" s="35">
        <f t="shared" si="6"/>
        <v>2651</v>
      </c>
      <c r="H28" s="36">
        <f t="shared" si="7"/>
        <v>0.15595608094352684</v>
      </c>
      <c r="I28" s="30"/>
      <c r="J28" s="28">
        <v>288981</v>
      </c>
      <c r="K28" s="28">
        <v>292952</v>
      </c>
      <c r="L28" s="28">
        <v>303843</v>
      </c>
      <c r="M28" s="28">
        <v>296421</v>
      </c>
      <c r="N28" s="36">
        <f t="shared" si="10"/>
        <v>-2.4427088990037649E-2</v>
      </c>
      <c r="O28" s="35">
        <f t="shared" si="11"/>
        <v>-7422</v>
      </c>
      <c r="P28" s="36">
        <f t="shared" si="8"/>
        <v>0.11146655375398322</v>
      </c>
    </row>
    <row r="29" spans="1:16" x14ac:dyDescent="0.25">
      <c r="A29" s="23" t="s">
        <v>21</v>
      </c>
      <c r="B29" s="24">
        <v>312678</v>
      </c>
      <c r="C29" s="24">
        <v>333568</v>
      </c>
      <c r="D29" s="24">
        <v>330474</v>
      </c>
      <c r="E29" s="24">
        <v>317803</v>
      </c>
      <c r="F29" s="25">
        <f t="shared" si="9"/>
        <v>-3.8341896790670349E-2</v>
      </c>
      <c r="G29" s="24">
        <f t="shared" si="6"/>
        <v>-12671</v>
      </c>
      <c r="H29" s="25">
        <f t="shared" si="7"/>
        <v>0.71887144130327585</v>
      </c>
      <c r="I29" s="48"/>
      <c r="J29" s="24">
        <v>2035894</v>
      </c>
      <c r="K29" s="24">
        <v>2206841</v>
      </c>
      <c r="L29" s="24">
        <v>2186055</v>
      </c>
      <c r="M29" s="24">
        <v>2152616</v>
      </c>
      <c r="N29" s="25">
        <f t="shared" si="10"/>
        <v>-1.529650443378594E-2</v>
      </c>
      <c r="O29" s="24">
        <f t="shared" si="11"/>
        <v>-33439</v>
      </c>
      <c r="P29" s="25">
        <f t="shared" si="8"/>
        <v>0.8094726320864053</v>
      </c>
    </row>
    <row r="30" spans="1:16" x14ac:dyDescent="0.25">
      <c r="A30" s="27" t="s">
        <v>22</v>
      </c>
      <c r="B30" s="28">
        <v>29614</v>
      </c>
      <c r="C30" s="28">
        <v>26950</v>
      </c>
      <c r="D30" s="28">
        <v>29135</v>
      </c>
      <c r="E30" s="28">
        <v>23213</v>
      </c>
      <c r="F30" s="29">
        <f t="shared" si="9"/>
        <v>-0.20326068302728673</v>
      </c>
      <c r="G30" s="28">
        <f t="shared" si="6"/>
        <v>-5922</v>
      </c>
      <c r="H30" s="29">
        <f t="shared" si="7"/>
        <v>5.2507883081572365E-2</v>
      </c>
      <c r="I30" s="30"/>
      <c r="J30" s="28">
        <v>216766</v>
      </c>
      <c r="K30" s="28">
        <v>229728</v>
      </c>
      <c r="L30" s="28">
        <v>223453</v>
      </c>
      <c r="M30" s="28">
        <v>211423</v>
      </c>
      <c r="N30" s="29">
        <f t="shared" si="10"/>
        <v>-5.3836824746143486E-2</v>
      </c>
      <c r="O30" s="28">
        <f t="shared" si="11"/>
        <v>-12030</v>
      </c>
      <c r="P30" s="29">
        <f t="shared" si="8"/>
        <v>7.9503790872874708E-2</v>
      </c>
    </row>
    <row r="31" spans="1:16" x14ac:dyDescent="0.25">
      <c r="A31" s="31" t="s">
        <v>23</v>
      </c>
      <c r="B31" s="32">
        <v>1595</v>
      </c>
      <c r="C31" s="32">
        <v>1604</v>
      </c>
      <c r="D31" s="32">
        <v>1532</v>
      </c>
      <c r="E31" s="32">
        <v>1470</v>
      </c>
      <c r="F31" s="33">
        <f t="shared" si="9"/>
        <v>-4.0469973890339461E-2</v>
      </c>
      <c r="G31" s="32">
        <f t="shared" si="6"/>
        <v>-62</v>
      </c>
      <c r="H31" s="33">
        <f t="shared" si="7"/>
        <v>3.325144881312686E-3</v>
      </c>
      <c r="I31" s="30"/>
      <c r="J31" s="32">
        <v>13826</v>
      </c>
      <c r="K31" s="32">
        <v>15320</v>
      </c>
      <c r="L31" s="32">
        <v>14995</v>
      </c>
      <c r="M31" s="32">
        <v>15655</v>
      </c>
      <c r="N31" s="33">
        <f t="shared" si="10"/>
        <v>4.4014671557185636E-2</v>
      </c>
      <c r="O31" s="32">
        <f t="shared" si="11"/>
        <v>660</v>
      </c>
      <c r="P31" s="33">
        <f t="shared" si="8"/>
        <v>5.8869273736294235E-3</v>
      </c>
    </row>
    <row r="32" spans="1:16" x14ac:dyDescent="0.25">
      <c r="A32" s="31" t="s">
        <v>24</v>
      </c>
      <c r="B32" s="32">
        <v>345</v>
      </c>
      <c r="C32" s="32">
        <v>306</v>
      </c>
      <c r="D32" s="32">
        <v>365</v>
      </c>
      <c r="E32" s="32">
        <v>452</v>
      </c>
      <c r="F32" s="33">
        <f t="shared" si="9"/>
        <v>0.23835616438356166</v>
      </c>
      <c r="G32" s="32">
        <f t="shared" si="6"/>
        <v>87</v>
      </c>
      <c r="H32" s="33">
        <f t="shared" si="7"/>
        <v>1.0224255009206352E-3</v>
      </c>
      <c r="I32" s="30"/>
      <c r="J32" s="32">
        <v>3054</v>
      </c>
      <c r="K32" s="32">
        <v>3158</v>
      </c>
      <c r="L32" s="32">
        <v>3877</v>
      </c>
      <c r="M32" s="32">
        <v>5104</v>
      </c>
      <c r="N32" s="33">
        <f t="shared" si="10"/>
        <v>0.31648181583698731</v>
      </c>
      <c r="O32" s="32">
        <f t="shared" si="11"/>
        <v>1227</v>
      </c>
      <c r="P32" s="33">
        <f t="shared" si="8"/>
        <v>1.9193150632388742E-3</v>
      </c>
    </row>
    <row r="33" spans="1:16" x14ac:dyDescent="0.25">
      <c r="A33" s="31" t="s">
        <v>25</v>
      </c>
      <c r="B33" s="32">
        <v>1189</v>
      </c>
      <c r="C33" s="32">
        <v>1054</v>
      </c>
      <c r="D33" s="32">
        <v>1019</v>
      </c>
      <c r="E33" s="32">
        <v>721</v>
      </c>
      <c r="F33" s="33">
        <f t="shared" si="9"/>
        <v>-0.29244357212953875</v>
      </c>
      <c r="G33" s="32">
        <f t="shared" si="6"/>
        <v>-298</v>
      </c>
      <c r="H33" s="33">
        <f t="shared" si="7"/>
        <v>1.6309043941676506E-3</v>
      </c>
      <c r="I33" s="30"/>
      <c r="J33" s="32">
        <v>42447</v>
      </c>
      <c r="K33" s="32">
        <v>37421</v>
      </c>
      <c r="L33" s="32">
        <v>36595</v>
      </c>
      <c r="M33" s="32">
        <v>32893</v>
      </c>
      <c r="N33" s="33">
        <f t="shared" si="10"/>
        <v>-0.10116136084164506</v>
      </c>
      <c r="O33" s="32">
        <f t="shared" si="11"/>
        <v>-3702</v>
      </c>
      <c r="P33" s="33">
        <f t="shared" si="8"/>
        <v>1.236912820829081E-2</v>
      </c>
    </row>
    <row r="34" spans="1:16" x14ac:dyDescent="0.25">
      <c r="A34" s="31" t="s">
        <v>26</v>
      </c>
      <c r="B34" s="32">
        <v>3793</v>
      </c>
      <c r="C34" s="32">
        <v>5097</v>
      </c>
      <c r="D34" s="32">
        <v>2277</v>
      </c>
      <c r="E34" s="32">
        <v>2542</v>
      </c>
      <c r="F34" s="33">
        <f t="shared" si="9"/>
        <v>0.11638120333772517</v>
      </c>
      <c r="G34" s="32">
        <f t="shared" si="6"/>
        <v>265</v>
      </c>
      <c r="H34" s="33">
        <f t="shared" si="7"/>
        <v>5.7500124410182632E-3</v>
      </c>
      <c r="I34" s="30"/>
      <c r="J34" s="32">
        <v>17698</v>
      </c>
      <c r="K34" s="32">
        <v>17988</v>
      </c>
      <c r="L34" s="32">
        <v>20071</v>
      </c>
      <c r="M34" s="32">
        <v>18244</v>
      </c>
      <c r="N34" s="33">
        <f t="shared" si="10"/>
        <v>-9.1026854665935963E-2</v>
      </c>
      <c r="O34" s="32">
        <f t="shared" si="11"/>
        <v>-1827</v>
      </c>
      <c r="P34" s="33">
        <f t="shared" si="8"/>
        <v>6.8604984352919323E-3</v>
      </c>
    </row>
    <row r="35" spans="1:16" x14ac:dyDescent="0.25">
      <c r="A35" s="31" t="s">
        <v>27</v>
      </c>
      <c r="B35" s="32">
        <v>269</v>
      </c>
      <c r="C35" s="32">
        <v>131</v>
      </c>
      <c r="D35" s="32">
        <v>124</v>
      </c>
      <c r="E35" s="32">
        <v>165</v>
      </c>
      <c r="F35" s="33">
        <f t="shared" si="9"/>
        <v>0.33064516129032251</v>
      </c>
      <c r="G35" s="32">
        <f t="shared" si="6"/>
        <v>41</v>
      </c>
      <c r="H35" s="33">
        <f t="shared" si="7"/>
        <v>3.7323054790244434E-4</v>
      </c>
      <c r="I35" s="30"/>
      <c r="J35" s="32">
        <v>35734</v>
      </c>
      <c r="K35" s="32">
        <v>35657</v>
      </c>
      <c r="L35" s="32">
        <v>29601</v>
      </c>
      <c r="M35" s="32">
        <v>27093</v>
      </c>
      <c r="N35" s="33">
        <f t="shared" si="10"/>
        <v>-8.4726867335563005E-2</v>
      </c>
      <c r="O35" s="32">
        <f t="shared" si="11"/>
        <v>-2508</v>
      </c>
      <c r="P35" s="33">
        <f t="shared" si="8"/>
        <v>1.018808836370118E-2</v>
      </c>
    </row>
    <row r="36" spans="1:16" x14ac:dyDescent="0.25">
      <c r="A36" s="31" t="s">
        <v>28</v>
      </c>
      <c r="B36" s="32">
        <v>210</v>
      </c>
      <c r="C36" s="32">
        <v>246</v>
      </c>
      <c r="D36" s="32">
        <v>320</v>
      </c>
      <c r="E36" s="32">
        <v>298</v>
      </c>
      <c r="F36" s="33">
        <f t="shared" si="9"/>
        <v>-6.8749999999999978E-2</v>
      </c>
      <c r="G36" s="32">
        <f t="shared" si="6"/>
        <v>-22</v>
      </c>
      <c r="H36" s="33">
        <f t="shared" si="7"/>
        <v>6.740769895450207E-4</v>
      </c>
      <c r="I36" s="30"/>
      <c r="J36" s="32">
        <v>2537</v>
      </c>
      <c r="K36" s="32">
        <v>3208</v>
      </c>
      <c r="L36" s="32">
        <v>2926</v>
      </c>
      <c r="M36" s="32">
        <v>3346</v>
      </c>
      <c r="N36" s="33">
        <f t="shared" si="10"/>
        <v>0.14354066985645941</v>
      </c>
      <c r="O36" s="32">
        <f t="shared" si="11"/>
        <v>420</v>
      </c>
      <c r="P36" s="33">
        <f t="shared" si="8"/>
        <v>1.2582343655167072E-3</v>
      </c>
    </row>
    <row r="37" spans="1:16" x14ac:dyDescent="0.25">
      <c r="A37" s="31" t="s">
        <v>29</v>
      </c>
      <c r="B37" s="32">
        <v>168411</v>
      </c>
      <c r="C37" s="32">
        <v>184316</v>
      </c>
      <c r="D37" s="32">
        <v>180359</v>
      </c>
      <c r="E37" s="32">
        <v>174089</v>
      </c>
      <c r="F37" s="33">
        <f t="shared" si="9"/>
        <v>-3.4763998469718782E-2</v>
      </c>
      <c r="G37" s="32">
        <f t="shared" si="6"/>
        <v>-6270</v>
      </c>
      <c r="H37" s="33">
        <f t="shared" si="7"/>
        <v>0.39378989608356746</v>
      </c>
      <c r="I37" s="30"/>
      <c r="J37" s="32">
        <v>923966</v>
      </c>
      <c r="K37" s="32">
        <v>1012465</v>
      </c>
      <c r="L37" s="32">
        <v>1011754</v>
      </c>
      <c r="M37" s="32">
        <v>998589</v>
      </c>
      <c r="N37" s="33">
        <f t="shared" si="10"/>
        <v>-1.3012056290363061E-2</v>
      </c>
      <c r="O37" s="32">
        <f t="shared" si="11"/>
        <v>-13165</v>
      </c>
      <c r="P37" s="33">
        <f t="shared" si="8"/>
        <v>0.37551075816705409</v>
      </c>
    </row>
    <row r="38" spans="1:16" x14ac:dyDescent="0.25">
      <c r="A38" s="31" t="s">
        <v>30</v>
      </c>
      <c r="B38" s="32">
        <v>12929</v>
      </c>
      <c r="C38" s="32">
        <v>15088</v>
      </c>
      <c r="D38" s="32">
        <v>14012</v>
      </c>
      <c r="E38" s="32">
        <v>15982</v>
      </c>
      <c r="F38" s="33">
        <f t="shared" si="9"/>
        <v>0.14059377676277474</v>
      </c>
      <c r="G38" s="32">
        <f t="shared" si="6"/>
        <v>1970</v>
      </c>
      <c r="H38" s="33">
        <f t="shared" si="7"/>
        <v>3.6151337070162819E-2</v>
      </c>
      <c r="I38" s="30"/>
      <c r="J38" s="32">
        <v>110039</v>
      </c>
      <c r="K38" s="32">
        <v>118396</v>
      </c>
      <c r="L38" s="32">
        <v>110967</v>
      </c>
      <c r="M38" s="32">
        <v>114704</v>
      </c>
      <c r="N38" s="33">
        <f t="shared" si="10"/>
        <v>3.3676678652212022E-2</v>
      </c>
      <c r="O38" s="32">
        <f t="shared" si="11"/>
        <v>3737</v>
      </c>
      <c r="P38" s="33">
        <f t="shared" si="8"/>
        <v>4.3133447298932572E-2</v>
      </c>
    </row>
    <row r="39" spans="1:16" ht="15.75" customHeight="1" x14ac:dyDescent="0.25">
      <c r="A39" s="31" t="s">
        <v>31</v>
      </c>
      <c r="B39" s="32">
        <v>11182</v>
      </c>
      <c r="C39" s="32">
        <v>11624</v>
      </c>
      <c r="D39" s="32">
        <v>9836</v>
      </c>
      <c r="E39" s="32">
        <v>10064</v>
      </c>
      <c r="F39" s="33">
        <f t="shared" si="9"/>
        <v>2.3180154534363506E-2</v>
      </c>
      <c r="G39" s="32">
        <f t="shared" si="6"/>
        <v>228</v>
      </c>
      <c r="H39" s="33">
        <f t="shared" si="7"/>
        <v>2.2764801418728484E-2</v>
      </c>
      <c r="I39" s="30"/>
      <c r="J39" s="32">
        <v>76308</v>
      </c>
      <c r="K39" s="32">
        <v>84001</v>
      </c>
      <c r="L39" s="32">
        <v>76694</v>
      </c>
      <c r="M39" s="32">
        <v>78476</v>
      </c>
      <c r="N39" s="33">
        <f t="shared" si="10"/>
        <v>2.3235194408949944E-2</v>
      </c>
      <c r="O39" s="32">
        <f t="shared" si="11"/>
        <v>1782</v>
      </c>
      <c r="P39" s="33">
        <f t="shared" si="8"/>
        <v>2.9510221180002724E-2</v>
      </c>
    </row>
    <row r="40" spans="1:16" x14ac:dyDescent="0.25">
      <c r="A40" s="31" t="s">
        <v>32</v>
      </c>
      <c r="B40" s="32">
        <v>9490</v>
      </c>
      <c r="C40" s="32">
        <v>9964</v>
      </c>
      <c r="D40" s="32">
        <v>8994</v>
      </c>
      <c r="E40" s="32">
        <v>9650</v>
      </c>
      <c r="F40" s="33">
        <f t="shared" si="9"/>
        <v>7.2937513898154283E-2</v>
      </c>
      <c r="G40" s="32">
        <f t="shared" si="6"/>
        <v>656</v>
      </c>
      <c r="H40" s="33">
        <f t="shared" si="7"/>
        <v>2.1828332043991441E-2</v>
      </c>
      <c r="I40" s="30"/>
      <c r="J40" s="32">
        <v>70191</v>
      </c>
      <c r="K40" s="32">
        <v>75934</v>
      </c>
      <c r="L40" s="32">
        <v>69339</v>
      </c>
      <c r="M40" s="32">
        <v>71667</v>
      </c>
      <c r="N40" s="33">
        <f t="shared" si="10"/>
        <v>3.3574179033444285E-2</v>
      </c>
      <c r="O40" s="32">
        <f t="shared" si="11"/>
        <v>2328</v>
      </c>
      <c r="P40" s="33">
        <f t="shared" si="8"/>
        <v>2.6949755610725001E-2</v>
      </c>
    </row>
    <row r="41" spans="1:16" x14ac:dyDescent="0.25">
      <c r="A41" s="31" t="s">
        <v>33</v>
      </c>
      <c r="B41" s="32">
        <v>13673</v>
      </c>
      <c r="C41" s="32">
        <v>17343</v>
      </c>
      <c r="D41" s="32">
        <v>20824</v>
      </c>
      <c r="E41" s="32">
        <v>21767</v>
      </c>
      <c r="F41" s="33">
        <f t="shared" si="9"/>
        <v>4.528428736073753E-2</v>
      </c>
      <c r="G41" s="32">
        <f t="shared" si="6"/>
        <v>943</v>
      </c>
      <c r="H41" s="33">
        <f t="shared" si="7"/>
        <v>4.9237026279954577E-2</v>
      </c>
      <c r="I41" s="30"/>
      <c r="J41" s="32">
        <v>73935</v>
      </c>
      <c r="K41" s="32">
        <v>96688</v>
      </c>
      <c r="L41" s="32">
        <v>110956</v>
      </c>
      <c r="M41" s="32">
        <v>119513</v>
      </c>
      <c r="N41" s="33">
        <f t="shared" si="10"/>
        <v>7.7120660441976963E-2</v>
      </c>
      <c r="O41" s="32">
        <f t="shared" si="11"/>
        <v>8557</v>
      </c>
      <c r="P41" s="33">
        <f t="shared" si="8"/>
        <v>4.4941830163179382E-2</v>
      </c>
    </row>
    <row r="42" spans="1:16" x14ac:dyDescent="0.25">
      <c r="A42" s="31" t="s">
        <v>34</v>
      </c>
      <c r="B42" s="32">
        <v>4309</v>
      </c>
      <c r="C42" s="32">
        <v>3106</v>
      </c>
      <c r="D42" s="32">
        <v>3142</v>
      </c>
      <c r="E42" s="32">
        <v>2763</v>
      </c>
      <c r="F42" s="33">
        <f t="shared" si="9"/>
        <v>-0.12062380649267979</v>
      </c>
      <c r="G42" s="32">
        <f t="shared" si="6"/>
        <v>-379</v>
      </c>
      <c r="H42" s="33">
        <f t="shared" si="7"/>
        <v>6.2499151748754769E-3</v>
      </c>
      <c r="I42" s="30"/>
      <c r="J42" s="32">
        <v>28873</v>
      </c>
      <c r="K42" s="32">
        <v>26573</v>
      </c>
      <c r="L42" s="32">
        <v>26325</v>
      </c>
      <c r="M42" s="32">
        <v>22661</v>
      </c>
      <c r="N42" s="33">
        <f t="shared" si="10"/>
        <v>-0.13918328584995254</v>
      </c>
      <c r="O42" s="32">
        <f t="shared" si="11"/>
        <v>-3664</v>
      </c>
      <c r="P42" s="33">
        <f t="shared" si="8"/>
        <v>8.5214730893526901E-3</v>
      </c>
    </row>
    <row r="43" spans="1:16" x14ac:dyDescent="0.25">
      <c r="A43" s="31" t="s">
        <v>35</v>
      </c>
      <c r="B43" s="32">
        <v>11576</v>
      </c>
      <c r="C43" s="32">
        <v>12898</v>
      </c>
      <c r="D43" s="32">
        <v>12254</v>
      </c>
      <c r="E43" s="32">
        <v>10462</v>
      </c>
      <c r="F43" s="33">
        <f t="shared" si="9"/>
        <v>-0.14623796311408521</v>
      </c>
      <c r="G43" s="32">
        <f t="shared" si="6"/>
        <v>-1792</v>
      </c>
      <c r="H43" s="33">
        <f t="shared" si="7"/>
        <v>2.3665078740335591E-2</v>
      </c>
      <c r="I43" s="30"/>
      <c r="J43" s="32">
        <v>77463</v>
      </c>
      <c r="K43" s="32">
        <v>92294</v>
      </c>
      <c r="L43" s="32">
        <v>91953</v>
      </c>
      <c r="M43" s="32">
        <v>80780</v>
      </c>
      <c r="N43" s="33">
        <f t="shared" si="10"/>
        <v>-0.12150772677346033</v>
      </c>
      <c r="O43" s="32">
        <f t="shared" si="11"/>
        <v>-11173</v>
      </c>
      <c r="P43" s="33">
        <f t="shared" si="8"/>
        <v>3.0376620456198326E-2</v>
      </c>
    </row>
    <row r="44" spans="1:16" x14ac:dyDescent="0.25">
      <c r="A44" s="31" t="s">
        <v>36</v>
      </c>
      <c r="B44" s="32">
        <v>590</v>
      </c>
      <c r="C44" s="32">
        <v>737</v>
      </c>
      <c r="D44" s="32">
        <v>563</v>
      </c>
      <c r="E44" s="32">
        <v>431</v>
      </c>
      <c r="F44" s="33">
        <f t="shared" si="9"/>
        <v>-0.23445825932504438</v>
      </c>
      <c r="G44" s="32">
        <f t="shared" si="6"/>
        <v>-132</v>
      </c>
      <c r="H44" s="33">
        <f t="shared" si="7"/>
        <v>9.7492343118759696E-4</v>
      </c>
      <c r="I44" s="30"/>
      <c r="J44" s="32">
        <v>26355</v>
      </c>
      <c r="K44" s="32">
        <v>29626</v>
      </c>
      <c r="L44" s="32">
        <v>30290</v>
      </c>
      <c r="M44" s="32">
        <v>28189</v>
      </c>
      <c r="N44" s="33">
        <f t="shared" si="10"/>
        <v>-6.9362826015186507E-2</v>
      </c>
      <c r="O44" s="32">
        <f t="shared" si="11"/>
        <v>-2101</v>
      </c>
      <c r="P44" s="33">
        <f t="shared" si="8"/>
        <v>1.0600229686058116E-2</v>
      </c>
    </row>
    <row r="45" spans="1:16" x14ac:dyDescent="0.25">
      <c r="A45" s="31" t="s">
        <v>37</v>
      </c>
      <c r="B45" s="32">
        <v>918</v>
      </c>
      <c r="C45" s="32">
        <v>519</v>
      </c>
      <c r="D45" s="32">
        <v>663</v>
      </c>
      <c r="E45" s="32">
        <v>663</v>
      </c>
      <c r="F45" s="33">
        <f t="shared" si="9"/>
        <v>0</v>
      </c>
      <c r="G45" s="32">
        <f t="shared" si="6"/>
        <v>0</v>
      </c>
      <c r="H45" s="33">
        <f t="shared" si="7"/>
        <v>1.49970820157164E-3</v>
      </c>
      <c r="I45" s="30"/>
      <c r="J45" s="32">
        <v>38768</v>
      </c>
      <c r="K45" s="32">
        <v>40542</v>
      </c>
      <c r="L45" s="32">
        <v>32298</v>
      </c>
      <c r="M45" s="32">
        <v>32892</v>
      </c>
      <c r="N45" s="33">
        <f t="shared" si="10"/>
        <v>1.8391231655210838E-2</v>
      </c>
      <c r="O45" s="32">
        <f t="shared" si="11"/>
        <v>594</v>
      </c>
      <c r="P45" s="33">
        <f t="shared" si="8"/>
        <v>1.2368752166938293E-2</v>
      </c>
    </row>
    <row r="46" spans="1:16" x14ac:dyDescent="0.25">
      <c r="A46" s="31" t="s">
        <v>38</v>
      </c>
      <c r="B46" s="32">
        <v>2326</v>
      </c>
      <c r="C46" s="32">
        <v>2545</v>
      </c>
      <c r="D46" s="32">
        <v>2003</v>
      </c>
      <c r="E46" s="32">
        <v>1614</v>
      </c>
      <c r="F46" s="33">
        <f t="shared" si="9"/>
        <v>-0.19420868696954563</v>
      </c>
      <c r="G46" s="32">
        <f t="shared" si="6"/>
        <v>-389</v>
      </c>
      <c r="H46" s="33">
        <f t="shared" si="7"/>
        <v>3.6508733594820919E-3</v>
      </c>
      <c r="I46" s="30"/>
      <c r="J46" s="32">
        <v>13721</v>
      </c>
      <c r="K46" s="32">
        <v>16169</v>
      </c>
      <c r="L46" s="32">
        <v>12788</v>
      </c>
      <c r="M46" s="32">
        <v>13221</v>
      </c>
      <c r="N46" s="33">
        <f t="shared" si="10"/>
        <v>3.3859868626837653E-2</v>
      </c>
      <c r="O46" s="32">
        <f t="shared" si="11"/>
        <v>433</v>
      </c>
      <c r="P46" s="33">
        <f t="shared" si="8"/>
        <v>4.97164272160681E-3</v>
      </c>
    </row>
    <row r="47" spans="1:16" x14ac:dyDescent="0.25">
      <c r="A47" s="31" t="s">
        <v>39</v>
      </c>
      <c r="B47" s="32">
        <v>1731</v>
      </c>
      <c r="C47" s="32">
        <v>2156</v>
      </c>
      <c r="D47" s="32">
        <v>2028</v>
      </c>
      <c r="E47" s="32">
        <v>1986</v>
      </c>
      <c r="F47" s="33">
        <f t="shared" si="9"/>
        <v>-2.0710059171597628E-2</v>
      </c>
      <c r="G47" s="32">
        <f t="shared" si="6"/>
        <v>-42</v>
      </c>
      <c r="H47" s="33">
        <f t="shared" si="7"/>
        <v>4.4923385947530569E-3</v>
      </c>
      <c r="I47" s="30"/>
      <c r="J47" s="32">
        <v>9378</v>
      </c>
      <c r="K47" s="32">
        <v>12952</v>
      </c>
      <c r="L47" s="32">
        <v>12097</v>
      </c>
      <c r="M47" s="32">
        <v>12826</v>
      </c>
      <c r="N47" s="33">
        <f t="shared" si="10"/>
        <v>6.0262875092998325E-2</v>
      </c>
      <c r="O47" s="32">
        <f t="shared" si="11"/>
        <v>729</v>
      </c>
      <c r="P47" s="33">
        <f t="shared" si="8"/>
        <v>4.8231063873632055E-3</v>
      </c>
    </row>
    <row r="48" spans="1:16" x14ac:dyDescent="0.25">
      <c r="A48" s="31" t="s">
        <v>40</v>
      </c>
      <c r="B48" s="32">
        <v>3238</v>
      </c>
      <c r="C48" s="32">
        <v>2541</v>
      </c>
      <c r="D48" s="32">
        <v>2944</v>
      </c>
      <c r="E48" s="32">
        <v>2922</v>
      </c>
      <c r="F48" s="33">
        <f t="shared" si="9"/>
        <v>-7.472826086956541E-3</v>
      </c>
      <c r="G48" s="32">
        <f t="shared" si="6"/>
        <v>-22</v>
      </c>
      <c r="H48" s="33">
        <f t="shared" si="7"/>
        <v>6.6095737028541955E-3</v>
      </c>
      <c r="I48" s="30"/>
      <c r="J48" s="32">
        <v>9989</v>
      </c>
      <c r="K48" s="32">
        <v>9288</v>
      </c>
      <c r="L48" s="32">
        <v>9626</v>
      </c>
      <c r="M48" s="32">
        <v>11260</v>
      </c>
      <c r="N48" s="33">
        <f t="shared" si="10"/>
        <v>0.16974859754830662</v>
      </c>
      <c r="O48" s="32">
        <f t="shared" si="11"/>
        <v>1634</v>
      </c>
      <c r="P48" s="33">
        <f t="shared" si="8"/>
        <v>4.2342256293240055E-3</v>
      </c>
    </row>
    <row r="49" spans="1:16" x14ac:dyDescent="0.25">
      <c r="A49" s="31" t="s">
        <v>41</v>
      </c>
      <c r="B49" s="32">
        <v>673</v>
      </c>
      <c r="C49" s="32">
        <v>642</v>
      </c>
      <c r="D49" s="32">
        <v>562</v>
      </c>
      <c r="E49" s="32">
        <v>543</v>
      </c>
      <c r="F49" s="33">
        <f t="shared" si="9"/>
        <v>-3.3807829181494609E-2</v>
      </c>
      <c r="G49" s="32">
        <f t="shared" si="6"/>
        <v>-19</v>
      </c>
      <c r="H49" s="33">
        <f t="shared" si="7"/>
        <v>1.2282678030971349E-3</v>
      </c>
      <c r="I49" s="30"/>
      <c r="J49" s="32">
        <v>12998</v>
      </c>
      <c r="K49" s="32">
        <v>13949</v>
      </c>
      <c r="L49" s="32">
        <v>10377</v>
      </c>
      <c r="M49" s="32">
        <v>10060</v>
      </c>
      <c r="N49" s="33">
        <f t="shared" si="10"/>
        <v>-3.0548328033150218E-2</v>
      </c>
      <c r="O49" s="32">
        <f t="shared" si="11"/>
        <v>-317</v>
      </c>
      <c r="P49" s="33">
        <f t="shared" si="8"/>
        <v>3.7829760063054613E-3</v>
      </c>
    </row>
    <row r="50" spans="1:16" x14ac:dyDescent="0.25">
      <c r="A50" s="31" t="s">
        <v>42</v>
      </c>
      <c r="B50" s="32">
        <v>3722</v>
      </c>
      <c r="C50" s="32">
        <v>3869</v>
      </c>
      <c r="D50" s="32">
        <v>4286</v>
      </c>
      <c r="E50" s="32">
        <v>3652</v>
      </c>
      <c r="F50" s="33">
        <f t="shared" si="9"/>
        <v>-0.14792347176854881</v>
      </c>
      <c r="G50" s="32">
        <f t="shared" si="6"/>
        <v>-634</v>
      </c>
      <c r="H50" s="33">
        <f t="shared" si="7"/>
        <v>8.2608361269074348E-3</v>
      </c>
      <c r="I50" s="30"/>
      <c r="J50" s="32">
        <v>16382</v>
      </c>
      <c r="K50" s="32">
        <v>20136</v>
      </c>
      <c r="L50" s="32">
        <v>19113</v>
      </c>
      <c r="M50" s="32">
        <v>19799</v>
      </c>
      <c r="N50" s="33">
        <f t="shared" si="10"/>
        <v>3.5891801391722877E-2</v>
      </c>
      <c r="O50" s="32">
        <f t="shared" si="11"/>
        <v>686</v>
      </c>
      <c r="P50" s="33">
        <f t="shared" si="8"/>
        <v>7.4452427384534619E-3</v>
      </c>
    </row>
    <row r="51" spans="1:16" x14ac:dyDescent="0.25">
      <c r="A51" s="31" t="s">
        <v>43</v>
      </c>
      <c r="B51" s="32">
        <v>7793</v>
      </c>
      <c r="C51" s="32">
        <v>10112</v>
      </c>
      <c r="D51" s="32">
        <v>10598</v>
      </c>
      <c r="E51" s="32">
        <v>11513</v>
      </c>
      <c r="F51" s="33">
        <f t="shared" si="9"/>
        <v>8.633704472541992E-2</v>
      </c>
      <c r="G51" s="32">
        <f t="shared" si="6"/>
        <v>915</v>
      </c>
      <c r="H51" s="33">
        <f t="shared" si="7"/>
        <v>2.6042444230308132E-2</v>
      </c>
      <c r="I51" s="30"/>
      <c r="J51" s="32">
        <v>50585</v>
      </c>
      <c r="K51" s="32">
        <v>69747</v>
      </c>
      <c r="L51" s="32">
        <v>70941</v>
      </c>
      <c r="M51" s="32">
        <v>73762</v>
      </c>
      <c r="N51" s="33">
        <f t="shared" si="10"/>
        <v>3.9765438885834614E-2</v>
      </c>
      <c r="O51" s="32">
        <f t="shared" si="11"/>
        <v>2821</v>
      </c>
      <c r="P51" s="33">
        <f t="shared" si="8"/>
        <v>2.7737562244244875E-2</v>
      </c>
    </row>
    <row r="52" spans="1:16" x14ac:dyDescent="0.25">
      <c r="A52" s="31" t="s">
        <v>44</v>
      </c>
      <c r="B52" s="32">
        <v>2844</v>
      </c>
      <c r="C52" s="32">
        <v>2248</v>
      </c>
      <c r="D52" s="32">
        <v>2701</v>
      </c>
      <c r="E52" s="32">
        <v>2577</v>
      </c>
      <c r="F52" s="33">
        <f t="shared" si="9"/>
        <v>-4.5908922621251347E-2</v>
      </c>
      <c r="G52" s="32">
        <f t="shared" si="6"/>
        <v>-124</v>
      </c>
      <c r="H52" s="33">
        <f t="shared" si="7"/>
        <v>5.8291825572399942E-3</v>
      </c>
      <c r="I52" s="30"/>
      <c r="J52" s="32">
        <v>23545</v>
      </c>
      <c r="K52" s="32">
        <v>20948</v>
      </c>
      <c r="L52" s="32">
        <v>22523</v>
      </c>
      <c r="M52" s="32">
        <v>23015</v>
      </c>
      <c r="N52" s="33">
        <f t="shared" si="10"/>
        <v>2.1844336900057826E-2</v>
      </c>
      <c r="O52" s="32">
        <f t="shared" si="11"/>
        <v>492</v>
      </c>
      <c r="P52" s="33">
        <f t="shared" si="8"/>
        <v>8.65459172814316E-3</v>
      </c>
    </row>
    <row r="53" spans="1:16" x14ac:dyDescent="0.25">
      <c r="A53" s="52" t="s">
        <v>45</v>
      </c>
      <c r="B53" s="32">
        <v>574</v>
      </c>
      <c r="C53" s="32">
        <v>511</v>
      </c>
      <c r="D53" s="32">
        <v>427</v>
      </c>
      <c r="E53" s="32">
        <v>413</v>
      </c>
      <c r="F53" s="33">
        <f t="shared" si="9"/>
        <v>-3.2786885245901676E-2</v>
      </c>
      <c r="G53" s="32">
        <f t="shared" si="6"/>
        <v>-14</v>
      </c>
      <c r="H53" s="33">
        <f t="shared" si="7"/>
        <v>9.3420737141642121E-4</v>
      </c>
      <c r="I53" s="30"/>
      <c r="J53" s="32">
        <v>4697</v>
      </c>
      <c r="K53" s="32">
        <v>4152</v>
      </c>
      <c r="L53" s="32">
        <v>4084</v>
      </c>
      <c r="M53" s="32">
        <v>3521</v>
      </c>
      <c r="N53" s="33">
        <f t="shared" si="10"/>
        <v>-0.13785504407443683</v>
      </c>
      <c r="O53" s="32">
        <f t="shared" si="11"/>
        <v>-563</v>
      </c>
      <c r="P53" s="33">
        <f t="shared" si="8"/>
        <v>1.3240416022069115E-3</v>
      </c>
    </row>
    <row r="54" spans="1:16" x14ac:dyDescent="0.25">
      <c r="A54" s="34" t="s">
        <v>46</v>
      </c>
      <c r="B54" s="35">
        <f>B29-SUM(B30:B53)</f>
        <v>19684</v>
      </c>
      <c r="C54" s="35">
        <f>C29-SUM(C30:C53)</f>
        <v>17961</v>
      </c>
      <c r="D54" s="35">
        <f>D29-SUM(D30:D53)</f>
        <v>19506</v>
      </c>
      <c r="E54" s="35">
        <f>E29-SUM(E30:E53)</f>
        <v>17851</v>
      </c>
      <c r="F54" s="36">
        <f t="shared" si="9"/>
        <v>-8.4845688506100636E-2</v>
      </c>
      <c r="G54" s="35">
        <f t="shared" si="6"/>
        <v>-1655</v>
      </c>
      <c r="H54" s="36">
        <f t="shared" si="7"/>
        <v>4.0379021276403235E-2</v>
      </c>
      <c r="I54" s="30"/>
      <c r="J54" s="35">
        <f>J29-SUM(J30:J53)</f>
        <v>136639</v>
      </c>
      <c r="K54" s="35">
        <f>K29-SUM(K30:K53)</f>
        <v>120501</v>
      </c>
      <c r="L54" s="35">
        <f>L29-SUM(L30:L53)</f>
        <v>132412</v>
      </c>
      <c r="M54" s="35">
        <f>M29-SUM(M30:M53)</f>
        <v>123923</v>
      </c>
      <c r="N54" s="36">
        <f t="shared" si="10"/>
        <v>-6.4110503579736022E-2</v>
      </c>
      <c r="O54" s="35">
        <f t="shared" si="11"/>
        <v>-8489</v>
      </c>
      <c r="P54" s="36">
        <f t="shared" si="8"/>
        <v>4.6600172527772536E-2</v>
      </c>
    </row>
    <row r="55" spans="1:16" ht="21" x14ac:dyDescent="0.35">
      <c r="A55" s="53" t="s">
        <v>47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5"/>
    </row>
    <row r="56" spans="1:16" x14ac:dyDescent="0.25">
      <c r="A56" s="10"/>
      <c r="B56" s="11" t="s">
        <v>153</v>
      </c>
      <c r="C56" s="12"/>
      <c r="D56" s="12"/>
      <c r="E56" s="12"/>
      <c r="F56" s="12"/>
      <c r="G56" s="12"/>
      <c r="H56" s="13"/>
      <c r="I56" s="14"/>
      <c r="J56" s="11" t="str">
        <f>J$5</f>
        <v>acumulado junio</v>
      </c>
      <c r="K56" s="12"/>
      <c r="L56" s="12"/>
      <c r="M56" s="12"/>
      <c r="N56" s="12"/>
      <c r="O56" s="12"/>
      <c r="P56" s="13"/>
    </row>
    <row r="57" spans="1:16" x14ac:dyDescent="0.25">
      <c r="A57" s="15"/>
      <c r="B57" s="17">
        <f>B$6</f>
        <v>2023</v>
      </c>
      <c r="C57" s="17">
        <f>C$6</f>
        <v>2024</v>
      </c>
      <c r="D57" s="17">
        <f>D$6</f>
        <v>2025</v>
      </c>
      <c r="E57" s="17">
        <f>E$6</f>
        <v>2026</v>
      </c>
      <c r="F57" s="17" t="str">
        <f>CONCATENATE("var ",RIGHT(E57,2),"/",RIGHT(D57,2))</f>
        <v>var 26/25</v>
      </c>
      <c r="G57" s="17" t="str">
        <f>CONCATENATE("dif ",RIGHT(E57,2),"-",RIGHT(D57,2))</f>
        <v>dif 26-25</v>
      </c>
      <c r="H57" s="17" t="str">
        <f>CONCATENATE("cuota ",RIGHT(E57,2))</f>
        <v>cuota 26</v>
      </c>
      <c r="I57" s="18"/>
      <c r="J57" s="17">
        <f>J$6</f>
        <v>2023</v>
      </c>
      <c r="K57" s="17">
        <f>K$6</f>
        <v>2024</v>
      </c>
      <c r="L57" s="17">
        <f>L$6</f>
        <v>2025</v>
      </c>
      <c r="M57" s="17">
        <f>M$6</f>
        <v>2026</v>
      </c>
      <c r="N57" s="17" t="str">
        <f>CONCATENATE("var ",RIGHT(M57,2),"/",RIGHT(L57,2))</f>
        <v>var 26/25</v>
      </c>
      <c r="O57" s="17" t="str">
        <f>CONCATENATE("dif ",RIGHT(M57,2),"-",RIGHT(L57,2))</f>
        <v>dif 26-25</v>
      </c>
      <c r="P57" s="17" t="str">
        <f>CONCATENATE("cuota ",RIGHT(M57,2))</f>
        <v>cuota 26</v>
      </c>
    </row>
    <row r="58" spans="1:16" x14ac:dyDescent="0.25">
      <c r="A58" s="19" t="s">
        <v>48</v>
      </c>
      <c r="B58" s="20">
        <v>431303</v>
      </c>
      <c r="C58" s="20">
        <v>446421</v>
      </c>
      <c r="D58" s="20">
        <v>437805</v>
      </c>
      <c r="E58" s="20">
        <v>442086</v>
      </c>
      <c r="F58" s="21">
        <f>E58/D58-1</f>
        <v>9.7783259670400913E-3</v>
      </c>
      <c r="G58" s="20">
        <f t="shared" ref="G58:G68" si="12">E58-D58</f>
        <v>4281</v>
      </c>
      <c r="H58" s="21">
        <f t="shared" ref="H58:H68" si="13">E58/$E$58</f>
        <v>1</v>
      </c>
      <c r="I58" s="22"/>
      <c r="J58" s="20">
        <v>2523398</v>
      </c>
      <c r="K58" s="20">
        <v>2688632</v>
      </c>
      <c r="L58" s="20">
        <v>2666692</v>
      </c>
      <c r="M58" s="20">
        <v>2659282</v>
      </c>
      <c r="N58" s="21">
        <f>M58/L58-1</f>
        <v>-2.7787236021258321E-3</v>
      </c>
      <c r="O58" s="20">
        <f>M58-L58</f>
        <v>-7410</v>
      </c>
      <c r="P58" s="21">
        <f t="shared" ref="P58:P68" si="14">M58/$M$58</f>
        <v>1</v>
      </c>
    </row>
    <row r="59" spans="1:16" x14ac:dyDescent="0.25">
      <c r="A59" s="56" t="s">
        <v>49</v>
      </c>
      <c r="B59" s="57">
        <v>157350</v>
      </c>
      <c r="C59" s="57">
        <v>157065</v>
      </c>
      <c r="D59" s="57">
        <v>145993</v>
      </c>
      <c r="E59" s="57">
        <v>147913</v>
      </c>
      <c r="F59" s="58">
        <f t="shared" ref="F59:F68" si="15">E59/D59-1</f>
        <v>1.3151315474029479E-2</v>
      </c>
      <c r="G59" s="57">
        <f t="shared" si="12"/>
        <v>1920</v>
      </c>
      <c r="H59" s="58">
        <f t="shared" si="13"/>
        <v>0.33457969716299546</v>
      </c>
      <c r="I59" s="59"/>
      <c r="J59" s="57">
        <v>916045</v>
      </c>
      <c r="K59" s="57">
        <v>958948</v>
      </c>
      <c r="L59" s="57">
        <v>917365</v>
      </c>
      <c r="M59" s="57">
        <v>914227</v>
      </c>
      <c r="N59" s="58">
        <f t="shared" ref="N59:N68" si="16">M59/L59-1</f>
        <v>-3.4206668011097507E-3</v>
      </c>
      <c r="O59" s="57">
        <f t="shared" ref="O59:O68" si="17">M59-L59</f>
        <v>-3138</v>
      </c>
      <c r="P59" s="58">
        <f t="shared" si="14"/>
        <v>0.34378715758614542</v>
      </c>
    </row>
    <row r="60" spans="1:16" x14ac:dyDescent="0.25">
      <c r="A60" s="31" t="s">
        <v>50</v>
      </c>
      <c r="B60" s="32">
        <v>109784</v>
      </c>
      <c r="C60" s="32">
        <v>113390</v>
      </c>
      <c r="D60" s="32">
        <v>117164</v>
      </c>
      <c r="E60" s="32">
        <v>120253</v>
      </c>
      <c r="F60" s="33">
        <f t="shared" si="15"/>
        <v>2.6364753678604247E-2</v>
      </c>
      <c r="G60" s="32">
        <f t="shared" si="12"/>
        <v>3089</v>
      </c>
      <c r="H60" s="33">
        <f t="shared" si="13"/>
        <v>0.27201268531462203</v>
      </c>
      <c r="I60" s="30"/>
      <c r="J60" s="32">
        <v>637900</v>
      </c>
      <c r="K60" s="32">
        <v>674870</v>
      </c>
      <c r="L60" s="32">
        <v>696244</v>
      </c>
      <c r="M60" s="32">
        <v>714943</v>
      </c>
      <c r="N60" s="33">
        <f>M60/L60-1</f>
        <v>2.6856963937929912E-2</v>
      </c>
      <c r="O60" s="32">
        <f>M60-L60</f>
        <v>18699</v>
      </c>
      <c r="P60" s="33">
        <f t="shared" si="14"/>
        <v>0.2688481326914558</v>
      </c>
    </row>
    <row r="61" spans="1:16" x14ac:dyDescent="0.25">
      <c r="A61" s="60" t="s">
        <v>51</v>
      </c>
      <c r="B61" s="61">
        <v>3080</v>
      </c>
      <c r="C61" s="61">
        <v>2377</v>
      </c>
      <c r="D61" s="61">
        <v>3338</v>
      </c>
      <c r="E61" s="61">
        <v>4025</v>
      </c>
      <c r="F61" s="62">
        <f t="shared" si="15"/>
        <v>0.20581186339125224</v>
      </c>
      <c r="G61" s="61">
        <f t="shared" si="12"/>
        <v>687</v>
      </c>
      <c r="H61" s="62">
        <f t="shared" si="13"/>
        <v>9.1045633654990212E-3</v>
      </c>
      <c r="I61" s="30"/>
      <c r="J61" s="61">
        <v>27446</v>
      </c>
      <c r="K61" s="61">
        <v>24545</v>
      </c>
      <c r="L61" s="61">
        <v>21785</v>
      </c>
      <c r="M61" s="61">
        <v>25769</v>
      </c>
      <c r="N61" s="62">
        <f t="shared" si="16"/>
        <v>0.18287812715170992</v>
      </c>
      <c r="O61" s="61">
        <f t="shared" si="17"/>
        <v>3984</v>
      </c>
      <c r="P61" s="62">
        <f t="shared" si="14"/>
        <v>9.6902096129707193E-3</v>
      </c>
    </row>
    <row r="62" spans="1:16" x14ac:dyDescent="0.25">
      <c r="A62" s="31" t="s">
        <v>52</v>
      </c>
      <c r="B62" s="32">
        <v>71344</v>
      </c>
      <c r="C62" s="32">
        <v>83393</v>
      </c>
      <c r="D62" s="32">
        <v>77257</v>
      </c>
      <c r="E62" s="32">
        <v>81829</v>
      </c>
      <c r="F62" s="33">
        <f t="shared" si="15"/>
        <v>5.9179103511656006E-2</v>
      </c>
      <c r="G62" s="32">
        <f t="shared" si="12"/>
        <v>4572</v>
      </c>
      <c r="H62" s="33">
        <f t="shared" si="13"/>
        <v>0.18509746972308555</v>
      </c>
      <c r="I62" s="30"/>
      <c r="J62" s="32">
        <v>378937</v>
      </c>
      <c r="K62" s="32">
        <v>436233</v>
      </c>
      <c r="L62" s="32">
        <v>443938</v>
      </c>
      <c r="M62" s="32">
        <v>431591</v>
      </c>
      <c r="N62" s="33">
        <f t="shared" si="16"/>
        <v>-2.7812442277975746E-2</v>
      </c>
      <c r="O62" s="32">
        <f>M62-L62</f>
        <v>-12347</v>
      </c>
      <c r="P62" s="33">
        <f t="shared" si="14"/>
        <v>0.16229606337349706</v>
      </c>
    </row>
    <row r="63" spans="1:16" x14ac:dyDescent="0.25">
      <c r="A63" s="31" t="s">
        <v>53</v>
      </c>
      <c r="B63" s="32">
        <v>22097</v>
      </c>
      <c r="C63" s="32">
        <v>19721</v>
      </c>
      <c r="D63" s="32">
        <v>20354</v>
      </c>
      <c r="E63" s="32">
        <v>18082</v>
      </c>
      <c r="F63" s="33">
        <f t="shared" si="15"/>
        <v>-0.11162425076152105</v>
      </c>
      <c r="G63" s="32">
        <f t="shared" si="12"/>
        <v>-2272</v>
      </c>
      <c r="H63" s="33">
        <f t="shared" si="13"/>
        <v>4.0901544043466659E-2</v>
      </c>
      <c r="I63" s="30"/>
      <c r="J63" s="32">
        <v>126756</v>
      </c>
      <c r="K63" s="32">
        <v>118276</v>
      </c>
      <c r="L63" s="32">
        <v>128577</v>
      </c>
      <c r="M63" s="32">
        <v>111443</v>
      </c>
      <c r="N63" s="33">
        <f t="shared" si="16"/>
        <v>-0.13325866990208202</v>
      </c>
      <c r="O63" s="32">
        <f t="shared" si="17"/>
        <v>-17134</v>
      </c>
      <c r="P63" s="33">
        <f t="shared" si="14"/>
        <v>4.1907176448379678E-2</v>
      </c>
    </row>
    <row r="64" spans="1:16" x14ac:dyDescent="0.25">
      <c r="A64" s="31" t="s">
        <v>54</v>
      </c>
      <c r="B64" s="32">
        <v>17983</v>
      </c>
      <c r="C64" s="32">
        <v>19479</v>
      </c>
      <c r="D64" s="32">
        <v>20873</v>
      </c>
      <c r="E64" s="32">
        <v>19069</v>
      </c>
      <c r="F64" s="33">
        <f t="shared" si="15"/>
        <v>-8.6427442150146083E-2</v>
      </c>
      <c r="G64" s="32">
        <f t="shared" si="12"/>
        <v>-1804</v>
      </c>
      <c r="H64" s="33">
        <f t="shared" si="13"/>
        <v>4.3134141320919459E-2</v>
      </c>
      <c r="I64" s="30"/>
      <c r="J64" s="32">
        <v>126576</v>
      </c>
      <c r="K64" s="32">
        <v>124946</v>
      </c>
      <c r="L64" s="32">
        <v>140761</v>
      </c>
      <c r="M64" s="32">
        <v>146710</v>
      </c>
      <c r="N64" s="33">
        <f t="shared" si="16"/>
        <v>4.2263126860422995E-2</v>
      </c>
      <c r="O64" s="32">
        <f t="shared" si="17"/>
        <v>5949</v>
      </c>
      <c r="P64" s="33">
        <f t="shared" si="14"/>
        <v>5.516902682754217E-2</v>
      </c>
    </row>
    <row r="65" spans="1:16" x14ac:dyDescent="0.25">
      <c r="A65" s="31" t="s">
        <v>55</v>
      </c>
      <c r="B65" s="32">
        <v>4181</v>
      </c>
      <c r="C65" s="32">
        <v>3964</v>
      </c>
      <c r="D65" s="32">
        <v>4119</v>
      </c>
      <c r="E65" s="32">
        <v>3360</v>
      </c>
      <c r="F65" s="33">
        <f t="shared" si="15"/>
        <v>-0.1842680262199563</v>
      </c>
      <c r="G65" s="32">
        <f t="shared" si="12"/>
        <v>-759</v>
      </c>
      <c r="H65" s="33">
        <f t="shared" si="13"/>
        <v>7.6003311572861391E-3</v>
      </c>
      <c r="I65" s="30"/>
      <c r="J65" s="32">
        <v>30683</v>
      </c>
      <c r="K65" s="32">
        <v>29198</v>
      </c>
      <c r="L65" s="32">
        <v>28272</v>
      </c>
      <c r="M65" s="32">
        <v>28026</v>
      </c>
      <c r="N65" s="33">
        <f t="shared" si="16"/>
        <v>-8.7011884550084462E-3</v>
      </c>
      <c r="O65" s="32">
        <f>M65-L65</f>
        <v>-246</v>
      </c>
      <c r="P65" s="33">
        <f t="shared" si="14"/>
        <v>1.0538934945598098E-2</v>
      </c>
    </row>
    <row r="66" spans="1:16" x14ac:dyDescent="0.25">
      <c r="A66" s="31" t="s">
        <v>56</v>
      </c>
      <c r="B66" s="32">
        <v>21065</v>
      </c>
      <c r="C66" s="32">
        <v>22841</v>
      </c>
      <c r="D66" s="32">
        <v>23159</v>
      </c>
      <c r="E66" s="32">
        <v>25073</v>
      </c>
      <c r="F66" s="33">
        <f t="shared" si="15"/>
        <v>8.2646055529167928E-2</v>
      </c>
      <c r="G66" s="32">
        <f t="shared" si="12"/>
        <v>1914</v>
      </c>
      <c r="H66" s="33">
        <f t="shared" si="13"/>
        <v>5.6715209257927189E-2</v>
      </c>
      <c r="I66" s="30"/>
      <c r="J66" s="32">
        <v>133361</v>
      </c>
      <c r="K66" s="32">
        <v>142962</v>
      </c>
      <c r="L66" s="32">
        <v>136065</v>
      </c>
      <c r="M66" s="32">
        <v>141261</v>
      </c>
      <c r="N66" s="33">
        <f t="shared" si="16"/>
        <v>3.8187630911696635E-2</v>
      </c>
      <c r="O66" s="32">
        <f t="shared" si="17"/>
        <v>5196</v>
      </c>
      <c r="P66" s="33">
        <f t="shared" si="14"/>
        <v>5.3119977497685468E-2</v>
      </c>
    </row>
    <row r="67" spans="1:16" x14ac:dyDescent="0.25">
      <c r="A67" s="52" t="s">
        <v>57</v>
      </c>
      <c r="B67" s="39">
        <v>14934</v>
      </c>
      <c r="C67" s="39">
        <v>16055</v>
      </c>
      <c r="D67" s="39">
        <v>16193</v>
      </c>
      <c r="E67" s="39">
        <v>14066</v>
      </c>
      <c r="F67" s="40">
        <f t="shared" si="15"/>
        <v>-0.13135305378867412</v>
      </c>
      <c r="G67" s="39">
        <f t="shared" si="12"/>
        <v>-2127</v>
      </c>
      <c r="H67" s="40">
        <f t="shared" si="13"/>
        <v>3.1817338707853221E-2</v>
      </c>
      <c r="I67" s="30"/>
      <c r="J67" s="39">
        <v>86656</v>
      </c>
      <c r="K67" s="39">
        <v>116855</v>
      </c>
      <c r="L67" s="39">
        <v>94193</v>
      </c>
      <c r="M67" s="39">
        <v>93969</v>
      </c>
      <c r="N67" s="40">
        <f t="shared" si="16"/>
        <v>-2.3780960368604553E-3</v>
      </c>
      <c r="O67" s="39">
        <f>M67-L67</f>
        <v>-224</v>
      </c>
      <c r="P67" s="40">
        <f t="shared" si="14"/>
        <v>3.5336229854524642E-2</v>
      </c>
    </row>
    <row r="68" spans="1:16" x14ac:dyDescent="0.25">
      <c r="A68" s="63" t="s">
        <v>58</v>
      </c>
      <c r="B68" s="64">
        <f>B58-SUM(B59:B67)</f>
        <v>9485</v>
      </c>
      <c r="C68" s="64">
        <f>C58-SUM(C59:C67)</f>
        <v>8136</v>
      </c>
      <c r="D68" s="64">
        <f>D58-SUM(D59:D67)</f>
        <v>9355</v>
      </c>
      <c r="E68" s="64">
        <f>E58-SUM(E59:E67)</f>
        <v>8416</v>
      </c>
      <c r="F68" s="65">
        <f t="shared" si="15"/>
        <v>-0.10037413148049168</v>
      </c>
      <c r="G68" s="64">
        <f t="shared" si="12"/>
        <v>-939</v>
      </c>
      <c r="H68" s="65">
        <f t="shared" si="13"/>
        <v>1.9037019946345282E-2</v>
      </c>
      <c r="I68" s="30"/>
      <c r="J68" s="64">
        <f>J58-SUM(J59:J67)</f>
        <v>59038</v>
      </c>
      <c r="K68" s="64">
        <f>K58-SUM(K59:K67)</f>
        <v>61799</v>
      </c>
      <c r="L68" s="64">
        <f>L58-SUM(L59:L67)</f>
        <v>59492</v>
      </c>
      <c r="M68" s="64">
        <f>M58-SUM(M59:M67)</f>
        <v>51343</v>
      </c>
      <c r="N68" s="65">
        <f t="shared" si="16"/>
        <v>-0.13697640018826063</v>
      </c>
      <c r="O68" s="64">
        <f t="shared" si="17"/>
        <v>-8149</v>
      </c>
      <c r="P68" s="65">
        <f t="shared" si="14"/>
        <v>1.9307091162200925E-2</v>
      </c>
    </row>
    <row r="69" spans="1:16" ht="21" x14ac:dyDescent="0.35">
      <c r="A69" s="66" t="s">
        <v>59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</row>
    <row r="70" spans="1:16" x14ac:dyDescent="0.25">
      <c r="A70" s="67"/>
      <c r="B70" s="11" t="s">
        <v>153</v>
      </c>
      <c r="C70" s="12"/>
      <c r="D70" s="12"/>
      <c r="E70" s="12"/>
      <c r="F70" s="12"/>
      <c r="G70" s="12"/>
      <c r="H70" s="13"/>
      <c r="I70" s="68"/>
      <c r="J70" s="11" t="str">
        <f>J$5</f>
        <v>acumulado junio</v>
      </c>
      <c r="K70" s="12"/>
      <c r="L70" s="12"/>
      <c r="M70" s="12"/>
      <c r="N70" s="12"/>
      <c r="O70" s="12"/>
      <c r="P70" s="13"/>
    </row>
    <row r="71" spans="1:16" x14ac:dyDescent="0.25">
      <c r="A71" s="15"/>
      <c r="B71" s="17">
        <f>B$6</f>
        <v>2023</v>
      </c>
      <c r="C71" s="17">
        <f>C$6</f>
        <v>2024</v>
      </c>
      <c r="D71" s="17">
        <f>D$6</f>
        <v>2025</v>
      </c>
      <c r="E71" s="17">
        <f>E$6</f>
        <v>2026</v>
      </c>
      <c r="F71" s="17" t="str">
        <f>CONCATENATE("var ",RIGHT(E71,2),"/",RIGHT(D71,2))</f>
        <v>var 26/25</v>
      </c>
      <c r="G71" s="17" t="str">
        <f>CONCATENATE("dif ",RIGHT(E71,2),"-",RIGHT(D71,2))</f>
        <v>dif 26-25</v>
      </c>
      <c r="H71" s="17" t="str">
        <f>CONCATENATE("cuota ",RIGHT(E71,2))</f>
        <v>cuota 26</v>
      </c>
      <c r="I71" s="69"/>
      <c r="J71" s="17">
        <f>J$6</f>
        <v>2023</v>
      </c>
      <c r="K71" s="17">
        <f>K$6</f>
        <v>2024</v>
      </c>
      <c r="L71" s="17">
        <f>L$6</f>
        <v>2025</v>
      </c>
      <c r="M71" s="17">
        <f>M$6</f>
        <v>2026</v>
      </c>
      <c r="N71" s="17" t="str">
        <f>CONCATENATE("var ",RIGHT(M71,2),"/",RIGHT(L71,2))</f>
        <v>var 26/25</v>
      </c>
      <c r="O71" s="17" t="str">
        <f>CONCATENATE("dif ",RIGHT(M71,2),"-",RIGHT(L71,2))</f>
        <v>dif 26-25</v>
      </c>
      <c r="P71" s="17" t="str">
        <f>CONCATENATE("cuota ",RIGHT(M71,2))</f>
        <v>cuota 26</v>
      </c>
    </row>
    <row r="72" spans="1:16" x14ac:dyDescent="0.25">
      <c r="A72" s="70" t="s">
        <v>4</v>
      </c>
      <c r="B72" s="71">
        <v>2670685</v>
      </c>
      <c r="C72" s="71">
        <v>2787401</v>
      </c>
      <c r="D72" s="71">
        <v>2736656</v>
      </c>
      <c r="E72" s="71">
        <v>2670302</v>
      </c>
      <c r="F72" s="72">
        <f>E72/D72-1</f>
        <v>-2.4246379523038319E-2</v>
      </c>
      <c r="G72" s="71">
        <f t="shared" ref="G72:G83" si="18">E72-D72</f>
        <v>-66354</v>
      </c>
      <c r="H72" s="72">
        <f t="shared" ref="H72:H83" si="19">E72/$E$72</f>
        <v>1</v>
      </c>
      <c r="I72" s="73"/>
      <c r="J72" s="71">
        <v>16459932</v>
      </c>
      <c r="K72" s="71">
        <v>17563912</v>
      </c>
      <c r="L72" s="71">
        <v>16983898</v>
      </c>
      <c r="M72" s="71">
        <v>16632356</v>
      </c>
      <c r="N72" s="72">
        <f>M72/L72-1</f>
        <v>-2.0698546352551084E-2</v>
      </c>
      <c r="O72" s="71">
        <f>M72-L72</f>
        <v>-351542</v>
      </c>
      <c r="P72" s="72">
        <f t="shared" ref="P72:P83" si="20">M72/$M$72</f>
        <v>1</v>
      </c>
    </row>
    <row r="73" spans="1:16" x14ac:dyDescent="0.25">
      <c r="A73" s="74" t="s">
        <v>5</v>
      </c>
      <c r="B73" s="75">
        <v>2052019</v>
      </c>
      <c r="C73" s="75">
        <v>2123035</v>
      </c>
      <c r="D73" s="75">
        <v>2043311</v>
      </c>
      <c r="E73" s="75">
        <v>2041863</v>
      </c>
      <c r="F73" s="76">
        <f t="shared" ref="F73:F83" si="21">E73/D73-1</f>
        <v>-7.0865374874407028E-4</v>
      </c>
      <c r="G73" s="75">
        <f t="shared" si="18"/>
        <v>-1448</v>
      </c>
      <c r="H73" s="76">
        <f t="shared" si="19"/>
        <v>0.76465620742522755</v>
      </c>
      <c r="I73" s="77"/>
      <c r="J73" s="75">
        <v>12556043</v>
      </c>
      <c r="K73" s="75">
        <v>13226728</v>
      </c>
      <c r="L73" s="75">
        <v>12617792</v>
      </c>
      <c r="M73" s="75">
        <v>12496294</v>
      </c>
      <c r="N73" s="76">
        <f t="shared" ref="N73:N83" si="22">M73/L73-1</f>
        <v>-9.6291015099947419E-3</v>
      </c>
      <c r="O73" s="75">
        <f t="shared" ref="O73:O83" si="23">M73-L73</f>
        <v>-121498</v>
      </c>
      <c r="P73" s="76">
        <f t="shared" si="20"/>
        <v>0.75132434635237488</v>
      </c>
    </row>
    <row r="74" spans="1:16" x14ac:dyDescent="0.25">
      <c r="A74" s="31" t="s">
        <v>6</v>
      </c>
      <c r="B74" s="32">
        <v>330951</v>
      </c>
      <c r="C74" s="32">
        <v>353397</v>
      </c>
      <c r="D74" s="32">
        <v>356990</v>
      </c>
      <c r="E74" s="32">
        <v>376214</v>
      </c>
      <c r="F74" s="33">
        <f t="shared" si="21"/>
        <v>5.3850247906103821E-2</v>
      </c>
      <c r="G74" s="32">
        <f t="shared" si="18"/>
        <v>19224</v>
      </c>
      <c r="H74" s="33">
        <f t="shared" si="19"/>
        <v>0.14088818418291266</v>
      </c>
      <c r="I74" s="78"/>
      <c r="J74" s="32">
        <v>2278438</v>
      </c>
      <c r="K74" s="32">
        <v>2536401</v>
      </c>
      <c r="L74" s="32">
        <v>2381847</v>
      </c>
      <c r="M74" s="32">
        <v>2489510</v>
      </c>
      <c r="N74" s="33">
        <f>M74/L74-1</f>
        <v>4.5201475997408647E-2</v>
      </c>
      <c r="O74" s="32">
        <f>M74-L74</f>
        <v>107663</v>
      </c>
      <c r="P74" s="33">
        <f t="shared" si="20"/>
        <v>0.14967873463025924</v>
      </c>
    </row>
    <row r="75" spans="1:16" x14ac:dyDescent="0.25">
      <c r="A75" s="31" t="s">
        <v>7</v>
      </c>
      <c r="B75" s="32">
        <v>1395605</v>
      </c>
      <c r="C75" s="32">
        <v>1435662</v>
      </c>
      <c r="D75" s="32">
        <v>1368014</v>
      </c>
      <c r="E75" s="32">
        <v>1354760</v>
      </c>
      <c r="F75" s="33">
        <f t="shared" si="21"/>
        <v>-9.6884973399394836E-3</v>
      </c>
      <c r="G75" s="32">
        <f t="shared" si="18"/>
        <v>-13254</v>
      </c>
      <c r="H75" s="33">
        <f t="shared" si="19"/>
        <v>0.50734336415881054</v>
      </c>
      <c r="I75" s="78"/>
      <c r="J75" s="32">
        <v>8237840</v>
      </c>
      <c r="K75" s="32">
        <v>8652880</v>
      </c>
      <c r="L75" s="32">
        <v>8264979</v>
      </c>
      <c r="M75" s="32">
        <v>8075897</v>
      </c>
      <c r="N75" s="33">
        <f t="shared" si="22"/>
        <v>-2.2877493094658807E-2</v>
      </c>
      <c r="O75" s="32">
        <f t="shared" si="23"/>
        <v>-189082</v>
      </c>
      <c r="P75" s="33">
        <f t="shared" si="20"/>
        <v>0.4855533996506568</v>
      </c>
    </row>
    <row r="76" spans="1:16" x14ac:dyDescent="0.25">
      <c r="A76" s="31" t="s">
        <v>8</v>
      </c>
      <c r="B76" s="32">
        <v>282674</v>
      </c>
      <c r="C76" s="32">
        <v>289595</v>
      </c>
      <c r="D76" s="32">
        <v>273876</v>
      </c>
      <c r="E76" s="32">
        <v>266827</v>
      </c>
      <c r="F76" s="33">
        <f t="shared" si="21"/>
        <v>-2.5737925192422795E-2</v>
      </c>
      <c r="G76" s="32">
        <f t="shared" si="18"/>
        <v>-7049</v>
      </c>
      <c r="H76" s="33">
        <f t="shared" si="19"/>
        <v>9.9923903738228861E-2</v>
      </c>
      <c r="I76" s="78"/>
      <c r="J76" s="32">
        <v>1749482</v>
      </c>
      <c r="K76" s="32">
        <v>1735953</v>
      </c>
      <c r="L76" s="32">
        <v>1675424</v>
      </c>
      <c r="M76" s="32">
        <v>1630632</v>
      </c>
      <c r="N76" s="33">
        <f t="shared" si="22"/>
        <v>-2.673472506064134E-2</v>
      </c>
      <c r="O76" s="32">
        <f>M76-L76</f>
        <v>-44792</v>
      </c>
      <c r="P76" s="33">
        <f t="shared" si="20"/>
        <v>9.803974854795075E-2</v>
      </c>
    </row>
    <row r="77" spans="1:16" x14ac:dyDescent="0.25">
      <c r="A77" s="31" t="s">
        <v>9</v>
      </c>
      <c r="B77" s="32">
        <v>33210</v>
      </c>
      <c r="C77" s="32">
        <v>33119</v>
      </c>
      <c r="D77" s="32">
        <v>33649</v>
      </c>
      <c r="E77" s="32">
        <v>32873</v>
      </c>
      <c r="F77" s="33">
        <f t="shared" si="21"/>
        <v>-2.3061606585634054E-2</v>
      </c>
      <c r="G77" s="32">
        <f t="shared" si="18"/>
        <v>-776</v>
      </c>
      <c r="H77" s="33">
        <f t="shared" si="19"/>
        <v>1.2310592584658964E-2</v>
      </c>
      <c r="I77" s="78"/>
      <c r="J77" s="32">
        <v>220249</v>
      </c>
      <c r="K77" s="32">
        <v>225100</v>
      </c>
      <c r="L77" s="32">
        <v>220260</v>
      </c>
      <c r="M77" s="32">
        <v>222456</v>
      </c>
      <c r="N77" s="33">
        <f t="shared" si="22"/>
        <v>9.9700354126941448E-3</v>
      </c>
      <c r="O77" s="32">
        <f t="shared" si="23"/>
        <v>2196</v>
      </c>
      <c r="P77" s="33">
        <f t="shared" si="20"/>
        <v>1.33748940919735E-2</v>
      </c>
    </row>
    <row r="78" spans="1:16" x14ac:dyDescent="0.25">
      <c r="A78" s="34" t="s">
        <v>10</v>
      </c>
      <c r="B78" s="35">
        <v>9579</v>
      </c>
      <c r="C78" s="35">
        <v>11262</v>
      </c>
      <c r="D78" s="35">
        <v>10782</v>
      </c>
      <c r="E78" s="35">
        <v>11189</v>
      </c>
      <c r="F78" s="36">
        <f t="shared" si="21"/>
        <v>3.7748098682990117E-2</v>
      </c>
      <c r="G78" s="35">
        <f t="shared" si="18"/>
        <v>407</v>
      </c>
      <c r="H78" s="36">
        <f t="shared" si="19"/>
        <v>4.1901627606165896E-3</v>
      </c>
      <c r="I78" s="78"/>
      <c r="J78" s="35">
        <v>70034</v>
      </c>
      <c r="K78" s="35">
        <v>76394</v>
      </c>
      <c r="L78" s="35">
        <v>75282</v>
      </c>
      <c r="M78" s="35">
        <v>77799</v>
      </c>
      <c r="N78" s="36">
        <f t="shared" si="22"/>
        <v>3.3434287080577052E-2</v>
      </c>
      <c r="O78" s="35">
        <f t="shared" si="23"/>
        <v>2517</v>
      </c>
      <c r="P78" s="36">
        <f t="shared" si="20"/>
        <v>4.6775694315345341E-3</v>
      </c>
    </row>
    <row r="79" spans="1:16" x14ac:dyDescent="0.25">
      <c r="A79" s="74" t="s">
        <v>11</v>
      </c>
      <c r="B79" s="75">
        <v>618666</v>
      </c>
      <c r="C79" s="75">
        <v>664366</v>
      </c>
      <c r="D79" s="75">
        <v>693345</v>
      </c>
      <c r="E79" s="75">
        <v>628439</v>
      </c>
      <c r="F79" s="76">
        <f t="shared" si="21"/>
        <v>-9.3612847860733095E-2</v>
      </c>
      <c r="G79" s="75">
        <f t="shared" si="18"/>
        <v>-64906</v>
      </c>
      <c r="H79" s="76">
        <f t="shared" si="19"/>
        <v>0.23534379257477245</v>
      </c>
      <c r="I79" s="77"/>
      <c r="J79" s="75">
        <v>3903889</v>
      </c>
      <c r="K79" s="75">
        <v>4337184</v>
      </c>
      <c r="L79" s="75">
        <v>4366106</v>
      </c>
      <c r="M79" s="75">
        <v>4136062</v>
      </c>
      <c r="N79" s="76">
        <f t="shared" si="22"/>
        <v>-5.2688597116057223E-2</v>
      </c>
      <c r="O79" s="75">
        <f t="shared" si="23"/>
        <v>-230044</v>
      </c>
      <c r="P79" s="76">
        <f t="shared" si="20"/>
        <v>0.24867565364762514</v>
      </c>
    </row>
    <row r="80" spans="1:16" x14ac:dyDescent="0.25">
      <c r="A80" s="37" t="s">
        <v>12</v>
      </c>
      <c r="B80" s="32">
        <v>31279</v>
      </c>
      <c r="C80" s="32">
        <v>55240</v>
      </c>
      <c r="D80" s="32">
        <v>53628</v>
      </c>
      <c r="E80" s="32">
        <v>49054</v>
      </c>
      <c r="F80" s="33">
        <f t="shared" si="21"/>
        <v>-8.5291265756694212E-2</v>
      </c>
      <c r="G80" s="32">
        <f t="shared" si="18"/>
        <v>-4574</v>
      </c>
      <c r="H80" s="33">
        <f t="shared" si="19"/>
        <v>1.837020681555869E-2</v>
      </c>
      <c r="I80" s="78"/>
      <c r="J80" s="32">
        <v>244649</v>
      </c>
      <c r="K80" s="32">
        <v>332936</v>
      </c>
      <c r="L80" s="32">
        <v>337399</v>
      </c>
      <c r="M80" s="32">
        <v>330400</v>
      </c>
      <c r="N80" s="33">
        <f t="shared" si="22"/>
        <v>-2.0743985607544757E-2</v>
      </c>
      <c r="O80" s="32">
        <f t="shared" si="23"/>
        <v>-6999</v>
      </c>
      <c r="P80" s="33">
        <f t="shared" si="20"/>
        <v>1.9864894666756772E-2</v>
      </c>
    </row>
    <row r="81" spans="1:16" x14ac:dyDescent="0.25">
      <c r="A81" s="31" t="s">
        <v>8</v>
      </c>
      <c r="B81" s="32">
        <v>393424</v>
      </c>
      <c r="C81" s="32">
        <v>413950</v>
      </c>
      <c r="D81" s="32">
        <v>438341</v>
      </c>
      <c r="E81" s="32">
        <v>390777</v>
      </c>
      <c r="F81" s="33">
        <f t="shared" si="21"/>
        <v>-0.10850912873767227</v>
      </c>
      <c r="G81" s="32">
        <f t="shared" si="18"/>
        <v>-47564</v>
      </c>
      <c r="H81" s="33">
        <f t="shared" si="19"/>
        <v>0.14634187443967012</v>
      </c>
      <c r="I81" s="78"/>
      <c r="J81" s="32">
        <v>2367051</v>
      </c>
      <c r="K81" s="32">
        <v>2612451</v>
      </c>
      <c r="L81" s="32">
        <v>2689363</v>
      </c>
      <c r="M81" s="32">
        <v>2528722</v>
      </c>
      <c r="N81" s="33">
        <f t="shared" si="22"/>
        <v>-5.9731988578708095E-2</v>
      </c>
      <c r="O81" s="32">
        <f t="shared" si="23"/>
        <v>-160641</v>
      </c>
      <c r="P81" s="33">
        <f t="shared" si="20"/>
        <v>0.15203630802515289</v>
      </c>
    </row>
    <row r="82" spans="1:16" x14ac:dyDescent="0.25">
      <c r="A82" s="31" t="s">
        <v>9</v>
      </c>
      <c r="B82" s="32">
        <v>138644</v>
      </c>
      <c r="C82" s="32">
        <v>135314</v>
      </c>
      <c r="D82" s="32">
        <v>136566</v>
      </c>
      <c r="E82" s="32">
        <v>127577</v>
      </c>
      <c r="F82" s="33">
        <f t="shared" si="21"/>
        <v>-6.5821653998799134E-2</v>
      </c>
      <c r="G82" s="32">
        <f t="shared" si="18"/>
        <v>-8989</v>
      </c>
      <c r="H82" s="33">
        <f t="shared" si="19"/>
        <v>4.7776244035318854E-2</v>
      </c>
      <c r="I82" s="78"/>
      <c r="J82" s="32">
        <v>917591</v>
      </c>
      <c r="K82" s="32">
        <v>984967</v>
      </c>
      <c r="L82" s="32">
        <v>904325</v>
      </c>
      <c r="M82" s="32">
        <v>849214</v>
      </c>
      <c r="N82" s="33">
        <f t="shared" si="22"/>
        <v>-6.0941586265999548E-2</v>
      </c>
      <c r="O82" s="32">
        <f t="shared" si="23"/>
        <v>-55111</v>
      </c>
      <c r="P82" s="33">
        <f t="shared" si="20"/>
        <v>5.1057949938060489E-2</v>
      </c>
    </row>
    <row r="83" spans="1:16" x14ac:dyDescent="0.25">
      <c r="A83" s="38" t="s">
        <v>10</v>
      </c>
      <c r="B83" s="64">
        <v>55319</v>
      </c>
      <c r="C83" s="64">
        <v>59862</v>
      </c>
      <c r="D83" s="64">
        <v>64810</v>
      </c>
      <c r="E83" s="64">
        <v>61031</v>
      </c>
      <c r="F83" s="65">
        <f t="shared" si="21"/>
        <v>-5.8308902947076025E-2</v>
      </c>
      <c r="G83" s="64">
        <f t="shared" si="18"/>
        <v>-3779</v>
      </c>
      <c r="H83" s="65">
        <f t="shared" si="19"/>
        <v>2.285546728422478E-2</v>
      </c>
      <c r="I83" s="78"/>
      <c r="J83" s="64">
        <v>374598</v>
      </c>
      <c r="K83" s="64">
        <v>406830</v>
      </c>
      <c r="L83" s="64">
        <v>435019</v>
      </c>
      <c r="M83" s="64">
        <v>427726</v>
      </c>
      <c r="N83" s="65">
        <f t="shared" si="22"/>
        <v>-1.6764784986402881E-2</v>
      </c>
      <c r="O83" s="64">
        <f t="shared" si="23"/>
        <v>-7293</v>
      </c>
      <c r="P83" s="65">
        <f t="shared" si="20"/>
        <v>2.5716501017654984E-2</v>
      </c>
    </row>
    <row r="84" spans="1:16" x14ac:dyDescent="0.25">
      <c r="A84" s="42" t="s">
        <v>13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4"/>
    </row>
    <row r="85" spans="1:16" ht="21" x14ac:dyDescent="0.35">
      <c r="A85" s="66" t="s">
        <v>60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</row>
    <row r="86" spans="1:16" x14ac:dyDescent="0.25">
      <c r="A86" s="67"/>
      <c r="B86" s="11" t="s">
        <v>153</v>
      </c>
      <c r="C86" s="12"/>
      <c r="D86" s="12"/>
      <c r="E86" s="12"/>
      <c r="F86" s="12"/>
      <c r="G86" s="12"/>
      <c r="H86" s="13"/>
      <c r="I86" s="68"/>
      <c r="J86" s="11" t="str">
        <f>J$5</f>
        <v>acumulado junio</v>
      </c>
      <c r="K86" s="12"/>
      <c r="L86" s="12"/>
      <c r="M86" s="12"/>
      <c r="N86" s="12"/>
      <c r="O86" s="12"/>
      <c r="P86" s="13"/>
    </row>
    <row r="87" spans="1:16" x14ac:dyDescent="0.25">
      <c r="A87" s="15"/>
      <c r="B87" s="17">
        <f>B$6</f>
        <v>2023</v>
      </c>
      <c r="C87" s="17">
        <f>C$6</f>
        <v>2024</v>
      </c>
      <c r="D87" s="17">
        <f>D$6</f>
        <v>2025</v>
      </c>
      <c r="E87" s="17">
        <f>E$6</f>
        <v>2026</v>
      </c>
      <c r="F87" s="17" t="str">
        <f>CONCATENATE("var ",RIGHT(E87,2),"/",RIGHT(D87,2))</f>
        <v>var 26/25</v>
      </c>
      <c r="G87" s="17" t="str">
        <f>CONCATENATE("dif ",RIGHT(E87,2),"-",RIGHT(D87,2))</f>
        <v>dif 26-25</v>
      </c>
      <c r="H87" s="17" t="str">
        <f>CONCATENATE("cuota ",RIGHT(E87,2))</f>
        <v>cuota 26</v>
      </c>
      <c r="I87" s="69"/>
      <c r="J87" s="17">
        <f>J$6</f>
        <v>2023</v>
      </c>
      <c r="K87" s="17">
        <f>K$6</f>
        <v>2024</v>
      </c>
      <c r="L87" s="17">
        <f>L$6</f>
        <v>2025</v>
      </c>
      <c r="M87" s="17">
        <f>M$6</f>
        <v>2026</v>
      </c>
      <c r="N87" s="17" t="str">
        <f>CONCATENATE("var ",RIGHT(M87,2),"/",RIGHT(L87,2))</f>
        <v>var 26/25</v>
      </c>
      <c r="O87" s="17" t="str">
        <f>CONCATENATE("dif ",RIGHT(M87,2),"-",RIGHT(L87,2))</f>
        <v>dif 26-25</v>
      </c>
      <c r="P87" s="17" t="str">
        <f>CONCATENATE("cuota ",RIGHT(M87,2))</f>
        <v>cuota 26</v>
      </c>
    </row>
    <row r="88" spans="1:16" x14ac:dyDescent="0.25">
      <c r="A88" s="70" t="s">
        <v>15</v>
      </c>
      <c r="B88" s="71">
        <v>2670685</v>
      </c>
      <c r="C88" s="71">
        <v>2787401</v>
      </c>
      <c r="D88" s="71">
        <v>2736656</v>
      </c>
      <c r="E88" s="71">
        <v>2670302</v>
      </c>
      <c r="F88" s="72">
        <f>E88/D88-1</f>
        <v>-2.4246379523038319E-2</v>
      </c>
      <c r="G88" s="71">
        <f t="shared" ref="G88:G119" si="24">E88-D88</f>
        <v>-66354</v>
      </c>
      <c r="H88" s="72">
        <f>E88/$E$88</f>
        <v>1</v>
      </c>
      <c r="I88" s="73"/>
      <c r="J88" s="71">
        <v>16459932</v>
      </c>
      <c r="K88" s="71">
        <v>17563912</v>
      </c>
      <c r="L88" s="71">
        <v>16983898</v>
      </c>
      <c r="M88" s="71">
        <v>16632356</v>
      </c>
      <c r="N88" s="72">
        <f>M88/L88-1</f>
        <v>-2.0698546352551084E-2</v>
      </c>
      <c r="O88" s="71">
        <f>M88-L88</f>
        <v>-351542</v>
      </c>
      <c r="P88" s="72">
        <f>M88/$M$88</f>
        <v>1</v>
      </c>
    </row>
    <row r="89" spans="1:16" x14ac:dyDescent="0.25">
      <c r="A89" s="79" t="s">
        <v>16</v>
      </c>
      <c r="B89" s="80">
        <v>431964</v>
      </c>
      <c r="C89" s="80">
        <v>431283</v>
      </c>
      <c r="D89" s="80">
        <v>420260</v>
      </c>
      <c r="E89" s="80">
        <v>453323</v>
      </c>
      <c r="F89" s="81">
        <f t="shared" ref="F89:F119" si="25">E89/D89-1</f>
        <v>7.8672726407462035E-2</v>
      </c>
      <c r="G89" s="80">
        <f t="shared" si="24"/>
        <v>33063</v>
      </c>
      <c r="H89" s="81">
        <f>E89/$E$88</f>
        <v>0.16976469328188348</v>
      </c>
      <c r="I89" s="82"/>
      <c r="J89" s="80">
        <v>1899221</v>
      </c>
      <c r="K89" s="80">
        <v>1879210</v>
      </c>
      <c r="L89" s="80">
        <v>1820886</v>
      </c>
      <c r="M89" s="80">
        <v>1865467</v>
      </c>
      <c r="N89" s="81">
        <f t="shared" ref="N89:N119" si="26">M89/L89-1</f>
        <v>2.4483136231483016E-2</v>
      </c>
      <c r="O89" s="80">
        <f t="shared" ref="O89:O119" si="27">M89-L89</f>
        <v>44581</v>
      </c>
      <c r="P89" s="81">
        <f>M89/$M$88</f>
        <v>0.11215891482842238</v>
      </c>
    </row>
    <row r="90" spans="1:16" x14ac:dyDescent="0.25">
      <c r="A90" s="52" t="s">
        <v>17</v>
      </c>
      <c r="B90" s="28">
        <v>137289</v>
      </c>
      <c r="C90" s="28">
        <v>148398</v>
      </c>
      <c r="D90" s="28">
        <v>116313</v>
      </c>
      <c r="E90" s="28">
        <v>134856</v>
      </c>
      <c r="F90" s="29">
        <f t="shared" si="25"/>
        <v>0.1594232802868123</v>
      </c>
      <c r="G90" s="28">
        <f t="shared" si="24"/>
        <v>18543</v>
      </c>
      <c r="H90" s="29">
        <f>E90/$E$23</f>
        <v>0.30504471980564868</v>
      </c>
      <c r="I90" s="83"/>
      <c r="J90" s="28">
        <v>576863</v>
      </c>
      <c r="K90" s="28">
        <v>595490</v>
      </c>
      <c r="L90" s="28">
        <v>504286</v>
      </c>
      <c r="M90" s="28">
        <v>534785</v>
      </c>
      <c r="N90" s="29">
        <f t="shared" si="26"/>
        <v>6.0479569133388589E-2</v>
      </c>
      <c r="O90" s="28">
        <f>M90-L90</f>
        <v>30499</v>
      </c>
      <c r="P90" s="29">
        <f>M90/$M$23</f>
        <v>0.20110127470497677</v>
      </c>
    </row>
    <row r="91" spans="1:16" x14ac:dyDescent="0.25">
      <c r="A91" s="49" t="s">
        <v>18</v>
      </c>
      <c r="B91" s="28">
        <v>80457</v>
      </c>
      <c r="C91" s="28">
        <v>78330</v>
      </c>
      <c r="D91" s="28">
        <v>63066</v>
      </c>
      <c r="E91" s="28">
        <v>67419</v>
      </c>
      <c r="F91" s="50">
        <f t="shared" si="25"/>
        <v>6.9022928360764846E-2</v>
      </c>
      <c r="G91" s="28">
        <f t="shared" si="24"/>
        <v>4353</v>
      </c>
      <c r="H91" s="50">
        <f>E91/$E$23</f>
        <v>0.15250200187293875</v>
      </c>
      <c r="I91" s="84"/>
      <c r="J91" s="28">
        <v>349051</v>
      </c>
      <c r="K91" s="28">
        <v>278134</v>
      </c>
      <c r="L91" s="28">
        <v>299818</v>
      </c>
      <c r="M91" s="28">
        <v>281561</v>
      </c>
      <c r="N91" s="50">
        <f t="shared" si="26"/>
        <v>-6.0893608789332143E-2</v>
      </c>
      <c r="O91" s="51">
        <f t="shared" si="27"/>
        <v>-18257</v>
      </c>
      <c r="P91" s="50">
        <f>M91/$M$23</f>
        <v>0.10587857925560358</v>
      </c>
    </row>
    <row r="92" spans="1:16" x14ac:dyDescent="0.25">
      <c r="A92" s="49" t="s">
        <v>19</v>
      </c>
      <c r="B92" s="51">
        <f>B90-B91</f>
        <v>56832</v>
      </c>
      <c r="C92" s="51">
        <f>C90-C91</f>
        <v>70068</v>
      </c>
      <c r="D92" s="51">
        <f>D90-D91</f>
        <v>53247</v>
      </c>
      <c r="E92" s="51">
        <f>E90-E91</f>
        <v>67437</v>
      </c>
      <c r="F92" s="50">
        <f t="shared" si="25"/>
        <v>0.26649388697954812</v>
      </c>
      <c r="G92" s="51">
        <f t="shared" si="24"/>
        <v>14190</v>
      </c>
      <c r="H92" s="50">
        <f>E92/$E$23</f>
        <v>0.15254271793270993</v>
      </c>
      <c r="I92" s="84"/>
      <c r="J92" s="51">
        <f>J90-J91</f>
        <v>227812</v>
      </c>
      <c r="K92" s="51">
        <f>K90-K91</f>
        <v>317356</v>
      </c>
      <c r="L92" s="51">
        <f>L90-L91</f>
        <v>204468</v>
      </c>
      <c r="M92" s="51">
        <f>M90-M91</f>
        <v>253224</v>
      </c>
      <c r="N92" s="50">
        <f t="shared" si="26"/>
        <v>0.23845296085451029</v>
      </c>
      <c r="O92" s="51">
        <f t="shared" si="27"/>
        <v>48756</v>
      </c>
      <c r="P92" s="50">
        <f>M92/$M$23</f>
        <v>9.5222695449373174E-2</v>
      </c>
    </row>
    <row r="93" spans="1:16" x14ac:dyDescent="0.25">
      <c r="A93" s="85" t="s">
        <v>20</v>
      </c>
      <c r="B93" s="35">
        <v>294675</v>
      </c>
      <c r="C93" s="35">
        <v>282885</v>
      </c>
      <c r="D93" s="35">
        <v>303947</v>
      </c>
      <c r="E93" s="35">
        <v>318467</v>
      </c>
      <c r="F93" s="36">
        <f t="shared" si="25"/>
        <v>4.7771486476260616E-2</v>
      </c>
      <c r="G93" s="35">
        <f t="shared" si="24"/>
        <v>14520</v>
      </c>
      <c r="H93" s="36">
        <f>E93/$E$23</f>
        <v>0.72037341150816814</v>
      </c>
      <c r="I93" s="84"/>
      <c r="J93" s="28">
        <v>1322358</v>
      </c>
      <c r="K93" s="28">
        <v>1283720</v>
      </c>
      <c r="L93" s="28">
        <v>1316600</v>
      </c>
      <c r="M93" s="28">
        <v>1330682</v>
      </c>
      <c r="N93" s="36">
        <f t="shared" si="26"/>
        <v>1.0695731429439359E-2</v>
      </c>
      <c r="O93" s="35">
        <f t="shared" si="27"/>
        <v>14082</v>
      </c>
      <c r="P93" s="36">
        <f>M93/$M$23</f>
        <v>0.50039145904796856</v>
      </c>
    </row>
    <row r="94" spans="1:16" x14ac:dyDescent="0.25">
      <c r="A94" s="79" t="s">
        <v>21</v>
      </c>
      <c r="B94" s="80">
        <v>2238721</v>
      </c>
      <c r="C94" s="80">
        <v>2356118</v>
      </c>
      <c r="D94" s="80">
        <v>2316396</v>
      </c>
      <c r="E94" s="80">
        <v>2216979</v>
      </c>
      <c r="F94" s="81">
        <f t="shared" si="25"/>
        <v>-4.2918827350763911E-2</v>
      </c>
      <c r="G94" s="80">
        <f t="shared" si="24"/>
        <v>-99417</v>
      </c>
      <c r="H94" s="81">
        <f t="shared" ref="H94:H119" si="28">E94/$E$88</f>
        <v>0.83023530671811652</v>
      </c>
      <c r="I94" s="82"/>
      <c r="J94" s="80">
        <v>14560711</v>
      </c>
      <c r="K94" s="80">
        <v>15684702</v>
      </c>
      <c r="L94" s="80">
        <v>15163012</v>
      </c>
      <c r="M94" s="80">
        <v>14766889</v>
      </c>
      <c r="N94" s="81">
        <f t="shared" si="26"/>
        <v>-2.6124295093877148E-2</v>
      </c>
      <c r="O94" s="80">
        <f t="shared" si="27"/>
        <v>-396123</v>
      </c>
      <c r="P94" s="81">
        <f t="shared" ref="P94:P119" si="29">M94/$M$88</f>
        <v>0.88784108517157767</v>
      </c>
    </row>
    <row r="95" spans="1:16" x14ac:dyDescent="0.25">
      <c r="A95" s="27" t="s">
        <v>22</v>
      </c>
      <c r="B95" s="86">
        <v>246979</v>
      </c>
      <c r="C95" s="86">
        <v>225798</v>
      </c>
      <c r="D95" s="86">
        <v>236018</v>
      </c>
      <c r="E95" s="86">
        <v>189775</v>
      </c>
      <c r="F95" s="87">
        <f t="shared" si="25"/>
        <v>-0.19592997144285607</v>
      </c>
      <c r="G95" s="86">
        <f t="shared" si="24"/>
        <v>-46243</v>
      </c>
      <c r="H95" s="87">
        <f t="shared" si="28"/>
        <v>7.1068740539459579E-2</v>
      </c>
      <c r="I95" s="83"/>
      <c r="J95" s="86">
        <v>1798043</v>
      </c>
      <c r="K95" s="86">
        <v>1925583</v>
      </c>
      <c r="L95" s="86">
        <v>1819538</v>
      </c>
      <c r="M95" s="86">
        <v>1656950</v>
      </c>
      <c r="N95" s="87">
        <f t="shared" si="26"/>
        <v>-8.9356748801069252E-2</v>
      </c>
      <c r="O95" s="86">
        <f t="shared" si="27"/>
        <v>-162588</v>
      </c>
      <c r="P95" s="87">
        <f t="shared" si="29"/>
        <v>9.9622086011145985E-2</v>
      </c>
    </row>
    <row r="96" spans="1:16" x14ac:dyDescent="0.25">
      <c r="A96" s="31" t="s">
        <v>23</v>
      </c>
      <c r="B96" s="32">
        <v>11858</v>
      </c>
      <c r="C96" s="32">
        <v>11590</v>
      </c>
      <c r="D96" s="32">
        <v>10953</v>
      </c>
      <c r="E96" s="32">
        <v>11309</v>
      </c>
      <c r="F96" s="33">
        <f t="shared" si="25"/>
        <v>3.2502510727654421E-2</v>
      </c>
      <c r="G96" s="32">
        <f t="shared" si="24"/>
        <v>356</v>
      </c>
      <c r="H96" s="33">
        <f t="shared" si="28"/>
        <v>4.2351014978830107E-3</v>
      </c>
      <c r="I96" s="84"/>
      <c r="J96" s="32">
        <v>116452</v>
      </c>
      <c r="K96" s="32">
        <v>123575</v>
      </c>
      <c r="L96" s="32">
        <v>113881</v>
      </c>
      <c r="M96" s="32">
        <v>120283</v>
      </c>
      <c r="N96" s="33">
        <f t="shared" si="26"/>
        <v>5.6216576953135311E-2</v>
      </c>
      <c r="O96" s="32">
        <f t="shared" si="27"/>
        <v>6402</v>
      </c>
      <c r="P96" s="33">
        <f t="shared" si="29"/>
        <v>7.2318678123532232E-3</v>
      </c>
    </row>
    <row r="97" spans="1:16" x14ac:dyDescent="0.25">
      <c r="A97" s="31" t="s">
        <v>24</v>
      </c>
      <c r="B97" s="32">
        <v>2203</v>
      </c>
      <c r="C97" s="32">
        <v>1210</v>
      </c>
      <c r="D97" s="32">
        <v>1750</v>
      </c>
      <c r="E97" s="32">
        <v>2604</v>
      </c>
      <c r="F97" s="33">
        <f t="shared" si="25"/>
        <v>0.48799999999999999</v>
      </c>
      <c r="G97" s="32">
        <f t="shared" si="24"/>
        <v>854</v>
      </c>
      <c r="H97" s="33">
        <f t="shared" si="28"/>
        <v>9.7517059868134769E-4</v>
      </c>
      <c r="I97" s="84"/>
      <c r="J97" s="32">
        <v>17094</v>
      </c>
      <c r="K97" s="32">
        <v>17082</v>
      </c>
      <c r="L97" s="32">
        <v>18449</v>
      </c>
      <c r="M97" s="32">
        <v>25328</v>
      </c>
      <c r="N97" s="33">
        <f t="shared" si="26"/>
        <v>0.37286573798037836</v>
      </c>
      <c r="O97" s="32">
        <f t="shared" si="27"/>
        <v>6879</v>
      </c>
      <c r="P97" s="33">
        <f t="shared" si="29"/>
        <v>1.5228149277228074E-3</v>
      </c>
    </row>
    <row r="98" spans="1:16" x14ac:dyDescent="0.25">
      <c r="A98" s="31" t="s">
        <v>25</v>
      </c>
      <c r="B98" s="32">
        <v>8954</v>
      </c>
      <c r="C98" s="32">
        <v>9037</v>
      </c>
      <c r="D98" s="32">
        <v>8273</v>
      </c>
      <c r="E98" s="32">
        <v>5680</v>
      </c>
      <c r="F98" s="33">
        <f t="shared" si="25"/>
        <v>-0.31342922760788106</v>
      </c>
      <c r="G98" s="32">
        <f t="shared" si="24"/>
        <v>-2593</v>
      </c>
      <c r="H98" s="33">
        <f t="shared" si="28"/>
        <v>2.1271002306106203E-3</v>
      </c>
      <c r="I98" s="84"/>
      <c r="J98" s="32">
        <v>333863</v>
      </c>
      <c r="K98" s="32">
        <v>311937</v>
      </c>
      <c r="L98" s="32">
        <v>303207</v>
      </c>
      <c r="M98" s="32">
        <v>266540</v>
      </c>
      <c r="N98" s="33">
        <f t="shared" si="26"/>
        <v>-0.12093058537566748</v>
      </c>
      <c r="O98" s="32">
        <f t="shared" si="27"/>
        <v>-36667</v>
      </c>
      <c r="P98" s="33">
        <f t="shared" si="29"/>
        <v>1.602539050991934E-2</v>
      </c>
    </row>
    <row r="99" spans="1:16" x14ac:dyDescent="0.25">
      <c r="A99" s="31" t="s">
        <v>26</v>
      </c>
      <c r="B99" s="32">
        <v>15931</v>
      </c>
      <c r="C99" s="32">
        <v>19407</v>
      </c>
      <c r="D99" s="32">
        <v>9044</v>
      </c>
      <c r="E99" s="32">
        <v>11885</v>
      </c>
      <c r="F99" s="33">
        <f t="shared" si="25"/>
        <v>0.31413091552410433</v>
      </c>
      <c r="G99" s="32">
        <f t="shared" si="24"/>
        <v>2841</v>
      </c>
      <c r="H99" s="33">
        <f t="shared" si="28"/>
        <v>4.4508074367618344E-3</v>
      </c>
      <c r="I99" s="84"/>
      <c r="J99" s="32">
        <v>79765</v>
      </c>
      <c r="K99" s="32">
        <v>76803</v>
      </c>
      <c r="L99" s="32">
        <v>77470</v>
      </c>
      <c r="M99" s="32">
        <v>74032</v>
      </c>
      <c r="N99" s="33">
        <f t="shared" si="26"/>
        <v>-4.4378469084807026E-2</v>
      </c>
      <c r="O99" s="32">
        <f t="shared" si="27"/>
        <v>-3438</v>
      </c>
      <c r="P99" s="33">
        <f t="shared" si="29"/>
        <v>4.4510831778732975E-3</v>
      </c>
    </row>
    <row r="100" spans="1:16" x14ac:dyDescent="0.25">
      <c r="A100" s="31" t="s">
        <v>27</v>
      </c>
      <c r="B100" s="32">
        <v>3990</v>
      </c>
      <c r="C100" s="32">
        <v>1496</v>
      </c>
      <c r="D100" s="32">
        <v>665</v>
      </c>
      <c r="E100" s="32">
        <v>972</v>
      </c>
      <c r="F100" s="33">
        <f t="shared" si="25"/>
        <v>0.46165413533834587</v>
      </c>
      <c r="G100" s="32">
        <f t="shared" si="24"/>
        <v>307</v>
      </c>
      <c r="H100" s="33">
        <f t="shared" si="28"/>
        <v>3.6400377185801457E-4</v>
      </c>
      <c r="I100" s="84"/>
      <c r="J100" s="32">
        <v>305894</v>
      </c>
      <c r="K100" s="32">
        <v>294700</v>
      </c>
      <c r="L100" s="32">
        <v>246709</v>
      </c>
      <c r="M100" s="32">
        <v>218875</v>
      </c>
      <c r="N100" s="33">
        <f t="shared" si="26"/>
        <v>-0.11282117798702118</v>
      </c>
      <c r="O100" s="32">
        <f t="shared" si="27"/>
        <v>-27834</v>
      </c>
      <c r="P100" s="33">
        <f t="shared" si="29"/>
        <v>1.3159590860128294E-2</v>
      </c>
    </row>
    <row r="101" spans="1:16" x14ac:dyDescent="0.25">
      <c r="A101" s="31" t="s">
        <v>28</v>
      </c>
      <c r="B101" s="32">
        <v>2040</v>
      </c>
      <c r="C101" s="32">
        <v>2470</v>
      </c>
      <c r="D101" s="32">
        <v>2575</v>
      </c>
      <c r="E101" s="32">
        <v>2153</v>
      </c>
      <c r="F101" s="33">
        <f t="shared" si="25"/>
        <v>-0.16388349514563105</v>
      </c>
      <c r="G101" s="32">
        <f t="shared" si="24"/>
        <v>-422</v>
      </c>
      <c r="H101" s="33">
        <f t="shared" si="28"/>
        <v>8.0627584445504665E-4</v>
      </c>
      <c r="I101" s="84"/>
      <c r="J101" s="32">
        <v>20990</v>
      </c>
      <c r="K101" s="32">
        <v>26895</v>
      </c>
      <c r="L101" s="32">
        <v>23440</v>
      </c>
      <c r="M101" s="32">
        <v>25594</v>
      </c>
      <c r="N101" s="33">
        <f t="shared" si="26"/>
        <v>9.1894197952218537E-2</v>
      </c>
      <c r="O101" s="32">
        <f t="shared" si="27"/>
        <v>2154</v>
      </c>
      <c r="P101" s="33">
        <f t="shared" si="29"/>
        <v>1.5388078513951962E-3</v>
      </c>
    </row>
    <row r="102" spans="1:16" x14ac:dyDescent="0.25">
      <c r="A102" s="31" t="s">
        <v>29</v>
      </c>
      <c r="B102" s="32">
        <v>1193615</v>
      </c>
      <c r="C102" s="32">
        <v>1285987</v>
      </c>
      <c r="D102" s="32">
        <v>1248218</v>
      </c>
      <c r="E102" s="32">
        <v>1214121</v>
      </c>
      <c r="F102" s="33">
        <f t="shared" si="25"/>
        <v>-2.7316542462935134E-2</v>
      </c>
      <c r="G102" s="32">
        <f t="shared" si="24"/>
        <v>-34097</v>
      </c>
      <c r="H102" s="33">
        <f t="shared" si="28"/>
        <v>0.45467553857204168</v>
      </c>
      <c r="I102" s="84"/>
      <c r="J102" s="32">
        <v>6422185</v>
      </c>
      <c r="K102" s="32">
        <v>6981863</v>
      </c>
      <c r="L102" s="32">
        <v>6814372</v>
      </c>
      <c r="M102" s="32">
        <v>6817039</v>
      </c>
      <c r="N102" s="33">
        <f t="shared" si="26"/>
        <v>3.9137869197625186E-4</v>
      </c>
      <c r="O102" s="32">
        <f t="shared" si="27"/>
        <v>2667</v>
      </c>
      <c r="P102" s="33">
        <f t="shared" si="29"/>
        <v>0.40986610676202456</v>
      </c>
    </row>
    <row r="103" spans="1:16" x14ac:dyDescent="0.25">
      <c r="A103" s="31" t="s">
        <v>30</v>
      </c>
      <c r="B103" s="32">
        <v>88212</v>
      </c>
      <c r="C103" s="32">
        <v>98115</v>
      </c>
      <c r="D103" s="32">
        <v>100892</v>
      </c>
      <c r="E103" s="32">
        <v>102908</v>
      </c>
      <c r="F103" s="33">
        <f t="shared" si="25"/>
        <v>1.9981762676921866E-2</v>
      </c>
      <c r="G103" s="32">
        <f t="shared" si="24"/>
        <v>2016</v>
      </c>
      <c r="H103" s="33">
        <f t="shared" si="28"/>
        <v>3.8537963121774238E-2</v>
      </c>
      <c r="I103" s="84"/>
      <c r="J103" s="32">
        <v>735409</v>
      </c>
      <c r="K103" s="32">
        <v>803708</v>
      </c>
      <c r="L103" s="32">
        <v>751344</v>
      </c>
      <c r="M103" s="32">
        <v>729269</v>
      </c>
      <c r="N103" s="33">
        <f t="shared" si="26"/>
        <v>-2.9380683149130116E-2</v>
      </c>
      <c r="O103" s="32">
        <f t="shared" si="27"/>
        <v>-22075</v>
      </c>
      <c r="P103" s="33">
        <f t="shared" si="29"/>
        <v>4.3846403961050377E-2</v>
      </c>
    </row>
    <row r="104" spans="1:16" x14ac:dyDescent="0.25">
      <c r="A104" s="31" t="s">
        <v>31</v>
      </c>
      <c r="B104" s="32">
        <v>94339</v>
      </c>
      <c r="C104" s="32">
        <v>97442</v>
      </c>
      <c r="D104" s="32">
        <v>84518</v>
      </c>
      <c r="E104" s="32">
        <v>83831</v>
      </c>
      <c r="F104" s="33">
        <f t="shared" si="25"/>
        <v>-8.1284460115005341E-3</v>
      </c>
      <c r="G104" s="32">
        <f t="shared" si="24"/>
        <v>-687</v>
      </c>
      <c r="H104" s="33">
        <f t="shared" si="28"/>
        <v>3.1393827364844876E-2</v>
      </c>
      <c r="I104" s="84"/>
      <c r="J104" s="32">
        <v>592295</v>
      </c>
      <c r="K104" s="32">
        <v>644915</v>
      </c>
      <c r="L104" s="32">
        <v>593115</v>
      </c>
      <c r="M104" s="32">
        <v>588741</v>
      </c>
      <c r="N104" s="33">
        <f t="shared" si="26"/>
        <v>-7.3746238081990878E-3</v>
      </c>
      <c r="O104" s="32">
        <f t="shared" si="27"/>
        <v>-4374</v>
      </c>
      <c r="P104" s="33">
        <f t="shared" si="29"/>
        <v>3.5397330360172667E-2</v>
      </c>
    </row>
    <row r="105" spans="1:16" x14ac:dyDescent="0.25">
      <c r="A105" s="31" t="s">
        <v>32</v>
      </c>
      <c r="B105" s="32">
        <v>73827</v>
      </c>
      <c r="C105" s="32">
        <v>75568</v>
      </c>
      <c r="D105" s="32">
        <v>70703</v>
      </c>
      <c r="E105" s="32">
        <v>73004</v>
      </c>
      <c r="F105" s="33">
        <f t="shared" si="25"/>
        <v>3.2544587924133284E-2</v>
      </c>
      <c r="G105" s="32">
        <f t="shared" si="24"/>
        <v>2301</v>
      </c>
      <c r="H105" s="33">
        <f t="shared" si="28"/>
        <v>2.733922979498199E-2</v>
      </c>
      <c r="I105" s="84"/>
      <c r="J105" s="32">
        <v>540701</v>
      </c>
      <c r="K105" s="32">
        <v>576063</v>
      </c>
      <c r="L105" s="32">
        <v>527185</v>
      </c>
      <c r="M105" s="32">
        <v>536065</v>
      </c>
      <c r="N105" s="33">
        <f t="shared" si="26"/>
        <v>1.6844181833701732E-2</v>
      </c>
      <c r="O105" s="32">
        <f t="shared" si="27"/>
        <v>8880</v>
      </c>
      <c r="P105" s="33">
        <f t="shared" si="29"/>
        <v>3.2230250482854023E-2</v>
      </c>
    </row>
    <row r="106" spans="1:16" x14ac:dyDescent="0.25">
      <c r="A106" s="31" t="s">
        <v>33</v>
      </c>
      <c r="B106" s="32">
        <v>106380</v>
      </c>
      <c r="C106" s="32">
        <v>133391</v>
      </c>
      <c r="D106" s="32">
        <v>156807</v>
      </c>
      <c r="E106" s="32">
        <v>166616</v>
      </c>
      <c r="F106" s="33">
        <f t="shared" si="25"/>
        <v>6.2554605342873826E-2</v>
      </c>
      <c r="G106" s="32">
        <f t="shared" si="24"/>
        <v>9809</v>
      </c>
      <c r="H106" s="33">
        <f t="shared" si="28"/>
        <v>6.2395938736517442E-2</v>
      </c>
      <c r="I106" s="84"/>
      <c r="J106" s="32">
        <v>538687</v>
      </c>
      <c r="K106" s="32">
        <v>686793</v>
      </c>
      <c r="L106" s="32">
        <v>767293</v>
      </c>
      <c r="M106" s="32">
        <v>806415</v>
      </c>
      <c r="N106" s="33">
        <f t="shared" si="26"/>
        <v>5.0987041456132198E-2</v>
      </c>
      <c r="O106" s="32">
        <f t="shared" si="27"/>
        <v>39122</v>
      </c>
      <c r="P106" s="33">
        <f t="shared" si="29"/>
        <v>4.8484712568682392E-2</v>
      </c>
    </row>
    <row r="107" spans="1:16" x14ac:dyDescent="0.25">
      <c r="A107" s="31" t="s">
        <v>34</v>
      </c>
      <c r="B107" s="32">
        <v>41476</v>
      </c>
      <c r="C107" s="32">
        <v>29096</v>
      </c>
      <c r="D107" s="32">
        <v>30835</v>
      </c>
      <c r="E107" s="32">
        <v>25666</v>
      </c>
      <c r="F107" s="33">
        <f t="shared" si="25"/>
        <v>-0.16763418193611157</v>
      </c>
      <c r="G107" s="32">
        <f t="shared" si="24"/>
        <v>-5169</v>
      </c>
      <c r="H107" s="33">
        <f t="shared" si="28"/>
        <v>9.6116469223331297E-3</v>
      </c>
      <c r="I107" s="84"/>
      <c r="J107" s="32">
        <v>272987</v>
      </c>
      <c r="K107" s="32">
        <v>236491</v>
      </c>
      <c r="L107" s="32">
        <v>231404</v>
      </c>
      <c r="M107" s="32">
        <v>203853</v>
      </c>
      <c r="N107" s="33">
        <f t="shared" si="26"/>
        <v>-0.11906017182071182</v>
      </c>
      <c r="O107" s="32">
        <f t="shared" si="27"/>
        <v>-27551</v>
      </c>
      <c r="P107" s="33">
        <f t="shared" si="29"/>
        <v>1.2256411539050752E-2</v>
      </c>
    </row>
    <row r="108" spans="1:16" x14ac:dyDescent="0.25">
      <c r="A108" s="31" t="s">
        <v>35</v>
      </c>
      <c r="B108" s="32">
        <v>74941</v>
      </c>
      <c r="C108" s="32">
        <v>80646</v>
      </c>
      <c r="D108" s="32">
        <v>72755</v>
      </c>
      <c r="E108" s="32">
        <v>63353</v>
      </c>
      <c r="F108" s="33">
        <f t="shared" si="25"/>
        <v>-0.12922823173665043</v>
      </c>
      <c r="G108" s="32">
        <f t="shared" si="24"/>
        <v>-9402</v>
      </c>
      <c r="H108" s="33">
        <f t="shared" si="28"/>
        <v>2.3725031850330036E-2</v>
      </c>
      <c r="I108" s="84"/>
      <c r="J108" s="32">
        <v>508211</v>
      </c>
      <c r="K108" s="32">
        <v>583797</v>
      </c>
      <c r="L108" s="32">
        <v>570311</v>
      </c>
      <c r="M108" s="32">
        <v>489039</v>
      </c>
      <c r="N108" s="33">
        <f t="shared" si="26"/>
        <v>-0.1425047035740149</v>
      </c>
      <c r="O108" s="32">
        <f t="shared" si="27"/>
        <v>-81272</v>
      </c>
      <c r="P108" s="33">
        <f t="shared" si="29"/>
        <v>2.9402869924140634E-2</v>
      </c>
    </row>
    <row r="109" spans="1:16" x14ac:dyDescent="0.25">
      <c r="A109" s="31" t="s">
        <v>36</v>
      </c>
      <c r="B109" s="32">
        <v>4669</v>
      </c>
      <c r="C109" s="32">
        <v>5000</v>
      </c>
      <c r="D109" s="32">
        <v>3361</v>
      </c>
      <c r="E109" s="32">
        <v>2829</v>
      </c>
      <c r="F109" s="33">
        <f t="shared" si="25"/>
        <v>-0.15828622433799466</v>
      </c>
      <c r="G109" s="32">
        <f t="shared" si="24"/>
        <v>-532</v>
      </c>
      <c r="H109" s="33">
        <f t="shared" si="28"/>
        <v>1.059430731055888E-3</v>
      </c>
      <c r="I109" s="84"/>
      <c r="J109" s="32">
        <v>239489</v>
      </c>
      <c r="K109" s="32">
        <v>278799</v>
      </c>
      <c r="L109" s="32">
        <v>276122</v>
      </c>
      <c r="M109" s="32">
        <v>256527</v>
      </c>
      <c r="N109" s="33">
        <f t="shared" si="26"/>
        <v>-7.0965008221003711E-2</v>
      </c>
      <c r="O109" s="32">
        <f t="shared" si="27"/>
        <v>-19595</v>
      </c>
      <c r="P109" s="33">
        <f t="shared" si="29"/>
        <v>1.5423371168822985E-2</v>
      </c>
    </row>
    <row r="110" spans="1:16" x14ac:dyDescent="0.25">
      <c r="A110" s="31" t="s">
        <v>37</v>
      </c>
      <c r="B110" s="32">
        <v>6600</v>
      </c>
      <c r="C110" s="32">
        <v>3661</v>
      </c>
      <c r="D110" s="32">
        <v>4115</v>
      </c>
      <c r="E110" s="32">
        <v>3812</v>
      </c>
      <c r="F110" s="33">
        <f t="shared" si="25"/>
        <v>-7.3633049817739993E-2</v>
      </c>
      <c r="G110" s="32">
        <f t="shared" si="24"/>
        <v>-303</v>
      </c>
      <c r="H110" s="33">
        <f t="shared" si="28"/>
        <v>1.4275538871633246E-3</v>
      </c>
      <c r="I110" s="84"/>
      <c r="J110" s="32">
        <v>303795</v>
      </c>
      <c r="K110" s="32">
        <v>325773</v>
      </c>
      <c r="L110" s="32">
        <v>276550</v>
      </c>
      <c r="M110" s="32">
        <v>262545</v>
      </c>
      <c r="N110" s="33">
        <f t="shared" si="26"/>
        <v>-5.0641836919182781E-2</v>
      </c>
      <c r="O110" s="32">
        <f t="shared" si="27"/>
        <v>-14005</v>
      </c>
      <c r="P110" s="33">
        <f t="shared" si="29"/>
        <v>1.5785196035967484E-2</v>
      </c>
    </row>
    <row r="111" spans="1:16" x14ac:dyDescent="0.25">
      <c r="A111" s="31" t="s">
        <v>38</v>
      </c>
      <c r="B111" s="32">
        <v>14409</v>
      </c>
      <c r="C111" s="32">
        <v>16753</v>
      </c>
      <c r="D111" s="32">
        <v>12343</v>
      </c>
      <c r="E111" s="32">
        <v>9774</v>
      </c>
      <c r="F111" s="33">
        <f t="shared" si="25"/>
        <v>-0.20813416511382965</v>
      </c>
      <c r="G111" s="32">
        <f t="shared" si="24"/>
        <v>-2569</v>
      </c>
      <c r="H111" s="33">
        <f t="shared" si="28"/>
        <v>3.6602601503500352E-3</v>
      </c>
      <c r="I111" s="84"/>
      <c r="J111" s="32">
        <v>90661</v>
      </c>
      <c r="K111" s="32">
        <v>102094</v>
      </c>
      <c r="L111" s="32">
        <v>78924</v>
      </c>
      <c r="M111" s="32">
        <v>78652</v>
      </c>
      <c r="N111" s="33">
        <f t="shared" si="26"/>
        <v>-3.4463534539557195E-3</v>
      </c>
      <c r="O111" s="32">
        <f t="shared" si="27"/>
        <v>-272</v>
      </c>
      <c r="P111" s="33">
        <f t="shared" si="29"/>
        <v>4.7288550100779468E-3</v>
      </c>
    </row>
    <row r="112" spans="1:16" x14ac:dyDescent="0.25">
      <c r="A112" s="31" t="s">
        <v>39</v>
      </c>
      <c r="B112" s="32">
        <v>11493</v>
      </c>
      <c r="C112" s="32">
        <v>14039</v>
      </c>
      <c r="D112" s="32">
        <v>11973</v>
      </c>
      <c r="E112" s="32">
        <v>11759</v>
      </c>
      <c r="F112" s="33">
        <f t="shared" si="25"/>
        <v>-1.7873548818174267E-2</v>
      </c>
      <c r="G112" s="32">
        <f t="shared" si="24"/>
        <v>-214</v>
      </c>
      <c r="H112" s="33">
        <f t="shared" si="28"/>
        <v>4.403621762632092E-3</v>
      </c>
      <c r="I112" s="84"/>
      <c r="J112" s="32">
        <v>59268</v>
      </c>
      <c r="K112" s="32">
        <v>81151</v>
      </c>
      <c r="L112" s="32">
        <v>72830</v>
      </c>
      <c r="M112" s="32">
        <v>75174</v>
      </c>
      <c r="N112" s="33">
        <f t="shared" si="26"/>
        <v>3.218453933818477E-2</v>
      </c>
      <c r="O112" s="32">
        <f t="shared" si="27"/>
        <v>2344</v>
      </c>
      <c r="P112" s="33">
        <f t="shared" si="29"/>
        <v>4.5197445268728015E-3</v>
      </c>
    </row>
    <row r="113" spans="1:16" x14ac:dyDescent="0.25">
      <c r="A113" s="31" t="s">
        <v>40</v>
      </c>
      <c r="B113" s="32">
        <v>18094</v>
      </c>
      <c r="C113" s="32">
        <v>14857</v>
      </c>
      <c r="D113" s="32">
        <v>15056</v>
      </c>
      <c r="E113" s="32">
        <v>15984</v>
      </c>
      <c r="F113" s="33">
        <f t="shared" si="25"/>
        <v>6.1636556854410163E-2</v>
      </c>
      <c r="G113" s="32">
        <f t="shared" si="24"/>
        <v>928</v>
      </c>
      <c r="H113" s="33">
        <f t="shared" si="28"/>
        <v>5.9858398038873505E-3</v>
      </c>
      <c r="I113" s="84"/>
      <c r="J113" s="32">
        <v>51793</v>
      </c>
      <c r="K113" s="32">
        <v>48810</v>
      </c>
      <c r="L113" s="32">
        <v>47552</v>
      </c>
      <c r="M113" s="32">
        <v>54007</v>
      </c>
      <c r="N113" s="33">
        <f t="shared" si="26"/>
        <v>0.13574613055181706</v>
      </c>
      <c r="O113" s="32">
        <f t="shared" si="27"/>
        <v>6455</v>
      </c>
      <c r="P113" s="33">
        <f t="shared" si="29"/>
        <v>3.2471046194537923E-3</v>
      </c>
    </row>
    <row r="114" spans="1:16" x14ac:dyDescent="0.25">
      <c r="A114" s="31" t="s">
        <v>41</v>
      </c>
      <c r="B114" s="32">
        <v>4999</v>
      </c>
      <c r="C114" s="32">
        <v>4910</v>
      </c>
      <c r="D114" s="32">
        <v>3692</v>
      </c>
      <c r="E114" s="32">
        <v>3329</v>
      </c>
      <c r="F114" s="33">
        <f t="shared" si="25"/>
        <v>-9.8320693391115932E-2</v>
      </c>
      <c r="G114" s="32">
        <f t="shared" si="24"/>
        <v>-363</v>
      </c>
      <c r="H114" s="33">
        <f t="shared" si="28"/>
        <v>1.2466754696659778E-3</v>
      </c>
      <c r="I114" s="84"/>
      <c r="J114" s="32">
        <v>91719</v>
      </c>
      <c r="K114" s="32">
        <v>95007</v>
      </c>
      <c r="L114" s="32">
        <v>66506</v>
      </c>
      <c r="M114" s="32">
        <v>63453</v>
      </c>
      <c r="N114" s="33">
        <f t="shared" si="26"/>
        <v>-4.5905632574504529E-2</v>
      </c>
      <c r="O114" s="32">
        <f t="shared" si="27"/>
        <v>-3053</v>
      </c>
      <c r="P114" s="33">
        <f t="shared" si="29"/>
        <v>3.8150337811432128E-3</v>
      </c>
    </row>
    <row r="115" spans="1:16" x14ac:dyDescent="0.25">
      <c r="A115" s="31" t="s">
        <v>42</v>
      </c>
      <c r="B115" s="32">
        <v>23893</v>
      </c>
      <c r="C115" s="32">
        <v>25172</v>
      </c>
      <c r="D115" s="32">
        <v>26860</v>
      </c>
      <c r="E115" s="32">
        <v>21716</v>
      </c>
      <c r="F115" s="33">
        <f t="shared" si="25"/>
        <v>-0.19151154132539094</v>
      </c>
      <c r="G115" s="32">
        <f t="shared" si="24"/>
        <v>-5144</v>
      </c>
      <c r="H115" s="33">
        <f t="shared" si="28"/>
        <v>8.1324134873134203E-3</v>
      </c>
      <c r="I115" s="84"/>
      <c r="J115" s="32">
        <v>97281</v>
      </c>
      <c r="K115" s="32">
        <v>113913</v>
      </c>
      <c r="L115" s="32">
        <v>106484</v>
      </c>
      <c r="M115" s="32">
        <v>108402</v>
      </c>
      <c r="N115" s="33">
        <f t="shared" si="26"/>
        <v>1.8012095713910048E-2</v>
      </c>
      <c r="O115" s="32">
        <f t="shared" si="27"/>
        <v>1918</v>
      </c>
      <c r="P115" s="33">
        <f t="shared" si="29"/>
        <v>6.5175372629109191E-3</v>
      </c>
    </row>
    <row r="116" spans="1:16" x14ac:dyDescent="0.25">
      <c r="A116" s="31" t="s">
        <v>43</v>
      </c>
      <c r="B116" s="32">
        <v>54228</v>
      </c>
      <c r="C116" s="32">
        <v>74993</v>
      </c>
      <c r="D116" s="32">
        <v>71340</v>
      </c>
      <c r="E116" s="32">
        <v>75341</v>
      </c>
      <c r="F116" s="33">
        <f t="shared" si="25"/>
        <v>5.608354359405654E-2</v>
      </c>
      <c r="G116" s="32">
        <f t="shared" si="24"/>
        <v>4001</v>
      </c>
      <c r="H116" s="33">
        <f t="shared" si="28"/>
        <v>2.821441170324555E-2</v>
      </c>
      <c r="I116" s="84"/>
      <c r="J116" s="32">
        <v>342526</v>
      </c>
      <c r="K116" s="32">
        <v>461913</v>
      </c>
      <c r="L116" s="32">
        <v>463070</v>
      </c>
      <c r="M116" s="32">
        <v>475233</v>
      </c>
      <c r="N116" s="33">
        <f t="shared" si="26"/>
        <v>2.6266007299112548E-2</v>
      </c>
      <c r="O116" s="32">
        <f t="shared" si="27"/>
        <v>12163</v>
      </c>
      <c r="P116" s="33">
        <f t="shared" si="29"/>
        <v>2.8572801111279723E-2</v>
      </c>
    </row>
    <row r="117" spans="1:16" x14ac:dyDescent="0.25">
      <c r="A117" s="31" t="s">
        <v>44</v>
      </c>
      <c r="B117" s="32">
        <v>21370</v>
      </c>
      <c r="C117" s="32">
        <v>16098</v>
      </c>
      <c r="D117" s="32">
        <v>18814</v>
      </c>
      <c r="E117" s="32">
        <v>16939</v>
      </c>
      <c r="F117" s="33">
        <f t="shared" si="25"/>
        <v>-9.9659827787817568E-2</v>
      </c>
      <c r="G117" s="32">
        <f t="shared" si="24"/>
        <v>-1875</v>
      </c>
      <c r="H117" s="33">
        <f t="shared" si="28"/>
        <v>6.3434772546326224E-3</v>
      </c>
      <c r="I117" s="84"/>
      <c r="J117" s="32">
        <v>166956</v>
      </c>
      <c r="K117" s="32">
        <v>148147</v>
      </c>
      <c r="L117" s="32">
        <v>153875</v>
      </c>
      <c r="M117" s="32">
        <v>152116</v>
      </c>
      <c r="N117" s="33">
        <f t="shared" si="26"/>
        <v>-1.1431356620633659E-2</v>
      </c>
      <c r="O117" s="32">
        <f t="shared" si="27"/>
        <v>-1759</v>
      </c>
      <c r="P117" s="33">
        <f t="shared" si="29"/>
        <v>9.145787884771106E-3</v>
      </c>
    </row>
    <row r="118" spans="1:16" x14ac:dyDescent="0.25">
      <c r="A118" s="52" t="s">
        <v>45</v>
      </c>
      <c r="B118" s="32">
        <v>3783</v>
      </c>
      <c r="C118" s="32">
        <v>3354</v>
      </c>
      <c r="D118" s="32">
        <v>2542</v>
      </c>
      <c r="E118" s="32">
        <v>2184</v>
      </c>
      <c r="F118" s="33">
        <f t="shared" si="25"/>
        <v>-0.14083398898505117</v>
      </c>
      <c r="G118" s="32">
        <f t="shared" si="24"/>
        <v>-358</v>
      </c>
      <c r="H118" s="33">
        <f t="shared" si="28"/>
        <v>8.1788501824887221E-4</v>
      </c>
      <c r="I118" s="84"/>
      <c r="J118" s="32">
        <v>31025</v>
      </c>
      <c r="K118" s="32">
        <v>25016</v>
      </c>
      <c r="L118" s="32">
        <v>23169</v>
      </c>
      <c r="M118" s="32">
        <v>19093</v>
      </c>
      <c r="N118" s="33">
        <f t="shared" si="26"/>
        <v>-0.17592472700591311</v>
      </c>
      <c r="O118" s="32">
        <f t="shared" si="27"/>
        <v>-4076</v>
      </c>
      <c r="P118" s="33">
        <f t="shared" si="29"/>
        <v>1.1479432017929389E-3</v>
      </c>
    </row>
    <row r="119" spans="1:16" x14ac:dyDescent="0.25">
      <c r="A119" s="34" t="s">
        <v>46</v>
      </c>
      <c r="B119" s="64">
        <f>B94-SUM(B95:B118)</f>
        <v>110438</v>
      </c>
      <c r="C119" s="64">
        <f>C94-SUM(C95:C118)</f>
        <v>106028</v>
      </c>
      <c r="D119" s="64">
        <f>D94-SUM(D95:D118)</f>
        <v>112294</v>
      </c>
      <c r="E119" s="64">
        <f>E94-SUM(E95:E118)</f>
        <v>99435</v>
      </c>
      <c r="F119" s="65">
        <f t="shared" si="25"/>
        <v>-0.11451190624610397</v>
      </c>
      <c r="G119" s="64">
        <f t="shared" si="24"/>
        <v>-12859</v>
      </c>
      <c r="H119" s="65">
        <f t="shared" si="28"/>
        <v>3.7237361167388558E-2</v>
      </c>
      <c r="I119" s="84"/>
      <c r="J119" s="64">
        <f>J94-SUM(J95:J118)</f>
        <v>803622</v>
      </c>
      <c r="K119" s="64">
        <f>K94-SUM(K95:K118)</f>
        <v>713874</v>
      </c>
      <c r="L119" s="64">
        <f>L94-SUM(L95:L118)</f>
        <v>740212</v>
      </c>
      <c r="M119" s="64">
        <f>M94-SUM(M95:M118)</f>
        <v>663664</v>
      </c>
      <c r="N119" s="65">
        <f t="shared" si="26"/>
        <v>-0.10341361663955728</v>
      </c>
      <c r="O119" s="64">
        <f t="shared" si="27"/>
        <v>-76548</v>
      </c>
      <c r="P119" s="65">
        <f t="shared" si="29"/>
        <v>3.9901983819971149E-2</v>
      </c>
    </row>
    <row r="120" spans="1:16" ht="21" x14ac:dyDescent="0.35">
      <c r="A120" s="66" t="s">
        <v>61</v>
      </c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</row>
    <row r="121" spans="1:16" x14ac:dyDescent="0.25">
      <c r="A121" s="67"/>
      <c r="B121" s="11" t="s">
        <v>153</v>
      </c>
      <c r="C121" s="12"/>
      <c r="D121" s="12"/>
      <c r="E121" s="12"/>
      <c r="F121" s="12"/>
      <c r="G121" s="12"/>
      <c r="H121" s="13"/>
      <c r="I121" s="68"/>
      <c r="J121" s="11" t="str">
        <f>J$5</f>
        <v>acumulado junio</v>
      </c>
      <c r="K121" s="12"/>
      <c r="L121" s="12"/>
      <c r="M121" s="12"/>
      <c r="N121" s="12"/>
      <c r="O121" s="12"/>
      <c r="P121" s="13"/>
    </row>
    <row r="122" spans="1:16" x14ac:dyDescent="0.25">
      <c r="A122" s="15"/>
      <c r="B122" s="17">
        <f>B$6</f>
        <v>2023</v>
      </c>
      <c r="C122" s="17">
        <f>C$6</f>
        <v>2024</v>
      </c>
      <c r="D122" s="17">
        <f>D$6</f>
        <v>2025</v>
      </c>
      <c r="E122" s="17">
        <f>E$6</f>
        <v>2026</v>
      </c>
      <c r="F122" s="17" t="str">
        <f>CONCATENATE("var ",RIGHT(E122,2),"/",RIGHT(D122,2))</f>
        <v>var 26/25</v>
      </c>
      <c r="G122" s="17" t="str">
        <f>CONCATENATE("dif ",RIGHT(E122,2),"-",RIGHT(D122,2))</f>
        <v>dif 26-25</v>
      </c>
      <c r="H122" s="17" t="str">
        <f>CONCATENATE("cuota ",RIGHT(E122,2))</f>
        <v>cuota 26</v>
      </c>
      <c r="I122" s="69"/>
      <c r="J122" s="17">
        <f>J$6</f>
        <v>2023</v>
      </c>
      <c r="K122" s="17">
        <f>K$6</f>
        <v>2024</v>
      </c>
      <c r="L122" s="17">
        <f>L$6</f>
        <v>2025</v>
      </c>
      <c r="M122" s="17">
        <f>M$6</f>
        <v>2026</v>
      </c>
      <c r="N122" s="17" t="str">
        <f>CONCATENATE("var ",RIGHT(M122,2),"/",RIGHT(K122,2))</f>
        <v>var 26/24</v>
      </c>
      <c r="O122" s="17" t="str">
        <f>CONCATENATE("dif ",RIGHT(M122,2),"-",RIGHT(L122,2))</f>
        <v>dif 26-25</v>
      </c>
      <c r="P122" s="17" t="str">
        <f>CONCATENATE("cuota ",RIGHT(M122,2))</f>
        <v>cuota 26</v>
      </c>
    </row>
    <row r="123" spans="1:16" x14ac:dyDescent="0.25">
      <c r="A123" s="70" t="s">
        <v>48</v>
      </c>
      <c r="B123" s="71">
        <v>2670685</v>
      </c>
      <c r="C123" s="71">
        <v>2787401</v>
      </c>
      <c r="D123" s="71">
        <v>2736656</v>
      </c>
      <c r="E123" s="71">
        <v>2670302</v>
      </c>
      <c r="F123" s="72">
        <f>E123/D123-1</f>
        <v>-2.4246379523038319E-2</v>
      </c>
      <c r="G123" s="71">
        <f t="shared" ref="G123:G133" si="30">E123-D123</f>
        <v>-66354</v>
      </c>
      <c r="H123" s="72">
        <f t="shared" ref="H123:H133" si="31">E123/$E$123</f>
        <v>1</v>
      </c>
      <c r="I123" s="73"/>
      <c r="J123" s="71">
        <v>16459932</v>
      </c>
      <c r="K123" s="71">
        <v>17563912</v>
      </c>
      <c r="L123" s="71">
        <v>16983898</v>
      </c>
      <c r="M123" s="71">
        <v>16632356</v>
      </c>
      <c r="N123" s="72">
        <f>M123/L123-1</f>
        <v>-2.0698546352551084E-2</v>
      </c>
      <c r="O123" s="71">
        <f>M123-L123</f>
        <v>-351542</v>
      </c>
      <c r="P123" s="72">
        <f>M123/$M$123</f>
        <v>1</v>
      </c>
    </row>
    <row r="124" spans="1:16" x14ac:dyDescent="0.25">
      <c r="A124" s="88" t="s">
        <v>49</v>
      </c>
      <c r="B124" s="89">
        <v>1069466</v>
      </c>
      <c r="C124" s="89">
        <v>1059592</v>
      </c>
      <c r="D124" s="89">
        <v>1003656</v>
      </c>
      <c r="E124" s="89">
        <v>1008339</v>
      </c>
      <c r="F124" s="90">
        <f t="shared" ref="F124:F133" si="32">E124/D124-1</f>
        <v>4.6659413185394794E-3</v>
      </c>
      <c r="G124" s="89">
        <f t="shared" si="30"/>
        <v>4683</v>
      </c>
      <c r="H124" s="90">
        <f t="shared" si="31"/>
        <v>0.37761234497071866</v>
      </c>
      <c r="I124" s="84"/>
      <c r="J124" s="89">
        <v>6497274</v>
      </c>
      <c r="K124" s="89">
        <v>6720853</v>
      </c>
      <c r="L124" s="89">
        <v>6373385</v>
      </c>
      <c r="M124" s="89">
        <v>6409796</v>
      </c>
      <c r="N124" s="90">
        <f t="shared" ref="N124:N133" si="33">M124/L124-1</f>
        <v>5.712976699195238E-3</v>
      </c>
      <c r="O124" s="89">
        <f t="shared" ref="O124:O133" si="34">M124-L124</f>
        <v>36411</v>
      </c>
      <c r="P124" s="90">
        <f t="shared" ref="P124:P133" si="35">M124/$M$123</f>
        <v>0.38538112099091676</v>
      </c>
    </row>
    <row r="125" spans="1:16" x14ac:dyDescent="0.25">
      <c r="A125" s="31" t="s">
        <v>50</v>
      </c>
      <c r="B125" s="32">
        <v>758024</v>
      </c>
      <c r="C125" s="32">
        <v>787690</v>
      </c>
      <c r="D125" s="32">
        <v>808867</v>
      </c>
      <c r="E125" s="32">
        <v>784134</v>
      </c>
      <c r="F125" s="33">
        <f t="shared" si="32"/>
        <v>-3.0577338425229361E-2</v>
      </c>
      <c r="G125" s="32">
        <f t="shared" si="30"/>
        <v>-24733</v>
      </c>
      <c r="H125" s="33">
        <f t="shared" si="31"/>
        <v>0.2936499317305683</v>
      </c>
      <c r="I125" s="84"/>
      <c r="J125" s="32">
        <v>4577973</v>
      </c>
      <c r="K125" s="32">
        <v>4850839</v>
      </c>
      <c r="L125" s="32">
        <v>4821619</v>
      </c>
      <c r="M125" s="32">
        <v>4767342</v>
      </c>
      <c r="N125" s="33">
        <f t="shared" si="33"/>
        <v>-1.1257007241758377E-2</v>
      </c>
      <c r="O125" s="32">
        <f t="shared" si="34"/>
        <v>-54277</v>
      </c>
      <c r="P125" s="33">
        <f t="shared" si="35"/>
        <v>0.28663058919614276</v>
      </c>
    </row>
    <row r="126" spans="1:16" x14ac:dyDescent="0.25">
      <c r="A126" s="31" t="s">
        <v>51</v>
      </c>
      <c r="B126" s="32">
        <v>11134</v>
      </c>
      <c r="C126" s="32">
        <v>12283</v>
      </c>
      <c r="D126" s="32">
        <v>17483</v>
      </c>
      <c r="E126" s="32">
        <v>13075</v>
      </c>
      <c r="F126" s="33">
        <f t="shared" si="32"/>
        <v>-0.25213064119430306</v>
      </c>
      <c r="G126" s="32">
        <f t="shared" si="30"/>
        <v>-4408</v>
      </c>
      <c r="H126" s="33">
        <f t="shared" si="31"/>
        <v>4.8964499146538481E-3</v>
      </c>
      <c r="I126" s="84"/>
      <c r="J126" s="32">
        <v>87423</v>
      </c>
      <c r="K126" s="32">
        <v>93689</v>
      </c>
      <c r="L126" s="32">
        <v>98196</v>
      </c>
      <c r="M126" s="32">
        <v>91144</v>
      </c>
      <c r="N126" s="33">
        <f t="shared" si="33"/>
        <v>-7.1815552568332719E-2</v>
      </c>
      <c r="O126" s="32">
        <f>M126-L126</f>
        <v>-7052</v>
      </c>
      <c r="P126" s="33">
        <f t="shared" si="35"/>
        <v>5.4799211849481813E-3</v>
      </c>
    </row>
    <row r="127" spans="1:16" x14ac:dyDescent="0.25">
      <c r="A127" s="31" t="s">
        <v>52</v>
      </c>
      <c r="B127" s="32">
        <v>393768</v>
      </c>
      <c r="C127" s="32">
        <v>460449</v>
      </c>
      <c r="D127" s="32">
        <v>430081</v>
      </c>
      <c r="E127" s="32">
        <v>433796</v>
      </c>
      <c r="F127" s="33">
        <f t="shared" si="32"/>
        <v>8.6379077429601381E-3</v>
      </c>
      <c r="G127" s="32">
        <f t="shared" si="30"/>
        <v>3715</v>
      </c>
      <c r="H127" s="33">
        <f t="shared" si="31"/>
        <v>0.16245203726020502</v>
      </c>
      <c r="I127" s="84"/>
      <c r="J127" s="32">
        <v>2421026</v>
      </c>
      <c r="K127" s="32">
        <v>2746589</v>
      </c>
      <c r="L127" s="32">
        <v>2729210</v>
      </c>
      <c r="M127" s="32">
        <v>2576088</v>
      </c>
      <c r="N127" s="33">
        <f t="shared" si="33"/>
        <v>-5.6104880166788162E-2</v>
      </c>
      <c r="O127" s="32">
        <f t="shared" si="34"/>
        <v>-153122</v>
      </c>
      <c r="P127" s="33">
        <f t="shared" si="35"/>
        <v>0.1548841306667558</v>
      </c>
    </row>
    <row r="128" spans="1:16" x14ac:dyDescent="0.25">
      <c r="A128" s="31" t="s">
        <v>53</v>
      </c>
      <c r="B128" s="32">
        <v>128219</v>
      </c>
      <c r="C128" s="32">
        <v>124929</v>
      </c>
      <c r="D128" s="32">
        <v>121111</v>
      </c>
      <c r="E128" s="32">
        <v>99057</v>
      </c>
      <c r="F128" s="33">
        <f t="shared" si="32"/>
        <v>-0.18209741476827046</v>
      </c>
      <c r="G128" s="32">
        <f t="shared" si="30"/>
        <v>-22054</v>
      </c>
      <c r="H128" s="33">
        <f t="shared" si="31"/>
        <v>3.7095804144999328E-2</v>
      </c>
      <c r="I128" s="84"/>
      <c r="J128" s="32">
        <v>677250</v>
      </c>
      <c r="K128" s="32">
        <v>706701</v>
      </c>
      <c r="L128" s="32">
        <v>709471</v>
      </c>
      <c r="M128" s="32">
        <v>605347</v>
      </c>
      <c r="N128" s="33">
        <f t="shared" si="33"/>
        <v>-0.14676286980017506</v>
      </c>
      <c r="O128" s="32">
        <f>M128-L128</f>
        <v>-104124</v>
      </c>
      <c r="P128" s="33">
        <f t="shared" si="35"/>
        <v>3.6395745738006087E-2</v>
      </c>
    </row>
    <row r="129" spans="1:16" x14ac:dyDescent="0.25">
      <c r="A129" s="31" t="s">
        <v>54</v>
      </c>
      <c r="B129" s="32">
        <v>38639</v>
      </c>
      <c r="C129" s="32">
        <v>40074</v>
      </c>
      <c r="D129" s="32">
        <v>42497</v>
      </c>
      <c r="E129" s="32">
        <v>40082</v>
      </c>
      <c r="F129" s="33">
        <f t="shared" si="32"/>
        <v>-5.6827540767583562E-2</v>
      </c>
      <c r="G129" s="32">
        <f t="shared" si="30"/>
        <v>-2415</v>
      </c>
      <c r="H129" s="33">
        <f t="shared" si="31"/>
        <v>1.5010287225939238E-2</v>
      </c>
      <c r="I129" s="84"/>
      <c r="J129" s="32">
        <v>294093</v>
      </c>
      <c r="K129" s="32">
        <v>300864</v>
      </c>
      <c r="L129" s="32">
        <v>301669</v>
      </c>
      <c r="M129" s="32">
        <v>315612</v>
      </c>
      <c r="N129" s="33">
        <f t="shared" si="33"/>
        <v>4.6219532003619834E-2</v>
      </c>
      <c r="O129" s="32">
        <f t="shared" si="34"/>
        <v>13943</v>
      </c>
      <c r="P129" s="33">
        <f t="shared" si="35"/>
        <v>1.8975784308609075E-2</v>
      </c>
    </row>
    <row r="130" spans="1:16" x14ac:dyDescent="0.25">
      <c r="A130" s="31" t="s">
        <v>55</v>
      </c>
      <c r="B130" s="32">
        <v>10373</v>
      </c>
      <c r="C130" s="32">
        <v>10115</v>
      </c>
      <c r="D130" s="32">
        <v>11658</v>
      </c>
      <c r="E130" s="32">
        <v>7768</v>
      </c>
      <c r="F130" s="33">
        <f t="shared" si="32"/>
        <v>-0.33367644535940988</v>
      </c>
      <c r="G130" s="32">
        <f t="shared" si="30"/>
        <v>-3890</v>
      </c>
      <c r="H130" s="33">
        <f t="shared" si="31"/>
        <v>2.9090342590463551E-3</v>
      </c>
      <c r="I130" s="84"/>
      <c r="J130" s="32">
        <v>80076</v>
      </c>
      <c r="K130" s="32">
        <v>81078</v>
      </c>
      <c r="L130" s="32">
        <v>78508</v>
      </c>
      <c r="M130" s="32">
        <v>71637</v>
      </c>
      <c r="N130" s="33">
        <f t="shared" si="33"/>
        <v>-8.7519743210882961E-2</v>
      </c>
      <c r="O130" s="32">
        <f t="shared" si="34"/>
        <v>-6871</v>
      </c>
      <c r="P130" s="33">
        <f t="shared" si="35"/>
        <v>4.3070867410485922E-3</v>
      </c>
    </row>
    <row r="131" spans="1:16" x14ac:dyDescent="0.25">
      <c r="A131" s="31" t="s">
        <v>56</v>
      </c>
      <c r="B131" s="32">
        <v>142289</v>
      </c>
      <c r="C131" s="32">
        <v>157113</v>
      </c>
      <c r="D131" s="32">
        <v>156124</v>
      </c>
      <c r="E131" s="32">
        <v>156064</v>
      </c>
      <c r="F131" s="33">
        <f t="shared" si="32"/>
        <v>-3.8430990750937255E-4</v>
      </c>
      <c r="G131" s="32">
        <f t="shared" si="30"/>
        <v>-60</v>
      </c>
      <c r="H131" s="33">
        <f t="shared" si="31"/>
        <v>5.8444325772890104E-2</v>
      </c>
      <c r="I131" s="84"/>
      <c r="J131" s="32">
        <v>894003</v>
      </c>
      <c r="K131" s="32">
        <v>991115</v>
      </c>
      <c r="L131" s="32">
        <v>963996</v>
      </c>
      <c r="M131" s="32">
        <v>966951</v>
      </c>
      <c r="N131" s="33">
        <f t="shared" si="33"/>
        <v>3.06536541645408E-3</v>
      </c>
      <c r="O131" s="32">
        <f>M131-L131</f>
        <v>2955</v>
      </c>
      <c r="P131" s="33">
        <f t="shared" si="35"/>
        <v>5.8136742623835135E-2</v>
      </c>
    </row>
    <row r="132" spans="1:16" x14ac:dyDescent="0.25">
      <c r="A132" s="52" t="s">
        <v>57</v>
      </c>
      <c r="B132" s="39">
        <v>61354</v>
      </c>
      <c r="C132" s="39">
        <v>78527</v>
      </c>
      <c r="D132" s="39">
        <v>92544</v>
      </c>
      <c r="E132" s="39">
        <v>84556</v>
      </c>
      <c r="F132" s="40">
        <f t="shared" si="32"/>
        <v>-8.6315698478561576E-2</v>
      </c>
      <c r="G132" s="39">
        <f t="shared" si="30"/>
        <v>-7988</v>
      </c>
      <c r="H132" s="40">
        <f t="shared" si="31"/>
        <v>3.1665332235829506E-2</v>
      </c>
      <c r="I132" s="84"/>
      <c r="J132" s="39">
        <v>518511</v>
      </c>
      <c r="K132" s="39">
        <v>690117</v>
      </c>
      <c r="L132" s="39">
        <v>540830</v>
      </c>
      <c r="M132" s="39">
        <v>542159</v>
      </c>
      <c r="N132" s="40">
        <f t="shared" si="33"/>
        <v>2.4573340975906355E-3</v>
      </c>
      <c r="O132" s="39">
        <f t="shared" si="34"/>
        <v>1329</v>
      </c>
      <c r="P132" s="40">
        <f t="shared" si="35"/>
        <v>3.2596644756762064E-2</v>
      </c>
    </row>
    <row r="133" spans="1:16" x14ac:dyDescent="0.25">
      <c r="A133" s="38" t="s">
        <v>58</v>
      </c>
      <c r="B133" s="91">
        <f>B123-SUM(B124:B132)</f>
        <v>57419</v>
      </c>
      <c r="C133" s="91">
        <f>C123-SUM(C124:C132)</f>
        <v>56629</v>
      </c>
      <c r="D133" s="91">
        <f>D123-SUM(D124:D132)</f>
        <v>52635</v>
      </c>
      <c r="E133" s="91">
        <f>E123-SUM(E124:E132)</f>
        <v>43431</v>
      </c>
      <c r="F133" s="92">
        <f t="shared" si="32"/>
        <v>-0.17486463379880313</v>
      </c>
      <c r="G133" s="91">
        <f t="shared" si="30"/>
        <v>-9204</v>
      </c>
      <c r="H133" s="92">
        <f t="shared" si="31"/>
        <v>1.6264452485149621E-2</v>
      </c>
      <c r="I133" s="84"/>
      <c r="J133" s="91">
        <f>J123-SUM(J124:J132)</f>
        <v>412303</v>
      </c>
      <c r="K133" s="91">
        <f>K123-SUM(K124:K132)</f>
        <v>382067</v>
      </c>
      <c r="L133" s="91">
        <f>L123-SUM(L124:L132)</f>
        <v>367014</v>
      </c>
      <c r="M133" s="91">
        <f>M123-SUM(M124:M132)</f>
        <v>286280</v>
      </c>
      <c r="N133" s="92">
        <f t="shared" si="33"/>
        <v>-0.21997525979935373</v>
      </c>
      <c r="O133" s="91">
        <f t="shared" si="34"/>
        <v>-80734</v>
      </c>
      <c r="P133" s="92">
        <f t="shared" si="35"/>
        <v>1.7212233792975571E-2</v>
      </c>
    </row>
    <row r="134" spans="1:16" ht="21" x14ac:dyDescent="0.35">
      <c r="A134" s="93" t="s">
        <v>62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</row>
    <row r="135" spans="1:16" x14ac:dyDescent="0.25">
      <c r="A135" s="67"/>
      <c r="B135" s="11" t="s">
        <v>153</v>
      </c>
      <c r="C135" s="12"/>
      <c r="D135" s="12"/>
      <c r="E135" s="12"/>
      <c r="F135" s="12"/>
      <c r="G135" s="12"/>
      <c r="H135" s="13"/>
      <c r="I135" s="94"/>
      <c r="J135" s="11" t="str">
        <f>J$5</f>
        <v>acumulado junio</v>
      </c>
      <c r="K135" s="12"/>
      <c r="L135" s="12"/>
      <c r="M135" s="12"/>
      <c r="N135" s="12"/>
      <c r="O135" s="12"/>
      <c r="P135" s="13"/>
    </row>
    <row r="136" spans="1:16" x14ac:dyDescent="0.25">
      <c r="A136" s="15"/>
      <c r="B136" s="95">
        <f>B$6</f>
        <v>2023</v>
      </c>
      <c r="C136" s="96">
        <f>C$6</f>
        <v>2024</v>
      </c>
      <c r="D136" s="96">
        <f>D$6</f>
        <v>2025</v>
      </c>
      <c r="E136" s="96">
        <f>E$6</f>
        <v>2026</v>
      </c>
      <c r="F136" s="17" t="str">
        <f>CONCATENATE("var ",RIGHT(E136,2),"/",RIGHT(D136,2))</f>
        <v>var 26/25</v>
      </c>
      <c r="G136" s="97" t="str">
        <f>CONCATENATE("dif ",RIGHT(E122,2),"-",RIGHT(D122,2))</f>
        <v>dif 26-25</v>
      </c>
      <c r="H136" s="96"/>
      <c r="I136" s="94"/>
      <c r="J136" s="95">
        <f>J$6</f>
        <v>2023</v>
      </c>
      <c r="K136" s="96">
        <f>K$6</f>
        <v>2024</v>
      </c>
      <c r="L136" s="96">
        <f>L$6</f>
        <v>2025</v>
      </c>
      <c r="M136" s="96">
        <f>M$6</f>
        <v>2026</v>
      </c>
      <c r="N136" s="17" t="str">
        <f>CONCATENATE("var ",RIGHT(M136,2),"/",RIGHT(L136,2))</f>
        <v>var 26/25</v>
      </c>
      <c r="O136" s="97" t="str">
        <f>CONCATENATE("dif ",RIGHT(M122,2),"-",RIGHT(L122,2))</f>
        <v>dif 26-25</v>
      </c>
      <c r="P136" s="96"/>
    </row>
    <row r="137" spans="1:16" x14ac:dyDescent="0.25">
      <c r="A137" s="98" t="s">
        <v>4</v>
      </c>
      <c r="B137" s="99">
        <f t="shared" ref="B137:E148" si="36">B72/B7</f>
        <v>6.1921317496052657</v>
      </c>
      <c r="C137" s="100">
        <f>C72/C7</f>
        <v>6.2438841362749509</v>
      </c>
      <c r="D137" s="100">
        <f>D72/D7</f>
        <v>6.2508559746919294</v>
      </c>
      <c r="E137" s="99">
        <f>E72/E7</f>
        <v>6.0402319910605629</v>
      </c>
      <c r="F137" s="101">
        <f t="shared" ref="F137:F148" si="37">E137/D137-1</f>
        <v>-3.3695222619770426E-2</v>
      </c>
      <c r="G137" s="100">
        <f t="shared" ref="G137:G148" si="38">E137-D137</f>
        <v>-0.21062398363136658</v>
      </c>
      <c r="H137" s="99"/>
      <c r="I137" s="102"/>
      <c r="J137" s="99">
        <f t="shared" ref="J137:M148" si="39">J72/J7</f>
        <v>6.5229234548018189</v>
      </c>
      <c r="K137" s="100">
        <f t="shared" si="39"/>
        <v>6.5326575001710907</v>
      </c>
      <c r="L137" s="100">
        <f>L72/L7</f>
        <v>6.3689012454381686</v>
      </c>
      <c r="M137" s="99">
        <f>M72/M7</f>
        <v>6.2544536457585167</v>
      </c>
      <c r="N137" s="101">
        <f t="shared" ref="N137:N148" si="40">M137/L137-1</f>
        <v>-1.7969755734810078E-2</v>
      </c>
      <c r="O137" s="100">
        <f t="shared" ref="O137:O148" si="41">M137-L137</f>
        <v>-0.1144475996796519</v>
      </c>
      <c r="P137" s="99"/>
    </row>
    <row r="138" spans="1:16" x14ac:dyDescent="0.25">
      <c r="A138" s="103" t="s">
        <v>5</v>
      </c>
      <c r="B138" s="104">
        <f t="shared" si="36"/>
        <v>6.0749263584824664</v>
      </c>
      <c r="C138" s="105">
        <f t="shared" si="36"/>
        <v>6.0927791855956794</v>
      </c>
      <c r="D138" s="105">
        <f t="shared" si="36"/>
        <v>6.132220318178681</v>
      </c>
      <c r="E138" s="104">
        <f t="shared" si="36"/>
        <v>5.9493975903614462</v>
      </c>
      <c r="F138" s="106">
        <f t="shared" si="37"/>
        <v>-2.9813463693609488E-2</v>
      </c>
      <c r="G138" s="105">
        <f t="shared" si="38"/>
        <v>-0.18282272781723474</v>
      </c>
      <c r="H138" s="104"/>
      <c r="I138" s="102"/>
      <c r="J138" s="104">
        <f t="shared" si="39"/>
        <v>6.3025731737985318</v>
      </c>
      <c r="K138" s="105">
        <f t="shared" si="39"/>
        <v>6.2873014054620358</v>
      </c>
      <c r="L138" s="105">
        <f t="shared" si="39"/>
        <v>6.133010459536191</v>
      </c>
      <c r="M138" s="104">
        <f t="shared" si="39"/>
        <v>6.0301684701413309</v>
      </c>
      <c r="N138" s="106">
        <f t="shared" si="40"/>
        <v>-1.6768598402592261E-2</v>
      </c>
      <c r="O138" s="105">
        <f t="shared" si="41"/>
        <v>-0.10284198939486</v>
      </c>
      <c r="P138" s="104"/>
    </row>
    <row r="139" spans="1:16" x14ac:dyDescent="0.25">
      <c r="A139" s="107" t="s">
        <v>6</v>
      </c>
      <c r="B139" s="108">
        <f t="shared" si="36"/>
        <v>5.5527759601348974</v>
      </c>
      <c r="C139" s="109">
        <f t="shared" si="36"/>
        <v>5.7625966148126411</v>
      </c>
      <c r="D139" s="109">
        <f t="shared" si="36"/>
        <v>6.0505754139760342</v>
      </c>
      <c r="E139" s="108">
        <f t="shared" si="36"/>
        <v>6.072473125221939</v>
      </c>
      <c r="F139" s="110">
        <f t="shared" si="37"/>
        <v>3.6191121914328495E-3</v>
      </c>
      <c r="G139" s="109">
        <f t="shared" si="38"/>
        <v>2.1897711245904894E-2</v>
      </c>
      <c r="H139" s="108"/>
      <c r="I139" s="111"/>
      <c r="J139" s="108">
        <f t="shared" si="39"/>
        <v>6.2487843541650099</v>
      </c>
      <c r="K139" s="109">
        <f t="shared" si="39"/>
        <v>6.2343483850035515</v>
      </c>
      <c r="L139" s="109">
        <f>L74/L9</f>
        <v>6.0215469948477329</v>
      </c>
      <c r="M139" s="108">
        <f t="shared" si="39"/>
        <v>6.1713034920587706</v>
      </c>
      <c r="N139" s="110">
        <f t="shared" si="40"/>
        <v>2.4870103536379418E-2</v>
      </c>
      <c r="O139" s="109">
        <f t="shared" si="41"/>
        <v>0.14975649721103768</v>
      </c>
      <c r="P139" s="108"/>
    </row>
    <row r="140" spans="1:16" x14ac:dyDescent="0.25">
      <c r="A140" s="31" t="s">
        <v>7</v>
      </c>
      <c r="B140" s="112">
        <f t="shared" si="36"/>
        <v>6.4087957605481165</v>
      </c>
      <c r="C140" s="113">
        <f t="shared" si="36"/>
        <v>6.3889546526634327</v>
      </c>
      <c r="D140" s="113">
        <f t="shared" si="36"/>
        <v>6.4018625111142313</v>
      </c>
      <c r="E140" s="112">
        <f t="shared" si="36"/>
        <v>6.1652862473832712</v>
      </c>
      <c r="F140" s="33">
        <f t="shared" si="37"/>
        <v>-3.6954286868898123E-2</v>
      </c>
      <c r="G140" s="113">
        <f t="shared" si="38"/>
        <v>-0.23657626373096008</v>
      </c>
      <c r="H140" s="112"/>
      <c r="I140" s="111"/>
      <c r="J140" s="112">
        <f t="shared" si="39"/>
        <v>6.5744459936041961</v>
      </c>
      <c r="K140" s="113">
        <f t="shared" si="39"/>
        <v>6.5422267922759367</v>
      </c>
      <c r="L140" s="113">
        <f t="shared" si="39"/>
        <v>6.411826494680847</v>
      </c>
      <c r="M140" s="112">
        <f t="shared" si="39"/>
        <v>6.2489579133971285</v>
      </c>
      <c r="N140" s="33">
        <f t="shared" si="40"/>
        <v>-2.5401277064941108E-2</v>
      </c>
      <c r="O140" s="113">
        <f t="shared" si="41"/>
        <v>-0.16286858128371851</v>
      </c>
      <c r="P140" s="112"/>
    </row>
    <row r="141" spans="1:16" x14ac:dyDescent="0.25">
      <c r="A141" s="31" t="s">
        <v>8</v>
      </c>
      <c r="B141" s="112">
        <f t="shared" si="36"/>
        <v>5.7882299942665245</v>
      </c>
      <c r="C141" s="113">
        <f t="shared" si="36"/>
        <v>5.7633139627447862</v>
      </c>
      <c r="D141" s="113">
        <f t="shared" si="36"/>
        <v>5.7692113245702732</v>
      </c>
      <c r="E141" s="112">
        <f t="shared" si="36"/>
        <v>5.4927539215282639</v>
      </c>
      <c r="F141" s="33">
        <f t="shared" si="37"/>
        <v>-4.7919444702019365E-2</v>
      </c>
      <c r="G141" s="113">
        <f t="shared" si="38"/>
        <v>-0.27645740304200928</v>
      </c>
      <c r="H141" s="112"/>
      <c r="I141" s="111"/>
      <c r="J141" s="112">
        <f t="shared" si="39"/>
        <v>5.8102443349950015</v>
      </c>
      <c r="K141" s="113">
        <f t="shared" si="39"/>
        <v>5.8676399010315965</v>
      </c>
      <c r="L141" s="113">
        <f t="shared" si="39"/>
        <v>5.8362704696747496</v>
      </c>
      <c r="M141" s="112">
        <f t="shared" si="39"/>
        <v>5.6574967473328126</v>
      </c>
      <c r="N141" s="33">
        <f t="shared" si="40"/>
        <v>-3.0631500591147165E-2</v>
      </c>
      <c r="O141" s="113">
        <f t="shared" si="41"/>
        <v>-0.178773722341937</v>
      </c>
      <c r="P141" s="112"/>
    </row>
    <row r="142" spans="1:16" x14ac:dyDescent="0.25">
      <c r="A142" s="31" t="s">
        <v>9</v>
      </c>
      <c r="B142" s="112">
        <f t="shared" si="36"/>
        <v>3.8255961294781708</v>
      </c>
      <c r="C142" s="113">
        <f t="shared" si="36"/>
        <v>3.6454595487066594</v>
      </c>
      <c r="D142" s="113">
        <f t="shared" si="36"/>
        <v>3.5040091638029782</v>
      </c>
      <c r="E142" s="112">
        <f t="shared" si="36"/>
        <v>3.5848418756815703</v>
      </c>
      <c r="F142" s="33">
        <f t="shared" si="37"/>
        <v>2.3068635982350649E-2</v>
      </c>
      <c r="G142" s="113">
        <f t="shared" si="38"/>
        <v>8.083271187859209E-2</v>
      </c>
      <c r="H142" s="112"/>
      <c r="I142" s="111"/>
      <c r="J142" s="112">
        <f t="shared" si="39"/>
        <v>4.0416368474171946</v>
      </c>
      <c r="K142" s="113">
        <f t="shared" si="39"/>
        <v>3.8744879341801783</v>
      </c>
      <c r="L142" s="113">
        <f t="shared" si="39"/>
        <v>3.5591823543669712</v>
      </c>
      <c r="M142" s="112">
        <f t="shared" si="39"/>
        <v>3.4589047485772926</v>
      </c>
      <c r="N142" s="33">
        <f t="shared" si="40"/>
        <v>-2.8174337756715961E-2</v>
      </c>
      <c r="O142" s="113">
        <f t="shared" si="41"/>
        <v>-0.10027760578967859</v>
      </c>
      <c r="P142" s="112"/>
    </row>
    <row r="143" spans="1:16" x14ac:dyDescent="0.25">
      <c r="A143" s="114" t="s">
        <v>10</v>
      </c>
      <c r="B143" s="115">
        <f t="shared" si="36"/>
        <v>3.2996899758870133</v>
      </c>
      <c r="C143" s="116">
        <f t="shared" si="36"/>
        <v>3.6541207008436078</v>
      </c>
      <c r="D143" s="116">
        <f t="shared" si="36"/>
        <v>3.131571304095266</v>
      </c>
      <c r="E143" s="115">
        <f t="shared" si="36"/>
        <v>2.9734254584108424</v>
      </c>
      <c r="F143" s="117">
        <f t="shared" si="37"/>
        <v>-5.050047734107499E-2</v>
      </c>
      <c r="G143" s="116">
        <f t="shared" si="38"/>
        <v>-0.15814584568442358</v>
      </c>
      <c r="H143" s="115"/>
      <c r="I143" s="111"/>
      <c r="J143" s="115">
        <f t="shared" si="39"/>
        <v>3.6896896896896898</v>
      </c>
      <c r="K143" s="116">
        <f t="shared" si="39"/>
        <v>3.7617687610793777</v>
      </c>
      <c r="L143" s="116">
        <f t="shared" si="39"/>
        <v>3.1596575169982373</v>
      </c>
      <c r="M143" s="115">
        <f t="shared" si="39"/>
        <v>3.2420302537817229</v>
      </c>
      <c r="N143" s="117">
        <f t="shared" si="40"/>
        <v>2.6070147267651445E-2</v>
      </c>
      <c r="O143" s="116">
        <f t="shared" si="41"/>
        <v>8.2372736783485667E-2</v>
      </c>
      <c r="P143" s="115"/>
    </row>
    <row r="144" spans="1:16" x14ac:dyDescent="0.25">
      <c r="A144" s="118" t="s">
        <v>11</v>
      </c>
      <c r="B144" s="119">
        <f t="shared" si="36"/>
        <v>6.6154750957035011</v>
      </c>
      <c r="C144" s="105">
        <f t="shared" si="36"/>
        <v>6.7813208124936208</v>
      </c>
      <c r="D144" s="105">
        <f t="shared" si="36"/>
        <v>6.6287907759378948</v>
      </c>
      <c r="E144" s="119">
        <f t="shared" si="36"/>
        <v>6.3555081360423138</v>
      </c>
      <c r="F144" s="120">
        <f t="shared" si="37"/>
        <v>-4.1226620228772437E-2</v>
      </c>
      <c r="G144" s="105">
        <f t="shared" si="38"/>
        <v>-0.27328263989558099</v>
      </c>
      <c r="H144" s="119"/>
      <c r="I144" s="102"/>
      <c r="J144" s="119">
        <f t="shared" si="39"/>
        <v>7.3493408184280922</v>
      </c>
      <c r="K144" s="105">
        <f t="shared" si="39"/>
        <v>7.4151178555369963</v>
      </c>
      <c r="L144" s="105">
        <f t="shared" si="39"/>
        <v>7.1653622391623655</v>
      </c>
      <c r="M144" s="119">
        <f t="shared" si="39"/>
        <v>7.0462702687968708</v>
      </c>
      <c r="N144" s="120">
        <f t="shared" si="40"/>
        <v>-1.6620509388150184E-2</v>
      </c>
      <c r="O144" s="105">
        <f t="shared" si="41"/>
        <v>-0.11909197036549468</v>
      </c>
      <c r="P144" s="119"/>
    </row>
    <row r="145" spans="1:16" x14ac:dyDescent="0.25">
      <c r="A145" s="37" t="s">
        <v>12</v>
      </c>
      <c r="B145" s="121">
        <f t="shared" si="36"/>
        <v>6.5246141009595329</v>
      </c>
      <c r="C145" s="122">
        <f t="shared" si="36"/>
        <v>6.2144223197210033</v>
      </c>
      <c r="D145" s="122">
        <f t="shared" si="36"/>
        <v>6.3918951132300359</v>
      </c>
      <c r="E145" s="121">
        <f t="shared" si="36"/>
        <v>6.3189488599768131</v>
      </c>
      <c r="F145" s="123">
        <f t="shared" si="37"/>
        <v>-1.1412304482631086E-2</v>
      </c>
      <c r="G145" s="122">
        <f t="shared" si="38"/>
        <v>-7.2946253253222793E-2</v>
      </c>
      <c r="H145" s="121"/>
      <c r="I145" s="111"/>
      <c r="J145" s="121">
        <f t="shared" si="39"/>
        <v>6.3788751857742554</v>
      </c>
      <c r="K145" s="122">
        <f t="shared" si="39"/>
        <v>6.0254456610261515</v>
      </c>
      <c r="L145" s="122">
        <f t="shared" si="39"/>
        <v>6.1497338874307381</v>
      </c>
      <c r="M145" s="121">
        <f t="shared" si="39"/>
        <v>6.2432682677953935</v>
      </c>
      <c r="N145" s="123">
        <f t="shared" si="40"/>
        <v>1.5209500455918512E-2</v>
      </c>
      <c r="O145" s="122">
        <f t="shared" si="41"/>
        <v>9.3534380364655334E-2</v>
      </c>
      <c r="P145" s="121"/>
    </row>
    <row r="146" spans="1:16" x14ac:dyDescent="0.25">
      <c r="A146" s="31" t="s">
        <v>8</v>
      </c>
      <c r="B146" s="124">
        <f t="shared" si="36"/>
        <v>6.8849027877430302</v>
      </c>
      <c r="C146" s="125">
        <f t="shared" si="36"/>
        <v>7.0749799176195118</v>
      </c>
      <c r="D146" s="125">
        <f t="shared" si="36"/>
        <v>6.8788506504715725</v>
      </c>
      <c r="E146" s="124">
        <f t="shared" si="36"/>
        <v>6.7012552731762529</v>
      </c>
      <c r="F146" s="126">
        <f t="shared" si="37"/>
        <v>-2.5817594583645298E-2</v>
      </c>
      <c r="G146" s="125">
        <f t="shared" si="38"/>
        <v>-0.1775953772953196</v>
      </c>
      <c r="H146" s="124"/>
      <c r="I146" s="111"/>
      <c r="J146" s="124">
        <f t="shared" si="39"/>
        <v>7.7754561042749302</v>
      </c>
      <c r="K146" s="125">
        <f t="shared" si="39"/>
        <v>7.8597848258930991</v>
      </c>
      <c r="L146" s="125">
        <f t="shared" si="39"/>
        <v>7.5254091686230833</v>
      </c>
      <c r="M146" s="124">
        <f t="shared" si="39"/>
        <v>7.3638441803510224</v>
      </c>
      <c r="N146" s="126">
        <f t="shared" si="40"/>
        <v>-2.1469262953262458E-2</v>
      </c>
      <c r="O146" s="125">
        <f t="shared" si="41"/>
        <v>-0.16156498827206089</v>
      </c>
      <c r="P146" s="124"/>
    </row>
    <row r="147" spans="1:16" x14ac:dyDescent="0.25">
      <c r="A147" s="31" t="s">
        <v>9</v>
      </c>
      <c r="B147" s="124">
        <f t="shared" si="36"/>
        <v>5.9943793505988152</v>
      </c>
      <c r="C147" s="125">
        <f t="shared" si="36"/>
        <v>6.4251661918328589</v>
      </c>
      <c r="D147" s="125">
        <f t="shared" si="36"/>
        <v>6.0150634249471455</v>
      </c>
      <c r="E147" s="124">
        <f t="shared" si="36"/>
        <v>5.5504459430063084</v>
      </c>
      <c r="F147" s="126">
        <f t="shared" si="37"/>
        <v>-7.7242324663421069E-2</v>
      </c>
      <c r="G147" s="125">
        <f t="shared" si="38"/>
        <v>-0.46461748194083707</v>
      </c>
      <c r="H147" s="124"/>
      <c r="I147" s="111"/>
      <c r="J147" s="124">
        <f t="shared" si="39"/>
        <v>6.7009727313888439</v>
      </c>
      <c r="K147" s="125">
        <f t="shared" si="39"/>
        <v>6.9696157030348918</v>
      </c>
      <c r="L147" s="125">
        <f t="shared" si="39"/>
        <v>6.5926835847227183</v>
      </c>
      <c r="M147" s="124">
        <f t="shared" si="39"/>
        <v>6.6416968426650813</v>
      </c>
      <c r="N147" s="126">
        <f t="shared" si="40"/>
        <v>7.434492693679573E-3</v>
      </c>
      <c r="O147" s="125">
        <f t="shared" si="41"/>
        <v>4.9013257942362998E-2</v>
      </c>
      <c r="P147" s="124"/>
    </row>
    <row r="148" spans="1:16" x14ac:dyDescent="0.25">
      <c r="A148" s="38" t="s">
        <v>10</v>
      </c>
      <c r="B148" s="127">
        <f t="shared" si="36"/>
        <v>6.5450780880265027</v>
      </c>
      <c r="C148" s="128">
        <f t="shared" si="36"/>
        <v>6.2933137089991593</v>
      </c>
      <c r="D148" s="128">
        <f t="shared" si="36"/>
        <v>6.6274670211678082</v>
      </c>
      <c r="E148" s="127">
        <f t="shared" si="36"/>
        <v>6.2156024035034116</v>
      </c>
      <c r="F148" s="129">
        <f t="shared" si="37"/>
        <v>-6.2145102548065601E-2</v>
      </c>
      <c r="G148" s="128">
        <f t="shared" si="38"/>
        <v>-0.41186461766439653</v>
      </c>
      <c r="H148" s="127"/>
      <c r="I148" s="111"/>
      <c r="J148" s="127">
        <f t="shared" si="39"/>
        <v>7.2771388608283472</v>
      </c>
      <c r="K148" s="128">
        <f t="shared" si="39"/>
        <v>7.2711837143214595</v>
      </c>
      <c r="L148" s="128">
        <f t="shared" si="39"/>
        <v>7.2589063725408396</v>
      </c>
      <c r="M148" s="127">
        <f t="shared" si="39"/>
        <v>6.810164472112981</v>
      </c>
      <c r="N148" s="129">
        <f t="shared" si="40"/>
        <v>-6.1819491449203734E-2</v>
      </c>
      <c r="O148" s="128">
        <f t="shared" si="41"/>
        <v>-0.44874190042785855</v>
      </c>
      <c r="P148" s="127"/>
    </row>
    <row r="149" spans="1:16" x14ac:dyDescent="0.25">
      <c r="A149" s="42" t="s">
        <v>13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4"/>
    </row>
    <row r="150" spans="1:16" ht="21" x14ac:dyDescent="0.35">
      <c r="A150" s="93" t="s">
        <v>63</v>
      </c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</row>
    <row r="151" spans="1:16" x14ac:dyDescent="0.25">
      <c r="A151" s="67"/>
      <c r="B151" s="11" t="s">
        <v>153</v>
      </c>
      <c r="C151" s="12"/>
      <c r="D151" s="12"/>
      <c r="E151" s="12"/>
      <c r="F151" s="12"/>
      <c r="G151" s="12"/>
      <c r="H151" s="13"/>
      <c r="I151" s="94"/>
      <c r="J151" s="11" t="str">
        <f>J$5</f>
        <v>acumulado junio</v>
      </c>
      <c r="K151" s="12"/>
      <c r="L151" s="12"/>
      <c r="M151" s="12"/>
      <c r="N151" s="12"/>
      <c r="O151" s="12"/>
      <c r="P151" s="13"/>
    </row>
    <row r="152" spans="1:16" x14ac:dyDescent="0.25">
      <c r="A152" s="15"/>
      <c r="B152" s="95">
        <f>B$6</f>
        <v>2023</v>
      </c>
      <c r="C152" s="96">
        <f>C$6</f>
        <v>2024</v>
      </c>
      <c r="D152" s="96">
        <f>D$6</f>
        <v>2025</v>
      </c>
      <c r="E152" s="96">
        <f>E$6</f>
        <v>2026</v>
      </c>
      <c r="F152" s="17" t="str">
        <f>CONCATENATE("var ",RIGHT(E152,2),"/",RIGHT(D152,2))</f>
        <v>var 26/25</v>
      </c>
      <c r="G152" s="97" t="str">
        <f>CONCATENATE("dif ",RIGHT(E152,2),"-",RIGHT(D152,2))</f>
        <v>dif 26-25</v>
      </c>
      <c r="H152" s="96"/>
      <c r="I152" s="94"/>
      <c r="J152" s="95">
        <f>J$6</f>
        <v>2023</v>
      </c>
      <c r="K152" s="96">
        <f>K$6</f>
        <v>2024</v>
      </c>
      <c r="L152" s="96">
        <f>L$6</f>
        <v>2025</v>
      </c>
      <c r="M152" s="96">
        <f>M$6</f>
        <v>2026</v>
      </c>
      <c r="N152" s="17" t="str">
        <f>CONCATENATE("var ",RIGHT(M152,2),"/",RIGHT(L152,2))</f>
        <v>var 26/25</v>
      </c>
      <c r="O152" s="97" t="str">
        <f>CONCATENATE("dif ",RIGHT(M152,2),"-",RIGHT(L152,2))</f>
        <v>dif 26-25</v>
      </c>
      <c r="P152" s="96"/>
    </row>
    <row r="153" spans="1:16" x14ac:dyDescent="0.25">
      <c r="A153" s="98" t="s">
        <v>15</v>
      </c>
      <c r="B153" s="130">
        <f t="shared" ref="B153:E168" si="42">B88/B23</f>
        <v>6.1921317496052657</v>
      </c>
      <c r="C153" s="99">
        <f t="shared" si="42"/>
        <v>6.2438841362749509</v>
      </c>
      <c r="D153" s="131">
        <f t="shared" si="42"/>
        <v>6.2508559746919294</v>
      </c>
      <c r="E153" s="130">
        <f t="shared" si="42"/>
        <v>6.0402319910605629</v>
      </c>
      <c r="F153" s="101">
        <f t="shared" ref="F153:F184" si="43">E153/D153-1</f>
        <v>-3.3695222619770426E-2</v>
      </c>
      <c r="G153" s="100">
        <f t="shared" ref="G153:G184" si="44">E153-D153</f>
        <v>-0.21062398363136658</v>
      </c>
      <c r="H153" s="130"/>
      <c r="I153" s="102"/>
      <c r="J153" s="130">
        <f t="shared" ref="J153:M168" si="45">J88/J23</f>
        <v>6.5229234548018189</v>
      </c>
      <c r="K153" s="99">
        <f>K88/K23</f>
        <v>6.5326575001710907</v>
      </c>
      <c r="L153" s="131">
        <f>L88/L23</f>
        <v>6.3689012454381686</v>
      </c>
      <c r="M153" s="130">
        <f>M88/M23</f>
        <v>6.2544536457585167</v>
      </c>
      <c r="N153" s="101">
        <f t="shared" ref="N153:N184" si="46">M153/L153-1</f>
        <v>-1.7969755734810078E-2</v>
      </c>
      <c r="O153" s="100">
        <f t="shared" ref="O153:O184" si="47">M153-L153</f>
        <v>-0.1144475996796519</v>
      </c>
      <c r="P153" s="131"/>
    </row>
    <row r="154" spans="1:16" x14ac:dyDescent="0.25">
      <c r="A154" s="132" t="s">
        <v>16</v>
      </c>
      <c r="B154" s="99">
        <f t="shared" si="42"/>
        <v>3.6414246575342464</v>
      </c>
      <c r="C154" s="99">
        <f t="shared" si="42"/>
        <v>3.8216352245841936</v>
      </c>
      <c r="D154" s="100">
        <f t="shared" si="42"/>
        <v>3.9155509591823425</v>
      </c>
      <c r="E154" s="99">
        <f t="shared" si="42"/>
        <v>3.6475060949606943</v>
      </c>
      <c r="F154" s="101">
        <f t="shared" si="43"/>
        <v>-6.8456487226416285E-2</v>
      </c>
      <c r="G154" s="105">
        <f t="shared" si="44"/>
        <v>-0.26804486422164819</v>
      </c>
      <c r="H154" s="99"/>
      <c r="I154" s="102"/>
      <c r="J154" s="130">
        <f t="shared" si="45"/>
        <v>3.8958059831303946</v>
      </c>
      <c r="K154" s="99">
        <f t="shared" si="45"/>
        <v>3.9004672150372257</v>
      </c>
      <c r="L154" s="100">
        <f t="shared" si="45"/>
        <v>3.788484864877236</v>
      </c>
      <c r="M154" s="130">
        <f t="shared" si="45"/>
        <v>3.6818476076942206</v>
      </c>
      <c r="N154" s="101">
        <f t="shared" si="46"/>
        <v>-2.8147732137362214E-2</v>
      </c>
      <c r="O154" s="105">
        <f t="shared" si="47"/>
        <v>-0.10663725718301542</v>
      </c>
      <c r="P154" s="100"/>
    </row>
    <row r="155" spans="1:16" x14ac:dyDescent="0.25">
      <c r="A155" s="107" t="s">
        <v>17</v>
      </c>
      <c r="B155" s="108">
        <f t="shared" si="42"/>
        <v>2.6459738657826772</v>
      </c>
      <c r="C155" s="108">
        <f t="shared" si="42"/>
        <v>3.0902086543667484</v>
      </c>
      <c r="D155" s="133">
        <f t="shared" si="42"/>
        <v>2.8344136855444</v>
      </c>
      <c r="E155" s="108">
        <f t="shared" si="42"/>
        <v>2.4369951388763393</v>
      </c>
      <c r="F155" s="110">
        <f t="shared" si="43"/>
        <v>-0.14021190650288906</v>
      </c>
      <c r="G155" s="133">
        <f t="shared" si="44"/>
        <v>-0.39741854666806065</v>
      </c>
      <c r="H155" s="108"/>
      <c r="I155" s="111"/>
      <c r="J155" s="134">
        <f t="shared" si="45"/>
        <v>2.9057741420389576</v>
      </c>
      <c r="K155" s="108">
        <f t="shared" si="45"/>
        <v>3.1534269933647181</v>
      </c>
      <c r="L155" s="133">
        <f t="shared" si="45"/>
        <v>2.8523931807640532</v>
      </c>
      <c r="M155" s="134">
        <f t="shared" si="45"/>
        <v>2.5436276724773479</v>
      </c>
      <c r="N155" s="110">
        <f t="shared" si="46"/>
        <v>-0.10824787773612554</v>
      </c>
      <c r="O155" s="109">
        <f t="shared" si="47"/>
        <v>-0.30876550828670535</v>
      </c>
      <c r="P155" s="133"/>
    </row>
    <row r="156" spans="1:16" x14ac:dyDescent="0.25">
      <c r="A156" s="107" t="s">
        <v>18</v>
      </c>
      <c r="B156" s="108">
        <f t="shared" si="42"/>
        <v>2.8934081346423564</v>
      </c>
      <c r="C156" s="108">
        <f t="shared" si="42"/>
        <v>3.0065635435458486</v>
      </c>
      <c r="D156" s="133">
        <f t="shared" si="42"/>
        <v>3.2361453201970445</v>
      </c>
      <c r="E156" s="108">
        <f t="shared" si="42"/>
        <v>2.561998859965799</v>
      </c>
      <c r="F156" s="110">
        <f t="shared" si="43"/>
        <v>-0.20831773407202792</v>
      </c>
      <c r="G156" s="133">
        <f t="shared" si="44"/>
        <v>-0.67414646023124547</v>
      </c>
      <c r="H156" s="108"/>
      <c r="I156" s="111"/>
      <c r="J156" s="134">
        <f t="shared" si="45"/>
        <v>3.0167322069054925</v>
      </c>
      <c r="K156" s="108">
        <f t="shared" si="45"/>
        <v>2.9923613203081292</v>
      </c>
      <c r="L156" s="133">
        <f t="shared" si="45"/>
        <v>3.1996286177751219</v>
      </c>
      <c r="M156" s="134">
        <f t="shared" si="45"/>
        <v>2.8008773849551361</v>
      </c>
      <c r="N156" s="110">
        <f t="shared" si="46"/>
        <v>-0.12462422376296267</v>
      </c>
      <c r="O156" s="109">
        <f t="shared" si="47"/>
        <v>-0.39875123281998581</v>
      </c>
      <c r="P156" s="133"/>
    </row>
    <row r="157" spans="1:16" x14ac:dyDescent="0.25">
      <c r="A157" s="107" t="s">
        <v>19</v>
      </c>
      <c r="B157" s="108">
        <f t="shared" si="42"/>
        <v>2.3602309065991114</v>
      </c>
      <c r="C157" s="108">
        <f t="shared" si="42"/>
        <v>3.1894032500341392</v>
      </c>
      <c r="D157" s="109">
        <f t="shared" si="42"/>
        <v>2.4710878039725266</v>
      </c>
      <c r="E157" s="108">
        <f t="shared" si="42"/>
        <v>2.3236510233615877</v>
      </c>
      <c r="F157" s="110">
        <f t="shared" si="43"/>
        <v>-5.9664727564078923E-2</v>
      </c>
      <c r="G157" s="109">
        <f t="shared" si="44"/>
        <v>-0.1474367806109389</v>
      </c>
      <c r="H157" s="108"/>
      <c r="I157" s="111"/>
      <c r="J157" s="134">
        <f t="shared" si="45"/>
        <v>2.7507546668598613</v>
      </c>
      <c r="K157" s="108">
        <f t="shared" si="45"/>
        <v>3.3095493841966399</v>
      </c>
      <c r="L157" s="109">
        <f t="shared" si="45"/>
        <v>2.4608015404982551</v>
      </c>
      <c r="M157" s="134">
        <f t="shared" si="45"/>
        <v>2.3079320810433925</v>
      </c>
      <c r="N157" s="110">
        <f t="shared" si="46"/>
        <v>-6.2121815570673755E-2</v>
      </c>
      <c r="O157" s="109">
        <f t="shared" si="47"/>
        <v>-0.15286945945486252</v>
      </c>
      <c r="P157" s="109"/>
    </row>
    <row r="158" spans="1:16" x14ac:dyDescent="0.25">
      <c r="A158" s="114" t="s">
        <v>64</v>
      </c>
      <c r="B158" s="115">
        <f t="shared" si="42"/>
        <v>4.4153343622169947</v>
      </c>
      <c r="C158" s="115">
        <f t="shared" si="42"/>
        <v>4.3634218198084254</v>
      </c>
      <c r="D158" s="116">
        <f t="shared" si="42"/>
        <v>4.584765065238706</v>
      </c>
      <c r="E158" s="115">
        <f t="shared" si="42"/>
        <v>4.6190786992718937</v>
      </c>
      <c r="F158" s="117">
        <f t="shared" si="43"/>
        <v>7.4842731404822782E-3</v>
      </c>
      <c r="G158" s="116">
        <f t="shared" si="44"/>
        <v>3.4313634033187768E-2</v>
      </c>
      <c r="H158" s="115"/>
      <c r="I158" s="111"/>
      <c r="J158" s="135">
        <f t="shared" si="45"/>
        <v>4.5759340579484462</v>
      </c>
      <c r="K158" s="115">
        <f t="shared" si="45"/>
        <v>4.382014801059559</v>
      </c>
      <c r="L158" s="116">
        <f t="shared" si="45"/>
        <v>4.3331589011430243</v>
      </c>
      <c r="M158" s="135">
        <f t="shared" si="45"/>
        <v>4.4891623737859332</v>
      </c>
      <c r="N158" s="117">
        <f t="shared" si="46"/>
        <v>3.600225059869322E-2</v>
      </c>
      <c r="O158" s="113">
        <f t="shared" si="47"/>
        <v>0.15600347264290892</v>
      </c>
      <c r="P158" s="116"/>
    </row>
    <row r="159" spans="1:16" x14ac:dyDescent="0.25">
      <c r="A159" s="103" t="s">
        <v>21</v>
      </c>
      <c r="B159" s="104">
        <f t="shared" si="42"/>
        <v>7.1598289614235728</v>
      </c>
      <c r="C159" s="104">
        <f t="shared" si="42"/>
        <v>7.0633813795088258</v>
      </c>
      <c r="D159" s="105">
        <f t="shared" si="42"/>
        <v>7.0093138945877742</v>
      </c>
      <c r="E159" s="104">
        <f t="shared" si="42"/>
        <v>6.9759536568251397</v>
      </c>
      <c r="F159" s="106">
        <f t="shared" si="43"/>
        <v>-4.7594155810875005E-3</v>
      </c>
      <c r="G159" s="105">
        <f t="shared" si="44"/>
        <v>-3.3360237762634526E-2</v>
      </c>
      <c r="H159" s="104"/>
      <c r="I159" s="102"/>
      <c r="J159" s="136">
        <f t="shared" si="45"/>
        <v>7.1519985814585629</v>
      </c>
      <c r="K159" s="104">
        <f t="shared" si="45"/>
        <v>7.1073094980562717</v>
      </c>
      <c r="L159" s="105">
        <f t="shared" si="45"/>
        <v>6.9362445135186439</v>
      </c>
      <c r="M159" s="136">
        <f t="shared" si="45"/>
        <v>6.85997363208301</v>
      </c>
      <c r="N159" s="106">
        <f t="shared" si="46"/>
        <v>-1.0995990883392759E-2</v>
      </c>
      <c r="O159" s="105">
        <f t="shared" si="47"/>
        <v>-7.6270881435633875E-2</v>
      </c>
      <c r="P159" s="105"/>
    </row>
    <row r="160" spans="1:16" x14ac:dyDescent="0.25">
      <c r="A160" s="27" t="s">
        <v>22</v>
      </c>
      <c r="B160" s="124">
        <f t="shared" si="42"/>
        <v>8.339940568649963</v>
      </c>
      <c r="C160" s="137">
        <f t="shared" si="42"/>
        <v>8.3784044526901678</v>
      </c>
      <c r="D160" s="122">
        <f t="shared" si="42"/>
        <v>8.1008409129912469</v>
      </c>
      <c r="E160" s="137">
        <f t="shared" si="42"/>
        <v>8.175375866971093</v>
      </c>
      <c r="F160" s="138">
        <f t="shared" si="43"/>
        <v>9.2008909668026551E-3</v>
      </c>
      <c r="G160" s="122">
        <f t="shared" si="44"/>
        <v>7.4534953979846108E-2</v>
      </c>
      <c r="H160" s="137"/>
      <c r="I160" s="111"/>
      <c r="J160" s="139">
        <f t="shared" si="45"/>
        <v>8.2948571270402187</v>
      </c>
      <c r="K160" s="137">
        <f t="shared" si="45"/>
        <v>8.382012641036356</v>
      </c>
      <c r="L160" s="122">
        <f t="shared" si="45"/>
        <v>8.1428219804612159</v>
      </c>
      <c r="M160" s="139">
        <f t="shared" si="45"/>
        <v>7.8371321946997252</v>
      </c>
      <c r="N160" s="138">
        <f t="shared" si="46"/>
        <v>-3.754101299217838E-2</v>
      </c>
      <c r="O160" s="122">
        <f t="shared" si="47"/>
        <v>-0.30568978576149064</v>
      </c>
      <c r="P160" s="122"/>
    </row>
    <row r="161" spans="1:16" x14ac:dyDescent="0.25">
      <c r="A161" s="31" t="s">
        <v>23</v>
      </c>
      <c r="B161" s="124">
        <f t="shared" si="42"/>
        <v>7.4344827586206899</v>
      </c>
      <c r="C161" s="124">
        <f t="shared" si="42"/>
        <v>7.22568578553616</v>
      </c>
      <c r="D161" s="125">
        <f t="shared" si="42"/>
        <v>7.1494778067885116</v>
      </c>
      <c r="E161" s="124">
        <f t="shared" si="42"/>
        <v>7.6931972789115646</v>
      </c>
      <c r="F161" s="126">
        <f t="shared" si="43"/>
        <v>7.6050235669909316E-2</v>
      </c>
      <c r="G161" s="125">
        <f t="shared" si="44"/>
        <v>0.54371947212305294</v>
      </c>
      <c r="H161" s="124"/>
      <c r="I161" s="111"/>
      <c r="J161" s="140">
        <f t="shared" si="45"/>
        <v>8.4226819036597718</v>
      </c>
      <c r="K161" s="124">
        <f t="shared" si="45"/>
        <v>8.066253263707571</v>
      </c>
      <c r="L161" s="125">
        <f t="shared" si="45"/>
        <v>7.5945981993998002</v>
      </c>
      <c r="M161" s="140">
        <f t="shared" si="45"/>
        <v>7.6833599488981159</v>
      </c>
      <c r="N161" s="126">
        <f t="shared" si="46"/>
        <v>1.1687484599953057E-2</v>
      </c>
      <c r="O161" s="125">
        <f t="shared" si="47"/>
        <v>8.8761749498315723E-2</v>
      </c>
      <c r="P161" s="125"/>
    </row>
    <row r="162" spans="1:16" x14ac:dyDescent="0.25">
      <c r="A162" s="31" t="s">
        <v>24</v>
      </c>
      <c r="B162" s="124">
        <f t="shared" si="42"/>
        <v>6.3855072463768119</v>
      </c>
      <c r="C162" s="124">
        <f t="shared" si="42"/>
        <v>3.9542483660130721</v>
      </c>
      <c r="D162" s="125">
        <f t="shared" si="42"/>
        <v>4.7945205479452051</v>
      </c>
      <c r="E162" s="124">
        <f t="shared" si="42"/>
        <v>5.7610619469026547</v>
      </c>
      <c r="F162" s="126">
        <f t="shared" si="43"/>
        <v>0.20159292035398235</v>
      </c>
      <c r="G162" s="125">
        <f t="shared" si="44"/>
        <v>0.96654139895744962</v>
      </c>
      <c r="H162" s="124"/>
      <c r="I162" s="111"/>
      <c r="J162" s="140">
        <f t="shared" si="45"/>
        <v>5.5972495088408643</v>
      </c>
      <c r="K162" s="124">
        <f t="shared" si="45"/>
        <v>5.4091196960101326</v>
      </c>
      <c r="L162" s="125">
        <f t="shared" si="45"/>
        <v>4.7585762187258194</v>
      </c>
      <c r="M162" s="140">
        <f t="shared" si="45"/>
        <v>4.9623824451410661</v>
      </c>
      <c r="N162" s="126">
        <f t="shared" si="46"/>
        <v>4.2829244935330468E-2</v>
      </c>
      <c r="O162" s="125">
        <f t="shared" si="47"/>
        <v>0.20380622641524671</v>
      </c>
      <c r="P162" s="125"/>
    </row>
    <row r="163" spans="1:16" x14ac:dyDescent="0.25">
      <c r="A163" s="31" t="s">
        <v>25</v>
      </c>
      <c r="B163" s="124">
        <f t="shared" si="42"/>
        <v>7.5306980656013458</v>
      </c>
      <c r="C163" s="124">
        <f t="shared" si="42"/>
        <v>8.5740037950664139</v>
      </c>
      <c r="D163" s="125">
        <f t="shared" si="42"/>
        <v>8.1187438665358194</v>
      </c>
      <c r="E163" s="124">
        <f t="shared" si="42"/>
        <v>7.8779472954230236</v>
      </c>
      <c r="F163" s="126">
        <f t="shared" si="43"/>
        <v>-2.9659338325146778E-2</v>
      </c>
      <c r="G163" s="125">
        <f t="shared" si="44"/>
        <v>-0.24079657111279573</v>
      </c>
      <c r="H163" s="124"/>
      <c r="I163" s="111"/>
      <c r="J163" s="140">
        <f t="shared" si="45"/>
        <v>7.8654086272292503</v>
      </c>
      <c r="K163" s="124">
        <f t="shared" si="45"/>
        <v>8.3358809224766848</v>
      </c>
      <c r="L163" s="125">
        <f t="shared" si="45"/>
        <v>8.2854761579450749</v>
      </c>
      <c r="M163" s="140">
        <f t="shared" si="45"/>
        <v>8.103243851275348</v>
      </c>
      <c r="N163" s="126">
        <f t="shared" si="46"/>
        <v>-2.1994186356445122E-2</v>
      </c>
      <c r="O163" s="125">
        <f t="shared" si="47"/>
        <v>-0.1822323066697269</v>
      </c>
      <c r="P163" s="125"/>
    </row>
    <row r="164" spans="1:16" x14ac:dyDescent="0.25">
      <c r="A164" s="31" t="s">
        <v>26</v>
      </c>
      <c r="B164" s="124">
        <f t="shared" si="42"/>
        <v>4.2001054574215662</v>
      </c>
      <c r="C164" s="124">
        <f t="shared" si="42"/>
        <v>3.8075338434373163</v>
      </c>
      <c r="D164" s="125">
        <f t="shared" si="42"/>
        <v>3.9718928414580588</v>
      </c>
      <c r="E164" s="124">
        <f t="shared" si="42"/>
        <v>4.6754523996852875</v>
      </c>
      <c r="F164" s="126">
        <f t="shared" si="43"/>
        <v>0.17713457696632018</v>
      </c>
      <c r="G164" s="125">
        <f t="shared" si="44"/>
        <v>0.70355955822722871</v>
      </c>
      <c r="H164" s="124"/>
      <c r="I164" s="111"/>
      <c r="J164" s="140">
        <f t="shared" si="45"/>
        <v>4.5070064414058084</v>
      </c>
      <c r="K164" s="124">
        <f t="shared" si="45"/>
        <v>4.2696797865243497</v>
      </c>
      <c r="L164" s="125">
        <f t="shared" si="45"/>
        <v>3.8597977181007423</v>
      </c>
      <c r="M164" s="140">
        <f t="shared" si="45"/>
        <v>4.0578820434115324</v>
      </c>
      <c r="N164" s="126">
        <f t="shared" si="46"/>
        <v>5.1319872122277843E-2</v>
      </c>
      <c r="O164" s="125">
        <f t="shared" si="47"/>
        <v>0.19808432531079001</v>
      </c>
      <c r="P164" s="125"/>
    </row>
    <row r="165" spans="1:16" x14ac:dyDescent="0.25">
      <c r="A165" s="31" t="s">
        <v>27</v>
      </c>
      <c r="B165" s="124">
        <f t="shared" si="42"/>
        <v>14.832713754646839</v>
      </c>
      <c r="C165" s="124">
        <f t="shared" si="42"/>
        <v>11.419847328244275</v>
      </c>
      <c r="D165" s="125">
        <f t="shared" si="42"/>
        <v>5.362903225806452</v>
      </c>
      <c r="E165" s="124">
        <f t="shared" si="42"/>
        <v>5.8909090909090907</v>
      </c>
      <c r="F165" s="126">
        <f t="shared" si="43"/>
        <v>9.8455228981544574E-2</v>
      </c>
      <c r="G165" s="125">
        <f t="shared" si="44"/>
        <v>0.52800586510263869</v>
      </c>
      <c r="H165" s="124"/>
      <c r="I165" s="111"/>
      <c r="J165" s="140">
        <f t="shared" si="45"/>
        <v>8.5603067106956967</v>
      </c>
      <c r="K165" s="124">
        <f t="shared" si="45"/>
        <v>8.2648568303558907</v>
      </c>
      <c r="L165" s="125">
        <f t="shared" si="45"/>
        <v>8.3344819431775949</v>
      </c>
      <c r="M165" s="140">
        <f t="shared" si="45"/>
        <v>8.0786550031373423</v>
      </c>
      <c r="N165" s="126">
        <f t="shared" si="46"/>
        <v>-3.0695002015052264E-2</v>
      </c>
      <c r="O165" s="125">
        <f t="shared" si="47"/>
        <v>-0.25582694004025264</v>
      </c>
      <c r="P165" s="125"/>
    </row>
    <row r="166" spans="1:16" x14ac:dyDescent="0.25">
      <c r="A166" s="31" t="s">
        <v>28</v>
      </c>
      <c r="B166" s="124">
        <f t="shared" si="42"/>
        <v>9.7142857142857135</v>
      </c>
      <c r="C166" s="124">
        <f t="shared" si="42"/>
        <v>10.040650406504065</v>
      </c>
      <c r="D166" s="125">
        <f t="shared" si="42"/>
        <v>8.046875</v>
      </c>
      <c r="E166" s="124">
        <f t="shared" si="42"/>
        <v>7.224832214765101</v>
      </c>
      <c r="F166" s="126">
        <f t="shared" si="43"/>
        <v>-0.10215677331074469</v>
      </c>
      <c r="G166" s="125">
        <f t="shared" si="44"/>
        <v>-0.82204278523489904</v>
      </c>
      <c r="H166" s="124"/>
      <c r="I166" s="111"/>
      <c r="J166" s="140">
        <f t="shared" si="45"/>
        <v>8.2735514387071341</v>
      </c>
      <c r="K166" s="124">
        <f t="shared" si="45"/>
        <v>8.383728179551122</v>
      </c>
      <c r="L166" s="125">
        <f t="shared" si="45"/>
        <v>8.0109364319890641</v>
      </c>
      <c r="M166" s="140">
        <f t="shared" si="45"/>
        <v>7.6491332934847582</v>
      </c>
      <c r="N166" s="126">
        <f t="shared" si="46"/>
        <v>-4.516365116312282E-2</v>
      </c>
      <c r="O166" s="125">
        <f t="shared" si="47"/>
        <v>-0.3618031385043059</v>
      </c>
      <c r="P166" s="125"/>
    </row>
    <row r="167" spans="1:16" x14ac:dyDescent="0.25">
      <c r="A167" s="31" t="s">
        <v>29</v>
      </c>
      <c r="B167" s="124">
        <f t="shared" si="42"/>
        <v>7.0875120983783724</v>
      </c>
      <c r="C167" s="124">
        <f t="shared" si="42"/>
        <v>6.9770774105340827</v>
      </c>
      <c r="D167" s="125">
        <f>D102/D37</f>
        <v>6.9207414101874596</v>
      </c>
      <c r="E167" s="124">
        <f t="shared" si="42"/>
        <v>6.9741396641947508</v>
      </c>
      <c r="F167" s="126">
        <f t="shared" si="43"/>
        <v>7.7156840347607503E-3</v>
      </c>
      <c r="G167" s="125">
        <f t="shared" si="44"/>
        <v>5.3398254007291257E-2</v>
      </c>
      <c r="H167" s="124"/>
      <c r="I167" s="111"/>
      <c r="J167" s="140">
        <f t="shared" si="45"/>
        <v>6.9506724273404004</v>
      </c>
      <c r="K167" s="124">
        <f t="shared" si="45"/>
        <v>6.8959055374753699</v>
      </c>
      <c r="L167" s="125">
        <f t="shared" si="45"/>
        <v>6.7352063841605769</v>
      </c>
      <c r="M167" s="140">
        <f t="shared" si="45"/>
        <v>6.8266714333925167</v>
      </c>
      <c r="N167" s="126">
        <f t="shared" si="46"/>
        <v>1.3580140535417229E-2</v>
      </c>
      <c r="O167" s="125">
        <f t="shared" si="47"/>
        <v>9.1465049231939766E-2</v>
      </c>
      <c r="P167" s="125"/>
    </row>
    <row r="168" spans="1:16" x14ac:dyDescent="0.25">
      <c r="A168" s="31" t="s">
        <v>30</v>
      </c>
      <c r="B168" s="124">
        <f t="shared" si="42"/>
        <v>6.822801454095444</v>
      </c>
      <c r="C168" s="124">
        <f t="shared" si="42"/>
        <v>6.5028499469777303</v>
      </c>
      <c r="D168" s="125">
        <f t="shared" si="42"/>
        <v>7.200399657436483</v>
      </c>
      <c r="E168" s="124">
        <f t="shared" si="42"/>
        <v>6.4389938681016146</v>
      </c>
      <c r="F168" s="126">
        <f t="shared" si="43"/>
        <v>-0.10574493438687083</v>
      </c>
      <c r="G168" s="125">
        <f t="shared" si="44"/>
        <v>-0.76140578933486847</v>
      </c>
      <c r="H168" s="124"/>
      <c r="I168" s="111"/>
      <c r="J168" s="140">
        <f t="shared" si="45"/>
        <v>6.6831668771980839</v>
      </c>
      <c r="K168" s="124">
        <f t="shared" si="45"/>
        <v>6.7883036589073953</v>
      </c>
      <c r="L168" s="125">
        <f t="shared" si="45"/>
        <v>6.7708778285436209</v>
      </c>
      <c r="M168" s="140">
        <f t="shared" si="45"/>
        <v>6.3578340772771655</v>
      </c>
      <c r="N168" s="126">
        <f t="shared" si="46"/>
        <v>-6.1002983915203646E-2</v>
      </c>
      <c r="O168" s="125">
        <f t="shared" si="47"/>
        <v>-0.41304375126645532</v>
      </c>
      <c r="P168" s="125"/>
    </row>
    <row r="169" spans="1:16" x14ac:dyDescent="0.25">
      <c r="A169" s="31" t="s">
        <v>31</v>
      </c>
      <c r="B169" s="124">
        <f t="shared" ref="B169:E184" si="48">B104/B39</f>
        <v>8.4366839563584328</v>
      </c>
      <c r="C169" s="124">
        <f t="shared" si="48"/>
        <v>8.3828286304198212</v>
      </c>
      <c r="D169" s="125">
        <f t="shared" si="48"/>
        <v>8.592720618137454</v>
      </c>
      <c r="E169" s="124">
        <f t="shared" si="48"/>
        <v>8.3297893481717011</v>
      </c>
      <c r="F169" s="126">
        <f t="shared" si="43"/>
        <v>-3.059930395162147E-2</v>
      </c>
      <c r="G169" s="125">
        <f t="shared" si="44"/>
        <v>-0.26293126996575289</v>
      </c>
      <c r="H169" s="124"/>
      <c r="I169" s="111"/>
      <c r="J169" s="140">
        <f t="shared" ref="J169:M184" si="49">J104/J39</f>
        <v>7.7618991455679618</v>
      </c>
      <c r="K169" s="124">
        <f t="shared" si="49"/>
        <v>7.6774681253794599</v>
      </c>
      <c r="L169" s="125">
        <f t="shared" si="49"/>
        <v>7.733525438756617</v>
      </c>
      <c r="M169" s="140">
        <f t="shared" si="49"/>
        <v>7.5021790101432284</v>
      </c>
      <c r="N169" s="126">
        <f t="shared" si="46"/>
        <v>-2.9914743339951366E-2</v>
      </c>
      <c r="O169" s="125">
        <f t="shared" si="47"/>
        <v>-0.23134642861338861</v>
      </c>
      <c r="P169" s="125"/>
    </row>
    <row r="170" spans="1:16" x14ac:dyDescent="0.25">
      <c r="A170" s="31" t="s">
        <v>32</v>
      </c>
      <c r="B170" s="124">
        <f t="shared" si="48"/>
        <v>7.779452054794521</v>
      </c>
      <c r="C170" s="124">
        <f t="shared" si="48"/>
        <v>7.5841027699718992</v>
      </c>
      <c r="D170" s="125">
        <f>D105/D40</f>
        <v>7.8611296419835446</v>
      </c>
      <c r="E170" s="124">
        <f t="shared" si="48"/>
        <v>7.5651813471502587</v>
      </c>
      <c r="F170" s="126">
        <f t="shared" si="43"/>
        <v>-3.7647044166875143E-2</v>
      </c>
      <c r="G170" s="125">
        <f t="shared" si="44"/>
        <v>-0.29594829483328589</v>
      </c>
      <c r="H170" s="124"/>
      <c r="I170" s="111"/>
      <c r="J170" s="140">
        <f t="shared" si="49"/>
        <v>7.7032810474277333</v>
      </c>
      <c r="K170" s="124">
        <f t="shared" si="49"/>
        <v>7.5863644744119894</v>
      </c>
      <c r="L170" s="125">
        <f t="shared" si="49"/>
        <v>7.6030084079666569</v>
      </c>
      <c r="M170" s="140">
        <f t="shared" si="49"/>
        <v>7.4799419537583542</v>
      </c>
      <c r="N170" s="126">
        <f t="shared" si="46"/>
        <v>-1.6186547167217347E-2</v>
      </c>
      <c r="O170" s="125">
        <f t="shared" si="47"/>
        <v>-0.12306645420830264</v>
      </c>
      <c r="P170" s="125"/>
    </row>
    <row r="171" spans="1:16" x14ac:dyDescent="0.25">
      <c r="A171" s="31" t="s">
        <v>33</v>
      </c>
      <c r="B171" s="124">
        <f t="shared" si="48"/>
        <v>7.7802969355664446</v>
      </c>
      <c r="C171" s="124">
        <f t="shared" si="48"/>
        <v>7.691345211324454</v>
      </c>
      <c r="D171" s="125">
        <f t="shared" si="48"/>
        <v>7.5301094890510951</v>
      </c>
      <c r="E171" s="124">
        <f t="shared" si="48"/>
        <v>7.6545229016400977</v>
      </c>
      <c r="F171" s="126">
        <f t="shared" si="43"/>
        <v>1.6522125311710489E-2</v>
      </c>
      <c r="G171" s="125">
        <f t="shared" si="44"/>
        <v>0.12441341258900263</v>
      </c>
      <c r="H171" s="124"/>
      <c r="I171" s="111"/>
      <c r="J171" s="140">
        <f t="shared" si="49"/>
        <v>7.2859538784067084</v>
      </c>
      <c r="K171" s="124">
        <f t="shared" si="49"/>
        <v>7.1031875723978155</v>
      </c>
      <c r="L171" s="125">
        <f t="shared" si="49"/>
        <v>6.9152907458812498</v>
      </c>
      <c r="M171" s="140">
        <f t="shared" si="49"/>
        <v>6.7475086392275321</v>
      </c>
      <c r="N171" s="126">
        <f t="shared" si="46"/>
        <v>-2.4262480468178249E-2</v>
      </c>
      <c r="O171" s="125">
        <f t="shared" si="47"/>
        <v>-0.16778210665371773</v>
      </c>
      <c r="P171" s="125"/>
    </row>
    <row r="172" spans="1:16" x14ac:dyDescent="0.25">
      <c r="A172" s="31" t="s">
        <v>34</v>
      </c>
      <c r="B172" s="124">
        <f t="shared" si="48"/>
        <v>9.6254351357623573</v>
      </c>
      <c r="C172" s="124">
        <f t="shared" si="48"/>
        <v>9.3676754668383779</v>
      </c>
      <c r="D172" s="125">
        <f t="shared" si="48"/>
        <v>9.8138128580521968</v>
      </c>
      <c r="E172" s="124">
        <f t="shared" si="48"/>
        <v>9.2891784292435755</v>
      </c>
      <c r="F172" s="126">
        <f t="shared" si="43"/>
        <v>-5.3458776562889221E-2</v>
      </c>
      <c r="G172" s="125">
        <f t="shared" si="44"/>
        <v>-0.52463442880862132</v>
      </c>
      <c r="H172" s="124"/>
      <c r="I172" s="111"/>
      <c r="J172" s="140">
        <f t="shared" si="49"/>
        <v>9.4547501125619089</v>
      </c>
      <c r="K172" s="124">
        <f t="shared" si="49"/>
        <v>8.899672600007527</v>
      </c>
      <c r="L172" s="125">
        <f t="shared" si="49"/>
        <v>8.7902754036087369</v>
      </c>
      <c r="M172" s="140">
        <f t="shared" si="49"/>
        <v>8.9957636467940514</v>
      </c>
      <c r="N172" s="126">
        <f t="shared" si="46"/>
        <v>2.3376769640340633E-2</v>
      </c>
      <c r="O172" s="125">
        <f t="shared" si="47"/>
        <v>0.20548824318531445</v>
      </c>
      <c r="P172" s="125"/>
    </row>
    <row r="173" spans="1:16" x14ac:dyDescent="0.25">
      <c r="A173" s="31" t="s">
        <v>35</v>
      </c>
      <c r="B173" s="124">
        <f t="shared" si="48"/>
        <v>6.4738251554941257</v>
      </c>
      <c r="C173" s="124">
        <f t="shared" si="48"/>
        <v>6.2525973019072723</v>
      </c>
      <c r="D173" s="125">
        <f t="shared" si="48"/>
        <v>5.9372449812306183</v>
      </c>
      <c r="E173" s="124">
        <f t="shared" si="48"/>
        <v>6.0555343146625882</v>
      </c>
      <c r="F173" s="126">
        <f t="shared" si="43"/>
        <v>1.9923269766687568E-2</v>
      </c>
      <c r="G173" s="125">
        <f t="shared" si="44"/>
        <v>0.1182893334319699</v>
      </c>
      <c r="H173" s="124"/>
      <c r="I173" s="111"/>
      <c r="J173" s="140">
        <f t="shared" si="49"/>
        <v>6.5606934923770055</v>
      </c>
      <c r="K173" s="124">
        <f t="shared" si="49"/>
        <v>6.3254057685223311</v>
      </c>
      <c r="L173" s="125">
        <f t="shared" si="49"/>
        <v>6.2022011244875097</v>
      </c>
      <c r="M173" s="140">
        <f t="shared" si="49"/>
        <v>6.0539613765783606</v>
      </c>
      <c r="N173" s="126">
        <f t="shared" si="46"/>
        <v>-2.3901151370901097E-2</v>
      </c>
      <c r="O173" s="125">
        <f t="shared" si="47"/>
        <v>-0.14823974790914907</v>
      </c>
      <c r="P173" s="125"/>
    </row>
    <row r="174" spans="1:16" x14ac:dyDescent="0.25">
      <c r="A174" s="31" t="s">
        <v>36</v>
      </c>
      <c r="B174" s="124">
        <f t="shared" si="48"/>
        <v>7.9135593220338984</v>
      </c>
      <c r="C174" s="124">
        <f t="shared" si="48"/>
        <v>6.7842605156037994</v>
      </c>
      <c r="D174" s="125">
        <f t="shared" si="48"/>
        <v>5.9698046181172293</v>
      </c>
      <c r="E174" s="124">
        <f t="shared" si="48"/>
        <v>6.5638051044083525</v>
      </c>
      <c r="F174" s="126">
        <f t="shared" si="43"/>
        <v>9.9500825284707606E-2</v>
      </c>
      <c r="G174" s="125">
        <f t="shared" si="44"/>
        <v>0.59400048629112323</v>
      </c>
      <c r="H174" s="124"/>
      <c r="I174" s="111"/>
      <c r="J174" s="140">
        <f t="shared" si="49"/>
        <v>9.0870423069626263</v>
      </c>
      <c r="K174" s="124">
        <f t="shared" si="49"/>
        <v>9.4106190508337271</v>
      </c>
      <c r="L174" s="125">
        <f t="shared" si="49"/>
        <v>9.1159458567183886</v>
      </c>
      <c r="M174" s="140">
        <f t="shared" si="49"/>
        <v>9.1002518712973153</v>
      </c>
      <c r="N174" s="126">
        <f t="shared" si="46"/>
        <v>-1.7215970419028892E-3</v>
      </c>
      <c r="O174" s="125">
        <f t="shared" si="47"/>
        <v>-1.5693985421073364E-2</v>
      </c>
      <c r="P174" s="125"/>
    </row>
    <row r="175" spans="1:16" x14ac:dyDescent="0.25">
      <c r="A175" s="31" t="s">
        <v>37</v>
      </c>
      <c r="B175" s="124">
        <f t="shared" si="48"/>
        <v>7.1895424836601309</v>
      </c>
      <c r="C175" s="124">
        <f t="shared" si="48"/>
        <v>7.0539499036608859</v>
      </c>
      <c r="D175" s="125">
        <f t="shared" si="48"/>
        <v>6.206636500754148</v>
      </c>
      <c r="E175" s="124">
        <f t="shared" si="48"/>
        <v>5.7496229260935143</v>
      </c>
      <c r="F175" s="126">
        <f t="shared" si="43"/>
        <v>-7.3633049817739993E-2</v>
      </c>
      <c r="G175" s="125">
        <f t="shared" si="44"/>
        <v>-0.45701357466063364</v>
      </c>
      <c r="H175" s="124"/>
      <c r="I175" s="111"/>
      <c r="J175" s="140">
        <f t="shared" si="49"/>
        <v>7.8362309120924474</v>
      </c>
      <c r="K175" s="124">
        <f t="shared" si="49"/>
        <v>8.0354447239899365</v>
      </c>
      <c r="L175" s="125">
        <f t="shared" si="49"/>
        <v>8.5624496872871383</v>
      </c>
      <c r="M175" s="140">
        <f t="shared" si="49"/>
        <v>7.9820321050711422</v>
      </c>
      <c r="N175" s="126">
        <f t="shared" si="46"/>
        <v>-6.778639331192271E-2</v>
      </c>
      <c r="O175" s="125">
        <f t="shared" si="47"/>
        <v>-0.58041758221599604</v>
      </c>
      <c r="P175" s="125"/>
    </row>
    <row r="176" spans="1:16" x14ac:dyDescent="0.25">
      <c r="A176" s="31" t="s">
        <v>38</v>
      </c>
      <c r="B176" s="124">
        <f t="shared" si="48"/>
        <v>6.19475494411006</v>
      </c>
      <c r="C176" s="124">
        <f t="shared" si="48"/>
        <v>6.5827111984282904</v>
      </c>
      <c r="D176" s="125">
        <f t="shared" si="48"/>
        <v>6.1622566150773839</v>
      </c>
      <c r="E176" s="124">
        <f t="shared" si="48"/>
        <v>6.0557620817843869</v>
      </c>
      <c r="F176" s="126">
        <f t="shared" si="43"/>
        <v>-1.7281742703222358E-2</v>
      </c>
      <c r="G176" s="125">
        <f t="shared" si="44"/>
        <v>-0.10649453329299696</v>
      </c>
      <c r="H176" s="124"/>
      <c r="I176" s="111"/>
      <c r="J176" s="140">
        <f t="shared" si="49"/>
        <v>6.6074630128999345</v>
      </c>
      <c r="K176" s="124">
        <f t="shared" si="49"/>
        <v>6.3141814583462184</v>
      </c>
      <c r="L176" s="125">
        <f t="shared" si="49"/>
        <v>6.1717234907725995</v>
      </c>
      <c r="M176" s="140">
        <f t="shared" si="49"/>
        <v>5.9490204976930636</v>
      </c>
      <c r="N176" s="126">
        <f t="shared" si="46"/>
        <v>-3.6084408741334784E-2</v>
      </c>
      <c r="O176" s="125">
        <f t="shared" si="47"/>
        <v>-0.22270299307953589</v>
      </c>
      <c r="P176" s="125"/>
    </row>
    <row r="177" spans="1:16" x14ac:dyDescent="0.25">
      <c r="A177" s="31" t="s">
        <v>39</v>
      </c>
      <c r="B177" s="124">
        <f t="shared" si="48"/>
        <v>6.6395147313691512</v>
      </c>
      <c r="C177" s="124">
        <f t="shared" si="48"/>
        <v>6.5115955473098328</v>
      </c>
      <c r="D177" s="125">
        <f t="shared" si="48"/>
        <v>5.9038461538461542</v>
      </c>
      <c r="E177" s="124">
        <f t="shared" si="48"/>
        <v>5.9209466263846933</v>
      </c>
      <c r="F177" s="126">
        <f t="shared" si="43"/>
        <v>2.8964969772118376E-3</v>
      </c>
      <c r="G177" s="125">
        <f t="shared" si="44"/>
        <v>1.710047253853908E-2</v>
      </c>
      <c r="H177" s="124"/>
      <c r="I177" s="111"/>
      <c r="J177" s="140">
        <f t="shared" si="49"/>
        <v>6.3198976327575176</v>
      </c>
      <c r="K177" s="124">
        <f t="shared" si="49"/>
        <v>6.2655188387893759</v>
      </c>
      <c r="L177" s="125">
        <f t="shared" si="49"/>
        <v>6.0205009506489215</v>
      </c>
      <c r="M177" s="140">
        <f t="shared" si="49"/>
        <v>5.8610634648370494</v>
      </c>
      <c r="N177" s="126">
        <f t="shared" si="46"/>
        <v>-2.6482428475438913E-2</v>
      </c>
      <c r="O177" s="125">
        <f t="shared" si="47"/>
        <v>-0.15943748581187211</v>
      </c>
      <c r="P177" s="125"/>
    </row>
    <row r="178" spans="1:16" x14ac:dyDescent="0.25">
      <c r="A178" s="31" t="s">
        <v>40</v>
      </c>
      <c r="B178" s="124">
        <f t="shared" si="48"/>
        <v>5.5880172946263125</v>
      </c>
      <c r="C178" s="124">
        <f t="shared" si="48"/>
        <v>5.8469106650924836</v>
      </c>
      <c r="D178" s="125">
        <f t="shared" si="48"/>
        <v>5.1141304347826084</v>
      </c>
      <c r="E178" s="124">
        <f t="shared" si="48"/>
        <v>5.4702258726899382</v>
      </c>
      <c r="F178" s="126">
        <f t="shared" si="43"/>
        <v>6.9629713682198391E-2</v>
      </c>
      <c r="G178" s="125">
        <f t="shared" si="44"/>
        <v>0.35609543790732978</v>
      </c>
      <c r="H178" s="124"/>
      <c r="I178" s="111"/>
      <c r="J178" s="140">
        <f t="shared" si="49"/>
        <v>5.1850035038542392</v>
      </c>
      <c r="K178" s="124">
        <f t="shared" si="49"/>
        <v>5.2551679586563305</v>
      </c>
      <c r="L178" s="125">
        <f t="shared" si="49"/>
        <v>4.9399542904633282</v>
      </c>
      <c r="M178" s="140">
        <f t="shared" si="49"/>
        <v>4.7963587921847246</v>
      </c>
      <c r="N178" s="126">
        <f t="shared" si="46"/>
        <v>-2.9068183597531938E-2</v>
      </c>
      <c r="O178" s="125">
        <f t="shared" si="47"/>
        <v>-0.14359549827860363</v>
      </c>
      <c r="P178" s="125"/>
    </row>
    <row r="179" spans="1:16" x14ac:dyDescent="0.25">
      <c r="A179" s="31" t="s">
        <v>41</v>
      </c>
      <c r="B179" s="124">
        <f t="shared" si="48"/>
        <v>7.4279346210995545</v>
      </c>
      <c r="C179" s="124">
        <f t="shared" si="48"/>
        <v>7.64797507788162</v>
      </c>
      <c r="D179" s="125">
        <f t="shared" si="48"/>
        <v>6.5693950177935942</v>
      </c>
      <c r="E179" s="124">
        <f t="shared" si="48"/>
        <v>6.1307550644567224</v>
      </c>
      <c r="F179" s="126">
        <f t="shared" si="43"/>
        <v>-6.6770220415851012E-2</v>
      </c>
      <c r="G179" s="125">
        <f t="shared" si="44"/>
        <v>-0.43863995333687189</v>
      </c>
      <c r="H179" s="124"/>
      <c r="I179" s="111"/>
      <c r="J179" s="140">
        <f t="shared" si="49"/>
        <v>7.0563932912755805</v>
      </c>
      <c r="K179" s="124">
        <f t="shared" si="49"/>
        <v>6.811025879991397</v>
      </c>
      <c r="L179" s="125">
        <f t="shared" si="49"/>
        <v>6.4089814011756774</v>
      </c>
      <c r="M179" s="140">
        <f t="shared" si="49"/>
        <v>6.3074552683896616</v>
      </c>
      <c r="N179" s="126">
        <f t="shared" si="46"/>
        <v>-1.5841227557220172E-2</v>
      </c>
      <c r="O179" s="125">
        <f t="shared" si="47"/>
        <v>-0.10152613278601574</v>
      </c>
      <c r="P179" s="125"/>
    </row>
    <row r="180" spans="1:16" x14ac:dyDescent="0.25">
      <c r="A180" s="31" t="s">
        <v>42</v>
      </c>
      <c r="B180" s="124">
        <f t="shared" si="48"/>
        <v>6.4193981730252556</v>
      </c>
      <c r="C180" s="124">
        <f t="shared" si="48"/>
        <v>6.5060739209097962</v>
      </c>
      <c r="D180" s="125">
        <f t="shared" si="48"/>
        <v>6.2669155389640689</v>
      </c>
      <c r="E180" s="124">
        <f t="shared" si="48"/>
        <v>5.9463307776560788</v>
      </c>
      <c r="F180" s="126">
        <f t="shared" si="43"/>
        <v>-5.11551112049905E-2</v>
      </c>
      <c r="G180" s="125">
        <f t="shared" si="44"/>
        <v>-0.32058476130799018</v>
      </c>
      <c r="H180" s="124"/>
      <c r="I180" s="111"/>
      <c r="J180" s="140">
        <f t="shared" si="49"/>
        <v>5.9382859235746555</v>
      </c>
      <c r="K180" s="124">
        <f t="shared" si="49"/>
        <v>5.6571811680572113</v>
      </c>
      <c r="L180" s="125">
        <f t="shared" si="49"/>
        <v>5.5712865588866221</v>
      </c>
      <c r="M180" s="140">
        <f t="shared" si="49"/>
        <v>5.4751250063134504</v>
      </c>
      <c r="N180" s="126">
        <f t="shared" si="46"/>
        <v>-1.7260205799284667E-2</v>
      </c>
      <c r="O180" s="125">
        <f t="shared" si="47"/>
        <v>-9.6161552573171605E-2</v>
      </c>
      <c r="P180" s="125"/>
    </row>
    <row r="181" spans="1:16" x14ac:dyDescent="0.25">
      <c r="A181" s="31" t="s">
        <v>43</v>
      </c>
      <c r="B181" s="124">
        <f t="shared" si="48"/>
        <v>6.9585525471577059</v>
      </c>
      <c r="C181" s="124">
        <f t="shared" si="48"/>
        <v>7.416238132911392</v>
      </c>
      <c r="D181" s="125">
        <f t="shared" si="48"/>
        <v>6.7314587658048692</v>
      </c>
      <c r="E181" s="124">
        <f t="shared" si="48"/>
        <v>6.5439937461999476</v>
      </c>
      <c r="F181" s="126">
        <f t="shared" si="43"/>
        <v>-2.7849092763848615E-2</v>
      </c>
      <c r="G181" s="125">
        <f t="shared" si="44"/>
        <v>-0.18746501960492168</v>
      </c>
      <c r="H181" s="124"/>
      <c r="I181" s="111"/>
      <c r="J181" s="140">
        <f t="shared" si="49"/>
        <v>6.7712958386873581</v>
      </c>
      <c r="K181" s="124">
        <f t="shared" si="49"/>
        <v>6.62269344918061</v>
      </c>
      <c r="L181" s="125">
        <f t="shared" si="49"/>
        <v>6.5275369673390564</v>
      </c>
      <c r="M181" s="140">
        <f t="shared" si="49"/>
        <v>6.4427889699303167</v>
      </c>
      <c r="N181" s="126">
        <f t="shared" si="46"/>
        <v>-1.2983150893328022E-2</v>
      </c>
      <c r="O181" s="125">
        <f t="shared" si="47"/>
        <v>-8.4747997408739728E-2</v>
      </c>
      <c r="P181" s="125"/>
    </row>
    <row r="182" spans="1:16" x14ac:dyDescent="0.25">
      <c r="A182" s="31" t="s">
        <v>44</v>
      </c>
      <c r="B182" s="124">
        <f t="shared" si="48"/>
        <v>7.5140646976090011</v>
      </c>
      <c r="C182" s="124">
        <f t="shared" si="48"/>
        <v>7.1610320284697506</v>
      </c>
      <c r="D182" s="125">
        <f t="shared" si="48"/>
        <v>6.9655683080340616</v>
      </c>
      <c r="E182" s="124">
        <f t="shared" si="48"/>
        <v>6.5731470702367094</v>
      </c>
      <c r="F182" s="126">
        <f t="shared" si="43"/>
        <v>-5.6337289427588422E-2</v>
      </c>
      <c r="G182" s="125">
        <f t="shared" si="44"/>
        <v>-0.39242123779735216</v>
      </c>
      <c r="H182" s="124"/>
      <c r="I182" s="111"/>
      <c r="J182" s="140">
        <f t="shared" si="49"/>
        <v>7.0909322573794862</v>
      </c>
      <c r="K182" s="124">
        <f t="shared" si="49"/>
        <v>7.0721309910253964</v>
      </c>
      <c r="L182" s="125">
        <f t="shared" si="49"/>
        <v>6.8319051636105312</v>
      </c>
      <c r="M182" s="140">
        <f t="shared" si="49"/>
        <v>6.6094286334998911</v>
      </c>
      <c r="N182" s="126">
        <f t="shared" si="46"/>
        <v>-3.2564346954878642E-2</v>
      </c>
      <c r="O182" s="125">
        <f t="shared" si="47"/>
        <v>-0.22247653011064017</v>
      </c>
      <c r="P182" s="125"/>
    </row>
    <row r="183" spans="1:16" x14ac:dyDescent="0.25">
      <c r="A183" s="52" t="s">
        <v>45</v>
      </c>
      <c r="B183" s="124">
        <f t="shared" si="48"/>
        <v>6.5905923344947732</v>
      </c>
      <c r="C183" s="124">
        <f t="shared" si="48"/>
        <v>6.5636007827788649</v>
      </c>
      <c r="D183" s="125">
        <f t="shared" si="48"/>
        <v>5.9531615925058547</v>
      </c>
      <c r="E183" s="124">
        <f t="shared" si="48"/>
        <v>5.2881355932203391</v>
      </c>
      <c r="F183" s="126">
        <f t="shared" si="43"/>
        <v>-0.11170971742522229</v>
      </c>
      <c r="G183" s="125">
        <f t="shared" si="44"/>
        <v>-0.66502599928551565</v>
      </c>
      <c r="H183" s="124"/>
      <c r="I183" s="111"/>
      <c r="J183" s="140">
        <f t="shared" si="49"/>
        <v>6.6052799659357033</v>
      </c>
      <c r="K183" s="124">
        <f t="shared" si="49"/>
        <v>6.0250481695568396</v>
      </c>
      <c r="L183" s="125">
        <f t="shared" si="49"/>
        <v>5.6731145935357494</v>
      </c>
      <c r="M183" s="140">
        <f t="shared" si="49"/>
        <v>5.422607213859699</v>
      </c>
      <c r="N183" s="126">
        <f t="shared" si="46"/>
        <v>-4.415693981600366E-2</v>
      </c>
      <c r="O183" s="125">
        <f t="shared" si="47"/>
        <v>-0.25050737967605041</v>
      </c>
      <c r="P183" s="125"/>
    </row>
    <row r="184" spans="1:16" x14ac:dyDescent="0.25">
      <c r="A184" s="34" t="s">
        <v>46</v>
      </c>
      <c r="B184" s="124">
        <f t="shared" si="48"/>
        <v>5.6105466368624262</v>
      </c>
      <c r="C184" s="124">
        <f t="shared" si="48"/>
        <v>5.9032347864818213</v>
      </c>
      <c r="D184" s="125">
        <f t="shared" si="48"/>
        <v>5.7568953142622785</v>
      </c>
      <c r="E184" s="124">
        <f t="shared" si="48"/>
        <v>5.5702761750042011</v>
      </c>
      <c r="F184" s="126">
        <f t="shared" si="43"/>
        <v>-3.2416628941600245E-2</v>
      </c>
      <c r="G184" s="125">
        <f t="shared" si="44"/>
        <v>-0.18661913925807738</v>
      </c>
      <c r="H184" s="124"/>
      <c r="I184" s="111"/>
      <c r="J184" s="140">
        <f t="shared" si="49"/>
        <v>5.8813515906878706</v>
      </c>
      <c r="K184" s="124">
        <f t="shared" si="49"/>
        <v>5.924216396544427</v>
      </c>
      <c r="L184" s="125">
        <f t="shared" si="49"/>
        <v>5.5902184092076244</v>
      </c>
      <c r="M184" s="140">
        <f t="shared" si="49"/>
        <v>5.3554545968060809</v>
      </c>
      <c r="N184" s="126">
        <f t="shared" si="46"/>
        <v>-4.1995463364162156E-2</v>
      </c>
      <c r="O184" s="125">
        <f t="shared" si="47"/>
        <v>-0.23476381240154343</v>
      </c>
      <c r="P184" s="125"/>
    </row>
    <row r="185" spans="1:16" ht="21" x14ac:dyDescent="0.35">
      <c r="A185" s="93" t="s">
        <v>65</v>
      </c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</row>
    <row r="186" spans="1:16" x14ac:dyDescent="0.25">
      <c r="A186" s="67"/>
      <c r="B186" s="11" t="s">
        <v>153</v>
      </c>
      <c r="C186" s="12"/>
      <c r="D186" s="12"/>
      <c r="E186" s="12"/>
      <c r="F186" s="12"/>
      <c r="G186" s="12"/>
      <c r="H186" s="13"/>
      <c r="I186" s="94"/>
      <c r="J186" s="11" t="str">
        <f>J$5</f>
        <v>acumulado junio</v>
      </c>
      <c r="K186" s="12"/>
      <c r="L186" s="12"/>
      <c r="M186" s="12"/>
      <c r="N186" s="12"/>
      <c r="O186" s="12"/>
      <c r="P186" s="13"/>
    </row>
    <row r="187" spans="1:16" x14ac:dyDescent="0.25">
      <c r="A187" s="15"/>
      <c r="B187" s="95">
        <f>B$6</f>
        <v>2023</v>
      </c>
      <c r="C187" s="96">
        <f>C$6</f>
        <v>2024</v>
      </c>
      <c r="D187" s="96">
        <f>D$6</f>
        <v>2025</v>
      </c>
      <c r="E187" s="96">
        <f>E$6</f>
        <v>2026</v>
      </c>
      <c r="F187" s="17" t="str">
        <f>CONCATENATE("var ",RIGHT(E187,2),"/",RIGHT(D187,2))</f>
        <v>var 26/25</v>
      </c>
      <c r="G187" s="97" t="str">
        <f>CONCATENATE("dif ",RIGHT(E187,2),"-",RIGHT(D187,2))</f>
        <v>dif 26-25</v>
      </c>
      <c r="H187" s="96"/>
      <c r="I187" s="94"/>
      <c r="J187" s="95">
        <f>J$6</f>
        <v>2023</v>
      </c>
      <c r="K187" s="96">
        <f>K$6</f>
        <v>2024</v>
      </c>
      <c r="L187" s="96">
        <f>L$6</f>
        <v>2025</v>
      </c>
      <c r="M187" s="96">
        <f>M$6</f>
        <v>2026</v>
      </c>
      <c r="N187" s="17" t="str">
        <f>CONCATENATE("var ",RIGHT(M187,2),"/",RIGHT(L187,2))</f>
        <v>var 26/25</v>
      </c>
      <c r="O187" s="97" t="str">
        <f>CONCATENATE("dif ",RIGHT(M187,2),"-",RIGHT(L187,2))</f>
        <v>dif 26-25</v>
      </c>
      <c r="P187" s="96"/>
    </row>
    <row r="188" spans="1:16" x14ac:dyDescent="0.25">
      <c r="A188" s="98" t="s">
        <v>48</v>
      </c>
      <c r="B188" s="99">
        <f t="shared" ref="B188:E198" si="50">B123/B58</f>
        <v>6.1921317496052657</v>
      </c>
      <c r="C188" s="131">
        <f t="shared" si="50"/>
        <v>6.2438841362749509</v>
      </c>
      <c r="D188" s="131">
        <f>D123/D58</f>
        <v>6.2508559746919294</v>
      </c>
      <c r="E188" s="99">
        <f>E123/E58</f>
        <v>6.0402319910605629</v>
      </c>
      <c r="F188" s="101">
        <f t="shared" ref="F188:F198" si="51">E188/D188-1</f>
        <v>-3.3695222619770426E-2</v>
      </c>
      <c r="G188" s="100">
        <f t="shared" ref="G188:G198" si="52">E188-D188</f>
        <v>-0.21062398363136658</v>
      </c>
      <c r="H188" s="131"/>
      <c r="I188" s="102"/>
      <c r="J188" s="99">
        <f t="shared" ref="J188:M198" si="53">J123/J58</f>
        <v>6.5229234548018189</v>
      </c>
      <c r="K188" s="99">
        <f t="shared" si="53"/>
        <v>6.5326575001710907</v>
      </c>
      <c r="L188" s="131">
        <f>L123/L58</f>
        <v>6.3689012454381686</v>
      </c>
      <c r="M188" s="99">
        <f>M123/M58</f>
        <v>6.2544536457585167</v>
      </c>
      <c r="N188" s="101">
        <f t="shared" ref="N188:N198" si="54">M188/L188-1</f>
        <v>-1.7969755734810078E-2</v>
      </c>
      <c r="O188" s="105">
        <f t="shared" ref="O188:O198" si="55">M188-L188</f>
        <v>-0.1144475996796519</v>
      </c>
      <c r="P188" s="99"/>
    </row>
    <row r="189" spans="1:16" x14ac:dyDescent="0.25">
      <c r="A189" s="141" t="s">
        <v>49</v>
      </c>
      <c r="B189" s="142">
        <f t="shared" si="50"/>
        <v>6.7967333968859229</v>
      </c>
      <c r="C189" s="142">
        <f t="shared" si="50"/>
        <v>6.746200617578709</v>
      </c>
      <c r="D189" s="143">
        <f>D124/D59</f>
        <v>6.8746857726055355</v>
      </c>
      <c r="E189" s="142">
        <f>E124/E59</f>
        <v>6.8171087057932702</v>
      </c>
      <c r="F189" s="144">
        <f t="shared" si="51"/>
        <v>-8.3752288783438544E-3</v>
      </c>
      <c r="G189" s="122">
        <f t="shared" si="52"/>
        <v>-5.7577066812265265E-2</v>
      </c>
      <c r="H189" s="143"/>
      <c r="I189" s="111"/>
      <c r="J189" s="142">
        <f t="shared" si="53"/>
        <v>7.0927454437282007</v>
      </c>
      <c r="K189" s="142">
        <f t="shared" si="53"/>
        <v>7.0085687649382447</v>
      </c>
      <c r="L189" s="143">
        <f t="shared" si="53"/>
        <v>6.9474909114692629</v>
      </c>
      <c r="M189" s="142">
        <f t="shared" si="53"/>
        <v>7.0111646232281482</v>
      </c>
      <c r="N189" s="144">
        <f t="shared" si="54"/>
        <v>9.1649938906388506E-3</v>
      </c>
      <c r="O189" s="122">
        <f t="shared" si="55"/>
        <v>6.3673711758885254E-2</v>
      </c>
      <c r="P189" s="142"/>
    </row>
    <row r="190" spans="1:16" x14ac:dyDescent="0.25">
      <c r="A190" s="145" t="s">
        <v>50</v>
      </c>
      <c r="B190" s="124">
        <f t="shared" si="50"/>
        <v>6.9046855643809666</v>
      </c>
      <c r="C190" s="124">
        <f t="shared" si="50"/>
        <v>6.9467325160948938</v>
      </c>
      <c r="D190" s="125">
        <f t="shared" si="50"/>
        <v>6.9037161585469944</v>
      </c>
      <c r="E190" s="124">
        <f t="shared" si="50"/>
        <v>6.5207021862240442</v>
      </c>
      <c r="F190" s="126">
        <f t="shared" si="51"/>
        <v>-5.5479391609802531E-2</v>
      </c>
      <c r="G190" s="125">
        <f t="shared" si="52"/>
        <v>-0.3830139723229502</v>
      </c>
      <c r="H190" s="125"/>
      <c r="I190" s="111"/>
      <c r="J190" s="124">
        <f t="shared" si="53"/>
        <v>7.1766311334064898</v>
      </c>
      <c r="K190" s="124">
        <f t="shared" si="53"/>
        <v>7.1878124675863502</v>
      </c>
      <c r="L190" s="125">
        <f t="shared" si="53"/>
        <v>6.9251857107565735</v>
      </c>
      <c r="M190" s="124">
        <f t="shared" si="53"/>
        <v>6.6681427750184277</v>
      </c>
      <c r="N190" s="126">
        <f t="shared" si="54"/>
        <v>-3.7117118077987787E-2</v>
      </c>
      <c r="O190" s="125">
        <f t="shared" si="55"/>
        <v>-0.25704293573814585</v>
      </c>
      <c r="P190" s="124"/>
    </row>
    <row r="191" spans="1:16" x14ac:dyDescent="0.25">
      <c r="A191" s="145" t="s">
        <v>51</v>
      </c>
      <c r="B191" s="124">
        <f t="shared" si="50"/>
        <v>3.6149350649350649</v>
      </c>
      <c r="C191" s="124">
        <f t="shared" si="50"/>
        <v>5.1674379469920071</v>
      </c>
      <c r="D191" s="125">
        <f t="shared" si="50"/>
        <v>5.2375674056321149</v>
      </c>
      <c r="E191" s="124">
        <f t="shared" si="50"/>
        <v>3.2484472049689441</v>
      </c>
      <c r="F191" s="126">
        <f t="shared" si="51"/>
        <v>-0.37977939883393375</v>
      </c>
      <c r="G191" s="125">
        <f t="shared" si="52"/>
        <v>-1.9891202006631707</v>
      </c>
      <c r="H191" s="125"/>
      <c r="I191" s="111"/>
      <c r="J191" s="124">
        <f t="shared" si="53"/>
        <v>3.1852728995117685</v>
      </c>
      <c r="K191" s="124">
        <f t="shared" si="53"/>
        <v>3.8170299449989815</v>
      </c>
      <c r="L191" s="125">
        <f t="shared" si="53"/>
        <v>4.5075051641037414</v>
      </c>
      <c r="M191" s="124">
        <f t="shared" si="53"/>
        <v>3.5369630175792621</v>
      </c>
      <c r="N191" s="126">
        <f t="shared" si="54"/>
        <v>-0.21531692392801927</v>
      </c>
      <c r="O191" s="125">
        <f t="shared" si="55"/>
        <v>-0.97054214652447923</v>
      </c>
      <c r="P191" s="124"/>
    </row>
    <row r="192" spans="1:16" x14ac:dyDescent="0.25">
      <c r="A192" s="145" t="s">
        <v>52</v>
      </c>
      <c r="B192" s="124">
        <f t="shared" si="50"/>
        <v>5.5192868356133662</v>
      </c>
      <c r="C192" s="124">
        <f t="shared" si="50"/>
        <v>5.5214346527886038</v>
      </c>
      <c r="D192" s="125">
        <f t="shared" si="50"/>
        <v>5.5668871429126163</v>
      </c>
      <c r="E192" s="124">
        <f t="shared" si="50"/>
        <v>5.3012501680333379</v>
      </c>
      <c r="F192" s="126">
        <f t="shared" si="51"/>
        <v>-4.7717327127328124E-2</v>
      </c>
      <c r="G192" s="125">
        <f t="shared" si="52"/>
        <v>-0.2656369748792784</v>
      </c>
      <c r="H192" s="125"/>
      <c r="I192" s="111"/>
      <c r="J192" s="124">
        <f t="shared" si="53"/>
        <v>6.3889934210699932</v>
      </c>
      <c r="K192" s="124">
        <f t="shared" si="53"/>
        <v>6.2961513686493227</v>
      </c>
      <c r="L192" s="125">
        <f t="shared" si="53"/>
        <v>6.1477278358689729</v>
      </c>
      <c r="M192" s="124">
        <f t="shared" si="53"/>
        <v>5.9688177000910585</v>
      </c>
      <c r="N192" s="126">
        <f t="shared" si="54"/>
        <v>-2.9101830880355783E-2</v>
      </c>
      <c r="O192" s="125">
        <f t="shared" si="55"/>
        <v>-0.17891013577791437</v>
      </c>
      <c r="P192" s="124"/>
    </row>
    <row r="193" spans="1:16" x14ac:dyDescent="0.25">
      <c r="A193" s="145" t="s">
        <v>53</v>
      </c>
      <c r="B193" s="124">
        <f t="shared" si="50"/>
        <v>5.8025523826763816</v>
      </c>
      <c r="C193" s="124">
        <f t="shared" si="50"/>
        <v>6.334820749454896</v>
      </c>
      <c r="D193" s="125">
        <f t="shared" si="50"/>
        <v>5.9502309128426845</v>
      </c>
      <c r="E193" s="124">
        <f t="shared" si="50"/>
        <v>5.4782103749585227</v>
      </c>
      <c r="F193" s="126">
        <f t="shared" si="51"/>
        <v>-7.9328104202708527E-2</v>
      </c>
      <c r="G193" s="125">
        <f t="shared" si="52"/>
        <v>-0.47202053788416176</v>
      </c>
      <c r="H193" s="125"/>
      <c r="I193" s="111"/>
      <c r="J193" s="124">
        <f t="shared" si="53"/>
        <v>5.3429423459244534</v>
      </c>
      <c r="K193" s="124">
        <f t="shared" si="53"/>
        <v>5.975016064121208</v>
      </c>
      <c r="L193" s="125">
        <f t="shared" si="53"/>
        <v>5.5178686701354049</v>
      </c>
      <c r="M193" s="124">
        <f t="shared" si="53"/>
        <v>5.4318979209102407</v>
      </c>
      <c r="N193" s="126">
        <f t="shared" si="54"/>
        <v>-1.5580426857650154E-2</v>
      </c>
      <c r="O193" s="125">
        <f t="shared" si="55"/>
        <v>-8.5970749225164234E-2</v>
      </c>
      <c r="P193" s="124"/>
    </row>
    <row r="194" spans="1:16" x14ac:dyDescent="0.25">
      <c r="A194" s="145" t="s">
        <v>54</v>
      </c>
      <c r="B194" s="124">
        <f t="shared" si="50"/>
        <v>2.1486403825835509</v>
      </c>
      <c r="C194" s="124">
        <f t="shared" si="50"/>
        <v>2.0572924688125673</v>
      </c>
      <c r="D194" s="125">
        <f t="shared" si="50"/>
        <v>2.0359794950414409</v>
      </c>
      <c r="E194" s="124">
        <f t="shared" si="50"/>
        <v>2.1019455661020503</v>
      </c>
      <c r="F194" s="126">
        <f t="shared" si="51"/>
        <v>3.2400164746878568E-2</v>
      </c>
      <c r="G194" s="125">
        <f t="shared" si="52"/>
        <v>6.5966071060609366E-2</v>
      </c>
      <c r="H194" s="125"/>
      <c r="I194" s="111"/>
      <c r="J194" s="124">
        <f t="shared" si="53"/>
        <v>2.3234499431171787</v>
      </c>
      <c r="K194" s="124">
        <f t="shared" si="53"/>
        <v>2.4079522353656779</v>
      </c>
      <c r="L194" s="125">
        <f t="shared" si="53"/>
        <v>2.1431291337799534</v>
      </c>
      <c r="M194" s="124">
        <f t="shared" si="53"/>
        <v>2.1512643991547953</v>
      </c>
      <c r="N194" s="126">
        <f t="shared" si="54"/>
        <v>3.7959753552010422E-3</v>
      </c>
      <c r="O194" s="125">
        <f t="shared" si="55"/>
        <v>8.1352653748418824E-3</v>
      </c>
      <c r="P194" s="124"/>
    </row>
    <row r="195" spans="1:16" x14ac:dyDescent="0.25">
      <c r="A195" s="145" t="s">
        <v>55</v>
      </c>
      <c r="B195" s="124">
        <f t="shared" si="50"/>
        <v>2.4809854101889499</v>
      </c>
      <c r="C195" s="124">
        <f t="shared" si="50"/>
        <v>2.5517154389505552</v>
      </c>
      <c r="D195" s="125">
        <f t="shared" si="50"/>
        <v>2.8302986161689732</v>
      </c>
      <c r="E195" s="124">
        <f t="shared" si="50"/>
        <v>2.3119047619047617</v>
      </c>
      <c r="F195" s="126">
        <f t="shared" si="51"/>
        <v>-0.18315871382006232</v>
      </c>
      <c r="G195" s="125">
        <f t="shared" si="52"/>
        <v>-0.51839385426421147</v>
      </c>
      <c r="H195" s="125"/>
      <c r="I195" s="111"/>
      <c r="J195" s="124">
        <f t="shared" si="53"/>
        <v>2.6097839194342143</v>
      </c>
      <c r="K195" s="124">
        <f t="shared" si="53"/>
        <v>2.7768340297280636</v>
      </c>
      <c r="L195" s="125">
        <f t="shared" si="53"/>
        <v>2.7768817204301075</v>
      </c>
      <c r="M195" s="124">
        <f t="shared" si="53"/>
        <v>2.5560907728537785</v>
      </c>
      <c r="N195" s="126">
        <f t="shared" si="54"/>
        <v>-7.9510389640265577E-2</v>
      </c>
      <c r="O195" s="125">
        <f t="shared" si="55"/>
        <v>-0.220790947576329</v>
      </c>
      <c r="P195" s="124"/>
    </row>
    <row r="196" spans="1:16" x14ac:dyDescent="0.25">
      <c r="A196" s="145" t="s">
        <v>56</v>
      </c>
      <c r="B196" s="124">
        <f t="shared" si="50"/>
        <v>6.7547590790410634</v>
      </c>
      <c r="C196" s="124">
        <f t="shared" si="50"/>
        <v>6.8785517271573049</v>
      </c>
      <c r="D196" s="125">
        <f t="shared" si="50"/>
        <v>6.7413964333520449</v>
      </c>
      <c r="E196" s="124">
        <f t="shared" si="50"/>
        <v>6.2243847963945278</v>
      </c>
      <c r="F196" s="126">
        <f t="shared" si="51"/>
        <v>-7.6692068485941567E-2</v>
      </c>
      <c r="G196" s="125">
        <f t="shared" si="52"/>
        <v>-0.51701163695751706</v>
      </c>
      <c r="H196" s="125"/>
      <c r="I196" s="111"/>
      <c r="J196" s="124">
        <f t="shared" si="53"/>
        <v>6.7036314964644834</v>
      </c>
      <c r="K196" s="124">
        <f t="shared" si="53"/>
        <v>6.9327163861725492</v>
      </c>
      <c r="L196" s="125">
        <f t="shared" si="53"/>
        <v>7.0848197552640286</v>
      </c>
      <c r="M196" s="124">
        <f t="shared" si="53"/>
        <v>6.8451377237878823</v>
      </c>
      <c r="N196" s="126">
        <f t="shared" si="54"/>
        <v>-3.3830364039686756E-2</v>
      </c>
      <c r="O196" s="125">
        <f t="shared" si="55"/>
        <v>-0.23968203147614631</v>
      </c>
      <c r="P196" s="124"/>
    </row>
    <row r="197" spans="1:16" x14ac:dyDescent="0.25">
      <c r="A197" s="146" t="s">
        <v>57</v>
      </c>
      <c r="B197" s="124">
        <f t="shared" si="50"/>
        <v>4.1083433775277891</v>
      </c>
      <c r="C197" s="125">
        <f t="shared" si="50"/>
        <v>4.8911242603550296</v>
      </c>
      <c r="D197" s="125">
        <f t="shared" si="50"/>
        <v>5.7150620638547522</v>
      </c>
      <c r="E197" s="147">
        <f t="shared" si="50"/>
        <v>6.0113749466799371</v>
      </c>
      <c r="F197" s="148">
        <f t="shared" si="51"/>
        <v>5.1847710403572611E-2</v>
      </c>
      <c r="G197" s="125">
        <f t="shared" si="52"/>
        <v>0.29631288282518486</v>
      </c>
      <c r="H197" s="125"/>
      <c r="I197" s="111"/>
      <c r="J197" s="124">
        <f t="shared" si="53"/>
        <v>5.9835556683899558</v>
      </c>
      <c r="K197" s="125">
        <f t="shared" si="53"/>
        <v>5.9057549955072526</v>
      </c>
      <c r="L197" s="125">
        <f t="shared" si="53"/>
        <v>5.7417217839966881</v>
      </c>
      <c r="M197" s="147">
        <f t="shared" si="53"/>
        <v>5.7695516606540451</v>
      </c>
      <c r="N197" s="148">
        <f t="shared" si="54"/>
        <v>4.8469566628819294E-3</v>
      </c>
      <c r="O197" s="125">
        <f t="shared" si="55"/>
        <v>2.7829876657357033E-2</v>
      </c>
      <c r="P197" s="147"/>
    </row>
    <row r="198" spans="1:16" x14ac:dyDescent="0.25">
      <c r="A198" s="149" t="s">
        <v>58</v>
      </c>
      <c r="B198" s="127">
        <f t="shared" si="50"/>
        <v>6.0536636794939378</v>
      </c>
      <c r="C198" s="127">
        <f t="shared" si="50"/>
        <v>6.9602999016715827</v>
      </c>
      <c r="D198" s="150">
        <f t="shared" si="50"/>
        <v>5.626402993051844</v>
      </c>
      <c r="E198" s="127">
        <f t="shared" si="50"/>
        <v>5.1605275665399244</v>
      </c>
      <c r="F198" s="129">
        <f t="shared" si="51"/>
        <v>-8.2801645578398531E-2</v>
      </c>
      <c r="G198" s="125">
        <f t="shared" si="52"/>
        <v>-0.4658754265119196</v>
      </c>
      <c r="H198" s="150"/>
      <c r="I198" s="111"/>
      <c r="J198" s="127">
        <f t="shared" si="53"/>
        <v>6.9836884718317016</v>
      </c>
      <c r="K198" s="127">
        <f t="shared" si="53"/>
        <v>6.1824139549183643</v>
      </c>
      <c r="L198" s="150">
        <f t="shared" si="53"/>
        <v>6.1691319841323207</v>
      </c>
      <c r="M198" s="127">
        <f t="shared" si="53"/>
        <v>5.5758331223341058</v>
      </c>
      <c r="N198" s="129">
        <f t="shared" si="54"/>
        <v>-9.6172178407634035E-2</v>
      </c>
      <c r="O198" s="125">
        <f t="shared" si="55"/>
        <v>-0.59329886179821489</v>
      </c>
      <c r="P198" s="127"/>
    </row>
    <row r="199" spans="1:16" ht="21" x14ac:dyDescent="0.35">
      <c r="A199" s="151" t="s">
        <v>66</v>
      </c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</row>
    <row r="200" spans="1:16" x14ac:dyDescent="0.25">
      <c r="A200" s="67"/>
      <c r="B200" s="11" t="s">
        <v>153</v>
      </c>
      <c r="C200" s="12"/>
      <c r="D200" s="12"/>
      <c r="E200" s="12"/>
      <c r="F200" s="12"/>
      <c r="G200" s="12"/>
      <c r="H200" s="13"/>
      <c r="I200" s="152"/>
      <c r="J200" s="11" t="str">
        <f>J$5</f>
        <v>acumulado junio</v>
      </c>
      <c r="K200" s="12"/>
      <c r="L200" s="12"/>
      <c r="M200" s="12"/>
      <c r="N200" s="12"/>
      <c r="O200" s="12"/>
      <c r="P200" s="13"/>
    </row>
    <row r="201" spans="1:16" x14ac:dyDescent="0.25">
      <c r="A201" s="15"/>
      <c r="B201" s="17">
        <f>B$6</f>
        <v>2023</v>
      </c>
      <c r="C201" s="17">
        <f>C$6</f>
        <v>2024</v>
      </c>
      <c r="D201" s="17">
        <f>D$6</f>
        <v>2025</v>
      </c>
      <c r="E201" s="17">
        <f>E$6</f>
        <v>2026</v>
      </c>
      <c r="F201" s="17" t="str">
        <f>CONCATENATE("var ",RIGHT(E201,2),"/",RIGHT(D201,2))</f>
        <v>var 26/25</v>
      </c>
      <c r="G201" s="17" t="str">
        <f>CONCATENATE("dif ",RIGHT(E201,2),"-",RIGHT(D201,2))</f>
        <v>dif 26-25</v>
      </c>
      <c r="H201" s="153"/>
      <c r="I201" s="152"/>
      <c r="J201" s="17">
        <f>J$6</f>
        <v>2023</v>
      </c>
      <c r="K201" s="17">
        <f>K$6</f>
        <v>2024</v>
      </c>
      <c r="L201" s="17">
        <f>L$6</f>
        <v>2025</v>
      </c>
      <c r="M201" s="17">
        <f>M$6</f>
        <v>2026</v>
      </c>
      <c r="N201" s="17" t="str">
        <f>CONCATENATE("var ",RIGHT(M201,2),"/",RIGHT(L201,2))</f>
        <v>var 26/25</v>
      </c>
      <c r="O201" s="17" t="str">
        <f>CONCATENATE("dif ",RIGHT(M201,2),"-",RIGHT(L201,2))</f>
        <v>dif 26-25</v>
      </c>
      <c r="P201" s="153"/>
    </row>
    <row r="202" spans="1:16" x14ac:dyDescent="0.25">
      <c r="A202" s="154" t="s">
        <v>4</v>
      </c>
      <c r="B202" s="155">
        <v>0.71660000000000001</v>
      </c>
      <c r="C202" s="155">
        <v>0.73750000000000004</v>
      </c>
      <c r="D202" s="155">
        <v>0.73739999999999994</v>
      </c>
      <c r="E202" s="155">
        <v>0.69099999999999995</v>
      </c>
      <c r="F202" s="155">
        <f>E202/D202-1</f>
        <v>-6.2923786276105287E-2</v>
      </c>
      <c r="G202" s="156">
        <f t="shared" ref="G202:G213" si="56">(E202-D202)*100</f>
        <v>-4.6399999999999997</v>
      </c>
      <c r="H202" s="157"/>
      <c r="I202" s="158"/>
      <c r="J202" s="155">
        <v>0.72567216985031291</v>
      </c>
      <c r="K202" s="155">
        <v>0.76041963910019095</v>
      </c>
      <c r="L202" s="155">
        <v>0.7490740715829608</v>
      </c>
      <c r="M202" s="155">
        <v>0.71345514487007478</v>
      </c>
      <c r="N202" s="155">
        <f>M202/L202-1</f>
        <v>-4.7550606894743108E-2</v>
      </c>
      <c r="O202" s="156">
        <f>(M202-L202)*100</f>
        <v>-3.5618926712886023</v>
      </c>
      <c r="P202" s="157"/>
    </row>
    <row r="203" spans="1:16" x14ac:dyDescent="0.25">
      <c r="A203" s="159" t="s">
        <v>5</v>
      </c>
      <c r="B203" s="155">
        <v>0.77599999999999991</v>
      </c>
      <c r="C203" s="155">
        <v>0.78260000000000007</v>
      </c>
      <c r="D203" s="155">
        <v>0.77680000000000005</v>
      </c>
      <c r="E203" s="155">
        <v>0.73419999999999996</v>
      </c>
      <c r="F203" s="160">
        <f t="shared" ref="F203:F213" si="57">E203/D203-1</f>
        <v>-5.484037075180237E-2</v>
      </c>
      <c r="G203" s="161">
        <f t="shared" si="56"/>
        <v>-4.2600000000000087</v>
      </c>
      <c r="H203" s="162"/>
      <c r="I203" s="158"/>
      <c r="J203" s="160">
        <v>0.77985635934783459</v>
      </c>
      <c r="K203" s="160">
        <v>0.79820848086945739</v>
      </c>
      <c r="L203" s="160">
        <v>0.78012844447255547</v>
      </c>
      <c r="M203" s="160">
        <v>0.74423174411989756</v>
      </c>
      <c r="N203" s="160">
        <f t="shared" ref="N203:N213" si="58">M203/L203-1</f>
        <v>-4.6013833500107348E-2</v>
      </c>
      <c r="O203" s="161">
        <f>(M203-L203)*100</f>
        <v>-3.5896700352657906</v>
      </c>
      <c r="P203" s="162"/>
    </row>
    <row r="204" spans="1:16" x14ac:dyDescent="0.25">
      <c r="A204" s="163" t="s">
        <v>6</v>
      </c>
      <c r="B204" s="164">
        <v>0.67989999999999995</v>
      </c>
      <c r="C204" s="164">
        <v>0.6724</v>
      </c>
      <c r="D204" s="164">
        <v>0.68909999999999993</v>
      </c>
      <c r="E204" s="164">
        <v>0.63270000000000004</v>
      </c>
      <c r="F204" s="164">
        <f t="shared" si="57"/>
        <v>-8.1845885938180096E-2</v>
      </c>
      <c r="G204" s="165">
        <f t="shared" si="56"/>
        <v>-5.6399999999999899</v>
      </c>
      <c r="H204" s="166"/>
      <c r="I204" s="167"/>
      <c r="J204" s="164">
        <v>0.76215169121329085</v>
      </c>
      <c r="K204" s="164">
        <v>0.79553997207268123</v>
      </c>
      <c r="L204" s="164">
        <v>0.737667433700126</v>
      </c>
      <c r="M204" s="164">
        <v>0.70067830002814524</v>
      </c>
      <c r="N204" s="164">
        <f>M204/L204-1</f>
        <v>-5.0143373534119462E-2</v>
      </c>
      <c r="O204" s="165">
        <f t="shared" ref="O204:O213" si="59">(M204-L204)*100</f>
        <v>-3.6989133671980756</v>
      </c>
      <c r="P204" s="166"/>
    </row>
    <row r="205" spans="1:16" x14ac:dyDescent="0.25">
      <c r="A205" s="31" t="s">
        <v>7</v>
      </c>
      <c r="B205" s="33">
        <v>0.83050000000000002</v>
      </c>
      <c r="C205" s="33">
        <v>0.84370000000000001</v>
      </c>
      <c r="D205" s="33">
        <v>0.83099999999999996</v>
      </c>
      <c r="E205" s="33">
        <v>0.79469999999999996</v>
      </c>
      <c r="F205" s="33">
        <f t="shared" si="57"/>
        <v>-4.3682310469314034E-2</v>
      </c>
      <c r="G205" s="168">
        <f t="shared" si="56"/>
        <v>-3.63</v>
      </c>
      <c r="H205" s="169"/>
      <c r="I205" s="167"/>
      <c r="J205" s="33">
        <v>0.8192996453212984</v>
      </c>
      <c r="K205" s="33">
        <v>0.83658364395867624</v>
      </c>
      <c r="L205" s="33">
        <v>0.82096476169910038</v>
      </c>
      <c r="M205" s="33">
        <v>0.78518652258174104</v>
      </c>
      <c r="N205" s="33">
        <f t="shared" si="58"/>
        <v>-4.3580724516496083E-2</v>
      </c>
      <c r="O205" s="168">
        <f>(M205-L205)*100</f>
        <v>-3.5778239117359334</v>
      </c>
      <c r="P205" s="169"/>
    </row>
    <row r="206" spans="1:16" x14ac:dyDescent="0.25">
      <c r="A206" s="31" t="s">
        <v>8</v>
      </c>
      <c r="B206" s="33">
        <v>0.71030000000000004</v>
      </c>
      <c r="C206" s="33">
        <v>0.71900000000000008</v>
      </c>
      <c r="D206" s="33">
        <v>0.71550000000000002</v>
      </c>
      <c r="E206" s="33">
        <v>0.67370000000000008</v>
      </c>
      <c r="F206" s="33">
        <f>E206/D206-1</f>
        <v>-5.8420684835779113E-2</v>
      </c>
      <c r="G206" s="168">
        <f t="shared" si="56"/>
        <v>-4.1799999999999944</v>
      </c>
      <c r="H206" s="169"/>
      <c r="I206" s="167"/>
      <c r="J206" s="33">
        <v>0.68297068563623109</v>
      </c>
      <c r="K206" s="33">
        <v>0.68429523566252293</v>
      </c>
      <c r="L206" s="33">
        <v>0.70565590648782217</v>
      </c>
      <c r="M206" s="33">
        <v>0.67158643015119257</v>
      </c>
      <c r="N206" s="33">
        <f t="shared" si="58"/>
        <v>-4.8280579845493832E-2</v>
      </c>
      <c r="O206" s="168">
        <f t="shared" si="59"/>
        <v>-3.4069476336629601</v>
      </c>
      <c r="P206" s="169"/>
    </row>
    <row r="207" spans="1:16" x14ac:dyDescent="0.25">
      <c r="A207" s="31" t="s">
        <v>9</v>
      </c>
      <c r="B207" s="33">
        <v>0.54110000000000003</v>
      </c>
      <c r="C207" s="33">
        <v>0.5343</v>
      </c>
      <c r="D207" s="33">
        <v>0.53560000000000008</v>
      </c>
      <c r="E207" s="33">
        <v>0.51490000000000002</v>
      </c>
      <c r="F207" s="33">
        <f t="shared" si="57"/>
        <v>-3.8648244958924716E-2</v>
      </c>
      <c r="G207" s="168">
        <f t="shared" si="56"/>
        <v>-2.0700000000000052</v>
      </c>
      <c r="H207" s="169"/>
      <c r="I207" s="167"/>
      <c r="J207" s="33">
        <v>0.56651465228317377</v>
      </c>
      <c r="K207" s="33">
        <v>0.59476312521468011</v>
      </c>
      <c r="L207" s="33">
        <v>0.58243030985736721</v>
      </c>
      <c r="M207" s="33">
        <v>0.56817392370405184</v>
      </c>
      <c r="N207" s="33">
        <f t="shared" si="58"/>
        <v>-2.4477411137491578E-2</v>
      </c>
      <c r="O207" s="168">
        <f t="shared" si="59"/>
        <v>-1.425638615331537</v>
      </c>
      <c r="P207" s="169"/>
    </row>
    <row r="208" spans="1:16" x14ac:dyDescent="0.25">
      <c r="A208" s="170" t="s">
        <v>10</v>
      </c>
      <c r="B208" s="171">
        <v>0.54579999999999995</v>
      </c>
      <c r="C208" s="171">
        <v>0.54170000000000007</v>
      </c>
      <c r="D208" s="171">
        <v>0.51939999999999997</v>
      </c>
      <c r="E208" s="171">
        <v>0.51590000000000003</v>
      </c>
      <c r="F208" s="171">
        <f t="shared" si="57"/>
        <v>-6.7385444743934819E-3</v>
      </c>
      <c r="G208" s="172">
        <f t="shared" si="56"/>
        <v>-0.34999999999999476</v>
      </c>
      <c r="H208" s="173"/>
      <c r="I208" s="167"/>
      <c r="J208" s="171">
        <v>0.66141568683005147</v>
      </c>
      <c r="K208" s="171">
        <v>0.61702608836119865</v>
      </c>
      <c r="L208" s="171">
        <v>0.60104429470188103</v>
      </c>
      <c r="M208" s="171">
        <v>0.58502966544595925</v>
      </c>
      <c r="N208" s="171">
        <f t="shared" si="58"/>
        <v>-2.6644673940154573E-2</v>
      </c>
      <c r="O208" s="172">
        <f t="shared" si="59"/>
        <v>-1.6014629255921786</v>
      </c>
      <c r="P208" s="173"/>
    </row>
    <row r="209" spans="1:16" x14ac:dyDescent="0.25">
      <c r="A209" s="159" t="s">
        <v>11</v>
      </c>
      <c r="B209" s="155">
        <v>0.57150000000000001</v>
      </c>
      <c r="C209" s="155">
        <v>0.62259999999999993</v>
      </c>
      <c r="D209" s="155">
        <v>0.64170000000000005</v>
      </c>
      <c r="E209" s="155">
        <v>0.58009999999999995</v>
      </c>
      <c r="F209" s="160">
        <f t="shared" si="57"/>
        <v>-9.5995013246065297E-2</v>
      </c>
      <c r="G209" s="161">
        <f t="shared" si="56"/>
        <v>-6.1600000000000099</v>
      </c>
      <c r="H209" s="162"/>
      <c r="I209" s="158"/>
      <c r="J209" s="160">
        <v>0.59312772709393036</v>
      </c>
      <c r="K209" s="160">
        <v>0.66448469995812864</v>
      </c>
      <c r="L209" s="160">
        <v>0.67179171085161915</v>
      </c>
      <c r="M209" s="160">
        <v>0.63421534354911768</v>
      </c>
      <c r="N209" s="160">
        <f t="shared" si="58"/>
        <v>-5.5934550390427606E-2</v>
      </c>
      <c r="O209" s="161">
        <f t="shared" si="59"/>
        <v>-3.7576367302501468</v>
      </c>
      <c r="P209" s="162"/>
    </row>
    <row r="210" spans="1:16" x14ac:dyDescent="0.25">
      <c r="A210" s="37" t="s">
        <v>12</v>
      </c>
      <c r="B210" s="164">
        <v>0.49249999999999999</v>
      </c>
      <c r="C210" s="164">
        <v>0.86900000000000011</v>
      </c>
      <c r="D210" s="164">
        <v>0.81220000000000003</v>
      </c>
      <c r="E210" s="164">
        <v>0.74290000000000012</v>
      </c>
      <c r="F210" s="164">
        <f t="shared" si="57"/>
        <v>-8.5323811868997623E-2</v>
      </c>
      <c r="G210" s="165">
        <f t="shared" si="56"/>
        <v>-6.9299999999999917</v>
      </c>
      <c r="H210" s="166"/>
      <c r="I210" s="167"/>
      <c r="J210" s="164">
        <v>0.63847516943866678</v>
      </c>
      <c r="K210" s="164">
        <v>0.86397442351707776</v>
      </c>
      <c r="L210" s="164">
        <v>0.84692543068068005</v>
      </c>
      <c r="M210" s="164">
        <v>0.82935682173597636</v>
      </c>
      <c r="N210" s="164">
        <f t="shared" si="58"/>
        <v>-2.0743985607544757E-2</v>
      </c>
      <c r="O210" s="165">
        <f t="shared" si="59"/>
        <v>-1.756860894470369</v>
      </c>
      <c r="P210" s="166"/>
    </row>
    <row r="211" spans="1:16" x14ac:dyDescent="0.25">
      <c r="A211" s="31" t="s">
        <v>8</v>
      </c>
      <c r="B211" s="33">
        <v>0.61280000000000001</v>
      </c>
      <c r="C211" s="33">
        <v>0.64829999999999999</v>
      </c>
      <c r="D211" s="33">
        <v>0.67830000000000001</v>
      </c>
      <c r="E211" s="33">
        <v>0.59719999999999995</v>
      </c>
      <c r="F211" s="33">
        <f t="shared" si="57"/>
        <v>-0.11956361491965217</v>
      </c>
      <c r="G211" s="168">
        <f t="shared" si="56"/>
        <v>-8.1100000000000065</v>
      </c>
      <c r="H211" s="169"/>
      <c r="I211" s="167"/>
      <c r="J211" s="33">
        <v>0.60651967700127962</v>
      </c>
      <c r="K211" s="33">
        <v>0.67657046280100508</v>
      </c>
      <c r="L211" s="33">
        <v>0.69335816951337415</v>
      </c>
      <c r="M211" s="33">
        <v>0.64143496329163086</v>
      </c>
      <c r="N211" s="33">
        <f t="shared" si="58"/>
        <v>-7.4886557200566362E-2</v>
      </c>
      <c r="O211" s="168">
        <f t="shared" si="59"/>
        <v>-5.1923206221743285</v>
      </c>
      <c r="P211" s="169"/>
    </row>
    <row r="212" spans="1:16" x14ac:dyDescent="0.25">
      <c r="A212" s="31" t="s">
        <v>9</v>
      </c>
      <c r="B212" s="33">
        <v>0.50209999999999999</v>
      </c>
      <c r="C212" s="33">
        <v>0.51919999999999999</v>
      </c>
      <c r="D212" s="33">
        <v>0.52010000000000001</v>
      </c>
      <c r="E212" s="33">
        <v>0.49740000000000001</v>
      </c>
      <c r="F212" s="33">
        <f t="shared" si="57"/>
        <v>-4.3645452797538953E-2</v>
      </c>
      <c r="G212" s="168">
        <f t="shared" si="56"/>
        <v>-2.2699999999999996</v>
      </c>
      <c r="H212" s="169"/>
      <c r="I212" s="167"/>
      <c r="J212" s="33">
        <v>0.5460209877388047</v>
      </c>
      <c r="K212" s="33">
        <v>0.5939164039176883</v>
      </c>
      <c r="L212" s="33">
        <v>0.57018547697095689</v>
      </c>
      <c r="M212" s="33">
        <v>0.55430854869114321</v>
      </c>
      <c r="N212" s="33">
        <f t="shared" si="58"/>
        <v>-2.7845199362421469E-2</v>
      </c>
      <c r="O212" s="168">
        <f t="shared" si="59"/>
        <v>-1.5876928279813685</v>
      </c>
      <c r="P212" s="169"/>
    </row>
    <row r="213" spans="1:16" x14ac:dyDescent="0.25">
      <c r="A213" s="38" t="s">
        <v>10</v>
      </c>
      <c r="B213" s="92">
        <v>0.54859999999999998</v>
      </c>
      <c r="C213" s="92">
        <v>0.57389999999999997</v>
      </c>
      <c r="D213" s="92">
        <v>0.61299999999999999</v>
      </c>
      <c r="E213" s="92">
        <v>0.57340000000000002</v>
      </c>
      <c r="F213" s="92">
        <f t="shared" si="57"/>
        <v>-6.4600326264274033E-2</v>
      </c>
      <c r="G213" s="174">
        <f t="shared" si="56"/>
        <v>-3.9599999999999969</v>
      </c>
      <c r="H213" s="175"/>
      <c r="I213" s="167"/>
      <c r="J213" s="92">
        <v>0.60859873698028788</v>
      </c>
      <c r="K213" s="92">
        <v>0.65402125894631247</v>
      </c>
      <c r="L213" s="92">
        <v>0.68394267081311733</v>
      </c>
      <c r="M213" s="92">
        <v>0.65920831997632723</v>
      </c>
      <c r="N213" s="92">
        <f t="shared" si="58"/>
        <v>-3.6164362734356414E-2</v>
      </c>
      <c r="O213" s="174">
        <f t="shared" si="59"/>
        <v>-2.4734350836790098</v>
      </c>
      <c r="P213" s="175"/>
    </row>
    <row r="214" spans="1:16" x14ac:dyDescent="0.25">
      <c r="A214" s="42" t="s">
        <v>13</v>
      </c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4"/>
    </row>
    <row r="215" spans="1:16" ht="21" x14ac:dyDescent="0.35">
      <c r="A215" s="151" t="s">
        <v>67</v>
      </c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</row>
    <row r="216" spans="1:16" x14ac:dyDescent="0.25">
      <c r="A216" s="67"/>
      <c r="B216" s="11" t="s">
        <v>153</v>
      </c>
      <c r="C216" s="12"/>
      <c r="D216" s="12"/>
      <c r="E216" s="12"/>
      <c r="F216" s="12"/>
      <c r="G216" s="12"/>
      <c r="H216" s="13"/>
      <c r="I216" s="152"/>
      <c r="J216" s="11" t="str">
        <f>J$5</f>
        <v>acumulado junio</v>
      </c>
      <c r="K216" s="12"/>
      <c r="L216" s="12"/>
      <c r="M216" s="12"/>
      <c r="N216" s="12"/>
      <c r="O216" s="12"/>
      <c r="P216" s="13"/>
    </row>
    <row r="217" spans="1:16" x14ac:dyDescent="0.25">
      <c r="A217" s="10"/>
      <c r="B217" s="17">
        <f>B$6</f>
        <v>2023</v>
      </c>
      <c r="C217" s="17">
        <f>C$6</f>
        <v>2024</v>
      </c>
      <c r="D217" s="17">
        <f>D$6</f>
        <v>2025</v>
      </c>
      <c r="E217" s="17">
        <f>E$6</f>
        <v>2026</v>
      </c>
      <c r="F217" s="17" t="str">
        <f>CONCATENATE("var ",RIGHT(E217,2),"/",RIGHT(D217,2))</f>
        <v>var 26/25</v>
      </c>
      <c r="G217" s="17" t="str">
        <f>CONCATENATE("dif ",RIGHT(E217,2),"-",RIGHT(D217,2))</f>
        <v>dif 26-25</v>
      </c>
      <c r="H217" s="153"/>
      <c r="I217" s="152"/>
      <c r="J217" s="17">
        <f>J$6</f>
        <v>2023</v>
      </c>
      <c r="K217" s="17">
        <f>K$6</f>
        <v>2024</v>
      </c>
      <c r="L217" s="17">
        <f>L$6</f>
        <v>2025</v>
      </c>
      <c r="M217" s="17">
        <f>M$6</f>
        <v>2026</v>
      </c>
      <c r="N217" s="17" t="str">
        <f>CONCATENATE("var ",RIGHT(M217,2),"/",RIGHT(L217,2))</f>
        <v>var 26/25</v>
      </c>
      <c r="O217" s="17" t="str">
        <f>CONCATENATE("dif ",RIGHT(M217,2),"-",RIGHT(L217,2))</f>
        <v>dif 26-25</v>
      </c>
      <c r="P217" s="153"/>
    </row>
    <row r="218" spans="1:16" x14ac:dyDescent="0.25">
      <c r="A218" s="154" t="s">
        <v>48</v>
      </c>
      <c r="B218" s="155">
        <v>0.71660000000000001</v>
      </c>
      <c r="C218" s="155">
        <v>0.73750000000000004</v>
      </c>
      <c r="D218" s="155">
        <v>0.73739999999999994</v>
      </c>
      <c r="E218" s="155">
        <v>0.69099999999999995</v>
      </c>
      <c r="F218" s="155">
        <f>IFERROR(E218/D218-1,"-")</f>
        <v>-6.2923786276105287E-2</v>
      </c>
      <c r="G218" s="156">
        <f t="shared" ref="G218:G228" si="60">IFERROR((E218-D218)*100,"-")</f>
        <v>-4.6399999999999997</v>
      </c>
      <c r="H218" s="157"/>
      <c r="I218" s="158"/>
      <c r="J218" s="155">
        <v>0.72567216985031291</v>
      </c>
      <c r="K218" s="155">
        <v>0.76041963910019095</v>
      </c>
      <c r="L218" s="155">
        <v>0.7490740715829608</v>
      </c>
      <c r="M218" s="155">
        <v>0.71345514487007478</v>
      </c>
      <c r="N218" s="155">
        <f>IFERROR(M218/L218-1,"-")</f>
        <v>-4.7550606894743108E-2</v>
      </c>
      <c r="O218" s="156">
        <f>IFERROR((M218-L218)*100,"-")</f>
        <v>-3.5618926712886023</v>
      </c>
      <c r="P218" s="157"/>
    </row>
    <row r="219" spans="1:16" x14ac:dyDescent="0.25">
      <c r="A219" s="163" t="s">
        <v>49</v>
      </c>
      <c r="B219" s="164">
        <v>0.77629999999999999</v>
      </c>
      <c r="C219" s="164">
        <v>0.76719999999999999</v>
      </c>
      <c r="D219" s="164">
        <v>0.7611</v>
      </c>
      <c r="E219" s="164">
        <v>0.71099999999999997</v>
      </c>
      <c r="F219" s="33">
        <f>IFERROR(E219/D219-1,"-")</f>
        <v>-6.5825778478518004E-2</v>
      </c>
      <c r="G219" s="168">
        <f t="shared" si="60"/>
        <v>-5.0100000000000033</v>
      </c>
      <c r="H219" s="169"/>
      <c r="I219" s="152"/>
      <c r="J219" s="164">
        <v>0.78299710988998006</v>
      </c>
      <c r="K219" s="164">
        <v>0.79707550738920929</v>
      </c>
      <c r="L219" s="164">
        <v>0.78969811638701171</v>
      </c>
      <c r="M219" s="164">
        <v>0.75359326113343095</v>
      </c>
      <c r="N219" s="33">
        <f t="shared" ref="N219:N228" si="61">IFERROR(M219/L219-1,"-")</f>
        <v>-4.5719819389675065E-2</v>
      </c>
      <c r="O219" s="168">
        <f t="shared" ref="O219:O228" si="62">IFERROR((M219-L219)*100,"-")</f>
        <v>-3.6104855253580759</v>
      </c>
      <c r="P219" s="169"/>
    </row>
    <row r="220" spans="1:16" x14ac:dyDescent="0.25">
      <c r="A220" s="31" t="s">
        <v>50</v>
      </c>
      <c r="B220" s="33">
        <v>0.68279999999999996</v>
      </c>
      <c r="C220" s="33">
        <v>0.7095999999999999</v>
      </c>
      <c r="D220" s="33">
        <v>0.72840000000000005</v>
      </c>
      <c r="E220" s="33">
        <v>0.70040000000000002</v>
      </c>
      <c r="F220" s="33">
        <f t="shared" ref="F220:F228" si="63">IFERROR(E220/D220-1,"-")</f>
        <v>-3.8440417353102774E-2</v>
      </c>
      <c r="G220" s="168">
        <f t="shared" si="60"/>
        <v>-2.8000000000000025</v>
      </c>
      <c r="H220" s="169"/>
      <c r="I220" s="152"/>
      <c r="J220" s="33">
        <v>0.6755994984773096</v>
      </c>
      <c r="K220" s="33">
        <v>0.71006325203368659</v>
      </c>
      <c r="L220" s="33">
        <v>0.71179858789377326</v>
      </c>
      <c r="M220" s="33">
        <v>0.70134724923007397</v>
      </c>
      <c r="N220" s="33">
        <f t="shared" si="61"/>
        <v>-1.4682999996705526E-2</v>
      </c>
      <c r="O220" s="168">
        <f t="shared" si="62"/>
        <v>-1.0451338663699294</v>
      </c>
      <c r="P220" s="169"/>
    </row>
    <row r="221" spans="1:16" x14ac:dyDescent="0.25">
      <c r="A221" s="31" t="s">
        <v>51</v>
      </c>
      <c r="B221" s="33">
        <v>0.40689999999999998</v>
      </c>
      <c r="C221" s="33">
        <v>0.53659999999999997</v>
      </c>
      <c r="D221" s="33">
        <v>0.63619999999999999</v>
      </c>
      <c r="E221" s="33">
        <v>0.48159999999999997</v>
      </c>
      <c r="F221" s="33">
        <f>IFERROR(E221/D221-1,"-")</f>
        <v>-0.24300534423137377</v>
      </c>
      <c r="G221" s="168">
        <f t="shared" si="60"/>
        <v>-15.46</v>
      </c>
      <c r="H221" s="169"/>
      <c r="I221" s="152"/>
      <c r="J221" s="33">
        <v>0.52960526315789469</v>
      </c>
      <c r="K221" s="33">
        <v>0.58006736258157188</v>
      </c>
      <c r="L221" s="33">
        <v>0.59271331305229613</v>
      </c>
      <c r="M221" s="33">
        <v>0.55641769176765055</v>
      </c>
      <c r="N221" s="33">
        <f t="shared" si="61"/>
        <v>-6.1236386099940976E-2</v>
      </c>
      <c r="O221" s="168">
        <f t="shared" si="62"/>
        <v>-3.6295621284645585</v>
      </c>
      <c r="P221" s="169"/>
    </row>
    <row r="222" spans="1:16" x14ac:dyDescent="0.25">
      <c r="A222" s="31" t="s">
        <v>52</v>
      </c>
      <c r="B222" s="33">
        <v>0.70200000000000007</v>
      </c>
      <c r="C222" s="33">
        <v>0.76209999999999989</v>
      </c>
      <c r="D222" s="33">
        <v>0.73019999999999996</v>
      </c>
      <c r="E222" s="33">
        <v>0.68909999999999993</v>
      </c>
      <c r="F222" s="33">
        <f t="shared" si="63"/>
        <v>-5.6285949055053464E-2</v>
      </c>
      <c r="G222" s="168">
        <f t="shared" si="60"/>
        <v>-4.110000000000003</v>
      </c>
      <c r="H222" s="169"/>
      <c r="I222" s="152"/>
      <c r="J222" s="33">
        <v>0.7038175222226325</v>
      </c>
      <c r="K222" s="33">
        <v>0.75390293042303935</v>
      </c>
      <c r="L222" s="33">
        <v>0.75606348671644097</v>
      </c>
      <c r="M222" s="33">
        <v>0.68123046752074956</v>
      </c>
      <c r="N222" s="33">
        <f t="shared" si="61"/>
        <v>-9.8977163307659266E-2</v>
      </c>
      <c r="O222" s="168">
        <f>IFERROR((M222-L222)*100,"-")</f>
        <v>-7.4833019195691408</v>
      </c>
      <c r="P222" s="169"/>
    </row>
    <row r="223" spans="1:16" x14ac:dyDescent="0.25">
      <c r="A223" s="31" t="s">
        <v>53</v>
      </c>
      <c r="B223" s="33">
        <v>0.89209999999999989</v>
      </c>
      <c r="C223" s="33">
        <v>0.86809999999999998</v>
      </c>
      <c r="D223" s="33">
        <v>0.87670000000000003</v>
      </c>
      <c r="E223" s="33">
        <v>0.7127</v>
      </c>
      <c r="F223" s="33">
        <f t="shared" si="63"/>
        <v>-0.18706513060339913</v>
      </c>
      <c r="G223" s="168">
        <f t="shared" si="60"/>
        <v>-16.400000000000002</v>
      </c>
      <c r="H223" s="169"/>
      <c r="I223" s="152"/>
      <c r="J223" s="33">
        <v>0.7809878328495764</v>
      </c>
      <c r="K223" s="33">
        <v>0.80945852146602615</v>
      </c>
      <c r="L223" s="33">
        <v>0.81318176243577089</v>
      </c>
      <c r="M223" s="33">
        <v>0.72161764267620321</v>
      </c>
      <c r="N223" s="33">
        <f t="shared" si="61"/>
        <v>-0.11259981960896459</v>
      </c>
      <c r="O223" s="168">
        <f t="shared" si="62"/>
        <v>-9.1564119759567681</v>
      </c>
      <c r="P223" s="169"/>
    </row>
    <row r="224" spans="1:16" x14ac:dyDescent="0.25">
      <c r="A224" s="31" t="s">
        <v>54</v>
      </c>
      <c r="B224" s="33">
        <v>0.47020000000000001</v>
      </c>
      <c r="C224" s="33">
        <v>0.48170000000000002</v>
      </c>
      <c r="D224" s="33">
        <v>0.52880000000000005</v>
      </c>
      <c r="E224" s="33">
        <v>0.45520000000000005</v>
      </c>
      <c r="F224" s="33">
        <f t="shared" si="63"/>
        <v>-0.13918305597579428</v>
      </c>
      <c r="G224" s="168">
        <f t="shared" si="60"/>
        <v>-7.3599999999999994</v>
      </c>
      <c r="H224" s="169"/>
      <c r="I224" s="152"/>
      <c r="J224" s="33">
        <v>0.57449239917330508</v>
      </c>
      <c r="K224" s="33">
        <v>0.59614096685860118</v>
      </c>
      <c r="L224" s="33">
        <v>0.62212749459165728</v>
      </c>
      <c r="M224" s="33">
        <v>0.58486199004882933</v>
      </c>
      <c r="N224" s="33">
        <f t="shared" si="61"/>
        <v>-5.9900108686383846E-2</v>
      </c>
      <c r="O224" s="168">
        <f t="shared" si="62"/>
        <v>-3.7265504542827954</v>
      </c>
      <c r="P224" s="169"/>
    </row>
    <row r="225" spans="1:16" x14ac:dyDescent="0.25">
      <c r="A225" s="31" t="s">
        <v>55</v>
      </c>
      <c r="B225" s="33">
        <v>0.52149999999999996</v>
      </c>
      <c r="C225" s="33">
        <v>0.501</v>
      </c>
      <c r="D225" s="33">
        <v>0.57740000000000002</v>
      </c>
      <c r="E225" s="33">
        <v>0.38250000000000001</v>
      </c>
      <c r="F225" s="33">
        <f t="shared" si="63"/>
        <v>-0.33754762729476973</v>
      </c>
      <c r="G225" s="168">
        <f t="shared" si="60"/>
        <v>-19.490000000000002</v>
      </c>
      <c r="H225" s="169"/>
      <c r="I225" s="152"/>
      <c r="J225" s="33">
        <v>0.66728331791705209</v>
      </c>
      <c r="K225" s="33">
        <v>0.66193687441830085</v>
      </c>
      <c r="L225" s="33">
        <v>0.64449607184783231</v>
      </c>
      <c r="M225" s="33">
        <v>0.58633785409692496</v>
      </c>
      <c r="N225" s="33">
        <f t="shared" si="61"/>
        <v>-9.0238281180150759E-2</v>
      </c>
      <c r="O225" s="168">
        <f t="shared" si="62"/>
        <v>-5.8158217750907344</v>
      </c>
      <c r="P225" s="169"/>
    </row>
    <row r="226" spans="1:16" x14ac:dyDescent="0.25">
      <c r="A226" s="31" t="s">
        <v>56</v>
      </c>
      <c r="B226" s="33">
        <v>0.76780000000000004</v>
      </c>
      <c r="C226" s="33">
        <v>0.81640000000000001</v>
      </c>
      <c r="D226" s="33">
        <v>0.80099999999999993</v>
      </c>
      <c r="E226" s="33">
        <v>0.81370000000000009</v>
      </c>
      <c r="F226" s="33">
        <f t="shared" si="63"/>
        <v>1.5855181023720633E-2</v>
      </c>
      <c r="G226" s="168">
        <f t="shared" si="60"/>
        <v>1.2700000000000156</v>
      </c>
      <c r="H226" s="169"/>
      <c r="I226" s="152"/>
      <c r="J226" s="33">
        <v>0.78458686900865937</v>
      </c>
      <c r="K226" s="33">
        <v>0.84889895762849776</v>
      </c>
      <c r="L226" s="33">
        <v>0.81975446381117678</v>
      </c>
      <c r="M226" s="33">
        <v>0.82893853627925762</v>
      </c>
      <c r="N226" s="33">
        <f t="shared" si="61"/>
        <v>1.1203443071700514E-2</v>
      </c>
      <c r="O226" s="168">
        <f t="shared" si="62"/>
        <v>0.91840724680808394</v>
      </c>
      <c r="P226" s="169"/>
    </row>
    <row r="227" spans="1:16" x14ac:dyDescent="0.25">
      <c r="A227" s="52" t="s">
        <v>57</v>
      </c>
      <c r="B227" s="40">
        <v>0.4783</v>
      </c>
      <c r="C227" s="40">
        <v>0.60770000000000002</v>
      </c>
      <c r="D227" s="40">
        <v>0.66830000000000001</v>
      </c>
      <c r="E227" s="40">
        <v>0.61060000000000003</v>
      </c>
      <c r="F227" s="40">
        <f t="shared" si="63"/>
        <v>-8.633847074667067E-2</v>
      </c>
      <c r="G227" s="176">
        <f t="shared" si="60"/>
        <v>-5.7699999999999978</v>
      </c>
      <c r="H227" s="177"/>
      <c r="I227" s="152"/>
      <c r="J227" s="40">
        <v>0.64150240759344579</v>
      </c>
      <c r="K227" s="40">
        <v>0.86353785283305018</v>
      </c>
      <c r="L227" s="40">
        <v>0.64731608529544127</v>
      </c>
      <c r="M227" s="40">
        <v>0.64960651620664367</v>
      </c>
      <c r="N227" s="40">
        <f t="shared" si="61"/>
        <v>3.5383500630252751E-3</v>
      </c>
      <c r="O227" s="176">
        <f t="shared" si="62"/>
        <v>0.22904309112024013</v>
      </c>
      <c r="P227" s="177"/>
    </row>
    <row r="228" spans="1:16" x14ac:dyDescent="0.25">
      <c r="A228" s="31" t="s">
        <v>58</v>
      </c>
      <c r="B228" s="33">
        <v>0.62939999999999996</v>
      </c>
      <c r="C228" s="33">
        <v>0.6119</v>
      </c>
      <c r="D228" s="33">
        <v>0.56359999999999999</v>
      </c>
      <c r="E228" s="33">
        <v>0.47110000000000002</v>
      </c>
      <c r="F228" s="33">
        <f t="shared" si="63"/>
        <v>-0.16412349183818309</v>
      </c>
      <c r="G228" s="168">
        <f t="shared" si="60"/>
        <v>-9.2499999999999964</v>
      </c>
      <c r="H228" s="169"/>
      <c r="I228" s="152"/>
      <c r="J228" s="33">
        <v>0.7409378195417109</v>
      </c>
      <c r="K228" s="33">
        <v>0.6791046633155825</v>
      </c>
      <c r="L228" s="33">
        <v>0.65233828581991526</v>
      </c>
      <c r="M228" s="33">
        <v>0.5091658025835345</v>
      </c>
      <c r="N228" s="33">
        <f t="shared" si="61"/>
        <v>-0.21947582465810545</v>
      </c>
      <c r="O228" s="168">
        <f t="shared" si="62"/>
        <v>-14.317248323638076</v>
      </c>
      <c r="P228" s="169"/>
    </row>
    <row r="229" spans="1:16" ht="23.25" x14ac:dyDescent="0.35">
      <c r="A229" s="178" t="s">
        <v>68</v>
      </c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</row>
    <row r="230" spans="1:16" ht="21" x14ac:dyDescent="0.35">
      <c r="A230" s="179" t="s">
        <v>69</v>
      </c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</row>
    <row r="231" spans="1:16" x14ac:dyDescent="0.25">
      <c r="A231" s="67"/>
      <c r="B231" s="11" t="s">
        <v>153</v>
      </c>
      <c r="C231" s="12"/>
      <c r="D231" s="12"/>
      <c r="E231" s="12"/>
      <c r="F231" s="12"/>
      <c r="G231" s="12"/>
      <c r="H231" s="13"/>
      <c r="I231" s="180"/>
      <c r="J231" s="11" t="str">
        <f>J$5</f>
        <v>acumulado junio</v>
      </c>
      <c r="K231" s="12"/>
      <c r="L231" s="12"/>
      <c r="M231" s="12"/>
      <c r="N231" s="12"/>
      <c r="O231" s="12"/>
      <c r="P231" s="13"/>
    </row>
    <row r="232" spans="1:16" x14ac:dyDescent="0.25">
      <c r="A232" s="15"/>
      <c r="B232" s="17">
        <f>B$6</f>
        <v>2023</v>
      </c>
      <c r="C232" s="17">
        <f>C$6</f>
        <v>2024</v>
      </c>
      <c r="D232" s="17">
        <f>D$6</f>
        <v>2025</v>
      </c>
      <c r="E232" s="17">
        <f>E$6</f>
        <v>2026</v>
      </c>
      <c r="F232" s="17" t="str">
        <f>CONCATENATE("var ",RIGHT(E232,2),"/",RIGHT(D232,2))</f>
        <v>var 26/25</v>
      </c>
      <c r="G232" s="17" t="str">
        <f>CONCATENATE("dif ",RIGHT(E232,2),"-",RIGHT(D232,2))</f>
        <v>dif 26-25</v>
      </c>
      <c r="H232" s="17" t="str">
        <f>CONCATENATE("cuota ",RIGHT(E232,2))</f>
        <v>cuota 26</v>
      </c>
      <c r="I232" s="180"/>
      <c r="J232" s="17">
        <f>J$6</f>
        <v>2023</v>
      </c>
      <c r="K232" s="17">
        <f>K$6</f>
        <v>2024</v>
      </c>
      <c r="L232" s="17">
        <f>L$6</f>
        <v>2025</v>
      </c>
      <c r="M232" s="17">
        <f>M$6</f>
        <v>2026</v>
      </c>
      <c r="N232" s="17" t="str">
        <f>CONCATENATE("var ",RIGHT(M232,2),"/",RIGHT(L232,2))</f>
        <v>var 26/25</v>
      </c>
      <c r="O232" s="17" t="str">
        <f>CONCATENATE("dif ",RIGHT(M232,2),"-",RIGHT(L232,2))</f>
        <v>dif 26-25</v>
      </c>
      <c r="P232" s="17" t="str">
        <f>CONCATENATE("cuota ",RIGHT(M232,2))</f>
        <v>cuota 26</v>
      </c>
    </row>
    <row r="233" spans="1:16" x14ac:dyDescent="0.25">
      <c r="A233" s="181" t="s">
        <v>4</v>
      </c>
      <c r="B233" s="182">
        <v>115764505.8</v>
      </c>
      <c r="C233" s="182">
        <v>127826393.23</v>
      </c>
      <c r="D233" s="182">
        <v>137162383.41</v>
      </c>
      <c r="E233" s="182">
        <v>144223774.69</v>
      </c>
      <c r="F233" s="183">
        <f>E233/D233-1</f>
        <v>5.1481981462019322E-2</v>
      </c>
      <c r="G233" s="182">
        <f t="shared" ref="G233:G244" si="64">E233-D233</f>
        <v>7061391.2800000012</v>
      </c>
      <c r="H233" s="183">
        <f t="shared" ref="H233:H244" si="65">E233/$E$233</f>
        <v>1</v>
      </c>
      <c r="I233" s="184"/>
      <c r="J233" s="182">
        <v>842303158.99000001</v>
      </c>
      <c r="K233" s="182">
        <v>976146071.09000003</v>
      </c>
      <c r="L233" s="182">
        <v>1018934968.54</v>
      </c>
      <c r="M233" s="182">
        <v>1099895534.3300002</v>
      </c>
      <c r="N233" s="183">
        <f>M233/L233-1</f>
        <v>7.9456067648758788E-2</v>
      </c>
      <c r="O233" s="182">
        <f>M233-L233</f>
        <v>80960565.7900002</v>
      </c>
      <c r="P233" s="183">
        <f>M233/$M$233</f>
        <v>1</v>
      </c>
    </row>
    <row r="234" spans="1:16" x14ac:dyDescent="0.25">
      <c r="A234" s="185" t="s">
        <v>5</v>
      </c>
      <c r="B234" s="186">
        <v>98742360.769999996</v>
      </c>
      <c r="C234" s="186">
        <v>107348850.25</v>
      </c>
      <c r="D234" s="186">
        <v>114242092.02999999</v>
      </c>
      <c r="E234" s="186">
        <v>122226153.96000001</v>
      </c>
      <c r="F234" s="187">
        <f t="shared" ref="F234:F244" si="66">E234/D234-1</f>
        <v>6.9887217470627316E-2</v>
      </c>
      <c r="G234" s="186">
        <f t="shared" si="64"/>
        <v>7984061.9300000221</v>
      </c>
      <c r="H234" s="187">
        <f t="shared" si="65"/>
        <v>0.84747576620233034</v>
      </c>
      <c r="I234" s="188"/>
      <c r="J234" s="186">
        <v>714248943.77999985</v>
      </c>
      <c r="K234" s="186">
        <v>832206194.61000001</v>
      </c>
      <c r="L234" s="186">
        <v>854767137.18000007</v>
      </c>
      <c r="M234" s="186">
        <v>935029899.06999993</v>
      </c>
      <c r="N234" s="187">
        <f t="shared" ref="N234:N244" si="67">M234/L234-1</f>
        <v>9.3900149407706746E-2</v>
      </c>
      <c r="O234" s="189">
        <f t="shared" ref="O234:O244" si="68">M234-L234</f>
        <v>80262761.889999866</v>
      </c>
      <c r="P234" s="187">
        <f>M234/$M$233</f>
        <v>0.85010791469352776</v>
      </c>
    </row>
    <row r="235" spans="1:16" x14ac:dyDescent="0.25">
      <c r="A235" s="190" t="s">
        <v>6</v>
      </c>
      <c r="B235" s="191">
        <v>26963773.119999997</v>
      </c>
      <c r="C235" s="191">
        <v>27722229.559999999</v>
      </c>
      <c r="D235" s="191">
        <v>33531514.699999999</v>
      </c>
      <c r="E235" s="191">
        <v>35927892.089999996</v>
      </c>
      <c r="F235" s="192">
        <f t="shared" si="66"/>
        <v>7.1466422302717936E-2</v>
      </c>
      <c r="G235" s="191">
        <f t="shared" si="64"/>
        <v>2396377.3899999969</v>
      </c>
      <c r="H235" s="192">
        <f t="shared" si="65"/>
        <v>0.24911213263711032</v>
      </c>
      <c r="I235" s="193"/>
      <c r="J235" s="191">
        <v>210432521.24000001</v>
      </c>
      <c r="K235" s="191">
        <v>242858170.84999999</v>
      </c>
      <c r="L235" s="191">
        <v>279669354.87</v>
      </c>
      <c r="M235" s="191">
        <v>314554394.21000004</v>
      </c>
      <c r="N235" s="194">
        <f t="shared" si="67"/>
        <v>0.12473672475204078</v>
      </c>
      <c r="O235" s="195">
        <f t="shared" si="68"/>
        <v>34885039.340000033</v>
      </c>
      <c r="P235" s="194">
        <f t="shared" ref="P235:P244" si="69">M235/$M$233</f>
        <v>0.28598569990704653</v>
      </c>
    </row>
    <row r="236" spans="1:16" x14ac:dyDescent="0.25">
      <c r="A236" s="196" t="s">
        <v>7</v>
      </c>
      <c r="B236" s="197">
        <v>62777228.779999994</v>
      </c>
      <c r="C236" s="197">
        <v>69455723.670000002</v>
      </c>
      <c r="D236" s="197">
        <v>69979560.450000003</v>
      </c>
      <c r="E236" s="197">
        <v>74831890.319999993</v>
      </c>
      <c r="F236" s="33">
        <f t="shared" si="66"/>
        <v>6.9339244756573715E-2</v>
      </c>
      <c r="G236" s="197">
        <f t="shared" si="64"/>
        <v>4852329.8699999899</v>
      </c>
      <c r="H236" s="33">
        <f t="shared" si="65"/>
        <v>0.51885960189883029</v>
      </c>
      <c r="I236" s="193"/>
      <c r="J236" s="197">
        <v>433043922.58000004</v>
      </c>
      <c r="K236" s="197">
        <v>510464374.5</v>
      </c>
      <c r="L236" s="197">
        <v>494496997.63999999</v>
      </c>
      <c r="M236" s="197">
        <v>534909192.42000002</v>
      </c>
      <c r="N236" s="33">
        <f t="shared" si="67"/>
        <v>8.1723842556918003E-2</v>
      </c>
      <c r="O236" s="32">
        <f t="shared" si="68"/>
        <v>40412194.780000031</v>
      </c>
      <c r="P236" s="33">
        <f t="shared" si="69"/>
        <v>0.48632726993099323</v>
      </c>
    </row>
    <row r="237" spans="1:16" x14ac:dyDescent="0.25">
      <c r="A237" s="198" t="s">
        <v>8</v>
      </c>
      <c r="B237" s="197">
        <v>8007708.3899999997</v>
      </c>
      <c r="C237" s="197">
        <v>9390181.3499999996</v>
      </c>
      <c r="D237" s="197">
        <v>9607227.1899999995</v>
      </c>
      <c r="E237" s="197">
        <v>10106229.709999999</v>
      </c>
      <c r="F237" s="33">
        <f t="shared" si="66"/>
        <v>5.194032681140337E-2</v>
      </c>
      <c r="G237" s="197">
        <f t="shared" si="64"/>
        <v>499002.51999999955</v>
      </c>
      <c r="H237" s="33">
        <f t="shared" si="65"/>
        <v>7.0073257559114019E-2</v>
      </c>
      <c r="I237" s="193"/>
      <c r="J237" s="197">
        <v>62341309.560000002</v>
      </c>
      <c r="K237" s="197">
        <v>70179017.439999998</v>
      </c>
      <c r="L237" s="197">
        <v>72265288.730000004</v>
      </c>
      <c r="M237" s="197">
        <v>76099039.620000005</v>
      </c>
      <c r="N237" s="33">
        <f t="shared" si="67"/>
        <v>5.3051069986363553E-2</v>
      </c>
      <c r="O237" s="32">
        <f t="shared" si="68"/>
        <v>3833750.8900000006</v>
      </c>
      <c r="P237" s="33">
        <f t="shared" si="69"/>
        <v>6.9187515763808993E-2</v>
      </c>
    </row>
    <row r="238" spans="1:16" x14ac:dyDescent="0.25">
      <c r="A238" s="198" t="s">
        <v>9</v>
      </c>
      <c r="B238" s="197">
        <v>719488.32</v>
      </c>
      <c r="C238" s="197">
        <v>509893.6</v>
      </c>
      <c r="D238" s="197">
        <v>889242.93</v>
      </c>
      <c r="E238" s="197">
        <v>1091863.24</v>
      </c>
      <c r="F238" s="33">
        <f t="shared" si="66"/>
        <v>0.22785709412387445</v>
      </c>
      <c r="G238" s="197">
        <f t="shared" si="64"/>
        <v>202620.30999999994</v>
      </c>
      <c r="H238" s="33">
        <f t="shared" si="65"/>
        <v>7.5706189381528248E-3</v>
      </c>
      <c r="I238" s="193"/>
      <c r="J238" s="197">
        <v>6320923.5399999991</v>
      </c>
      <c r="K238" s="197">
        <v>6356574.3200000003</v>
      </c>
      <c r="L238" s="197">
        <v>6383702.3200000003</v>
      </c>
      <c r="M238" s="197">
        <v>7512459.25</v>
      </c>
      <c r="N238" s="33">
        <f t="shared" si="67"/>
        <v>0.17681854093722826</v>
      </c>
      <c r="O238" s="32">
        <f>M238-L238</f>
        <v>1128756.9299999997</v>
      </c>
      <c r="P238" s="33">
        <f t="shared" si="69"/>
        <v>6.8301570608486958E-3</v>
      </c>
    </row>
    <row r="239" spans="1:16" x14ac:dyDescent="0.25">
      <c r="A239" s="199" t="s">
        <v>10</v>
      </c>
      <c r="B239" s="200">
        <v>274162.14999999997</v>
      </c>
      <c r="C239" s="200">
        <v>270822.06</v>
      </c>
      <c r="D239" s="200">
        <v>234546.77</v>
      </c>
      <c r="E239" s="200">
        <v>268278.60000000003</v>
      </c>
      <c r="F239" s="201">
        <f t="shared" si="66"/>
        <v>0.14381707324300419</v>
      </c>
      <c r="G239" s="200">
        <f t="shared" si="64"/>
        <v>33731.830000000045</v>
      </c>
      <c r="H239" s="201">
        <f t="shared" si="65"/>
        <v>1.8601551691227619E-3</v>
      </c>
      <c r="I239" s="193"/>
      <c r="J239" s="200">
        <v>2110266.85</v>
      </c>
      <c r="K239" s="200">
        <v>2348057.4900000002</v>
      </c>
      <c r="L239" s="200">
        <v>1951793.65</v>
      </c>
      <c r="M239" s="200">
        <v>1954813.5799999998</v>
      </c>
      <c r="N239" s="201">
        <f t="shared" si="67"/>
        <v>1.5472588508522733E-3</v>
      </c>
      <c r="O239" s="202">
        <f t="shared" si="68"/>
        <v>3019.9299999999348</v>
      </c>
      <c r="P239" s="201">
        <f t="shared" si="69"/>
        <v>1.7772720399222021E-3</v>
      </c>
    </row>
    <row r="240" spans="1:16" x14ac:dyDescent="0.25">
      <c r="A240" s="185" t="s">
        <v>11</v>
      </c>
      <c r="B240" s="186">
        <v>17022145.030000001</v>
      </c>
      <c r="C240" s="186">
        <v>20477542.989999998</v>
      </c>
      <c r="D240" s="186">
        <v>22920291.380000003</v>
      </c>
      <c r="E240" s="186">
        <v>21997620.740000002</v>
      </c>
      <c r="F240" s="187">
        <f t="shared" si="66"/>
        <v>-4.0255624359344488E-2</v>
      </c>
      <c r="G240" s="186">
        <f t="shared" si="64"/>
        <v>-922670.6400000006</v>
      </c>
      <c r="H240" s="187">
        <f t="shared" si="65"/>
        <v>0.15252423386700642</v>
      </c>
      <c r="I240" s="188"/>
      <c r="J240" s="186">
        <v>128054215.20999999</v>
      </c>
      <c r="K240" s="186">
        <v>143939876.5</v>
      </c>
      <c r="L240" s="186">
        <v>164167831.34</v>
      </c>
      <c r="M240" s="186">
        <v>164865635.27000001</v>
      </c>
      <c r="N240" s="187">
        <f t="shared" si="67"/>
        <v>4.2505521593618756E-3</v>
      </c>
      <c r="O240" s="189">
        <f t="shared" si="68"/>
        <v>697803.93000000715</v>
      </c>
      <c r="P240" s="187">
        <f>M240/$M$233</f>
        <v>0.14989208531556381</v>
      </c>
    </row>
    <row r="241" spans="1:16" x14ac:dyDescent="0.25">
      <c r="A241" s="37" t="s">
        <v>12</v>
      </c>
      <c r="B241" s="203">
        <v>1304752.29</v>
      </c>
      <c r="C241" s="203">
        <v>1753745.32</v>
      </c>
      <c r="D241" s="203">
        <v>2176644.67</v>
      </c>
      <c r="E241" s="203">
        <v>2010817.3</v>
      </c>
      <c r="F241" s="204">
        <f t="shared" si="66"/>
        <v>-7.6184860250984365E-2</v>
      </c>
      <c r="G241" s="203">
        <f t="shared" si="64"/>
        <v>-165827.36999999988</v>
      </c>
      <c r="H241" s="204">
        <f t="shared" si="65"/>
        <v>1.3942342753974692E-2</v>
      </c>
      <c r="I241" s="193"/>
      <c r="J241" s="203">
        <v>11433238.93</v>
      </c>
      <c r="K241" s="203">
        <v>12236209.969999999</v>
      </c>
      <c r="L241" s="203">
        <v>14986665.310000001</v>
      </c>
      <c r="M241" s="203">
        <v>16286029.25</v>
      </c>
      <c r="N241" s="204">
        <f t="shared" si="67"/>
        <v>8.6701338364645109E-2</v>
      </c>
      <c r="O241" s="205">
        <f t="shared" si="68"/>
        <v>1299363.9399999995</v>
      </c>
      <c r="P241" s="204">
        <f t="shared" si="69"/>
        <v>1.4806887328550353E-2</v>
      </c>
    </row>
    <row r="242" spans="1:16" x14ac:dyDescent="0.25">
      <c r="A242" s="31" t="s">
        <v>8</v>
      </c>
      <c r="B242" s="197">
        <v>11052269.960000001</v>
      </c>
      <c r="C242" s="197">
        <v>13563684.779999999</v>
      </c>
      <c r="D242" s="197">
        <v>14774612.48</v>
      </c>
      <c r="E242" s="197">
        <v>14800942.989999998</v>
      </c>
      <c r="F242" s="33">
        <f t="shared" si="66"/>
        <v>1.7821455578372891E-3</v>
      </c>
      <c r="G242" s="197">
        <f t="shared" si="64"/>
        <v>26330.509999997914</v>
      </c>
      <c r="H242" s="33">
        <f t="shared" si="65"/>
        <v>0.10262484823888227</v>
      </c>
      <c r="I242" s="193"/>
      <c r="J242" s="197">
        <v>81477754.75</v>
      </c>
      <c r="K242" s="197">
        <v>89774936.800000012</v>
      </c>
      <c r="L242" s="197">
        <v>102573313.82999998</v>
      </c>
      <c r="M242" s="197">
        <v>104667034.67999999</v>
      </c>
      <c r="N242" s="33">
        <f t="shared" si="67"/>
        <v>2.0411945093926187E-2</v>
      </c>
      <c r="O242" s="32">
        <f t="shared" si="68"/>
        <v>2093720.8500000089</v>
      </c>
      <c r="P242" s="33">
        <f t="shared" si="69"/>
        <v>9.5160887023473348E-2</v>
      </c>
    </row>
    <row r="243" spans="1:16" x14ac:dyDescent="0.25">
      <c r="A243" s="31" t="s">
        <v>9</v>
      </c>
      <c r="B243" s="197">
        <v>3174976.42</v>
      </c>
      <c r="C243" s="197">
        <v>3372002.45</v>
      </c>
      <c r="D243" s="197">
        <v>3598603.83</v>
      </c>
      <c r="E243" s="197">
        <v>3563661.66</v>
      </c>
      <c r="F243" s="33">
        <f t="shared" si="66"/>
        <v>-9.7099240846414414E-3</v>
      </c>
      <c r="G243" s="197">
        <f t="shared" si="64"/>
        <v>-34942.169999999925</v>
      </c>
      <c r="H243" s="33">
        <f t="shared" si="65"/>
        <v>2.4709252463124533E-2</v>
      </c>
      <c r="I243" s="193"/>
      <c r="J243" s="197">
        <v>23906190.440000001</v>
      </c>
      <c r="K243" s="197">
        <v>27798792</v>
      </c>
      <c r="L243" s="197">
        <v>28849719.289999999</v>
      </c>
      <c r="M243" s="197">
        <v>27525802.030000001</v>
      </c>
      <c r="N243" s="33">
        <f t="shared" si="67"/>
        <v>-4.5890126232836503E-2</v>
      </c>
      <c r="O243" s="32">
        <f t="shared" si="68"/>
        <v>-1323917.2599999979</v>
      </c>
      <c r="P243" s="33">
        <f t="shared" si="69"/>
        <v>2.5025833064016671E-2</v>
      </c>
    </row>
    <row r="244" spans="1:16" x14ac:dyDescent="0.25">
      <c r="A244" s="38" t="s">
        <v>10</v>
      </c>
      <c r="B244" s="206">
        <v>1490146.35</v>
      </c>
      <c r="C244" s="206">
        <v>1788110.43</v>
      </c>
      <c r="D244" s="206">
        <v>2370430.4</v>
      </c>
      <c r="E244" s="206">
        <v>1622198.79</v>
      </c>
      <c r="F244" s="92">
        <f t="shared" si="66"/>
        <v>-0.31565221657636511</v>
      </c>
      <c r="G244" s="206">
        <f t="shared" si="64"/>
        <v>-748231.60999999987</v>
      </c>
      <c r="H244" s="92">
        <f t="shared" si="65"/>
        <v>1.1247790411024916E-2</v>
      </c>
      <c r="I244" s="193"/>
      <c r="J244" s="206">
        <v>11237031.08</v>
      </c>
      <c r="K244" s="206">
        <v>14129937.720000001</v>
      </c>
      <c r="L244" s="206">
        <v>17758132.91</v>
      </c>
      <c r="M244" s="206">
        <v>16386769.300000001</v>
      </c>
      <c r="N244" s="92">
        <f t="shared" si="67"/>
        <v>-7.7224538015916888E-2</v>
      </c>
      <c r="O244" s="91">
        <f t="shared" si="68"/>
        <v>-1371363.6099999994</v>
      </c>
      <c r="P244" s="92">
        <f t="shared" si="69"/>
        <v>1.4898477890431638E-2</v>
      </c>
    </row>
    <row r="245" spans="1:16" x14ac:dyDescent="0.25">
      <c r="A245" s="42" t="s">
        <v>13</v>
      </c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4"/>
    </row>
    <row r="246" spans="1:16" ht="21" x14ac:dyDescent="0.35">
      <c r="A246" s="179" t="s">
        <v>70</v>
      </c>
      <c r="B246" s="179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</row>
    <row r="247" spans="1:16" x14ac:dyDescent="0.25">
      <c r="A247" s="67"/>
      <c r="B247" s="11" t="s">
        <v>153</v>
      </c>
      <c r="C247" s="12"/>
      <c r="D247" s="12"/>
      <c r="E247" s="12"/>
      <c r="F247" s="12"/>
      <c r="G247" s="12"/>
      <c r="H247" s="13"/>
      <c r="I247" s="180"/>
      <c r="J247" s="11" t="str">
        <f>J$5</f>
        <v>acumulado junio</v>
      </c>
      <c r="K247" s="12"/>
      <c r="L247" s="12"/>
      <c r="M247" s="12"/>
      <c r="N247" s="12"/>
      <c r="O247" s="12"/>
      <c r="P247" s="13"/>
    </row>
    <row r="248" spans="1:16" x14ac:dyDescent="0.25">
      <c r="A248" s="15"/>
      <c r="B248" s="17">
        <f>B$6</f>
        <v>2023</v>
      </c>
      <c r="C248" s="17">
        <f>C$6</f>
        <v>2024</v>
      </c>
      <c r="D248" s="17">
        <f>D$6</f>
        <v>2025</v>
      </c>
      <c r="E248" s="17">
        <f>E$6</f>
        <v>2026</v>
      </c>
      <c r="F248" s="17" t="str">
        <f>CONCATENATE("var ",RIGHT(E248,2),"/",RIGHT(D248,2))</f>
        <v>var 26/25</v>
      </c>
      <c r="G248" s="17" t="str">
        <f>CONCATENATE("dif ",RIGHT(E248,2),"-",RIGHT(D248,2))</f>
        <v>dif 26-25</v>
      </c>
      <c r="H248" s="17" t="str">
        <f>CONCATENATE("cuota ",RIGHT(E248,2))</f>
        <v>cuota 26</v>
      </c>
      <c r="I248" s="180"/>
      <c r="J248" s="17">
        <f>J$6</f>
        <v>2023</v>
      </c>
      <c r="K248" s="17">
        <f>K$6</f>
        <v>2024</v>
      </c>
      <c r="L248" s="17">
        <f>L$6</f>
        <v>2025</v>
      </c>
      <c r="M248" s="17">
        <f>M$6</f>
        <v>2026</v>
      </c>
      <c r="N248" s="17" t="str">
        <f>CONCATENATE("var ",RIGHT(M248,2),"/",RIGHT(L248,2))</f>
        <v>var 26/25</v>
      </c>
      <c r="O248" s="17" t="str">
        <f>CONCATENATE("dif ",RIGHT(M248,2),"-",RIGHT(L248,2))</f>
        <v>dif 26-25</v>
      </c>
      <c r="P248" s="17" t="str">
        <f>CONCATENATE("cuota ",RIGHT(M248,2))</f>
        <v>cuota 26</v>
      </c>
    </row>
    <row r="249" spans="1:16" x14ac:dyDescent="0.25">
      <c r="A249" s="181" t="s">
        <v>48</v>
      </c>
      <c r="B249" s="182">
        <v>115764505.8</v>
      </c>
      <c r="C249" s="182">
        <v>127826393.23</v>
      </c>
      <c r="D249" s="182">
        <v>137162383.41</v>
      </c>
      <c r="E249" s="182">
        <v>144223774.69</v>
      </c>
      <c r="F249" s="183">
        <f>E249/D249-1</f>
        <v>5.1481981462019322E-2</v>
      </c>
      <c r="G249" s="182">
        <f t="shared" ref="G249:G259" si="70">E249-D249</f>
        <v>7061391.2800000012</v>
      </c>
      <c r="H249" s="183">
        <f t="shared" ref="H249:H259" si="71">E249/$E$249</f>
        <v>1</v>
      </c>
      <c r="I249" s="184"/>
      <c r="J249" s="182">
        <v>842303158.99000001</v>
      </c>
      <c r="K249" s="182">
        <v>976146071.09000003</v>
      </c>
      <c r="L249" s="182">
        <v>1018934968.54</v>
      </c>
      <c r="M249" s="182">
        <v>1099895534.3300002</v>
      </c>
      <c r="N249" s="183">
        <f>M249/L249-1</f>
        <v>7.9456067648758788E-2</v>
      </c>
      <c r="O249" s="182">
        <f>M249-L249</f>
        <v>80960565.7900002</v>
      </c>
      <c r="P249" s="183">
        <f>M249/$M$249</f>
        <v>1</v>
      </c>
    </row>
    <row r="250" spans="1:16" x14ac:dyDescent="0.25">
      <c r="A250" s="88" t="s">
        <v>49</v>
      </c>
      <c r="B250" s="207">
        <v>53856748.709999993</v>
      </c>
      <c r="C250" s="207">
        <v>57107925.619999997</v>
      </c>
      <c r="D250" s="207">
        <v>58079831.290000007</v>
      </c>
      <c r="E250" s="207">
        <v>63444968.740000002</v>
      </c>
      <c r="F250" s="90">
        <f t="shared" ref="F250:F259" si="72">E250/D250-1</f>
        <v>9.2375224425346181E-2</v>
      </c>
      <c r="G250" s="207">
        <f t="shared" si="70"/>
        <v>5365137.4499999955</v>
      </c>
      <c r="H250" s="90">
        <f t="shared" si="71"/>
        <v>0.43990645007295781</v>
      </c>
      <c r="I250" s="180"/>
      <c r="J250" s="207">
        <v>405004656.38</v>
      </c>
      <c r="K250" s="207">
        <v>456716521.87</v>
      </c>
      <c r="L250" s="207">
        <v>457309421.34000003</v>
      </c>
      <c r="M250" s="207">
        <v>501006680.73000008</v>
      </c>
      <c r="N250" s="90">
        <f t="shared" ref="N250:N259" si="73">M250/L250-1</f>
        <v>9.5552939324886621E-2</v>
      </c>
      <c r="O250" s="207">
        <f t="shared" ref="O250:O259" si="74">M250-L250</f>
        <v>43697259.390000045</v>
      </c>
      <c r="P250" s="90">
        <f t="shared" ref="P250:P259" si="75">M250/$M$249</f>
        <v>0.45550387749795496</v>
      </c>
    </row>
    <row r="251" spans="1:16" x14ac:dyDescent="0.25">
      <c r="A251" s="31" t="s">
        <v>50</v>
      </c>
      <c r="B251" s="197">
        <v>28251913.699999999</v>
      </c>
      <c r="C251" s="197">
        <v>33085419.030000001</v>
      </c>
      <c r="D251" s="197">
        <v>37909065.140000001</v>
      </c>
      <c r="E251" s="197">
        <v>38853483.949999996</v>
      </c>
      <c r="F251" s="33">
        <f t="shared" si="72"/>
        <v>2.4912743337568655E-2</v>
      </c>
      <c r="G251" s="197">
        <f t="shared" si="70"/>
        <v>944418.80999999493</v>
      </c>
      <c r="H251" s="33">
        <f t="shared" si="71"/>
        <v>0.26939721993487642</v>
      </c>
      <c r="I251" s="180"/>
      <c r="J251" s="197">
        <v>204644899.53999999</v>
      </c>
      <c r="K251" s="197">
        <v>242769539.87</v>
      </c>
      <c r="L251" s="197">
        <v>260448896.86999995</v>
      </c>
      <c r="M251" s="197">
        <v>275288159.39999998</v>
      </c>
      <c r="N251" s="33">
        <f t="shared" si="73"/>
        <v>5.6975716573708146E-2</v>
      </c>
      <c r="O251" s="197">
        <f t="shared" si="74"/>
        <v>14839262.530000031</v>
      </c>
      <c r="P251" s="33">
        <f t="shared" si="75"/>
        <v>0.25028573242429919</v>
      </c>
    </row>
    <row r="252" spans="1:16" x14ac:dyDescent="0.25">
      <c r="A252" s="31" t="s">
        <v>51</v>
      </c>
      <c r="B252" s="197">
        <v>472382.11</v>
      </c>
      <c r="C252" s="197">
        <v>466124.03</v>
      </c>
      <c r="D252" s="197">
        <v>700422.42999999993</v>
      </c>
      <c r="E252" s="197">
        <v>595523.39</v>
      </c>
      <c r="F252" s="33">
        <f t="shared" si="72"/>
        <v>-0.14976539229333352</v>
      </c>
      <c r="G252" s="197">
        <f t="shared" si="70"/>
        <v>-104899.03999999992</v>
      </c>
      <c r="H252" s="33">
        <f t="shared" si="71"/>
        <v>4.1291624163910584E-3</v>
      </c>
      <c r="I252" s="180"/>
      <c r="J252" s="197">
        <v>4202675.6399999997</v>
      </c>
      <c r="K252" s="197">
        <v>4548715.0999999996</v>
      </c>
      <c r="L252" s="197">
        <v>5527320.1399999997</v>
      </c>
      <c r="M252" s="197">
        <v>5467649.040000001</v>
      </c>
      <c r="N252" s="33">
        <f>M252/L252-1</f>
        <v>-1.0795665618890449E-2</v>
      </c>
      <c r="O252" s="197">
        <f t="shared" si="74"/>
        <v>-59671.099999998696</v>
      </c>
      <c r="P252" s="33">
        <f t="shared" si="75"/>
        <v>4.9710621321238579E-3</v>
      </c>
    </row>
    <row r="253" spans="1:16" x14ac:dyDescent="0.25">
      <c r="A253" s="31" t="s">
        <v>52</v>
      </c>
      <c r="B253" s="197">
        <v>11062837.130000001</v>
      </c>
      <c r="C253" s="197">
        <v>14269284.73</v>
      </c>
      <c r="D253" s="197">
        <v>15442972.35</v>
      </c>
      <c r="E253" s="197">
        <v>15813636.99</v>
      </c>
      <c r="F253" s="33">
        <f t="shared" si="72"/>
        <v>2.4002156553754483E-2</v>
      </c>
      <c r="G253" s="197">
        <f t="shared" si="70"/>
        <v>370664.6400000006</v>
      </c>
      <c r="H253" s="33">
        <f t="shared" si="71"/>
        <v>0.10964653382558061</v>
      </c>
      <c r="I253" s="180"/>
      <c r="J253" s="197">
        <v>81801106.269999996</v>
      </c>
      <c r="K253" s="197">
        <v>102684127.34</v>
      </c>
      <c r="L253" s="197">
        <v>110876677.07999998</v>
      </c>
      <c r="M253" s="197">
        <v>118601996.39999999</v>
      </c>
      <c r="N253" s="33">
        <f t="shared" si="73"/>
        <v>6.967488134971811E-2</v>
      </c>
      <c r="O253" s="197">
        <f t="shared" si="74"/>
        <v>7725319.3200000077</v>
      </c>
      <c r="P253" s="33">
        <f t="shared" si="75"/>
        <v>0.10783023723452631</v>
      </c>
    </row>
    <row r="254" spans="1:16" x14ac:dyDescent="0.25">
      <c r="A254" s="31" t="s">
        <v>53</v>
      </c>
      <c r="B254" s="197">
        <v>5798035.4000000004</v>
      </c>
      <c r="C254" s="197">
        <v>6737883.6500000004</v>
      </c>
      <c r="D254" s="197">
        <v>7239199.21</v>
      </c>
      <c r="E254" s="197">
        <v>6947642.46</v>
      </c>
      <c r="F254" s="33">
        <f t="shared" si="72"/>
        <v>-4.0274723977377636E-2</v>
      </c>
      <c r="G254" s="197">
        <f t="shared" si="70"/>
        <v>-291556.75</v>
      </c>
      <c r="H254" s="33">
        <f t="shared" si="71"/>
        <v>4.8172657212262847E-2</v>
      </c>
      <c r="I254" s="180"/>
      <c r="J254" s="197">
        <v>35944844.240000002</v>
      </c>
      <c r="K254" s="197">
        <v>45155976.709999993</v>
      </c>
      <c r="L254" s="197">
        <v>50719094.049999997</v>
      </c>
      <c r="M254" s="197">
        <v>51807191.050000004</v>
      </c>
      <c r="N254" s="33">
        <f t="shared" si="73"/>
        <v>2.1453399757640268E-2</v>
      </c>
      <c r="O254" s="197">
        <f t="shared" si="74"/>
        <v>1088097.0000000075</v>
      </c>
      <c r="P254" s="33">
        <f>M254/$M$249</f>
        <v>4.7101919621446851E-2</v>
      </c>
    </row>
    <row r="255" spans="1:16" x14ac:dyDescent="0.25">
      <c r="A255" s="31" t="s">
        <v>54</v>
      </c>
      <c r="B255" s="197">
        <v>2074555.75</v>
      </c>
      <c r="C255" s="197">
        <v>2453646.81</v>
      </c>
      <c r="D255" s="197">
        <v>2459003.3200000003</v>
      </c>
      <c r="E255" s="197">
        <v>2623606.69</v>
      </c>
      <c r="F255" s="33">
        <f t="shared" si="72"/>
        <v>6.693905968374203E-2</v>
      </c>
      <c r="G255" s="197">
        <f t="shared" si="70"/>
        <v>164603.36999999965</v>
      </c>
      <c r="H255" s="33">
        <f t="shared" si="71"/>
        <v>1.8191221909420126E-2</v>
      </c>
      <c r="I255" s="180"/>
      <c r="J255" s="197">
        <v>16977043.280000001</v>
      </c>
      <c r="K255" s="197">
        <v>19265301.609999999</v>
      </c>
      <c r="L255" s="197">
        <v>19868147.280000001</v>
      </c>
      <c r="M255" s="197">
        <v>21401577.899999999</v>
      </c>
      <c r="N255" s="33">
        <f t="shared" si="73"/>
        <v>7.7180352973505784E-2</v>
      </c>
      <c r="O255" s="197">
        <f t="shared" si="74"/>
        <v>1533430.6199999973</v>
      </c>
      <c r="P255" s="33">
        <f t="shared" si="75"/>
        <v>1.9457827795470357E-2</v>
      </c>
    </row>
    <row r="256" spans="1:16" x14ac:dyDescent="0.25">
      <c r="A256" s="31" t="s">
        <v>55</v>
      </c>
      <c r="B256" s="197">
        <v>539467.63</v>
      </c>
      <c r="C256" s="197">
        <v>645273.59000000008</v>
      </c>
      <c r="D256" s="197">
        <v>712583.89999999991</v>
      </c>
      <c r="E256" s="197">
        <v>695668.32000000007</v>
      </c>
      <c r="F256" s="33">
        <f t="shared" si="72"/>
        <v>-2.373836961514264E-2</v>
      </c>
      <c r="G256" s="197">
        <f t="shared" si="70"/>
        <v>-16915.579999999842</v>
      </c>
      <c r="H256" s="33">
        <f t="shared" si="71"/>
        <v>4.8235342716226618E-3</v>
      </c>
      <c r="I256" s="180"/>
      <c r="J256" s="197">
        <v>4714087.1400000006</v>
      </c>
      <c r="K256" s="197">
        <v>5563911.0599999996</v>
      </c>
      <c r="L256" s="197">
        <v>5940771.5999999996</v>
      </c>
      <c r="M256" s="197">
        <v>5666280.1899999995</v>
      </c>
      <c r="N256" s="33">
        <f t="shared" si="73"/>
        <v>-4.6204673143805164E-2</v>
      </c>
      <c r="O256" s="197">
        <f t="shared" si="74"/>
        <v>-274491.41000000015</v>
      </c>
      <c r="P256" s="33">
        <f>M256/$M$249</f>
        <v>5.1516530553527579E-3</v>
      </c>
    </row>
    <row r="257" spans="1:16" x14ac:dyDescent="0.25">
      <c r="A257" s="31" t="s">
        <v>56</v>
      </c>
      <c r="B257" s="197">
        <v>7404937.2300000004</v>
      </c>
      <c r="C257" s="197">
        <v>8832905.2200000007</v>
      </c>
      <c r="D257" s="197">
        <v>7338203.5099999998</v>
      </c>
      <c r="E257" s="197">
        <v>7105061.9400000004</v>
      </c>
      <c r="F257" s="33">
        <f t="shared" si="72"/>
        <v>-3.1770932719743961E-2</v>
      </c>
      <c r="G257" s="197">
        <f t="shared" si="70"/>
        <v>-233141.56999999937</v>
      </c>
      <c r="H257" s="33">
        <f t="shared" si="71"/>
        <v>4.9264151872823243E-2</v>
      </c>
      <c r="I257" s="180"/>
      <c r="J257" s="197">
        <v>49340902.600000001</v>
      </c>
      <c r="K257" s="197">
        <v>58460159.68</v>
      </c>
      <c r="L257" s="197">
        <v>48169352.309999995</v>
      </c>
      <c r="M257" s="197">
        <v>50210272.720000006</v>
      </c>
      <c r="N257" s="33">
        <f t="shared" si="73"/>
        <v>4.2369687615175122E-2</v>
      </c>
      <c r="O257" s="197">
        <f t="shared" si="74"/>
        <v>2040920.4100000113</v>
      </c>
      <c r="P257" s="33">
        <f t="shared" si="75"/>
        <v>4.5650037801622245E-2</v>
      </c>
    </row>
    <row r="258" spans="1:16" x14ac:dyDescent="0.25">
      <c r="A258" s="31" t="s">
        <v>57</v>
      </c>
      <c r="B258" s="197">
        <v>5018559.3600000003</v>
      </c>
      <c r="C258" s="197">
        <v>2940252.89</v>
      </c>
      <c r="D258" s="197">
        <v>5892147.4499999993</v>
      </c>
      <c r="E258" s="197">
        <v>6061133.1699999999</v>
      </c>
      <c r="F258" s="33">
        <f t="shared" si="72"/>
        <v>2.8679818594831819E-2</v>
      </c>
      <c r="G258" s="197">
        <f t="shared" si="70"/>
        <v>168985.72000000067</v>
      </c>
      <c r="H258" s="33">
        <f t="shared" si="71"/>
        <v>4.2025894711381857E-2</v>
      </c>
      <c r="I258" s="180"/>
      <c r="J258" s="197">
        <v>27653391.799999997</v>
      </c>
      <c r="K258" s="197">
        <v>27450774.339999996</v>
      </c>
      <c r="L258" s="197">
        <v>46826416.620000005</v>
      </c>
      <c r="M258" s="197">
        <v>53416842.650000006</v>
      </c>
      <c r="N258" s="33">
        <f t="shared" si="73"/>
        <v>0.14074162632348775</v>
      </c>
      <c r="O258" s="197">
        <f t="shared" si="74"/>
        <v>6590426.0300000012</v>
      </c>
      <c r="P258" s="33">
        <f>M258/$M$249</f>
        <v>4.8565378240706107E-2</v>
      </c>
    </row>
    <row r="259" spans="1:16" x14ac:dyDescent="0.25">
      <c r="A259" s="38" t="s">
        <v>58</v>
      </c>
      <c r="B259" s="206">
        <v>1285068.78</v>
      </c>
      <c r="C259" s="206">
        <v>1287677.6599999999</v>
      </c>
      <c r="D259" s="206">
        <v>1388954.82</v>
      </c>
      <c r="E259" s="206">
        <v>2083049.05</v>
      </c>
      <c r="F259" s="92">
        <f t="shared" si="72"/>
        <v>0.49972412349596795</v>
      </c>
      <c r="G259" s="206">
        <f t="shared" si="70"/>
        <v>694094.23</v>
      </c>
      <c r="H259" s="92">
        <f t="shared" si="71"/>
        <v>1.4443173842020041E-2</v>
      </c>
      <c r="I259" s="180"/>
      <c r="J259" s="206">
        <v>12019552.110000001</v>
      </c>
      <c r="K259" s="206">
        <v>13531043.490000002</v>
      </c>
      <c r="L259" s="206">
        <v>13248871.23</v>
      </c>
      <c r="M259" s="206">
        <v>17028884.25</v>
      </c>
      <c r="N259" s="92">
        <f t="shared" si="73"/>
        <v>0.28530830697793719</v>
      </c>
      <c r="O259" s="206">
        <f t="shared" si="74"/>
        <v>3780013.0199999996</v>
      </c>
      <c r="P259" s="92">
        <f t="shared" si="75"/>
        <v>1.5482274196497326E-2</v>
      </c>
    </row>
    <row r="260" spans="1:16" ht="21" x14ac:dyDescent="0.35">
      <c r="A260" s="179" t="s">
        <v>71</v>
      </c>
      <c r="B260" s="179"/>
      <c r="C260" s="179"/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</row>
    <row r="261" spans="1:16" x14ac:dyDescent="0.25">
      <c r="A261" s="67"/>
      <c r="B261" s="11" t="s">
        <v>153</v>
      </c>
      <c r="C261" s="12"/>
      <c r="D261" s="12"/>
      <c r="E261" s="12"/>
      <c r="F261" s="12"/>
      <c r="G261" s="12"/>
      <c r="H261" s="13"/>
      <c r="I261" s="180"/>
      <c r="J261" s="11" t="str">
        <f>J$5</f>
        <v>acumulado junio</v>
      </c>
      <c r="K261" s="12"/>
      <c r="L261" s="12"/>
      <c r="M261" s="12"/>
      <c r="N261" s="12"/>
      <c r="O261" s="12"/>
      <c r="P261" s="13"/>
    </row>
    <row r="262" spans="1:16" x14ac:dyDescent="0.25">
      <c r="A262" s="15"/>
      <c r="B262" s="17">
        <f>B$6</f>
        <v>2023</v>
      </c>
      <c r="C262" s="17">
        <f>C$6</f>
        <v>2024</v>
      </c>
      <c r="D262" s="17">
        <f>D$6</f>
        <v>2025</v>
      </c>
      <c r="E262" s="17">
        <f>E$6</f>
        <v>2026</v>
      </c>
      <c r="F262" s="17" t="str">
        <f>CONCATENATE("var ",RIGHT(E262,2),"/",RIGHT(D262,2))</f>
        <v>var 26/25</v>
      </c>
      <c r="G262" s="17" t="str">
        <f>CONCATENATE("dif ",RIGHT(E262,2),"-",RIGHT(D262,2))</f>
        <v>dif 26-25</v>
      </c>
      <c r="H262" s="153"/>
      <c r="I262" s="180"/>
      <c r="J262" s="17">
        <f>J$6</f>
        <v>2023</v>
      </c>
      <c r="K262" s="17">
        <f>K$6</f>
        <v>2024</v>
      </c>
      <c r="L262" s="17">
        <f>L$6</f>
        <v>2025</v>
      </c>
      <c r="M262" s="17">
        <f>M$6</f>
        <v>2026</v>
      </c>
      <c r="N262" s="17" t="str">
        <f>CONCATENATE("var ",RIGHT(M262,2),"/",RIGHT(L262,2))</f>
        <v>var 26/25</v>
      </c>
      <c r="O262" s="17" t="str">
        <f>CONCATENATE("dif ",RIGHT(M262,2),"-",RIGHT(L262,2))</f>
        <v>dif 26-25</v>
      </c>
      <c r="P262" s="153"/>
    </row>
    <row r="263" spans="1:16" x14ac:dyDescent="0.25">
      <c r="A263" s="181" t="s">
        <v>4</v>
      </c>
      <c r="B263" s="208">
        <v>96.36</v>
      </c>
      <c r="C263" s="208">
        <v>102.74</v>
      </c>
      <c r="D263" s="208">
        <v>110.43</v>
      </c>
      <c r="E263" s="208">
        <v>116.95</v>
      </c>
      <c r="F263" s="209">
        <f>E263/D263-1</f>
        <v>5.9041927012587037E-2</v>
      </c>
      <c r="G263" s="210">
        <f t="shared" ref="G263:G274" si="76">E263-D263</f>
        <v>6.519999999999996</v>
      </c>
      <c r="H263" s="211"/>
      <c r="I263" s="212"/>
      <c r="J263" s="208">
        <v>109.01802178056315</v>
      </c>
      <c r="K263" s="208">
        <v>121.32374830403386</v>
      </c>
      <c r="L263" s="208">
        <v>129.74984519207322</v>
      </c>
      <c r="M263" s="208">
        <v>140.9068040228575</v>
      </c>
      <c r="N263" s="209">
        <f>M263/L263-1</f>
        <v>8.5988224604570673E-2</v>
      </c>
      <c r="O263" s="210">
        <f>M263-L263</f>
        <v>11.156958830784276</v>
      </c>
      <c r="P263" s="211"/>
    </row>
    <row r="264" spans="1:16" x14ac:dyDescent="0.25">
      <c r="A264" s="185" t="s">
        <v>5</v>
      </c>
      <c r="B264" s="213">
        <v>103.79</v>
      </c>
      <c r="C264" s="213">
        <v>109.35</v>
      </c>
      <c r="D264" s="213">
        <v>118.06</v>
      </c>
      <c r="E264" s="213">
        <v>125.21</v>
      </c>
      <c r="F264" s="214">
        <f t="shared" ref="F264:F274" si="77">E264/D264-1</f>
        <v>6.0562425885143156E-2</v>
      </c>
      <c r="G264" s="215">
        <f t="shared" si="76"/>
        <v>7.1499999999999915</v>
      </c>
      <c r="H264" s="216"/>
      <c r="I264" s="217"/>
      <c r="J264" s="213">
        <v>118.0994924628644</v>
      </c>
      <c r="K264" s="213">
        <v>131.98405509789103</v>
      </c>
      <c r="L264" s="213">
        <v>140.07682295742126</v>
      </c>
      <c r="M264" s="213">
        <v>152.927569672218</v>
      </c>
      <c r="N264" s="214">
        <f t="shared" ref="N264:N274" si="78">M264/L264-1</f>
        <v>9.1740706588576471E-2</v>
      </c>
      <c r="O264" s="215">
        <f t="shared" ref="O264:O274" si="79">M264-L264</f>
        <v>12.850746714796742</v>
      </c>
      <c r="P264" s="216"/>
    </row>
    <row r="265" spans="1:16" x14ac:dyDescent="0.25">
      <c r="A265" s="190" t="s">
        <v>6</v>
      </c>
      <c r="B265" s="218">
        <v>189.61</v>
      </c>
      <c r="C265" s="218">
        <v>185.85</v>
      </c>
      <c r="D265" s="218">
        <v>192.88</v>
      </c>
      <c r="E265" s="218">
        <v>195.17</v>
      </c>
      <c r="F265" s="219">
        <f t="shared" si="77"/>
        <v>1.1872666943177013E-2</v>
      </c>
      <c r="G265" s="220">
        <f t="shared" si="76"/>
        <v>2.289999999999992</v>
      </c>
      <c r="H265" s="221"/>
      <c r="I265" s="180"/>
      <c r="J265" s="218">
        <v>208.99923394080113</v>
      </c>
      <c r="K265" s="218">
        <v>226.28684658272391</v>
      </c>
      <c r="L265" s="218">
        <v>246.4132922440842</v>
      </c>
      <c r="M265" s="218">
        <v>256.25720375029874</v>
      </c>
      <c r="N265" s="219">
        <f t="shared" si="78"/>
        <v>3.9948784485472011E-2</v>
      </c>
      <c r="O265" s="220">
        <f>M265-L265</f>
        <v>9.843911506214539</v>
      </c>
      <c r="P265" s="221"/>
    </row>
    <row r="266" spans="1:16" x14ac:dyDescent="0.25">
      <c r="A266" s="196" t="s">
        <v>7</v>
      </c>
      <c r="B266" s="222">
        <v>95.03</v>
      </c>
      <c r="C266" s="222">
        <v>102.37</v>
      </c>
      <c r="D266" s="222">
        <v>108.88</v>
      </c>
      <c r="E266" s="222">
        <v>116.76</v>
      </c>
      <c r="F266" s="223">
        <f t="shared" si="77"/>
        <v>7.2373254959588573E-2</v>
      </c>
      <c r="G266" s="224">
        <f t="shared" si="76"/>
        <v>7.8800000000000097</v>
      </c>
      <c r="H266" s="225"/>
      <c r="I266" s="180"/>
      <c r="J266" s="222">
        <v>107.36659368913291</v>
      </c>
      <c r="K266" s="222">
        <v>120.81802884911561</v>
      </c>
      <c r="L266" s="222">
        <v>123.53763763202733</v>
      </c>
      <c r="M266" s="222">
        <v>136.34996535763764</v>
      </c>
      <c r="N266" s="223">
        <f t="shared" si="78"/>
        <v>0.10371193727836592</v>
      </c>
      <c r="O266" s="224">
        <f t="shared" si="79"/>
        <v>12.812327725610317</v>
      </c>
      <c r="P266" s="225"/>
    </row>
    <row r="267" spans="1:16" x14ac:dyDescent="0.25">
      <c r="A267" s="198" t="s">
        <v>8</v>
      </c>
      <c r="B267" s="222">
        <v>62.62</v>
      </c>
      <c r="C267" s="222">
        <v>70.72</v>
      </c>
      <c r="D267" s="222">
        <v>74.290000000000006</v>
      </c>
      <c r="E267" s="222">
        <v>77.52</v>
      </c>
      <c r="F267" s="226">
        <f t="shared" si="77"/>
        <v>4.3478260869564966E-2</v>
      </c>
      <c r="G267" s="227">
        <f t="shared" si="76"/>
        <v>3.2299999999999898</v>
      </c>
      <c r="H267" s="228"/>
      <c r="I267" s="180"/>
      <c r="J267" s="222">
        <v>72.258486305506324</v>
      </c>
      <c r="K267" s="222">
        <v>81.724254872781529</v>
      </c>
      <c r="L267" s="222">
        <v>88.24194475034696</v>
      </c>
      <c r="M267" s="222">
        <v>92.827344697873073</v>
      </c>
      <c r="N267" s="226">
        <f t="shared" si="78"/>
        <v>5.1963949349700611E-2</v>
      </c>
      <c r="O267" s="227">
        <f t="shared" si="79"/>
        <v>4.5853999475261134</v>
      </c>
      <c r="P267" s="228"/>
    </row>
    <row r="268" spans="1:16" x14ac:dyDescent="0.25">
      <c r="A268" s="198" t="s">
        <v>9</v>
      </c>
      <c r="B268" s="222">
        <v>49.12</v>
      </c>
      <c r="C268" s="222">
        <v>34.39</v>
      </c>
      <c r="D268" s="222">
        <v>57.87</v>
      </c>
      <c r="E268" s="222">
        <v>76.05</v>
      </c>
      <c r="F268" s="226">
        <f t="shared" si="77"/>
        <v>0.31415241057542764</v>
      </c>
      <c r="G268" s="227">
        <f t="shared" si="76"/>
        <v>18.18</v>
      </c>
      <c r="H268" s="228"/>
      <c r="I268" s="180"/>
      <c r="J268" s="222">
        <v>61.059935521817813</v>
      </c>
      <c r="K268" s="222">
        <v>62.203499039681091</v>
      </c>
      <c r="L268" s="222">
        <v>63.146069367470702</v>
      </c>
      <c r="M268" s="222">
        <v>75.979348991708719</v>
      </c>
      <c r="N268" s="226">
        <f t="shared" si="78"/>
        <v>0.20323164613075662</v>
      </c>
      <c r="O268" s="227">
        <f t="shared" si="79"/>
        <v>12.833279624238017</v>
      </c>
      <c r="P268" s="228"/>
    </row>
    <row r="269" spans="1:16" x14ac:dyDescent="0.25">
      <c r="A269" s="199" t="s">
        <v>10</v>
      </c>
      <c r="B269" s="229">
        <v>45.42</v>
      </c>
      <c r="C269" s="229">
        <v>42.11</v>
      </c>
      <c r="D269" s="229">
        <v>36.659999999999997</v>
      </c>
      <c r="E269" s="229">
        <v>41.49</v>
      </c>
      <c r="F269" s="230">
        <f t="shared" si="77"/>
        <v>0.13175122749590851</v>
      </c>
      <c r="G269" s="231">
        <f t="shared" si="76"/>
        <v>4.8300000000000054</v>
      </c>
      <c r="H269" s="232"/>
      <c r="I269" s="180"/>
      <c r="J269" s="229">
        <v>50.994778804362177</v>
      </c>
      <c r="K269" s="229">
        <v>50.835959254627575</v>
      </c>
      <c r="L269" s="229">
        <v>44.045471343682699</v>
      </c>
      <c r="M269" s="229">
        <v>43.435752713198553</v>
      </c>
      <c r="N269" s="230">
        <f t="shared" si="78"/>
        <v>-1.3842935763510589E-2</v>
      </c>
      <c r="O269" s="231">
        <f t="shared" si="79"/>
        <v>-0.60971863048414576</v>
      </c>
      <c r="P269" s="232"/>
    </row>
    <row r="270" spans="1:16" x14ac:dyDescent="0.25">
      <c r="A270" s="185" t="s">
        <v>11</v>
      </c>
      <c r="B270" s="213">
        <v>68.09</v>
      </c>
      <c r="C270" s="213">
        <v>78.010000000000005</v>
      </c>
      <c r="D270" s="213">
        <v>83.54</v>
      </c>
      <c r="E270" s="213">
        <v>85.59</v>
      </c>
      <c r="F270" s="214">
        <f t="shared" si="77"/>
        <v>2.4539142925544599E-2</v>
      </c>
      <c r="G270" s="215">
        <f t="shared" si="76"/>
        <v>2.0499999999999972</v>
      </c>
      <c r="H270" s="216"/>
      <c r="I270" s="217"/>
      <c r="J270" s="213">
        <v>76.293110153622678</v>
      </c>
      <c r="K270" s="213">
        <v>82.706078502759183</v>
      </c>
      <c r="L270" s="213">
        <v>93.754120605240317</v>
      </c>
      <c r="M270" s="213">
        <v>97.459276744311197</v>
      </c>
      <c r="N270" s="214">
        <f t="shared" si="78"/>
        <v>3.9519928459163411E-2</v>
      </c>
      <c r="O270" s="215">
        <f t="shared" si="79"/>
        <v>3.7051561390708798</v>
      </c>
      <c r="P270" s="216"/>
    </row>
    <row r="271" spans="1:16" x14ac:dyDescent="0.25">
      <c r="A271" s="37" t="s">
        <v>12</v>
      </c>
      <c r="B271" s="233">
        <v>110.25</v>
      </c>
      <c r="C271" s="233">
        <v>129.04</v>
      </c>
      <c r="D271" s="233">
        <v>131.85</v>
      </c>
      <c r="E271" s="233">
        <v>135.59</v>
      </c>
      <c r="F271" s="234">
        <f t="shared" si="77"/>
        <v>2.836556693211989E-2</v>
      </c>
      <c r="G271" s="235">
        <f t="shared" si="76"/>
        <v>3.7400000000000091</v>
      </c>
      <c r="H271" s="236"/>
      <c r="I271" s="180"/>
      <c r="J271" s="233">
        <v>128.88366230172991</v>
      </c>
      <c r="K271" s="233">
        <v>138.08251532852012</v>
      </c>
      <c r="L271" s="233">
        <v>144.25857782063494</v>
      </c>
      <c r="M271" s="233">
        <v>155.31077108765533</v>
      </c>
      <c r="N271" s="234">
        <f t="shared" si="78"/>
        <v>7.6613768373359425E-2</v>
      </c>
      <c r="O271" s="235">
        <f t="shared" si="79"/>
        <v>11.052193267020385</v>
      </c>
      <c r="P271" s="236"/>
    </row>
    <row r="272" spans="1:16" x14ac:dyDescent="0.25">
      <c r="A272" s="31" t="s">
        <v>8</v>
      </c>
      <c r="B272" s="222">
        <v>70.12</v>
      </c>
      <c r="C272" s="222">
        <v>79.010000000000005</v>
      </c>
      <c r="D272" s="222">
        <v>84.37</v>
      </c>
      <c r="E272" s="222">
        <v>90.5</v>
      </c>
      <c r="F272" s="237">
        <f t="shared" si="77"/>
        <v>7.2656157401919996E-2</v>
      </c>
      <c r="G272" s="238">
        <f t="shared" si="76"/>
        <v>6.1299999999999955</v>
      </c>
      <c r="H272" s="239"/>
      <c r="I272" s="180"/>
      <c r="J272" s="222">
        <v>78.664919438382768</v>
      </c>
      <c r="K272" s="222">
        <v>82.695445693140599</v>
      </c>
      <c r="L272" s="222">
        <v>93.628865239301263</v>
      </c>
      <c r="M272" s="222">
        <v>100.15575247476036</v>
      </c>
      <c r="N272" s="237">
        <f t="shared" si="78"/>
        <v>6.9710203352111089E-2</v>
      </c>
      <c r="O272" s="238">
        <f t="shared" si="79"/>
        <v>6.5268872354590997</v>
      </c>
      <c r="P272" s="239"/>
    </row>
    <row r="273" spans="1:16" x14ac:dyDescent="0.25">
      <c r="A273" s="31" t="s">
        <v>9</v>
      </c>
      <c r="B273" s="222">
        <v>54.51</v>
      </c>
      <c r="C273" s="222">
        <v>63.77</v>
      </c>
      <c r="D273" s="222">
        <v>62.57</v>
      </c>
      <c r="E273" s="222">
        <v>64.3</v>
      </c>
      <c r="F273" s="237">
        <f t="shared" si="77"/>
        <v>2.7649033082947083E-2</v>
      </c>
      <c r="G273" s="238">
        <f t="shared" si="76"/>
        <v>1.7299999999999969</v>
      </c>
      <c r="H273" s="239"/>
      <c r="I273" s="180"/>
      <c r="J273" s="222">
        <v>60.000910820149471</v>
      </c>
      <c r="K273" s="222">
        <v>69.35073475421666</v>
      </c>
      <c r="L273" s="222">
        <v>75.488801447758789</v>
      </c>
      <c r="M273" s="222">
        <v>72.503443898205092</v>
      </c>
      <c r="N273" s="237">
        <f t="shared" si="78"/>
        <v>-3.9547025417004167E-2</v>
      </c>
      <c r="O273" s="238">
        <f t="shared" si="79"/>
        <v>-2.9853575495536973</v>
      </c>
      <c r="P273" s="239"/>
    </row>
    <row r="274" spans="1:16" x14ac:dyDescent="0.25">
      <c r="A274" s="38" t="s">
        <v>10</v>
      </c>
      <c r="B274" s="240">
        <v>66.87</v>
      </c>
      <c r="C274" s="240">
        <v>73.430000000000007</v>
      </c>
      <c r="D274" s="240">
        <v>94</v>
      </c>
      <c r="E274" s="240">
        <v>69.92</v>
      </c>
      <c r="F274" s="241">
        <f t="shared" si="77"/>
        <v>-0.25617021276595742</v>
      </c>
      <c r="G274" s="242">
        <f t="shared" si="76"/>
        <v>-24.08</v>
      </c>
      <c r="H274" s="243"/>
      <c r="I274" s="180"/>
      <c r="J274" s="240">
        <v>72.244763698818701</v>
      </c>
      <c r="K274" s="240">
        <v>85.469931592616462</v>
      </c>
      <c r="L274" s="240">
        <v>104.78693985472431</v>
      </c>
      <c r="M274" s="240">
        <v>101.09642338638065</v>
      </c>
      <c r="N274" s="241">
        <f t="shared" si="78"/>
        <v>-3.5219240808636587E-2</v>
      </c>
      <c r="O274" s="242">
        <f t="shared" si="79"/>
        <v>-3.6905164683436595</v>
      </c>
      <c r="P274" s="243"/>
    </row>
    <row r="275" spans="1:16" x14ac:dyDescent="0.25">
      <c r="A275" s="42" t="s">
        <v>13</v>
      </c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4"/>
    </row>
    <row r="276" spans="1:16" ht="21" x14ac:dyDescent="0.35">
      <c r="A276" s="179" t="s">
        <v>72</v>
      </c>
      <c r="B276" s="179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</row>
    <row r="277" spans="1:16" x14ac:dyDescent="0.25">
      <c r="A277" s="67"/>
      <c r="B277" s="11" t="s">
        <v>153</v>
      </c>
      <c r="C277" s="12"/>
      <c r="D277" s="12"/>
      <c r="E277" s="12"/>
      <c r="F277" s="12"/>
      <c r="G277" s="12"/>
      <c r="H277" s="13"/>
      <c r="I277" s="180"/>
      <c r="J277" s="11" t="str">
        <f>J$5</f>
        <v>acumulado junio</v>
      </c>
      <c r="K277" s="12"/>
      <c r="L277" s="12"/>
      <c r="M277" s="12"/>
      <c r="N277" s="12"/>
      <c r="O277" s="12"/>
      <c r="P277" s="13"/>
    </row>
    <row r="278" spans="1:16" x14ac:dyDescent="0.25">
      <c r="A278" s="15"/>
      <c r="B278" s="17">
        <f>B$6</f>
        <v>2023</v>
      </c>
      <c r="C278" s="17">
        <f>C$6</f>
        <v>2024</v>
      </c>
      <c r="D278" s="17">
        <f>D$6</f>
        <v>2025</v>
      </c>
      <c r="E278" s="17">
        <f>E$6</f>
        <v>2026</v>
      </c>
      <c r="F278" s="17" t="str">
        <f>CONCATENATE("var ",RIGHT(E278,2),"/",RIGHT(D278,2))</f>
        <v>var 26/25</v>
      </c>
      <c r="G278" s="17" t="str">
        <f>CONCATENATE("dif ",RIGHT(E278,2),"-",RIGHT(D278,2))</f>
        <v>dif 26-25</v>
      </c>
      <c r="H278" s="153"/>
      <c r="I278" s="180"/>
      <c r="J278" s="17">
        <f>J$6</f>
        <v>2023</v>
      </c>
      <c r="K278" s="17">
        <f>K$6</f>
        <v>2024</v>
      </c>
      <c r="L278" s="17">
        <f>L$6</f>
        <v>2025</v>
      </c>
      <c r="M278" s="17">
        <f>M$6</f>
        <v>2026</v>
      </c>
      <c r="N278" s="17" t="str">
        <f>CONCATENATE("var ",RIGHT(M278,2),"/",RIGHT(K278,2))</f>
        <v>var 26/24</v>
      </c>
      <c r="O278" s="17" t="str">
        <f>CONCATENATE("dif ",RIGHT(M278,2),"-",RIGHT(L278,2))</f>
        <v>dif 26-25</v>
      </c>
      <c r="P278" s="153"/>
    </row>
    <row r="279" spans="1:16" x14ac:dyDescent="0.25">
      <c r="A279" s="181" t="s">
        <v>48</v>
      </c>
      <c r="B279" s="208">
        <v>96.36</v>
      </c>
      <c r="C279" s="208">
        <v>102.74</v>
      </c>
      <c r="D279" s="208">
        <v>110.43</v>
      </c>
      <c r="E279" s="208">
        <v>116.95</v>
      </c>
      <c r="F279" s="209">
        <f>E279/D279-1</f>
        <v>5.9041927012587037E-2</v>
      </c>
      <c r="G279" s="210">
        <f t="shared" ref="G279:G289" si="80">E279-D279</f>
        <v>6.519999999999996</v>
      </c>
      <c r="H279" s="211"/>
      <c r="I279" s="212"/>
      <c r="J279" s="208">
        <v>109.01802178056315</v>
      </c>
      <c r="K279" s="208">
        <v>121.32374830403386</v>
      </c>
      <c r="L279" s="208">
        <v>129.74984519207322</v>
      </c>
      <c r="M279" s="208">
        <v>140.9068040228575</v>
      </c>
      <c r="N279" s="209">
        <f>M279/L279-1</f>
        <v>8.5988224604570673E-2</v>
      </c>
      <c r="O279" s="208">
        <f>M279-L279</f>
        <v>11.156958830784276</v>
      </c>
      <c r="P279" s="211"/>
    </row>
    <row r="280" spans="1:16" x14ac:dyDescent="0.25">
      <c r="A280" s="88" t="s">
        <v>49</v>
      </c>
      <c r="B280" s="244">
        <v>112.49</v>
      </c>
      <c r="C280" s="244">
        <v>119.26</v>
      </c>
      <c r="D280" s="244">
        <v>126.95</v>
      </c>
      <c r="E280" s="244">
        <v>134.88</v>
      </c>
      <c r="F280" s="245">
        <f t="shared" ref="F280:F289" si="81">E280/D280-1</f>
        <v>6.2465537613233479E-2</v>
      </c>
      <c r="G280" s="246">
        <f t="shared" si="80"/>
        <v>7.9299999999999926</v>
      </c>
      <c r="H280" s="247"/>
      <c r="I280" s="180"/>
      <c r="J280" s="244">
        <v>133.95049879644483</v>
      </c>
      <c r="K280" s="244">
        <v>147.9486510859297</v>
      </c>
      <c r="L280" s="244">
        <v>156.82466524486961</v>
      </c>
      <c r="M280" s="244">
        <v>168.78584868113131</v>
      </c>
      <c r="N280" s="245">
        <f t="shared" ref="N280:N289" si="82">M280/L280-1</f>
        <v>7.6271059897276006E-2</v>
      </c>
      <c r="O280" s="244">
        <f t="shared" ref="O280:O289" si="83">M280-L280</f>
        <v>11.961183436261706</v>
      </c>
      <c r="P280" s="247"/>
    </row>
    <row r="281" spans="1:16" x14ac:dyDescent="0.25">
      <c r="A281" s="31" t="s">
        <v>50</v>
      </c>
      <c r="B281" s="222">
        <v>85.86</v>
      </c>
      <c r="C281" s="222">
        <v>95.05</v>
      </c>
      <c r="D281" s="222">
        <v>109.41</v>
      </c>
      <c r="E281" s="222">
        <v>115.06</v>
      </c>
      <c r="F281" s="237">
        <f t="shared" si="81"/>
        <v>5.1640617859427973E-2</v>
      </c>
      <c r="G281" s="238">
        <f t="shared" si="80"/>
        <v>5.6500000000000057</v>
      </c>
      <c r="H281" s="239"/>
      <c r="I281" s="180"/>
      <c r="J281" s="222">
        <v>97.435368027940271</v>
      </c>
      <c r="K281" s="222">
        <v>110.87153575999346</v>
      </c>
      <c r="L281" s="222">
        <v>121.5628190164777</v>
      </c>
      <c r="M281" s="222">
        <v>130.93941276194656</v>
      </c>
      <c r="N281" s="237">
        <f t="shared" si="82"/>
        <v>7.7133730702624304E-2</v>
      </c>
      <c r="O281" s="222">
        <f t="shared" si="83"/>
        <v>9.3765937454688526</v>
      </c>
      <c r="P281" s="239"/>
    </row>
    <row r="282" spans="1:16" x14ac:dyDescent="0.25">
      <c r="A282" s="31" t="s">
        <v>51</v>
      </c>
      <c r="B282" s="222">
        <v>72.040000000000006</v>
      </c>
      <c r="C282" s="222">
        <v>63.51</v>
      </c>
      <c r="D282" s="222">
        <v>84.57</v>
      </c>
      <c r="E282" s="222">
        <v>74.45</v>
      </c>
      <c r="F282" s="237">
        <f t="shared" si="81"/>
        <v>-0.11966418351661334</v>
      </c>
      <c r="G282" s="238">
        <f t="shared" si="80"/>
        <v>-10.11999999999999</v>
      </c>
      <c r="H282" s="239"/>
      <c r="I282" s="180"/>
      <c r="J282" s="222">
        <v>77.390865272066762</v>
      </c>
      <c r="K282" s="222">
        <v>79.257738469655763</v>
      </c>
      <c r="L282" s="222">
        <v>100.59393339934181</v>
      </c>
      <c r="M282" s="222">
        <v>98.174573451362164</v>
      </c>
      <c r="N282" s="237">
        <f t="shared" si="82"/>
        <v>-2.4050754018884679E-2</v>
      </c>
      <c r="O282" s="222">
        <f t="shared" si="83"/>
        <v>-2.4193599479796433</v>
      </c>
      <c r="P282" s="239"/>
    </row>
    <row r="283" spans="1:16" x14ac:dyDescent="0.25">
      <c r="A283" s="31" t="s">
        <v>52</v>
      </c>
      <c r="B283" s="222">
        <v>55.39</v>
      </c>
      <c r="C283" s="222">
        <v>64.28</v>
      </c>
      <c r="D283" s="222">
        <v>70.27</v>
      </c>
      <c r="E283" s="222">
        <v>75.459999999999994</v>
      </c>
      <c r="F283" s="237">
        <f t="shared" si="81"/>
        <v>7.3857976376832113E-2</v>
      </c>
      <c r="G283" s="238">
        <f t="shared" si="80"/>
        <v>5.1899999999999977</v>
      </c>
      <c r="H283" s="239"/>
      <c r="I283" s="180"/>
      <c r="J283" s="222">
        <v>62.284872378301543</v>
      </c>
      <c r="K283" s="222">
        <v>71.996037475947531</v>
      </c>
      <c r="L283" s="222">
        <v>79.098779244615812</v>
      </c>
      <c r="M283" s="222">
        <v>88.723084908544749</v>
      </c>
      <c r="N283" s="237">
        <f t="shared" si="82"/>
        <v>0.12167451578696831</v>
      </c>
      <c r="O283" s="222">
        <f t="shared" si="83"/>
        <v>9.6243056639289364</v>
      </c>
      <c r="P283" s="239"/>
    </row>
    <row r="284" spans="1:16" x14ac:dyDescent="0.25">
      <c r="A284" s="31" t="s">
        <v>53</v>
      </c>
      <c r="B284" s="222">
        <v>131.33000000000001</v>
      </c>
      <c r="C284" s="222">
        <v>154.88999999999999</v>
      </c>
      <c r="D284" s="222">
        <v>169.18</v>
      </c>
      <c r="E284" s="222">
        <v>164.13</v>
      </c>
      <c r="F284" s="237">
        <f t="shared" si="81"/>
        <v>-2.9849864050124242E-2</v>
      </c>
      <c r="G284" s="238">
        <f t="shared" si="80"/>
        <v>-5.0500000000000114</v>
      </c>
      <c r="H284" s="239"/>
      <c r="I284" s="180"/>
      <c r="J284" s="222">
        <v>139.5984999991463</v>
      </c>
      <c r="K284" s="222">
        <v>162.56627286206546</v>
      </c>
      <c r="L284" s="222">
        <v>187.69802064461567</v>
      </c>
      <c r="M284" s="222">
        <v>197.94799644623632</v>
      </c>
      <c r="N284" s="237">
        <f t="shared" si="82"/>
        <v>5.4608864634901E-2</v>
      </c>
      <c r="O284" s="222">
        <f t="shared" si="83"/>
        <v>10.24997580162065</v>
      </c>
      <c r="P284" s="239"/>
    </row>
    <row r="285" spans="1:16" x14ac:dyDescent="0.25">
      <c r="A285" s="31" t="s">
        <v>54</v>
      </c>
      <c r="B285" s="222">
        <v>77.33</v>
      </c>
      <c r="C285" s="222">
        <v>89.71</v>
      </c>
      <c r="D285" s="222">
        <v>89.09</v>
      </c>
      <c r="E285" s="222">
        <v>91.87</v>
      </c>
      <c r="F285" s="237">
        <f t="shared" si="81"/>
        <v>3.1204400044898328E-2</v>
      </c>
      <c r="G285" s="238">
        <f t="shared" si="80"/>
        <v>2.7800000000000011</v>
      </c>
      <c r="H285" s="239"/>
      <c r="I285" s="180"/>
      <c r="J285" s="222">
        <v>86.273927968781877</v>
      </c>
      <c r="K285" s="222">
        <v>96.308027535525483</v>
      </c>
      <c r="L285" s="222">
        <v>104.54956117760663</v>
      </c>
      <c r="M285" s="222">
        <v>104.87112581865662</v>
      </c>
      <c r="N285" s="237">
        <f>M285/L285-1</f>
        <v>3.0757148803688406E-3</v>
      </c>
      <c r="O285" s="222">
        <f t="shared" si="83"/>
        <v>0.32156464104998861</v>
      </c>
      <c r="P285" s="239"/>
    </row>
    <row r="286" spans="1:16" x14ac:dyDescent="0.25">
      <c r="A286" s="31" t="s">
        <v>55</v>
      </c>
      <c r="B286" s="222">
        <v>81.83</v>
      </c>
      <c r="C286" s="222">
        <v>97.42</v>
      </c>
      <c r="D286" s="222">
        <v>103.67</v>
      </c>
      <c r="E286" s="222">
        <v>107.81</v>
      </c>
      <c r="F286" s="237">
        <f>E286/D286-1</f>
        <v>3.9934407253786164E-2</v>
      </c>
      <c r="G286" s="238">
        <f t="shared" si="80"/>
        <v>4.1400000000000006</v>
      </c>
      <c r="H286" s="239"/>
      <c r="I286" s="180"/>
      <c r="J286" s="222">
        <v>97.067375452191143</v>
      </c>
      <c r="K286" s="222">
        <v>109.68991147944098</v>
      </c>
      <c r="L286" s="222">
        <v>117.83360126143768</v>
      </c>
      <c r="M286" s="222">
        <v>121.64240427502328</v>
      </c>
      <c r="N286" s="237">
        <f t="shared" si="82"/>
        <v>3.2323573011530105E-2</v>
      </c>
      <c r="O286" s="222">
        <f t="shared" si="83"/>
        <v>3.808803013585603</v>
      </c>
      <c r="P286" s="239"/>
    </row>
    <row r="287" spans="1:16" x14ac:dyDescent="0.25">
      <c r="A287" s="31" t="s">
        <v>56</v>
      </c>
      <c r="B287" s="222">
        <v>119.94</v>
      </c>
      <c r="C287" s="222">
        <v>131.65</v>
      </c>
      <c r="D287" s="222">
        <v>107.09</v>
      </c>
      <c r="E287" s="222">
        <v>108.28</v>
      </c>
      <c r="F287" s="237">
        <f t="shared" si="81"/>
        <v>1.111214866000565E-2</v>
      </c>
      <c r="G287" s="238">
        <f t="shared" si="80"/>
        <v>1.1899999999999977</v>
      </c>
      <c r="H287" s="239"/>
      <c r="I287" s="180"/>
      <c r="J287" s="222">
        <v>124.12696241521786</v>
      </c>
      <c r="K287" s="222">
        <v>137.64658707715844</v>
      </c>
      <c r="L287" s="222">
        <v>114.03957758205082</v>
      </c>
      <c r="M287" s="222">
        <v>122.20517928890673</v>
      </c>
      <c r="N287" s="237">
        <f>M287/L287-1</f>
        <v>7.1603226528797137E-2</v>
      </c>
      <c r="O287" s="222">
        <f>M287-L287</f>
        <v>8.1656017068559095</v>
      </c>
      <c r="P287" s="248"/>
    </row>
    <row r="288" spans="1:16" x14ac:dyDescent="0.25">
      <c r="A288" s="31" t="s">
        <v>57</v>
      </c>
      <c r="B288" s="222">
        <v>234.27</v>
      </c>
      <c r="C288" s="222">
        <v>175.2</v>
      </c>
      <c r="D288" s="222">
        <v>156.80000000000001</v>
      </c>
      <c r="E288" s="222">
        <v>159.59</v>
      </c>
      <c r="F288" s="237">
        <f t="shared" si="81"/>
        <v>1.7793367346938815E-2</v>
      </c>
      <c r="G288" s="238">
        <f t="shared" si="80"/>
        <v>2.789999999999992</v>
      </c>
      <c r="H288" s="239"/>
      <c r="I288" s="180"/>
      <c r="J288" s="222">
        <v>176.14952506564168</v>
      </c>
      <c r="K288" s="222">
        <v>186.78981681554222</v>
      </c>
      <c r="L288" s="222">
        <v>207.25896603147703</v>
      </c>
      <c r="M288" s="222">
        <v>222.54387445211341</v>
      </c>
      <c r="N288" s="237">
        <f t="shared" si="82"/>
        <v>7.3747875487881309E-2</v>
      </c>
      <c r="O288" s="222">
        <f t="shared" si="83"/>
        <v>15.284908420636384</v>
      </c>
      <c r="P288" s="249"/>
    </row>
    <row r="289" spans="1:16" x14ac:dyDescent="0.25">
      <c r="A289" s="31" t="s">
        <v>73</v>
      </c>
      <c r="B289" s="240">
        <v>48.47</v>
      </c>
      <c r="C289" s="240">
        <v>48.39</v>
      </c>
      <c r="D289" s="240">
        <v>52.16</v>
      </c>
      <c r="E289" s="240">
        <v>78.33</v>
      </c>
      <c r="F289" s="237">
        <f t="shared" si="81"/>
        <v>0.50172546012269947</v>
      </c>
      <c r="G289" s="238">
        <f t="shared" si="80"/>
        <v>26.17</v>
      </c>
      <c r="H289" s="239"/>
      <c r="I289" s="180"/>
      <c r="J289" s="240">
        <v>67.712557622212614</v>
      </c>
      <c r="K289" s="240">
        <v>73.002611013994866</v>
      </c>
      <c r="L289" s="240">
        <v>74.072944174743441</v>
      </c>
      <c r="M289" s="240">
        <v>94.962824465099544</v>
      </c>
      <c r="N289" s="237">
        <f t="shared" si="82"/>
        <v>0.28201768571633079</v>
      </c>
      <c r="O289" s="240">
        <f t="shared" si="83"/>
        <v>20.889880290356103</v>
      </c>
      <c r="P289" s="239"/>
    </row>
    <row r="290" spans="1:16" x14ac:dyDescent="0.25">
      <c r="A290" s="42" t="s">
        <v>13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4"/>
    </row>
    <row r="291" spans="1:16" ht="21" x14ac:dyDescent="0.35">
      <c r="A291" s="179" t="s">
        <v>74</v>
      </c>
      <c r="B291" s="179"/>
      <c r="C291" s="179"/>
      <c r="D291" s="179"/>
      <c r="E291" s="179"/>
      <c r="F291" s="179"/>
      <c r="G291" s="179"/>
      <c r="H291" s="179"/>
      <c r="I291" s="179"/>
      <c r="J291" s="179"/>
      <c r="K291" s="179"/>
      <c r="L291" s="179"/>
      <c r="M291" s="179"/>
      <c r="N291" s="179"/>
      <c r="O291" s="179"/>
      <c r="P291" s="179"/>
    </row>
    <row r="292" spans="1:16" x14ac:dyDescent="0.25">
      <c r="A292" s="67"/>
      <c r="B292" s="11" t="s">
        <v>153</v>
      </c>
      <c r="C292" s="12"/>
      <c r="D292" s="12"/>
      <c r="E292" s="12"/>
      <c r="F292" s="12"/>
      <c r="G292" s="12"/>
      <c r="H292" s="13"/>
      <c r="I292" s="180"/>
      <c r="J292" s="11" t="str">
        <f>J$5</f>
        <v>acumulado junio</v>
      </c>
      <c r="K292" s="12"/>
      <c r="L292" s="12"/>
      <c r="M292" s="12"/>
      <c r="N292" s="12"/>
      <c r="O292" s="12"/>
      <c r="P292" s="13"/>
    </row>
    <row r="293" spans="1:16" x14ac:dyDescent="0.25">
      <c r="A293" s="15"/>
      <c r="B293" s="17">
        <f>B$6</f>
        <v>2023</v>
      </c>
      <c r="C293" s="17">
        <f>C$6</f>
        <v>2024</v>
      </c>
      <c r="D293" s="17">
        <f>D$6</f>
        <v>2025</v>
      </c>
      <c r="E293" s="17">
        <f>E$6</f>
        <v>2026</v>
      </c>
      <c r="F293" s="17" t="str">
        <f>CONCATENATE("var ",RIGHT(E293,2),"/",RIGHT(D293,2))</f>
        <v>var 26/25</v>
      </c>
      <c r="G293" s="17" t="str">
        <f>CONCATENATE("dif ",RIGHT(E293,2),"-",RIGHT(C293,2))</f>
        <v>dif 26-24</v>
      </c>
      <c r="H293" s="153"/>
      <c r="I293" s="180"/>
      <c r="J293" s="17">
        <f>J$6</f>
        <v>2023</v>
      </c>
      <c r="K293" s="17">
        <f>K$6</f>
        <v>2024</v>
      </c>
      <c r="L293" s="17">
        <f>L$6</f>
        <v>2025</v>
      </c>
      <c r="M293" s="17">
        <f>M$6</f>
        <v>2026</v>
      </c>
      <c r="N293" s="17" t="str">
        <f>CONCATENATE("var ",RIGHT(M293,2),"/",RIGHT(L293,2))</f>
        <v>var 26/25</v>
      </c>
      <c r="O293" s="17" t="str">
        <f>CONCATENATE("dif ",RIGHT(M293,2),"-",RIGHT(L293,2))</f>
        <v>dif 26-25</v>
      </c>
      <c r="P293" s="153"/>
    </row>
    <row r="294" spans="1:16" x14ac:dyDescent="0.25">
      <c r="A294" s="181" t="s">
        <v>4</v>
      </c>
      <c r="B294" s="208">
        <v>73.930000000000007</v>
      </c>
      <c r="C294" s="208">
        <v>80.430000000000007</v>
      </c>
      <c r="D294" s="208">
        <v>87.95</v>
      </c>
      <c r="E294" s="208">
        <v>88.05</v>
      </c>
      <c r="F294" s="209">
        <f>E294/D294-1</f>
        <v>1.1370096645821892E-3</v>
      </c>
      <c r="G294" s="210">
        <f t="shared" ref="G294:G305" si="84">E294-D294</f>
        <v>9.9999999999994316E-2</v>
      </c>
      <c r="H294" s="211"/>
      <c r="I294" s="212"/>
      <c r="J294" s="208">
        <v>88.097104392548786</v>
      </c>
      <c r="K294" s="208">
        <v>101.3212393848395</v>
      </c>
      <c r="L294" s="208">
        <v>106.80173966572627</v>
      </c>
      <c r="M294" s="208">
        <v>111.59003634962519</v>
      </c>
      <c r="N294" s="209">
        <f>M294/L294-1</f>
        <v>4.4833508320047732E-2</v>
      </c>
      <c r="O294" s="208">
        <f>M294-L294</f>
        <v>4.7882966838989205</v>
      </c>
      <c r="P294" s="211"/>
    </row>
    <row r="295" spans="1:16" x14ac:dyDescent="0.25">
      <c r="A295" s="185" t="s">
        <v>5</v>
      </c>
      <c r="B295" s="213">
        <v>81.98</v>
      </c>
      <c r="C295" s="213">
        <v>86.98</v>
      </c>
      <c r="D295" s="213">
        <v>95.51</v>
      </c>
      <c r="E295" s="213">
        <v>95.53</v>
      </c>
      <c r="F295" s="214">
        <f t="shared" ref="F295:F305" si="85">E295/D295-1</f>
        <v>2.0940215684217556E-4</v>
      </c>
      <c r="G295" s="215">
        <f t="shared" si="84"/>
        <v>1.9999999999996021E-2</v>
      </c>
      <c r="H295" s="216"/>
      <c r="I295" s="217"/>
      <c r="J295" s="213">
        <v>97.033791565665709</v>
      </c>
      <c r="K295" s="213">
        <v>111.33954522204351</v>
      </c>
      <c r="L295" s="213">
        <v>116.2421784669872</v>
      </c>
      <c r="M295" s="213">
        <v>121.91417665669802</v>
      </c>
      <c r="N295" s="214">
        <f t="shared" ref="N295:N305" si="86">M295/L295-1</f>
        <v>4.8794665279966898E-2</v>
      </c>
      <c r="O295" s="213">
        <f t="shared" ref="O295:O305" si="87">M295-L295</f>
        <v>5.6719981897108198</v>
      </c>
      <c r="P295" s="216"/>
    </row>
    <row r="296" spans="1:16" x14ac:dyDescent="0.25">
      <c r="A296" s="31" t="s">
        <v>6</v>
      </c>
      <c r="B296" s="218">
        <v>122.02</v>
      </c>
      <c r="C296" s="218">
        <v>115.32</v>
      </c>
      <c r="D296" s="218">
        <v>142.58000000000001</v>
      </c>
      <c r="E296" s="218">
        <v>125.46</v>
      </c>
      <c r="F296" s="237">
        <f t="shared" si="85"/>
        <v>-0.12007294150652281</v>
      </c>
      <c r="G296" s="238">
        <f t="shared" si="84"/>
        <v>-17.120000000000019</v>
      </c>
      <c r="H296" s="239"/>
      <c r="I296" s="180"/>
      <c r="J296" s="218">
        <v>152.1035503650663</v>
      </c>
      <c r="K296" s="218">
        <v>170.57917634673188</v>
      </c>
      <c r="L296" s="218">
        <v>190.10796269171277</v>
      </c>
      <c r="M296" s="218">
        <v>189.41518111290102</v>
      </c>
      <c r="N296" s="237">
        <f t="shared" si="86"/>
        <v>-3.6441481408918674E-3</v>
      </c>
      <c r="O296" s="218">
        <f t="shared" si="87"/>
        <v>-0.69278157881174707</v>
      </c>
      <c r="P296" s="239"/>
    </row>
    <row r="297" spans="1:16" x14ac:dyDescent="0.25">
      <c r="A297" s="31" t="s">
        <v>7</v>
      </c>
      <c r="B297" s="222">
        <v>79.73</v>
      </c>
      <c r="C297" s="222">
        <v>87.17</v>
      </c>
      <c r="D297" s="222">
        <v>90.96</v>
      </c>
      <c r="E297" s="222">
        <v>94.17</v>
      </c>
      <c r="F297" s="237">
        <f t="shared" si="85"/>
        <v>3.5290237467018537E-2</v>
      </c>
      <c r="G297" s="238">
        <f t="shared" si="84"/>
        <v>3.210000000000008</v>
      </c>
      <c r="H297" s="239"/>
      <c r="I297" s="180"/>
      <c r="J297" s="222">
        <v>91.608708019949802</v>
      </c>
      <c r="K297" s="222">
        <v>105.9294771004253</v>
      </c>
      <c r="L297" s="222">
        <v>105.0955847144326</v>
      </c>
      <c r="M297" s="222">
        <v>111.43773352280857</v>
      </c>
      <c r="N297" s="237">
        <f t="shared" si="86"/>
        <v>6.0346481972662902E-2</v>
      </c>
      <c r="O297" s="222">
        <f t="shared" si="87"/>
        <v>6.342148808375967</v>
      </c>
      <c r="P297" s="239"/>
    </row>
    <row r="298" spans="1:16" x14ac:dyDescent="0.25">
      <c r="A298" s="31" t="s">
        <v>8</v>
      </c>
      <c r="B298" s="222">
        <v>47.84</v>
      </c>
      <c r="C298" s="222">
        <v>56.61</v>
      </c>
      <c r="D298" s="222">
        <v>59.97</v>
      </c>
      <c r="E298" s="222">
        <v>60.93</v>
      </c>
      <c r="F298" s="237">
        <f t="shared" si="85"/>
        <v>1.6008004002000975E-2</v>
      </c>
      <c r="G298" s="238">
        <f t="shared" si="84"/>
        <v>0.96000000000000085</v>
      </c>
      <c r="H298" s="239"/>
      <c r="I298" s="180"/>
      <c r="J298" s="222">
        <v>58.518694318768993</v>
      </c>
      <c r="K298" s="222">
        <v>67.195779404241335</v>
      </c>
      <c r="L298" s="222">
        <v>73.142362607978114</v>
      </c>
      <c r="M298" s="222">
        <v>75.369966691247413</v>
      </c>
      <c r="N298" s="237">
        <f t="shared" si="86"/>
        <v>3.0455730493812672E-2</v>
      </c>
      <c r="O298" s="222">
        <f t="shared" si="87"/>
        <v>2.2276040832692985</v>
      </c>
      <c r="P298" s="239"/>
    </row>
    <row r="299" spans="1:16" x14ac:dyDescent="0.25">
      <c r="A299" s="31" t="s">
        <v>9</v>
      </c>
      <c r="B299" s="222">
        <v>35.479999999999997</v>
      </c>
      <c r="C299" s="222">
        <v>24.78</v>
      </c>
      <c r="D299" s="222">
        <v>42.34</v>
      </c>
      <c r="E299" s="222">
        <v>50.83</v>
      </c>
      <c r="F299" s="237">
        <f t="shared" si="85"/>
        <v>0.20051960321209239</v>
      </c>
      <c r="G299" s="238">
        <f t="shared" si="84"/>
        <v>8.4899999999999949</v>
      </c>
      <c r="H299" s="239"/>
      <c r="I299" s="180"/>
      <c r="J299" s="222">
        <v>47.00901177754006</v>
      </c>
      <c r="K299" s="222">
        <v>50.700836197260955</v>
      </c>
      <c r="L299" s="222">
        <v>50.552700984945247</v>
      </c>
      <c r="M299" s="222">
        <v>56.57996325791013</v>
      </c>
      <c r="N299" s="237">
        <f t="shared" si="86"/>
        <v>0.11922730448685259</v>
      </c>
      <c r="O299" s="222">
        <f t="shared" si="87"/>
        <v>6.027262272964883</v>
      </c>
      <c r="P299" s="239"/>
    </row>
    <row r="300" spans="1:16" x14ac:dyDescent="0.25">
      <c r="A300" s="31" t="s">
        <v>10</v>
      </c>
      <c r="B300" s="229">
        <v>32.409999999999997</v>
      </c>
      <c r="C300" s="229">
        <v>25.72</v>
      </c>
      <c r="D300" s="229">
        <v>22.53</v>
      </c>
      <c r="E300" s="229">
        <v>24.1</v>
      </c>
      <c r="F300" s="237">
        <f t="shared" si="85"/>
        <v>6.9684864624944609E-2</v>
      </c>
      <c r="G300" s="238">
        <f t="shared" si="84"/>
        <v>1.5700000000000003</v>
      </c>
      <c r="H300" s="239"/>
      <c r="I300" s="180"/>
      <c r="J300" s="229">
        <v>41.838241266736425</v>
      </c>
      <c r="K300" s="229">
        <v>37.823429259736692</v>
      </c>
      <c r="L300" s="229">
        <v>31.076685574312599</v>
      </c>
      <c r="M300" s="229">
        <v>29.34472939385229</v>
      </c>
      <c r="N300" s="237">
        <f t="shared" si="86"/>
        <v>-5.5731689157093034E-2</v>
      </c>
      <c r="O300" s="229">
        <f t="shared" si="87"/>
        <v>-1.7319561804603083</v>
      </c>
      <c r="P300" s="239"/>
    </row>
    <row r="301" spans="1:16" x14ac:dyDescent="0.25">
      <c r="A301" s="185" t="s">
        <v>11</v>
      </c>
      <c r="B301" s="213">
        <v>47.1</v>
      </c>
      <c r="C301" s="213">
        <v>57.65</v>
      </c>
      <c r="D301" s="213">
        <v>63.07</v>
      </c>
      <c r="E301" s="213">
        <v>61.36</v>
      </c>
      <c r="F301" s="214">
        <f t="shared" si="85"/>
        <v>-2.7112731885206909E-2</v>
      </c>
      <c r="G301" s="215">
        <f t="shared" si="84"/>
        <v>-1.7100000000000009</v>
      </c>
      <c r="H301" s="216"/>
      <c r="I301" s="217"/>
      <c r="J301" s="213">
        <v>58.199392205340125</v>
      </c>
      <c r="K301" s="213">
        <v>66.648106387174323</v>
      </c>
      <c r="L301" s="213">
        <v>75.061857924925263</v>
      </c>
      <c r="M301" s="213">
        <v>75.385437251251162</v>
      </c>
      <c r="N301" s="214">
        <f t="shared" si="86"/>
        <v>4.3108355597796244E-3</v>
      </c>
      <c r="O301" s="213">
        <f t="shared" si="87"/>
        <v>0.32357932632589836</v>
      </c>
      <c r="P301" s="216"/>
    </row>
    <row r="302" spans="1:16" x14ac:dyDescent="0.25">
      <c r="A302" s="37" t="s">
        <v>12</v>
      </c>
      <c r="B302" s="233">
        <v>63.96</v>
      </c>
      <c r="C302" s="233">
        <v>110.3</v>
      </c>
      <c r="D302" s="233">
        <v>103.65</v>
      </c>
      <c r="E302" s="233">
        <v>93.22</v>
      </c>
      <c r="F302" s="237">
        <f t="shared" si="85"/>
        <v>-0.10062711046792094</v>
      </c>
      <c r="G302" s="238">
        <f t="shared" si="84"/>
        <v>-10.430000000000007</v>
      </c>
      <c r="H302" s="239"/>
      <c r="I302" s="180"/>
      <c r="J302" s="233">
        <v>92.893711726849816</v>
      </c>
      <c r="K302" s="233">
        <v>121.7289800512394</v>
      </c>
      <c r="L302" s="233">
        <v>118.2847328350225</v>
      </c>
      <c r="M302" s="233">
        <v>125.14329111578103</v>
      </c>
      <c r="N302" s="237">
        <f t="shared" si="86"/>
        <v>5.7983461739939735E-2</v>
      </c>
      <c r="O302" s="233">
        <f t="shared" si="87"/>
        <v>6.8585582807585297</v>
      </c>
      <c r="P302" s="239"/>
    </row>
    <row r="303" spans="1:16" x14ac:dyDescent="0.25">
      <c r="A303" s="31" t="s">
        <v>8</v>
      </c>
      <c r="B303" s="222">
        <v>51.08</v>
      </c>
      <c r="C303" s="222">
        <v>62.11</v>
      </c>
      <c r="D303" s="222">
        <v>67.03</v>
      </c>
      <c r="E303" s="222">
        <v>66.92</v>
      </c>
      <c r="F303" s="237">
        <f t="shared" si="85"/>
        <v>-1.6410562434731046E-3</v>
      </c>
      <c r="G303" s="238">
        <f t="shared" si="84"/>
        <v>-0.10999999999999943</v>
      </c>
      <c r="H303" s="239"/>
      <c r="I303" s="180"/>
      <c r="J303" s="222">
        <v>61.917486381282586</v>
      </c>
      <c r="K303" s="222">
        <v>68.847342580265206</v>
      </c>
      <c r="L303" s="222">
        <v>77.434852094275996</v>
      </c>
      <c r="M303" s="222">
        <v>77.89688603239253</v>
      </c>
      <c r="N303" s="237">
        <f t="shared" si="86"/>
        <v>5.9667439869841576E-3</v>
      </c>
      <c r="O303" s="222">
        <f t="shared" si="87"/>
        <v>0.4620339381165337</v>
      </c>
      <c r="P303" s="239"/>
    </row>
    <row r="304" spans="1:16" x14ac:dyDescent="0.25">
      <c r="A304" s="31" t="s">
        <v>9</v>
      </c>
      <c r="B304" s="222">
        <v>34.5</v>
      </c>
      <c r="C304" s="222">
        <v>39.19</v>
      </c>
      <c r="D304" s="222">
        <v>41.64</v>
      </c>
      <c r="E304" s="222">
        <v>44.46</v>
      </c>
      <c r="F304" s="237">
        <f t="shared" si="85"/>
        <v>6.7723342939481235E-2</v>
      </c>
      <c r="G304" s="238">
        <f t="shared" si="84"/>
        <v>2.8200000000000003</v>
      </c>
      <c r="H304" s="239"/>
      <c r="I304" s="180"/>
      <c r="J304" s="222">
        <v>42.555949453307413</v>
      </c>
      <c r="K304" s="222">
        <v>50.600641501864096</v>
      </c>
      <c r="L304" s="222">
        <v>55.270399618877306</v>
      </c>
      <c r="M304" s="222">
        <v>55.512787341628361</v>
      </c>
      <c r="N304" s="237">
        <f t="shared" si="86"/>
        <v>4.3854888769117029E-3</v>
      </c>
      <c r="O304" s="222">
        <f t="shared" si="87"/>
        <v>0.24238772275105447</v>
      </c>
      <c r="P304" s="239"/>
    </row>
    <row r="305" spans="1:16" x14ac:dyDescent="0.25">
      <c r="A305" s="38" t="s">
        <v>10</v>
      </c>
      <c r="B305" s="240">
        <v>45.74</v>
      </c>
      <c r="C305" s="240">
        <v>51.25</v>
      </c>
      <c r="D305" s="240">
        <v>66.62</v>
      </c>
      <c r="E305" s="240">
        <v>45.55</v>
      </c>
      <c r="F305" s="250">
        <f t="shared" si="85"/>
        <v>-0.31627138997298121</v>
      </c>
      <c r="G305" s="251">
        <f t="shared" si="84"/>
        <v>-21.070000000000007</v>
      </c>
      <c r="H305" s="248"/>
      <c r="I305" s="252"/>
      <c r="J305" s="240">
        <v>56.347492005277587</v>
      </c>
      <c r="K305" s="240">
        <v>68.633856920470933</v>
      </c>
      <c r="L305" s="240">
        <v>83.073406378031819</v>
      </c>
      <c r="M305" s="240">
        <v>75.418275585863327</v>
      </c>
      <c r="N305" s="250">
        <f t="shared" si="86"/>
        <v>-9.2148993594090012E-2</v>
      </c>
      <c r="O305" s="240">
        <f t="shared" si="87"/>
        <v>-7.6551307921684923</v>
      </c>
      <c r="P305" s="248"/>
    </row>
    <row r="306" spans="1:16" x14ac:dyDescent="0.25">
      <c r="A306" s="253" t="s">
        <v>13</v>
      </c>
      <c r="B306" s="254"/>
      <c r="C306" s="254"/>
      <c r="D306" s="254"/>
      <c r="E306" s="254"/>
      <c r="F306" s="254"/>
      <c r="G306" s="254"/>
      <c r="H306" s="254"/>
      <c r="I306" s="254"/>
      <c r="J306" s="254"/>
      <c r="K306" s="254"/>
      <c r="L306" s="254"/>
      <c r="M306" s="254"/>
      <c r="N306" s="254"/>
      <c r="O306" s="254"/>
      <c r="P306" s="255"/>
    </row>
    <row r="307" spans="1:16" ht="21" x14ac:dyDescent="0.35">
      <c r="A307" s="179" t="s">
        <v>75</v>
      </c>
      <c r="B307" s="179"/>
      <c r="C307" s="179"/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</row>
    <row r="308" spans="1:16" x14ac:dyDescent="0.25">
      <c r="A308" s="67"/>
      <c r="B308" s="11" t="s">
        <v>153</v>
      </c>
      <c r="C308" s="12"/>
      <c r="D308" s="12"/>
      <c r="E308" s="12"/>
      <c r="F308" s="12"/>
      <c r="G308" s="12"/>
      <c r="H308" s="13"/>
      <c r="I308" s="180"/>
      <c r="J308" s="11" t="str">
        <f>J$5</f>
        <v>acumulado junio</v>
      </c>
      <c r="K308" s="12"/>
      <c r="L308" s="12"/>
      <c r="M308" s="12"/>
      <c r="N308" s="12"/>
      <c r="O308" s="12"/>
      <c r="P308" s="13"/>
    </row>
    <row r="309" spans="1:16" x14ac:dyDescent="0.25">
      <c r="A309" s="15"/>
      <c r="B309" s="17">
        <f>B$6</f>
        <v>2023</v>
      </c>
      <c r="C309" s="17">
        <f>C$6</f>
        <v>2024</v>
      </c>
      <c r="D309" s="17">
        <f>D$6</f>
        <v>2025</v>
      </c>
      <c r="E309" s="17">
        <f>E$6</f>
        <v>2026</v>
      </c>
      <c r="F309" s="17" t="str">
        <f>CONCATENATE("var ",RIGHT(E309,2),"/",RIGHT(D309,2))</f>
        <v>var 26/25</v>
      </c>
      <c r="G309" s="17" t="str">
        <f>CONCATENATE("dif ",RIGHT(E309,2),"-",RIGHT(D309,2))</f>
        <v>dif 26-25</v>
      </c>
      <c r="H309" s="153"/>
      <c r="I309" s="180"/>
      <c r="J309" s="17">
        <f>J$6</f>
        <v>2023</v>
      </c>
      <c r="K309" s="17">
        <f>K$6</f>
        <v>2024</v>
      </c>
      <c r="L309" s="17">
        <f>L$6</f>
        <v>2025</v>
      </c>
      <c r="M309" s="17">
        <f>M$6</f>
        <v>2026</v>
      </c>
      <c r="N309" s="17" t="str">
        <f>CONCATENATE("var ",RIGHT(M309,2),"/",RIGHT(L309,2))</f>
        <v>var 26/25</v>
      </c>
      <c r="O309" s="17" t="str">
        <f>CONCATENATE("dif ",RIGHT(M309,2),"-",RIGHT(K309,2))</f>
        <v>dif 26-24</v>
      </c>
      <c r="P309" s="153"/>
    </row>
    <row r="310" spans="1:16" x14ac:dyDescent="0.25">
      <c r="A310" s="181" t="s">
        <v>48</v>
      </c>
      <c r="B310" s="208">
        <v>73.930000000000007</v>
      </c>
      <c r="C310" s="208">
        <v>80.430000000000007</v>
      </c>
      <c r="D310" s="208">
        <v>87.95</v>
      </c>
      <c r="E310" s="208">
        <v>88.05</v>
      </c>
      <c r="F310" s="209">
        <f>E310/D310-1</f>
        <v>1.1370096645821892E-3</v>
      </c>
      <c r="G310" s="210">
        <f t="shared" ref="G310:G320" si="88">E310-D310</f>
        <v>9.9999999999994316E-2</v>
      </c>
      <c r="H310" s="211"/>
      <c r="I310" s="212"/>
      <c r="J310" s="208">
        <v>88.097104392548786</v>
      </c>
      <c r="K310" s="208">
        <v>101.3212393848395</v>
      </c>
      <c r="L310" s="208">
        <v>106.80173966572627</v>
      </c>
      <c r="M310" s="208">
        <v>111.59003634962519</v>
      </c>
      <c r="N310" s="209">
        <f>M310/L310-1</f>
        <v>4.4833508320047732E-2</v>
      </c>
      <c r="O310" s="208">
        <f>M310-L310</f>
        <v>4.7882966838989205</v>
      </c>
      <c r="P310" s="211"/>
    </row>
    <row r="311" spans="1:16" x14ac:dyDescent="0.25">
      <c r="A311" s="88" t="s">
        <v>49</v>
      </c>
      <c r="B311" s="244">
        <v>91.44</v>
      </c>
      <c r="C311" s="244">
        <v>96.77</v>
      </c>
      <c r="D311" s="244">
        <v>104.28</v>
      </c>
      <c r="E311" s="244">
        <v>106.73</v>
      </c>
      <c r="F311" s="256">
        <f t="shared" ref="F311:F320" si="89">E311/D311-1</f>
        <v>2.3494438051400168E-2</v>
      </c>
      <c r="G311" s="246">
        <f t="shared" si="88"/>
        <v>2.4500000000000028</v>
      </c>
      <c r="H311" s="247"/>
      <c r="I311" s="180"/>
      <c r="J311" s="244">
        <v>113.81372001310795</v>
      </c>
      <c r="K311" s="244">
        <v>127.3518103660959</v>
      </c>
      <c r="L311" s="244">
        <v>133.99122886987226</v>
      </c>
      <c r="M311" s="244">
        <v>139.4256860194763</v>
      </c>
      <c r="N311" s="256">
        <f t="shared" ref="N311:N320" si="90">M311/L311-1</f>
        <v>4.0558305162510244E-2</v>
      </c>
      <c r="O311" s="244">
        <f t="shared" ref="O311:O320" si="91">M311-L311</f>
        <v>5.434457149604043</v>
      </c>
      <c r="P311" s="247"/>
    </row>
    <row r="312" spans="1:16" x14ac:dyDescent="0.25">
      <c r="A312" s="31" t="s">
        <v>50</v>
      </c>
      <c r="B312" s="222">
        <v>66.78</v>
      </c>
      <c r="C312" s="222">
        <v>77.98</v>
      </c>
      <c r="D312" s="222">
        <v>88.08</v>
      </c>
      <c r="E312" s="222">
        <v>89.41</v>
      </c>
      <c r="F312" s="237">
        <f t="shared" si="89"/>
        <v>1.5099909173478698E-2</v>
      </c>
      <c r="G312" s="238">
        <f t="shared" si="88"/>
        <v>1.3299999999999983</v>
      </c>
      <c r="H312" s="239"/>
      <c r="I312" s="180"/>
      <c r="J312" s="222">
        <v>79.023903014834957</v>
      </c>
      <c r="K312" s="222">
        <v>93.634082552412309</v>
      </c>
      <c r="L312" s="222">
        <v>99.148455774094273</v>
      </c>
      <c r="M312" s="222">
        <v>104.55648323551193</v>
      </c>
      <c r="N312" s="237">
        <f t="shared" si="90"/>
        <v>5.4544747260004023E-2</v>
      </c>
      <c r="O312" s="222">
        <f t="shared" si="91"/>
        <v>5.4080274614176602</v>
      </c>
      <c r="P312" s="239"/>
    </row>
    <row r="313" spans="1:16" x14ac:dyDescent="0.25">
      <c r="A313" s="31" t="s">
        <v>51</v>
      </c>
      <c r="B313" s="222">
        <v>34.99</v>
      </c>
      <c r="C313" s="222">
        <v>41.32</v>
      </c>
      <c r="D313" s="222">
        <v>51.65</v>
      </c>
      <c r="E313" s="222">
        <v>43.44</v>
      </c>
      <c r="F313" s="237">
        <f t="shared" si="89"/>
        <v>-0.15895450145208134</v>
      </c>
      <c r="G313" s="238">
        <f t="shared" si="88"/>
        <v>-8.2100000000000009</v>
      </c>
      <c r="H313" s="239"/>
      <c r="I313" s="180"/>
      <c r="J313" s="222">
        <v>51.596633203900886</v>
      </c>
      <c r="K313" s="222">
        <v>57.414047391352199</v>
      </c>
      <c r="L313" s="222">
        <v>67.609231601192363</v>
      </c>
      <c r="M313" s="222">
        <v>66.102415738586004</v>
      </c>
      <c r="N313" s="237">
        <f t="shared" si="90"/>
        <v>-2.2287131903741209E-2</v>
      </c>
      <c r="O313" s="222">
        <f t="shared" si="91"/>
        <v>-1.5068158626063592</v>
      </c>
      <c r="P313" s="239"/>
    </row>
    <row r="314" spans="1:16" x14ac:dyDescent="0.25">
      <c r="A314" s="31" t="s">
        <v>52</v>
      </c>
      <c r="B314" s="222">
        <v>40.57</v>
      </c>
      <c r="C314" s="222">
        <v>48.53</v>
      </c>
      <c r="D314" s="222">
        <v>54.3</v>
      </c>
      <c r="E314" s="222">
        <v>52.2</v>
      </c>
      <c r="F314" s="237">
        <f t="shared" si="89"/>
        <v>-3.8674033149171172E-2</v>
      </c>
      <c r="G314" s="238">
        <f t="shared" si="88"/>
        <v>-2.0999999999999943</v>
      </c>
      <c r="H314" s="239"/>
      <c r="I314" s="180"/>
      <c r="J314" s="222">
        <v>48.745594946944514</v>
      </c>
      <c r="K314" s="222">
        <v>58.19169113484849</v>
      </c>
      <c r="L314" s="222">
        <v>63.534951912826862</v>
      </c>
      <c r="M314" s="222">
        <v>64.717681739198454</v>
      </c>
      <c r="N314" s="237">
        <f t="shared" si="90"/>
        <v>1.8615420186267828E-2</v>
      </c>
      <c r="O314" s="222">
        <f t="shared" si="91"/>
        <v>1.1827298263715917</v>
      </c>
      <c r="P314" s="239"/>
    </row>
    <row r="315" spans="1:16" x14ac:dyDescent="0.25">
      <c r="A315" s="31" t="s">
        <v>53</v>
      </c>
      <c r="B315" s="222">
        <v>108.27</v>
      </c>
      <c r="C315" s="222">
        <v>125.61</v>
      </c>
      <c r="D315" s="222">
        <v>143.46</v>
      </c>
      <c r="E315" s="222">
        <v>136.55000000000001</v>
      </c>
      <c r="F315" s="237">
        <f t="shared" si="89"/>
        <v>-4.8166736372508012E-2</v>
      </c>
      <c r="G315" s="238">
        <f t="shared" si="88"/>
        <v>-6.9099999999999966</v>
      </c>
      <c r="H315" s="239"/>
      <c r="I315" s="180"/>
      <c r="J315" s="222">
        <v>111.25496086654454</v>
      </c>
      <c r="K315" s="222">
        <v>139.53164961730207</v>
      </c>
      <c r="L315" s="222">
        <v>156.57824410754708</v>
      </c>
      <c r="M315" s="222">
        <v>168.76596297936049</v>
      </c>
      <c r="N315" s="237">
        <f t="shared" si="90"/>
        <v>7.7837881892724337E-2</v>
      </c>
      <c r="O315" s="222">
        <f t="shared" si="91"/>
        <v>12.187718871813416</v>
      </c>
      <c r="P315" s="239"/>
    </row>
    <row r="316" spans="1:16" x14ac:dyDescent="0.25">
      <c r="A316" s="31" t="s">
        <v>54</v>
      </c>
      <c r="B316" s="222">
        <v>47.49</v>
      </c>
      <c r="C316" s="222">
        <v>55.64</v>
      </c>
      <c r="D316" s="222">
        <v>58.22</v>
      </c>
      <c r="E316" s="222">
        <v>56.9</v>
      </c>
      <c r="F316" s="237">
        <f t="shared" si="89"/>
        <v>-2.2672621092408085E-2</v>
      </c>
      <c r="G316" s="238">
        <f t="shared" si="88"/>
        <v>-1.3200000000000003</v>
      </c>
      <c r="H316" s="239"/>
      <c r="I316" s="180"/>
      <c r="J316" s="222">
        <v>61.980913631793804</v>
      </c>
      <c r="K316" s="222">
        <v>72.406299282968845</v>
      </c>
      <c r="L316" s="222">
        <v>77.962423075833925</v>
      </c>
      <c r="M316" s="222">
        <v>75.818611966917857</v>
      </c>
      <c r="N316" s="237">
        <f>M316/L316-1</f>
        <v>-2.7498005120117797E-2</v>
      </c>
      <c r="O316" s="222">
        <f>M316-L316</f>
        <v>-2.1438111089160685</v>
      </c>
      <c r="P316" s="239"/>
    </row>
    <row r="317" spans="1:16" x14ac:dyDescent="0.25">
      <c r="A317" s="31" t="s">
        <v>55</v>
      </c>
      <c r="B317" s="222">
        <v>53.04</v>
      </c>
      <c r="C317" s="222">
        <v>62.53</v>
      </c>
      <c r="D317" s="222">
        <v>69.05</v>
      </c>
      <c r="E317" s="222">
        <v>67.02</v>
      </c>
      <c r="F317" s="237">
        <f t="shared" si="89"/>
        <v>-2.9398986241853775E-2</v>
      </c>
      <c r="G317" s="238">
        <f t="shared" si="88"/>
        <v>-2.0300000000000011</v>
      </c>
      <c r="H317" s="239"/>
      <c r="I317" s="180"/>
      <c r="J317" s="222">
        <v>76.826581773908842</v>
      </c>
      <c r="K317" s="222">
        <v>89.362250917143896</v>
      </c>
      <c r="L317" s="222">
        <v>95.41168435461681</v>
      </c>
      <c r="M317" s="222">
        <v>90.740572214333838</v>
      </c>
      <c r="N317" s="237">
        <f t="shared" si="90"/>
        <v>-4.895744343975561E-2</v>
      </c>
      <c r="O317" s="222">
        <f t="shared" si="91"/>
        <v>-4.6711121402829718</v>
      </c>
      <c r="P317" s="239"/>
    </row>
    <row r="318" spans="1:16" x14ac:dyDescent="0.25">
      <c r="A318" s="31" t="s">
        <v>56</v>
      </c>
      <c r="B318" s="222">
        <v>94.72</v>
      </c>
      <c r="C318" s="222">
        <v>108.17</v>
      </c>
      <c r="D318" s="222">
        <v>89.24</v>
      </c>
      <c r="E318" s="222">
        <v>85.81</v>
      </c>
      <c r="F318" s="237">
        <f t="shared" si="89"/>
        <v>-3.8435679067682527E-2</v>
      </c>
      <c r="G318" s="238">
        <f t="shared" si="88"/>
        <v>-3.4299999999999926</v>
      </c>
      <c r="H318" s="239"/>
      <c r="I318" s="180"/>
      <c r="J318" s="222">
        <v>102.33972723803564</v>
      </c>
      <c r="K318" s="222">
        <v>118.65889963970085</v>
      </c>
      <c r="L318" s="222">
        <v>97.092253401502461</v>
      </c>
      <c r="M318" s="222">
        <v>100.50714066474755</v>
      </c>
      <c r="N318" s="237">
        <f t="shared" si="90"/>
        <v>3.5171572845504206E-2</v>
      </c>
      <c r="O318" s="222">
        <f t="shared" si="91"/>
        <v>3.4148872632450917</v>
      </c>
      <c r="P318" s="243"/>
    </row>
    <row r="319" spans="1:16" x14ac:dyDescent="0.25">
      <c r="A319" s="31" t="s">
        <v>57</v>
      </c>
      <c r="B319" s="222">
        <v>109.27</v>
      </c>
      <c r="C319" s="222">
        <v>69.959999999999994</v>
      </c>
      <c r="D319" s="222">
        <v>116.22</v>
      </c>
      <c r="E319" s="222">
        <v>94.01</v>
      </c>
      <c r="F319" s="237">
        <f t="shared" si="89"/>
        <v>-0.19110308036482526</v>
      </c>
      <c r="G319" s="238">
        <f t="shared" si="88"/>
        <v>-22.209999999999994</v>
      </c>
      <c r="H319" s="239"/>
      <c r="I319" s="180"/>
      <c r="J319" s="222">
        <v>94.862670670320995</v>
      </c>
      <c r="K319" s="222">
        <v>115.62247271542564</v>
      </c>
      <c r="L319" s="222">
        <v>153.08226913762255</v>
      </c>
      <c r="M319" s="222">
        <v>160.24374930595505</v>
      </c>
      <c r="N319" s="237">
        <f t="shared" si="90"/>
        <v>4.6781904976168409E-2</v>
      </c>
      <c r="O319" s="222">
        <f t="shared" si="91"/>
        <v>7.1614801683325027</v>
      </c>
      <c r="P319" s="239"/>
    </row>
    <row r="320" spans="1:16" x14ac:dyDescent="0.25">
      <c r="A320" s="31" t="s">
        <v>73</v>
      </c>
      <c r="B320" s="240">
        <v>35.520000000000003</v>
      </c>
      <c r="C320" s="240">
        <v>33.979999999999997</v>
      </c>
      <c r="D320" s="240">
        <v>36.26</v>
      </c>
      <c r="E320" s="240">
        <v>55.24</v>
      </c>
      <c r="F320" s="237">
        <f t="shared" si="89"/>
        <v>0.52344180915609506</v>
      </c>
      <c r="G320" s="238">
        <f t="shared" si="88"/>
        <v>18.980000000000004</v>
      </c>
      <c r="H320" s="239"/>
      <c r="I320" s="180"/>
      <c r="J320" s="240">
        <v>54.311189256685253</v>
      </c>
      <c r="K320" s="240">
        <v>59.027453676734623</v>
      </c>
      <c r="L320" s="240">
        <v>57.426649165172257</v>
      </c>
      <c r="M320" s="240">
        <v>73.865941726167449</v>
      </c>
      <c r="N320" s="237">
        <f t="shared" si="90"/>
        <v>0.28626592009072316</v>
      </c>
      <c r="O320" s="240">
        <f t="shared" si="91"/>
        <v>16.439292560995192</v>
      </c>
      <c r="P320" s="239"/>
    </row>
    <row r="321" spans="1:16" x14ac:dyDescent="0.25">
      <c r="A321" s="42" t="s">
        <v>13</v>
      </c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4"/>
    </row>
    <row r="322" spans="1:16" ht="23.25" x14ac:dyDescent="0.35">
      <c r="A322" s="257" t="s">
        <v>76</v>
      </c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</row>
    <row r="323" spans="1:16" ht="21" x14ac:dyDescent="0.35">
      <c r="A323" s="258" t="s">
        <v>77</v>
      </c>
      <c r="B323" s="258"/>
      <c r="C323" s="258"/>
      <c r="D323" s="258"/>
      <c r="E323" s="258"/>
      <c r="F323" s="258"/>
      <c r="G323" s="258"/>
      <c r="H323" s="258"/>
      <c r="I323" s="258"/>
      <c r="J323" s="258"/>
      <c r="K323" s="258"/>
      <c r="L323" s="258"/>
      <c r="M323" s="258"/>
      <c r="N323" s="258"/>
      <c r="O323" s="258"/>
      <c r="P323" s="258"/>
    </row>
    <row r="324" spans="1:16" x14ac:dyDescent="0.25">
      <c r="A324" s="67"/>
      <c r="B324" s="11" t="s">
        <v>153</v>
      </c>
      <c r="C324" s="12"/>
      <c r="D324" s="12"/>
      <c r="E324" s="12"/>
      <c r="F324" s="12"/>
      <c r="G324" s="12"/>
      <c r="H324" s="12"/>
      <c r="I324" s="259"/>
      <c r="J324" s="11" t="str">
        <f>CONCATENATE("acumulado ",B324," (promedio del periodo acumulado)")</f>
        <v>acumulado junio (promedio del periodo acumulado)</v>
      </c>
      <c r="K324" s="12"/>
      <c r="L324" s="12"/>
      <c r="M324" s="12"/>
      <c r="N324" s="12"/>
      <c r="O324" s="12"/>
      <c r="P324" s="13"/>
    </row>
    <row r="325" spans="1:16" x14ac:dyDescent="0.25">
      <c r="A325" s="15"/>
      <c r="B325" s="97">
        <f>B$6</f>
        <v>2023</v>
      </c>
      <c r="C325" s="97">
        <f>C$6</f>
        <v>2024</v>
      </c>
      <c r="D325" s="97">
        <f>D$6</f>
        <v>2025</v>
      </c>
      <c r="E325" s="97">
        <f>E$6</f>
        <v>2026</v>
      </c>
      <c r="F325" s="97" t="str">
        <f>CONCATENATE("var ",RIGHT(E325,2),"/",RIGHT(D325,2))</f>
        <v>var 26/25</v>
      </c>
      <c r="G325" s="97" t="str">
        <f>CONCATENATE("dif ",RIGHT(E325,2),"-",RIGHT(D325,2))</f>
        <v>dif 26-25</v>
      </c>
      <c r="H325" s="260" t="str">
        <f>CONCATENATE("cuota ",RIGHT(E325,2))</f>
        <v>cuota 26</v>
      </c>
      <c r="I325" s="261"/>
      <c r="J325" s="97">
        <f>J$6</f>
        <v>2023</v>
      </c>
      <c r="K325" s="97">
        <f>K$6</f>
        <v>2024</v>
      </c>
      <c r="L325" s="97">
        <f>L$6</f>
        <v>2025</v>
      </c>
      <c r="M325" s="97">
        <f>M$6</f>
        <v>2026</v>
      </c>
      <c r="N325" s="97" t="str">
        <f>CONCATENATE("var ",RIGHT(M325,2),"/",RIGHT(L325,2))</f>
        <v>var 26/25</v>
      </c>
      <c r="O325" s="97" t="str">
        <f>CONCATENATE("dif ",RIGHT(M325,2),"-",RIGHT(L325,2))</f>
        <v>dif 26-25</v>
      </c>
      <c r="P325" s="260" t="str">
        <f>CONCATENATE("cuota ",RIGHT(M325,2))</f>
        <v>cuota 26</v>
      </c>
    </row>
    <row r="326" spans="1:16" x14ac:dyDescent="0.25">
      <c r="A326" s="262" t="s">
        <v>4</v>
      </c>
      <c r="B326" s="263">
        <v>302</v>
      </c>
      <c r="C326" s="263">
        <v>318</v>
      </c>
      <c r="D326" s="263">
        <v>320</v>
      </c>
      <c r="E326" s="263">
        <v>327</v>
      </c>
      <c r="F326" s="264">
        <f t="shared" ref="F326:F337" si="92">E326/D326-1</f>
        <v>2.1875000000000089E-2</v>
      </c>
      <c r="G326" s="265">
        <f t="shared" ref="G326:G337" si="93">E326-D326</f>
        <v>7</v>
      </c>
      <c r="H326" s="264">
        <f t="shared" ref="H326:H337" si="94">E326/$E$326</f>
        <v>1</v>
      </c>
      <c r="I326" s="266"/>
      <c r="J326" s="267">
        <v>307</v>
      </c>
      <c r="K326" s="267">
        <v>320</v>
      </c>
      <c r="L326" s="267">
        <v>322</v>
      </c>
      <c r="M326" s="267">
        <v>331</v>
      </c>
      <c r="N326" s="264">
        <f t="shared" ref="N326:N337" si="95">M326/L326-1</f>
        <v>2.7950310559006208E-2</v>
      </c>
      <c r="O326" s="265">
        <f t="shared" ref="O326:O337" si="96">M326-L326</f>
        <v>9</v>
      </c>
      <c r="P326" s="264">
        <f>M326/$M$326</f>
        <v>1</v>
      </c>
    </row>
    <row r="327" spans="1:16" x14ac:dyDescent="0.25">
      <c r="A327" s="268" t="s">
        <v>5</v>
      </c>
      <c r="B327" s="269">
        <v>194</v>
      </c>
      <c r="C327" s="269">
        <v>207</v>
      </c>
      <c r="D327" s="269">
        <v>207</v>
      </c>
      <c r="E327" s="269">
        <v>217</v>
      </c>
      <c r="F327" s="270">
        <f t="shared" si="92"/>
        <v>4.8309178743961345E-2</v>
      </c>
      <c r="G327" s="271">
        <f t="shared" si="93"/>
        <v>10</v>
      </c>
      <c r="H327" s="270">
        <f t="shared" si="94"/>
        <v>0.66360856269113155</v>
      </c>
      <c r="I327" s="272"/>
      <c r="J327" s="273">
        <v>197</v>
      </c>
      <c r="K327" s="273">
        <v>210</v>
      </c>
      <c r="L327" s="273">
        <v>210</v>
      </c>
      <c r="M327" s="273">
        <v>219</v>
      </c>
      <c r="N327" s="270">
        <f t="shared" si="95"/>
        <v>4.2857142857142927E-2</v>
      </c>
      <c r="O327" s="271">
        <f t="shared" si="96"/>
        <v>9</v>
      </c>
      <c r="P327" s="270">
        <f t="shared" ref="P327:P337" si="97">M327/$M$326</f>
        <v>0.66163141993957708</v>
      </c>
    </row>
    <row r="328" spans="1:16" x14ac:dyDescent="0.25">
      <c r="A328" s="60" t="s">
        <v>6</v>
      </c>
      <c r="B328" s="274">
        <v>27</v>
      </c>
      <c r="C328" s="274">
        <v>30</v>
      </c>
      <c r="D328" s="274">
        <v>29</v>
      </c>
      <c r="E328" s="274">
        <v>34</v>
      </c>
      <c r="F328" s="275">
        <f t="shared" si="92"/>
        <v>0.17241379310344818</v>
      </c>
      <c r="G328" s="276">
        <f t="shared" si="93"/>
        <v>5</v>
      </c>
      <c r="H328" s="275">
        <f t="shared" si="94"/>
        <v>0.10397553516819572</v>
      </c>
      <c r="I328" s="277"/>
      <c r="J328" s="278">
        <v>27</v>
      </c>
      <c r="K328" s="278">
        <v>30</v>
      </c>
      <c r="L328" s="278">
        <v>30</v>
      </c>
      <c r="M328" s="278">
        <v>33</v>
      </c>
      <c r="N328" s="275">
        <f t="shared" si="95"/>
        <v>0.10000000000000009</v>
      </c>
      <c r="O328" s="276">
        <f t="shared" si="96"/>
        <v>3</v>
      </c>
      <c r="P328" s="275">
        <f t="shared" si="97"/>
        <v>9.9697885196374625E-2</v>
      </c>
    </row>
    <row r="329" spans="1:16" x14ac:dyDescent="0.25">
      <c r="A329" s="31" t="s">
        <v>7</v>
      </c>
      <c r="B329" s="279">
        <v>102</v>
      </c>
      <c r="C329" s="279">
        <v>105</v>
      </c>
      <c r="D329" s="279">
        <v>104</v>
      </c>
      <c r="E329" s="279">
        <v>107</v>
      </c>
      <c r="F329" s="237">
        <f t="shared" si="92"/>
        <v>2.8846153846153744E-2</v>
      </c>
      <c r="G329" s="280">
        <f t="shared" si="93"/>
        <v>3</v>
      </c>
      <c r="H329" s="237">
        <f t="shared" si="94"/>
        <v>0.327217125382263</v>
      </c>
      <c r="I329" s="281"/>
      <c r="J329" s="282">
        <v>102</v>
      </c>
      <c r="K329" s="282">
        <v>105</v>
      </c>
      <c r="L329" s="282">
        <v>106</v>
      </c>
      <c r="M329" s="282">
        <v>108</v>
      </c>
      <c r="N329" s="237">
        <f t="shared" si="95"/>
        <v>1.8867924528301883E-2</v>
      </c>
      <c r="O329" s="280">
        <f t="shared" si="96"/>
        <v>2</v>
      </c>
      <c r="P329" s="237">
        <f t="shared" si="97"/>
        <v>0.32628398791540786</v>
      </c>
    </row>
    <row r="330" spans="1:16" x14ac:dyDescent="0.25">
      <c r="A330" s="31" t="s">
        <v>8</v>
      </c>
      <c r="B330" s="279">
        <v>42</v>
      </c>
      <c r="C330" s="279">
        <v>41</v>
      </c>
      <c r="D330" s="279">
        <v>42</v>
      </c>
      <c r="E330" s="279">
        <v>42</v>
      </c>
      <c r="F330" s="237">
        <f t="shared" si="92"/>
        <v>0</v>
      </c>
      <c r="G330" s="280">
        <f t="shared" si="93"/>
        <v>0</v>
      </c>
      <c r="H330" s="237">
        <f t="shared" si="94"/>
        <v>0.12844036697247707</v>
      </c>
      <c r="I330" s="281"/>
      <c r="J330" s="282">
        <v>43</v>
      </c>
      <c r="K330" s="282">
        <v>43</v>
      </c>
      <c r="L330" s="282">
        <v>42</v>
      </c>
      <c r="M330" s="282">
        <v>42</v>
      </c>
      <c r="N330" s="237">
        <f t="shared" si="95"/>
        <v>0</v>
      </c>
      <c r="O330" s="280">
        <f t="shared" si="96"/>
        <v>0</v>
      </c>
      <c r="P330" s="237">
        <f t="shared" si="97"/>
        <v>0.12688821752265861</v>
      </c>
    </row>
    <row r="331" spans="1:16" x14ac:dyDescent="0.25">
      <c r="A331" s="31" t="s">
        <v>9</v>
      </c>
      <c r="B331" s="279">
        <v>13</v>
      </c>
      <c r="C331" s="279">
        <v>15</v>
      </c>
      <c r="D331" s="279">
        <v>16</v>
      </c>
      <c r="E331" s="279">
        <v>17</v>
      </c>
      <c r="F331" s="237">
        <f t="shared" si="92"/>
        <v>6.25E-2</v>
      </c>
      <c r="G331" s="280">
        <f t="shared" si="93"/>
        <v>1</v>
      </c>
      <c r="H331" s="237">
        <f t="shared" si="94"/>
        <v>5.1987767584097858E-2</v>
      </c>
      <c r="I331" s="281"/>
      <c r="J331" s="282">
        <v>14</v>
      </c>
      <c r="K331" s="282">
        <v>15</v>
      </c>
      <c r="L331" s="282">
        <v>15</v>
      </c>
      <c r="M331" s="282">
        <v>17</v>
      </c>
      <c r="N331" s="237">
        <f t="shared" si="95"/>
        <v>0.1333333333333333</v>
      </c>
      <c r="O331" s="280">
        <f t="shared" si="96"/>
        <v>2</v>
      </c>
      <c r="P331" s="237">
        <f t="shared" si="97"/>
        <v>5.1359516616314202E-2</v>
      </c>
    </row>
    <row r="332" spans="1:16" x14ac:dyDescent="0.25">
      <c r="A332" s="52" t="s">
        <v>10</v>
      </c>
      <c r="B332" s="283">
        <v>10</v>
      </c>
      <c r="C332" s="283">
        <v>16</v>
      </c>
      <c r="D332" s="283">
        <v>16</v>
      </c>
      <c r="E332" s="283">
        <v>17</v>
      </c>
      <c r="F332" s="284">
        <f t="shared" si="92"/>
        <v>6.25E-2</v>
      </c>
      <c r="G332" s="285">
        <f t="shared" si="93"/>
        <v>1</v>
      </c>
      <c r="H332" s="284">
        <f t="shared" si="94"/>
        <v>5.1987767584097858E-2</v>
      </c>
      <c r="I332" s="286"/>
      <c r="J332" s="287">
        <v>10</v>
      </c>
      <c r="K332" s="287">
        <v>15</v>
      </c>
      <c r="L332" s="287">
        <v>16</v>
      </c>
      <c r="M332" s="287">
        <v>16</v>
      </c>
      <c r="N332" s="284">
        <f t="shared" si="95"/>
        <v>0</v>
      </c>
      <c r="O332" s="285">
        <f t="shared" si="96"/>
        <v>0</v>
      </c>
      <c r="P332" s="284">
        <f t="shared" si="97"/>
        <v>4.8338368580060423E-2</v>
      </c>
    </row>
    <row r="333" spans="1:16" x14ac:dyDescent="0.25">
      <c r="A333" s="288" t="s">
        <v>11</v>
      </c>
      <c r="B333" s="269">
        <v>108</v>
      </c>
      <c r="C333" s="269">
        <v>111</v>
      </c>
      <c r="D333" s="269">
        <v>113</v>
      </c>
      <c r="E333" s="269">
        <v>110</v>
      </c>
      <c r="F333" s="270">
        <f t="shared" si="92"/>
        <v>-2.6548672566371723E-2</v>
      </c>
      <c r="G333" s="271">
        <f t="shared" si="93"/>
        <v>-3</v>
      </c>
      <c r="H333" s="270">
        <f t="shared" si="94"/>
        <v>0.3363914373088685</v>
      </c>
      <c r="I333" s="272"/>
      <c r="J333" s="273">
        <v>109</v>
      </c>
      <c r="K333" s="273">
        <v>110</v>
      </c>
      <c r="L333" s="273">
        <v>112</v>
      </c>
      <c r="M333" s="273">
        <v>112</v>
      </c>
      <c r="N333" s="270">
        <f t="shared" si="95"/>
        <v>0</v>
      </c>
      <c r="O333" s="271">
        <f t="shared" si="96"/>
        <v>0</v>
      </c>
      <c r="P333" s="270">
        <f t="shared" si="97"/>
        <v>0.33836858006042297</v>
      </c>
    </row>
    <row r="334" spans="1:16" x14ac:dyDescent="0.25">
      <c r="A334" s="60" t="s">
        <v>12</v>
      </c>
      <c r="B334" s="279">
        <v>5</v>
      </c>
      <c r="C334" s="279">
        <v>5</v>
      </c>
      <c r="D334" s="279">
        <v>6</v>
      </c>
      <c r="E334" s="279">
        <v>6</v>
      </c>
      <c r="F334" s="275">
        <f t="shared" si="92"/>
        <v>0</v>
      </c>
      <c r="G334" s="276">
        <f t="shared" si="93"/>
        <v>0</v>
      </c>
      <c r="H334" s="275">
        <f t="shared" si="94"/>
        <v>1.834862385321101E-2</v>
      </c>
      <c r="I334" s="277"/>
      <c r="J334" s="282">
        <v>5</v>
      </c>
      <c r="K334" s="282">
        <v>5</v>
      </c>
      <c r="L334" s="282">
        <v>6</v>
      </c>
      <c r="M334" s="282">
        <v>6</v>
      </c>
      <c r="N334" s="275">
        <f t="shared" si="95"/>
        <v>0</v>
      </c>
      <c r="O334" s="276">
        <f t="shared" si="96"/>
        <v>0</v>
      </c>
      <c r="P334" s="275">
        <f t="shared" si="97"/>
        <v>1.812688821752266E-2</v>
      </c>
    </row>
    <row r="335" spans="1:16" x14ac:dyDescent="0.25">
      <c r="A335" s="31" t="s">
        <v>8</v>
      </c>
      <c r="B335" s="279">
        <v>53</v>
      </c>
      <c r="C335" s="279">
        <v>54</v>
      </c>
      <c r="D335" s="279">
        <v>54</v>
      </c>
      <c r="E335" s="279">
        <v>54</v>
      </c>
      <c r="F335" s="237">
        <f t="shared" si="92"/>
        <v>0</v>
      </c>
      <c r="G335" s="280">
        <f t="shared" si="93"/>
        <v>0</v>
      </c>
      <c r="H335" s="237">
        <f t="shared" si="94"/>
        <v>0.16513761467889909</v>
      </c>
      <c r="I335" s="281"/>
      <c r="J335" s="282">
        <v>53</v>
      </c>
      <c r="K335" s="282">
        <v>53</v>
      </c>
      <c r="L335" s="282">
        <v>53</v>
      </c>
      <c r="M335" s="282">
        <v>54</v>
      </c>
      <c r="N335" s="237">
        <f t="shared" si="95"/>
        <v>1.8867924528301883E-2</v>
      </c>
      <c r="O335" s="280">
        <f t="shared" si="96"/>
        <v>1</v>
      </c>
      <c r="P335" s="237">
        <f t="shared" si="97"/>
        <v>0.16314199395770393</v>
      </c>
    </row>
    <row r="336" spans="1:16" x14ac:dyDescent="0.25">
      <c r="A336" s="31" t="s">
        <v>9</v>
      </c>
      <c r="B336" s="279">
        <v>31</v>
      </c>
      <c r="C336" s="279">
        <v>31</v>
      </c>
      <c r="D336" s="279">
        <v>31</v>
      </c>
      <c r="E336" s="279">
        <v>29</v>
      </c>
      <c r="F336" s="237">
        <f t="shared" si="92"/>
        <v>-6.4516129032258118E-2</v>
      </c>
      <c r="G336" s="280">
        <f t="shared" si="93"/>
        <v>-2</v>
      </c>
      <c r="H336" s="237">
        <f t="shared" si="94"/>
        <v>8.8685015290519878E-2</v>
      </c>
      <c r="I336" s="281"/>
      <c r="J336" s="282">
        <v>32</v>
      </c>
      <c r="K336" s="282">
        <v>32</v>
      </c>
      <c r="L336" s="282">
        <v>30</v>
      </c>
      <c r="M336" s="282">
        <v>29</v>
      </c>
      <c r="N336" s="237">
        <f t="shared" si="95"/>
        <v>-3.3333333333333326E-2</v>
      </c>
      <c r="O336" s="280">
        <f t="shared" si="96"/>
        <v>-1</v>
      </c>
      <c r="P336" s="237">
        <f t="shared" si="97"/>
        <v>8.7613293051359523E-2</v>
      </c>
    </row>
    <row r="337" spans="1:16" x14ac:dyDescent="0.25">
      <c r="A337" s="63" t="s">
        <v>10</v>
      </c>
      <c r="B337" s="283">
        <v>19</v>
      </c>
      <c r="C337" s="283">
        <v>21</v>
      </c>
      <c r="D337" s="283">
        <v>22</v>
      </c>
      <c r="E337" s="283">
        <v>21</v>
      </c>
      <c r="F337" s="250">
        <f t="shared" si="92"/>
        <v>-4.5454545454545414E-2</v>
      </c>
      <c r="G337" s="289">
        <f t="shared" si="93"/>
        <v>-1</v>
      </c>
      <c r="H337" s="250">
        <f t="shared" si="94"/>
        <v>6.4220183486238536E-2</v>
      </c>
      <c r="I337" s="290"/>
      <c r="J337" s="287">
        <v>19</v>
      </c>
      <c r="K337" s="287">
        <v>20</v>
      </c>
      <c r="L337" s="287">
        <v>21</v>
      </c>
      <c r="M337" s="287">
        <v>21</v>
      </c>
      <c r="N337" s="250">
        <f t="shared" si="95"/>
        <v>0</v>
      </c>
      <c r="O337" s="289">
        <f t="shared" si="96"/>
        <v>0</v>
      </c>
      <c r="P337" s="250">
        <f t="shared" si="97"/>
        <v>6.3444108761329304E-2</v>
      </c>
    </row>
    <row r="338" spans="1:16" ht="21" x14ac:dyDescent="0.35">
      <c r="A338" s="291" t="s">
        <v>78</v>
      </c>
      <c r="B338" s="291"/>
      <c r="C338" s="291"/>
      <c r="D338" s="291"/>
      <c r="E338" s="291"/>
      <c r="F338" s="291"/>
      <c r="G338" s="291"/>
      <c r="H338" s="291"/>
      <c r="I338" s="291"/>
      <c r="J338" s="291"/>
      <c r="K338" s="291"/>
      <c r="L338" s="291"/>
      <c r="M338" s="291"/>
      <c r="N338" s="291"/>
      <c r="O338" s="291"/>
      <c r="P338" s="291"/>
    </row>
    <row r="339" spans="1:16" x14ac:dyDescent="0.25">
      <c r="A339" s="67"/>
      <c r="B339" s="11" t="s">
        <v>153</v>
      </c>
      <c r="C339" s="12"/>
      <c r="D339" s="12"/>
      <c r="E339" s="12"/>
      <c r="F339" s="12"/>
      <c r="G339" s="12"/>
      <c r="H339" s="12"/>
      <c r="I339" s="259"/>
      <c r="J339" s="11" t="str">
        <f>$J$324</f>
        <v>acumulado junio (promedio del periodo acumulado)</v>
      </c>
      <c r="K339" s="12"/>
      <c r="L339" s="12"/>
      <c r="M339" s="12"/>
      <c r="N339" s="12"/>
      <c r="O339" s="12"/>
      <c r="P339" s="13"/>
    </row>
    <row r="340" spans="1:16" x14ac:dyDescent="0.25">
      <c r="A340" s="15"/>
      <c r="B340" s="97">
        <f>B$6</f>
        <v>2023</v>
      </c>
      <c r="C340" s="97">
        <f>C$6</f>
        <v>2024</v>
      </c>
      <c r="D340" s="97">
        <f>D$6</f>
        <v>2025</v>
      </c>
      <c r="E340" s="97">
        <f>E$6</f>
        <v>2026</v>
      </c>
      <c r="F340" s="97" t="str">
        <f>CONCATENATE("var ",RIGHT(E340,2),"/",RIGHT(D340,2))</f>
        <v>var 26/25</v>
      </c>
      <c r="G340" s="97" t="str">
        <f>CONCATENATE("dif ",RIGHT(E340,2),"-",RIGHT(D340,2))</f>
        <v>dif 26-25</v>
      </c>
      <c r="H340" s="97" t="str">
        <f>CONCATENATE("cuota ",RIGHT(E340,2))</f>
        <v>cuota 26</v>
      </c>
      <c r="I340" s="261"/>
      <c r="J340" s="97">
        <f>J$6</f>
        <v>2023</v>
      </c>
      <c r="K340" s="97">
        <f>K$6</f>
        <v>2024</v>
      </c>
      <c r="L340" s="97">
        <f>L$6</f>
        <v>2025</v>
      </c>
      <c r="M340" s="97">
        <f>M$6</f>
        <v>2026</v>
      </c>
      <c r="N340" s="97" t="str">
        <f>CONCATENATE("var ",RIGHT(M340,2),"/",RIGHT(L340,2))</f>
        <v>var 26/25</v>
      </c>
      <c r="O340" s="97" t="str">
        <f>CONCATENATE("dif ",RIGHT(M340,2),"-",RIGHT(L340,2))</f>
        <v>dif 26-25</v>
      </c>
      <c r="P340" s="97" t="str">
        <f>CONCATENATE("cuota ",RIGHT(M340,2))</f>
        <v>cuota 26</v>
      </c>
    </row>
    <row r="341" spans="1:16" x14ac:dyDescent="0.25">
      <c r="A341" s="262" t="s">
        <v>48</v>
      </c>
      <c r="B341" s="263">
        <v>302</v>
      </c>
      <c r="C341" s="263">
        <v>318</v>
      </c>
      <c r="D341" s="263">
        <v>320</v>
      </c>
      <c r="E341" s="263">
        <v>327</v>
      </c>
      <c r="F341" s="264">
        <f t="shared" ref="F341:F351" si="98">E341/D341-1</f>
        <v>2.1875000000000089E-2</v>
      </c>
      <c r="G341" s="265">
        <f t="shared" ref="G341:G351" si="99">E341-D341</f>
        <v>7</v>
      </c>
      <c r="H341" s="264">
        <f t="shared" ref="H341:H351" si="100">E341/$E$341</f>
        <v>1</v>
      </c>
      <c r="I341" s="266"/>
      <c r="J341" s="267">
        <v>307</v>
      </c>
      <c r="K341" s="267">
        <v>320</v>
      </c>
      <c r="L341" s="267">
        <v>322</v>
      </c>
      <c r="M341" s="267">
        <v>331</v>
      </c>
      <c r="N341" s="264">
        <f t="shared" ref="N341:N351" si="101">M341/L341-1</f>
        <v>2.7950310559006208E-2</v>
      </c>
      <c r="O341" s="265">
        <f t="shared" ref="O341:O351" si="102">M341-L341</f>
        <v>9</v>
      </c>
      <c r="P341" s="264">
        <f>M341/$M$341</f>
        <v>1</v>
      </c>
    </row>
    <row r="342" spans="1:16" x14ac:dyDescent="0.25">
      <c r="A342" s="88" t="s">
        <v>49</v>
      </c>
      <c r="B342" s="279">
        <v>90</v>
      </c>
      <c r="C342" s="279">
        <v>93</v>
      </c>
      <c r="D342" s="274">
        <v>90</v>
      </c>
      <c r="E342" s="279">
        <v>95</v>
      </c>
      <c r="F342" s="237">
        <f t="shared" si="98"/>
        <v>5.555555555555558E-2</v>
      </c>
      <c r="G342" s="280">
        <f t="shared" si="99"/>
        <v>5</v>
      </c>
      <c r="H342" s="237">
        <f t="shared" si="100"/>
        <v>0.29051987767584098</v>
      </c>
      <c r="I342" s="281"/>
      <c r="J342" s="282">
        <v>90</v>
      </c>
      <c r="K342" s="282">
        <v>93</v>
      </c>
      <c r="L342" s="282">
        <v>91</v>
      </c>
      <c r="M342" s="282">
        <v>95</v>
      </c>
      <c r="N342" s="237">
        <f t="shared" si="101"/>
        <v>4.3956043956044022E-2</v>
      </c>
      <c r="O342" s="280">
        <f t="shared" si="102"/>
        <v>4</v>
      </c>
      <c r="P342" s="237">
        <f t="shared" ref="P342:P351" si="103">M342/$M$341</f>
        <v>0.28700906344410876</v>
      </c>
    </row>
    <row r="343" spans="1:16" x14ac:dyDescent="0.25">
      <c r="A343" s="31" t="s">
        <v>50</v>
      </c>
      <c r="B343" s="279">
        <v>77</v>
      </c>
      <c r="C343" s="279">
        <v>80</v>
      </c>
      <c r="D343" s="279">
        <v>80</v>
      </c>
      <c r="E343" s="279">
        <v>78</v>
      </c>
      <c r="F343" s="237">
        <f t="shared" si="98"/>
        <v>-2.5000000000000022E-2</v>
      </c>
      <c r="G343" s="280">
        <f t="shared" si="99"/>
        <v>-2</v>
      </c>
      <c r="H343" s="237">
        <f t="shared" si="100"/>
        <v>0.23853211009174313</v>
      </c>
      <c r="I343" s="281"/>
      <c r="J343" s="282">
        <v>78</v>
      </c>
      <c r="K343" s="282">
        <v>80</v>
      </c>
      <c r="L343" s="282">
        <v>80</v>
      </c>
      <c r="M343" s="282">
        <v>79</v>
      </c>
      <c r="N343" s="237">
        <f t="shared" si="101"/>
        <v>-1.2499999999999956E-2</v>
      </c>
      <c r="O343" s="280">
        <f t="shared" si="102"/>
        <v>-1</v>
      </c>
      <c r="P343" s="237">
        <f t="shared" si="103"/>
        <v>0.23867069486404835</v>
      </c>
    </row>
    <row r="344" spans="1:16" x14ac:dyDescent="0.25">
      <c r="A344" s="31" t="s">
        <v>52</v>
      </c>
      <c r="B344" s="279">
        <v>61</v>
      </c>
      <c r="C344" s="279">
        <v>64</v>
      </c>
      <c r="D344" s="279">
        <v>64</v>
      </c>
      <c r="E344" s="279">
        <v>68</v>
      </c>
      <c r="F344" s="237">
        <f t="shared" si="98"/>
        <v>6.25E-2</v>
      </c>
      <c r="G344" s="280">
        <f t="shared" si="99"/>
        <v>4</v>
      </c>
      <c r="H344" s="237">
        <f t="shared" si="100"/>
        <v>0.20795107033639143</v>
      </c>
      <c r="I344" s="281"/>
      <c r="J344" s="282">
        <v>61</v>
      </c>
      <c r="K344" s="282">
        <v>63</v>
      </c>
      <c r="L344" s="282">
        <v>64</v>
      </c>
      <c r="M344" s="282">
        <v>68</v>
      </c>
      <c r="N344" s="237">
        <f t="shared" si="101"/>
        <v>6.25E-2</v>
      </c>
      <c r="O344" s="280">
        <f t="shared" si="102"/>
        <v>4</v>
      </c>
      <c r="P344" s="237">
        <f t="shared" si="103"/>
        <v>0.20543806646525681</v>
      </c>
    </row>
    <row r="345" spans="1:16" x14ac:dyDescent="0.25">
      <c r="A345" s="31" t="s">
        <v>53</v>
      </c>
      <c r="B345" s="279">
        <v>12</v>
      </c>
      <c r="C345" s="279">
        <v>12</v>
      </c>
      <c r="D345" s="279">
        <v>12</v>
      </c>
      <c r="E345" s="279">
        <v>13</v>
      </c>
      <c r="F345" s="237">
        <f t="shared" si="98"/>
        <v>8.3333333333333259E-2</v>
      </c>
      <c r="G345" s="280">
        <f t="shared" si="99"/>
        <v>1</v>
      </c>
      <c r="H345" s="237">
        <f t="shared" si="100"/>
        <v>3.9755351681957186E-2</v>
      </c>
      <c r="I345" s="281"/>
      <c r="J345" s="282">
        <v>12</v>
      </c>
      <c r="K345" s="282">
        <v>12</v>
      </c>
      <c r="L345" s="282">
        <v>12</v>
      </c>
      <c r="M345" s="282">
        <v>13</v>
      </c>
      <c r="N345" s="237">
        <f t="shared" si="101"/>
        <v>8.3333333333333259E-2</v>
      </c>
      <c r="O345" s="280">
        <f t="shared" si="102"/>
        <v>1</v>
      </c>
      <c r="P345" s="237">
        <f t="shared" si="103"/>
        <v>3.9274924471299093E-2</v>
      </c>
    </row>
    <row r="346" spans="1:16" x14ac:dyDescent="0.25">
      <c r="A346" s="31" t="s">
        <v>54</v>
      </c>
      <c r="B346" s="279">
        <v>18</v>
      </c>
      <c r="C346" s="279">
        <v>20</v>
      </c>
      <c r="D346" s="279">
        <v>20</v>
      </c>
      <c r="E346" s="279">
        <v>20</v>
      </c>
      <c r="F346" s="237">
        <f t="shared" si="98"/>
        <v>0</v>
      </c>
      <c r="G346" s="280">
        <f t="shared" si="99"/>
        <v>0</v>
      </c>
      <c r="H346" s="237">
        <f t="shared" si="100"/>
        <v>6.1162079510703363E-2</v>
      </c>
      <c r="I346" s="281"/>
      <c r="J346" s="282">
        <v>18</v>
      </c>
      <c r="K346" s="282">
        <v>20</v>
      </c>
      <c r="L346" s="282">
        <v>20</v>
      </c>
      <c r="M346" s="282">
        <v>21</v>
      </c>
      <c r="N346" s="237">
        <f t="shared" si="101"/>
        <v>5.0000000000000044E-2</v>
      </c>
      <c r="O346" s="280">
        <f t="shared" si="102"/>
        <v>1</v>
      </c>
      <c r="P346" s="237">
        <f t="shared" si="103"/>
        <v>6.3444108761329304E-2</v>
      </c>
    </row>
    <row r="347" spans="1:16" x14ac:dyDescent="0.25">
      <c r="A347" s="31" t="s">
        <v>55</v>
      </c>
      <c r="B347" s="279">
        <v>5</v>
      </c>
      <c r="C347" s="279">
        <v>6</v>
      </c>
      <c r="D347" s="279">
        <v>6</v>
      </c>
      <c r="E347" s="279">
        <v>6</v>
      </c>
      <c r="F347" s="237">
        <f t="shared" si="98"/>
        <v>0</v>
      </c>
      <c r="G347" s="280">
        <f t="shared" si="99"/>
        <v>0</v>
      </c>
      <c r="H347" s="237">
        <f t="shared" si="100"/>
        <v>1.834862385321101E-2</v>
      </c>
      <c r="I347" s="281"/>
      <c r="J347" s="282">
        <v>5</v>
      </c>
      <c r="K347" s="282">
        <v>6</v>
      </c>
      <c r="L347" s="282">
        <v>6</v>
      </c>
      <c r="M347" s="282">
        <v>6</v>
      </c>
      <c r="N347" s="237">
        <f t="shared" si="101"/>
        <v>0</v>
      </c>
      <c r="O347" s="280">
        <f t="shared" si="102"/>
        <v>0</v>
      </c>
      <c r="P347" s="237">
        <f t="shared" si="103"/>
        <v>1.812688821752266E-2</v>
      </c>
    </row>
    <row r="348" spans="1:16" x14ac:dyDescent="0.25">
      <c r="A348" s="31" t="s">
        <v>56</v>
      </c>
      <c r="B348" s="279">
        <v>13</v>
      </c>
      <c r="C348" s="279">
        <v>14</v>
      </c>
      <c r="D348" s="279">
        <v>15</v>
      </c>
      <c r="E348" s="279">
        <v>15</v>
      </c>
      <c r="F348" s="237">
        <f t="shared" si="98"/>
        <v>0</v>
      </c>
      <c r="G348" s="280">
        <f t="shared" si="99"/>
        <v>0</v>
      </c>
      <c r="H348" s="237">
        <f t="shared" si="100"/>
        <v>4.5871559633027525E-2</v>
      </c>
      <c r="I348" s="281"/>
      <c r="J348" s="282">
        <v>13</v>
      </c>
      <c r="K348" s="282">
        <v>14</v>
      </c>
      <c r="L348" s="282">
        <v>15</v>
      </c>
      <c r="M348" s="282">
        <v>15</v>
      </c>
      <c r="N348" s="237">
        <f t="shared" si="101"/>
        <v>0</v>
      </c>
      <c r="O348" s="280">
        <f t="shared" si="102"/>
        <v>0</v>
      </c>
      <c r="P348" s="237">
        <f t="shared" si="103"/>
        <v>4.5317220543806644E-2</v>
      </c>
    </row>
    <row r="349" spans="1:16" x14ac:dyDescent="0.25">
      <c r="A349" s="31" t="s">
        <v>51</v>
      </c>
      <c r="B349" s="279">
        <v>7</v>
      </c>
      <c r="C349" s="279">
        <v>6</v>
      </c>
      <c r="D349" s="279">
        <v>8</v>
      </c>
      <c r="E349" s="279">
        <v>8</v>
      </c>
      <c r="F349" s="237">
        <f t="shared" si="98"/>
        <v>0</v>
      </c>
      <c r="G349" s="280">
        <f t="shared" si="99"/>
        <v>0</v>
      </c>
      <c r="H349" s="237">
        <f t="shared" si="100"/>
        <v>2.4464831804281346E-2</v>
      </c>
      <c r="I349" s="281"/>
      <c r="J349" s="282">
        <v>7</v>
      </c>
      <c r="K349" s="282">
        <v>6</v>
      </c>
      <c r="L349" s="282">
        <v>7</v>
      </c>
      <c r="M349" s="282">
        <v>8</v>
      </c>
      <c r="N349" s="237">
        <f t="shared" si="101"/>
        <v>0.14285714285714279</v>
      </c>
      <c r="O349" s="280">
        <f t="shared" si="102"/>
        <v>1</v>
      </c>
      <c r="P349" s="237">
        <f t="shared" si="103"/>
        <v>2.4169184290030211E-2</v>
      </c>
    </row>
    <row r="350" spans="1:16" x14ac:dyDescent="0.25">
      <c r="A350" s="52" t="s">
        <v>57</v>
      </c>
      <c r="B350" s="279">
        <v>4</v>
      </c>
      <c r="C350" s="279">
        <v>5</v>
      </c>
      <c r="D350" s="279">
        <v>6</v>
      </c>
      <c r="E350" s="279">
        <v>6</v>
      </c>
      <c r="F350" s="237">
        <f t="shared" si="98"/>
        <v>0</v>
      </c>
      <c r="G350" s="280">
        <f t="shared" si="99"/>
        <v>0</v>
      </c>
      <c r="H350" s="237">
        <f t="shared" si="100"/>
        <v>1.834862385321101E-2</v>
      </c>
      <c r="I350" s="281"/>
      <c r="J350" s="282">
        <v>4</v>
      </c>
      <c r="K350" s="282">
        <v>5</v>
      </c>
      <c r="L350" s="282">
        <v>6</v>
      </c>
      <c r="M350" s="282">
        <v>5</v>
      </c>
      <c r="N350" s="237">
        <f t="shared" si="101"/>
        <v>-0.16666666666666663</v>
      </c>
      <c r="O350" s="280">
        <f t="shared" si="102"/>
        <v>-1</v>
      </c>
      <c r="P350" s="237">
        <f t="shared" si="103"/>
        <v>1.5105740181268883E-2</v>
      </c>
    </row>
    <row r="351" spans="1:16" x14ac:dyDescent="0.25">
      <c r="A351" s="38" t="s">
        <v>58</v>
      </c>
      <c r="B351" s="279">
        <v>15</v>
      </c>
      <c r="C351" s="279">
        <v>18</v>
      </c>
      <c r="D351" s="279">
        <v>19</v>
      </c>
      <c r="E351" s="279">
        <v>18</v>
      </c>
      <c r="F351" s="237">
        <f t="shared" si="98"/>
        <v>-5.2631578947368474E-2</v>
      </c>
      <c r="G351" s="280">
        <f t="shared" si="99"/>
        <v>-1</v>
      </c>
      <c r="H351" s="237">
        <f t="shared" si="100"/>
        <v>5.5045871559633031E-2</v>
      </c>
      <c r="I351" s="281"/>
      <c r="J351" s="282">
        <v>15</v>
      </c>
      <c r="K351" s="282">
        <v>18</v>
      </c>
      <c r="L351" s="282">
        <v>18</v>
      </c>
      <c r="M351" s="282">
        <v>18</v>
      </c>
      <c r="N351" s="237">
        <f t="shared" si="101"/>
        <v>0</v>
      </c>
      <c r="O351" s="280">
        <f t="shared" si="102"/>
        <v>0</v>
      </c>
      <c r="P351" s="237">
        <f t="shared" si="103"/>
        <v>5.4380664652567974E-2</v>
      </c>
    </row>
    <row r="352" spans="1:16" ht="21" x14ac:dyDescent="0.35">
      <c r="A352" s="291" t="s">
        <v>79</v>
      </c>
      <c r="B352" s="291"/>
      <c r="C352" s="291"/>
      <c r="D352" s="291"/>
      <c r="E352" s="291"/>
      <c r="F352" s="291"/>
      <c r="G352" s="291"/>
      <c r="H352" s="291"/>
      <c r="I352" s="291"/>
      <c r="J352" s="291"/>
      <c r="K352" s="291"/>
      <c r="L352" s="291"/>
      <c r="M352" s="291"/>
      <c r="N352" s="291"/>
      <c r="O352" s="291"/>
      <c r="P352" s="291"/>
    </row>
    <row r="353" spans="1:16" x14ac:dyDescent="0.25">
      <c r="A353" s="67"/>
      <c r="B353" s="11" t="s">
        <v>153</v>
      </c>
      <c r="C353" s="12"/>
      <c r="D353" s="12"/>
      <c r="E353" s="12"/>
      <c r="F353" s="12"/>
      <c r="G353" s="12"/>
      <c r="H353" s="12"/>
      <c r="I353" s="259"/>
      <c r="J353" s="11" t="str">
        <f>$J$324</f>
        <v>acumulado junio (promedio del periodo acumulado)</v>
      </c>
      <c r="K353" s="12"/>
      <c r="L353" s="12"/>
      <c r="M353" s="12"/>
      <c r="N353" s="12"/>
      <c r="O353" s="12"/>
      <c r="P353" s="13"/>
    </row>
    <row r="354" spans="1:16" x14ac:dyDescent="0.25">
      <c r="A354" s="15"/>
      <c r="B354" s="97">
        <f>B$6</f>
        <v>2023</v>
      </c>
      <c r="C354" s="97">
        <f>C$6</f>
        <v>2024</v>
      </c>
      <c r="D354" s="97">
        <f>D$6</f>
        <v>2025</v>
      </c>
      <c r="E354" s="97">
        <f>E$6</f>
        <v>2026</v>
      </c>
      <c r="F354" s="97" t="str">
        <f>CONCATENATE("var ",RIGHT(E354,2),"/",RIGHT(D354,2))</f>
        <v>var 26/25</v>
      </c>
      <c r="G354" s="97" t="str">
        <f>CONCATENATE("dif ",RIGHT(E354,2),"-",RIGHT(D354,2))</f>
        <v>dif 26-25</v>
      </c>
      <c r="H354" s="97" t="str">
        <f>CONCATENATE("cuota ",RIGHT(E354,2))</f>
        <v>cuota 26</v>
      </c>
      <c r="I354" s="261"/>
      <c r="J354" s="97">
        <f>J$6</f>
        <v>2023</v>
      </c>
      <c r="K354" s="97">
        <f>K$6</f>
        <v>2024</v>
      </c>
      <c r="L354" s="97">
        <f>L$6</f>
        <v>2025</v>
      </c>
      <c r="M354" s="97">
        <f>M$6</f>
        <v>2026</v>
      </c>
      <c r="N354" s="97" t="str">
        <f>CONCATENATE("var ",RIGHT(M354,2),"/",RIGHT(L354,2))</f>
        <v>var 26/25</v>
      </c>
      <c r="O354" s="97" t="str">
        <f>CONCATENATE("dif ",RIGHT(M354,2),"-",RIGHT(L354,2))</f>
        <v>dif 26-25</v>
      </c>
      <c r="P354" s="97" t="str">
        <f>CONCATENATE("cuota ",RIGHT(M354,2))</f>
        <v>cuota 26</v>
      </c>
    </row>
    <row r="355" spans="1:16" x14ac:dyDescent="0.25">
      <c r="A355" s="262" t="s">
        <v>4</v>
      </c>
      <c r="B355" s="292">
        <v>124223</v>
      </c>
      <c r="C355" s="292">
        <v>125992</v>
      </c>
      <c r="D355" s="292">
        <v>123702</v>
      </c>
      <c r="E355" s="292">
        <v>128809</v>
      </c>
      <c r="F355" s="264">
        <f>E355/D355-1</f>
        <v>4.128470032820819E-2</v>
      </c>
      <c r="G355" s="293">
        <f t="shared" ref="G355:G366" si="104">E355-D355</f>
        <v>5107</v>
      </c>
      <c r="H355" s="264">
        <f t="shared" ref="H355:H366" si="105">E355/$E$355</f>
        <v>1</v>
      </c>
      <c r="I355" s="266"/>
      <c r="J355" s="292">
        <v>125315</v>
      </c>
      <c r="K355" s="292">
        <v>126913</v>
      </c>
      <c r="L355" s="292">
        <v>125277</v>
      </c>
      <c r="M355" s="292">
        <v>128806</v>
      </c>
      <c r="N355" s="264">
        <f t="shared" ref="N355:N366" si="106">M355/L355-1</f>
        <v>2.8169576219098547E-2</v>
      </c>
      <c r="O355" s="293">
        <f t="shared" ref="O355:O366" si="107">M355-L355</f>
        <v>3529</v>
      </c>
      <c r="P355" s="264">
        <f>M355/$M$355</f>
        <v>1</v>
      </c>
    </row>
    <row r="356" spans="1:16" x14ac:dyDescent="0.25">
      <c r="A356" s="268" t="s">
        <v>5</v>
      </c>
      <c r="B356" s="294">
        <v>88140</v>
      </c>
      <c r="C356" s="294">
        <v>90425</v>
      </c>
      <c r="D356" s="294">
        <v>87684</v>
      </c>
      <c r="E356" s="294">
        <v>92698</v>
      </c>
      <c r="F356" s="270">
        <f t="shared" ref="F356:F366" si="108">E356/D356-1</f>
        <v>5.7182610282377588E-2</v>
      </c>
      <c r="G356" s="295">
        <f t="shared" si="104"/>
        <v>5014</v>
      </c>
      <c r="H356" s="270">
        <f t="shared" si="105"/>
        <v>0.71965468251442055</v>
      </c>
      <c r="I356" s="272"/>
      <c r="J356" s="294">
        <v>88949</v>
      </c>
      <c r="K356" s="294">
        <v>91046</v>
      </c>
      <c r="L356" s="294">
        <v>89366</v>
      </c>
      <c r="M356" s="294">
        <v>92774</v>
      </c>
      <c r="N356" s="270">
        <f t="shared" si="106"/>
        <v>3.8135308730389728E-2</v>
      </c>
      <c r="O356" s="295">
        <f t="shared" si="107"/>
        <v>3408</v>
      </c>
      <c r="P356" s="270">
        <f t="shared" ref="P356:P366" si="109">M356/$M$355</f>
        <v>0.72026147850255418</v>
      </c>
    </row>
    <row r="357" spans="1:16" x14ac:dyDescent="0.25">
      <c r="A357" s="60" t="s">
        <v>6</v>
      </c>
      <c r="B357" s="296">
        <v>16225</v>
      </c>
      <c r="C357" s="296">
        <v>17518</v>
      </c>
      <c r="D357" s="296">
        <v>17268</v>
      </c>
      <c r="E357" s="296">
        <v>19822</v>
      </c>
      <c r="F357" s="275">
        <f t="shared" si="108"/>
        <v>0.14790363678480434</v>
      </c>
      <c r="G357" s="297">
        <f t="shared" si="104"/>
        <v>2554</v>
      </c>
      <c r="H357" s="275">
        <f t="shared" si="105"/>
        <v>0.15388676257093836</v>
      </c>
      <c r="I357" s="277"/>
      <c r="J357" s="296">
        <v>16514</v>
      </c>
      <c r="K357" s="296">
        <v>17518</v>
      </c>
      <c r="L357" s="296">
        <v>17835</v>
      </c>
      <c r="M357" s="296">
        <v>19635</v>
      </c>
      <c r="N357" s="275">
        <f t="shared" si="106"/>
        <v>0.10092514718250634</v>
      </c>
      <c r="O357" s="297">
        <f t="shared" si="107"/>
        <v>1800</v>
      </c>
      <c r="P357" s="275">
        <f t="shared" si="109"/>
        <v>0.15243855099917705</v>
      </c>
    </row>
    <row r="358" spans="1:16" x14ac:dyDescent="0.25">
      <c r="A358" s="31" t="s">
        <v>7</v>
      </c>
      <c r="B358" s="298">
        <v>56018</v>
      </c>
      <c r="C358" s="298">
        <v>56722</v>
      </c>
      <c r="D358" s="298">
        <v>54871</v>
      </c>
      <c r="E358" s="298">
        <v>56823</v>
      </c>
      <c r="F358" s="237">
        <f t="shared" si="108"/>
        <v>3.5574347105028048E-2</v>
      </c>
      <c r="G358" s="299">
        <f t="shared" si="104"/>
        <v>1952</v>
      </c>
      <c r="H358" s="237">
        <f t="shared" si="105"/>
        <v>0.44114153514117804</v>
      </c>
      <c r="I358" s="281"/>
      <c r="J358" s="298">
        <v>55545</v>
      </c>
      <c r="K358" s="298">
        <v>56829</v>
      </c>
      <c r="L358" s="298">
        <v>55624</v>
      </c>
      <c r="M358" s="298">
        <v>56820</v>
      </c>
      <c r="N358" s="237">
        <f t="shared" si="106"/>
        <v>2.1501510139508184E-2</v>
      </c>
      <c r="O358" s="299">
        <f t="shared" si="107"/>
        <v>1196</v>
      </c>
      <c r="P358" s="237">
        <f t="shared" si="109"/>
        <v>0.44112851885781718</v>
      </c>
    </row>
    <row r="359" spans="1:16" x14ac:dyDescent="0.25">
      <c r="A359" s="31" t="s">
        <v>8</v>
      </c>
      <c r="B359" s="298">
        <v>13266</v>
      </c>
      <c r="C359" s="298">
        <v>13426</v>
      </c>
      <c r="D359" s="298">
        <v>12759</v>
      </c>
      <c r="E359" s="298">
        <v>13202</v>
      </c>
      <c r="F359" s="237">
        <f t="shared" si="108"/>
        <v>3.4720589387883027E-2</v>
      </c>
      <c r="G359" s="299">
        <f t="shared" si="104"/>
        <v>443</v>
      </c>
      <c r="H359" s="237">
        <f t="shared" si="105"/>
        <v>0.10249283823335326</v>
      </c>
      <c r="I359" s="281"/>
      <c r="J359" s="298">
        <v>14157</v>
      </c>
      <c r="K359" s="298">
        <v>13939</v>
      </c>
      <c r="L359" s="298">
        <v>13125</v>
      </c>
      <c r="M359" s="298">
        <v>13421</v>
      </c>
      <c r="N359" s="237">
        <f t="shared" si="106"/>
        <v>2.2552380952380879E-2</v>
      </c>
      <c r="O359" s="299">
        <f t="shared" si="107"/>
        <v>296</v>
      </c>
      <c r="P359" s="237">
        <f t="shared" si="109"/>
        <v>0.10419545673338199</v>
      </c>
    </row>
    <row r="360" spans="1:16" x14ac:dyDescent="0.25">
      <c r="A360" s="31" t="s">
        <v>9</v>
      </c>
      <c r="B360" s="298">
        <v>2046</v>
      </c>
      <c r="C360" s="298">
        <v>2066</v>
      </c>
      <c r="D360" s="298">
        <v>2094</v>
      </c>
      <c r="E360" s="298">
        <v>2128</v>
      </c>
      <c r="F360" s="237">
        <f t="shared" si="108"/>
        <v>1.6236867239732611E-2</v>
      </c>
      <c r="G360" s="299">
        <f t="shared" si="104"/>
        <v>34</v>
      </c>
      <c r="H360" s="237">
        <f t="shared" si="105"/>
        <v>1.6520584741749413E-2</v>
      </c>
      <c r="I360" s="281"/>
      <c r="J360" s="298">
        <v>2147</v>
      </c>
      <c r="K360" s="298">
        <v>2079</v>
      </c>
      <c r="L360" s="298">
        <v>2089</v>
      </c>
      <c r="M360" s="298">
        <v>2163</v>
      </c>
      <c r="N360" s="237">
        <f t="shared" si="106"/>
        <v>3.5423647678314962E-2</v>
      </c>
      <c r="O360" s="299">
        <f t="shared" si="107"/>
        <v>74</v>
      </c>
      <c r="P360" s="237">
        <f t="shared" si="109"/>
        <v>1.6792695992422713E-2</v>
      </c>
    </row>
    <row r="361" spans="1:16" x14ac:dyDescent="0.25">
      <c r="A361" s="52" t="s">
        <v>10</v>
      </c>
      <c r="B361" s="300">
        <v>585</v>
      </c>
      <c r="C361" s="300">
        <v>693</v>
      </c>
      <c r="D361" s="300">
        <v>692</v>
      </c>
      <c r="E361" s="300">
        <v>723</v>
      </c>
      <c r="F361" s="284">
        <f t="shared" si="108"/>
        <v>4.4797687861271696E-2</v>
      </c>
      <c r="G361" s="301">
        <f t="shared" si="104"/>
        <v>31</v>
      </c>
      <c r="H361" s="284">
        <f t="shared" si="105"/>
        <v>5.6129618272015153E-3</v>
      </c>
      <c r="I361" s="286"/>
      <c r="J361" s="300">
        <v>585</v>
      </c>
      <c r="K361" s="300">
        <v>680</v>
      </c>
      <c r="L361" s="300">
        <v>692</v>
      </c>
      <c r="M361" s="300">
        <v>734</v>
      </c>
      <c r="N361" s="284">
        <f t="shared" si="106"/>
        <v>6.0693641618497107E-2</v>
      </c>
      <c r="O361" s="301">
        <f t="shared" si="107"/>
        <v>42</v>
      </c>
      <c r="P361" s="284">
        <f t="shared" si="109"/>
        <v>5.6984923062590254E-3</v>
      </c>
    </row>
    <row r="362" spans="1:16" x14ac:dyDescent="0.25">
      <c r="A362" s="288" t="s">
        <v>11</v>
      </c>
      <c r="B362" s="294">
        <v>36083</v>
      </c>
      <c r="C362" s="294">
        <v>35567</v>
      </c>
      <c r="D362" s="294">
        <v>36018</v>
      </c>
      <c r="E362" s="294">
        <v>36111</v>
      </c>
      <c r="F362" s="270">
        <f t="shared" si="108"/>
        <v>2.5820423121771796E-3</v>
      </c>
      <c r="G362" s="295">
        <f t="shared" si="104"/>
        <v>93</v>
      </c>
      <c r="H362" s="270">
        <f t="shared" si="105"/>
        <v>0.28034531748557945</v>
      </c>
      <c r="I362" s="272"/>
      <c r="J362" s="294">
        <v>36365</v>
      </c>
      <c r="K362" s="294">
        <v>35867</v>
      </c>
      <c r="L362" s="294">
        <v>35910</v>
      </c>
      <c r="M362" s="294">
        <v>36031</v>
      </c>
      <c r="N362" s="270">
        <f t="shared" si="106"/>
        <v>3.3695349484823556E-3</v>
      </c>
      <c r="O362" s="295">
        <f t="shared" si="107"/>
        <v>121</v>
      </c>
      <c r="P362" s="270">
        <f t="shared" si="109"/>
        <v>0.27973075788394952</v>
      </c>
    </row>
    <row r="363" spans="1:16" x14ac:dyDescent="0.25">
      <c r="A363" s="60" t="s">
        <v>12</v>
      </c>
      <c r="B363" s="298">
        <v>2117</v>
      </c>
      <c r="C363" s="298">
        <v>2119</v>
      </c>
      <c r="D363" s="298">
        <v>2201</v>
      </c>
      <c r="E363" s="298">
        <v>2201</v>
      </c>
      <c r="F363" s="275">
        <f t="shared" si="108"/>
        <v>0</v>
      </c>
      <c r="G363" s="297">
        <f t="shared" si="104"/>
        <v>0</v>
      </c>
      <c r="H363" s="275">
        <f t="shared" si="105"/>
        <v>1.7087315327345139E-2</v>
      </c>
      <c r="I363" s="277"/>
      <c r="J363" s="298">
        <v>2117</v>
      </c>
      <c r="K363" s="298">
        <v>2117</v>
      </c>
      <c r="L363" s="298">
        <v>2201</v>
      </c>
      <c r="M363" s="298">
        <v>2201</v>
      </c>
      <c r="N363" s="275">
        <f t="shared" si="106"/>
        <v>0</v>
      </c>
      <c r="O363" s="297">
        <f t="shared" si="107"/>
        <v>0</v>
      </c>
      <c r="P363" s="275">
        <f t="shared" si="109"/>
        <v>1.7087713305280808E-2</v>
      </c>
    </row>
    <row r="364" spans="1:16" x14ac:dyDescent="0.25">
      <c r="A364" s="31" t="s">
        <v>8</v>
      </c>
      <c r="B364" s="298">
        <v>21400</v>
      </c>
      <c r="C364" s="298">
        <v>21284</v>
      </c>
      <c r="D364" s="298">
        <v>21540</v>
      </c>
      <c r="E364" s="298">
        <v>21812</v>
      </c>
      <c r="F364" s="237">
        <f t="shared" si="108"/>
        <v>1.2627669452182078E-2</v>
      </c>
      <c r="G364" s="299">
        <f t="shared" si="104"/>
        <v>272</v>
      </c>
      <c r="H364" s="237">
        <f t="shared" si="105"/>
        <v>0.16933599360293147</v>
      </c>
      <c r="I364" s="281"/>
      <c r="J364" s="298">
        <v>21562</v>
      </c>
      <c r="K364" s="298">
        <v>21217</v>
      </c>
      <c r="L364" s="298">
        <v>21432</v>
      </c>
      <c r="M364" s="298">
        <v>21780</v>
      </c>
      <c r="N364" s="237">
        <f t="shared" si="106"/>
        <v>1.6237402015677471E-2</v>
      </c>
      <c r="O364" s="299">
        <f t="shared" si="107"/>
        <v>348</v>
      </c>
      <c r="P364" s="237">
        <f t="shared" si="109"/>
        <v>0.16909150194866698</v>
      </c>
    </row>
    <row r="365" spans="1:16" x14ac:dyDescent="0.25">
      <c r="A365" s="31" t="s">
        <v>9</v>
      </c>
      <c r="B365" s="298">
        <v>9205</v>
      </c>
      <c r="C365" s="298">
        <v>8687</v>
      </c>
      <c r="D365" s="298">
        <v>8753</v>
      </c>
      <c r="E365" s="298">
        <v>8550</v>
      </c>
      <c r="F365" s="237">
        <f t="shared" si="108"/>
        <v>-2.3192048440534685E-2</v>
      </c>
      <c r="G365" s="299">
        <f t="shared" si="104"/>
        <v>-203</v>
      </c>
      <c r="H365" s="237">
        <f t="shared" si="105"/>
        <v>6.6377349408814595E-2</v>
      </c>
      <c r="I365" s="281"/>
      <c r="J365" s="298">
        <v>9285</v>
      </c>
      <c r="K365" s="298">
        <v>9114</v>
      </c>
      <c r="L365" s="298">
        <v>8762</v>
      </c>
      <c r="M365" s="298">
        <v>8464</v>
      </c>
      <c r="N365" s="237">
        <f t="shared" si="106"/>
        <v>-3.4010499885870793E-2</v>
      </c>
      <c r="O365" s="299">
        <f t="shared" si="107"/>
        <v>-298</v>
      </c>
      <c r="P365" s="237">
        <f t="shared" si="109"/>
        <v>6.5711224632392901E-2</v>
      </c>
    </row>
    <row r="366" spans="1:16" x14ac:dyDescent="0.25">
      <c r="A366" s="63" t="s">
        <v>10</v>
      </c>
      <c r="B366" s="300">
        <v>3361</v>
      </c>
      <c r="C366" s="300">
        <v>3477</v>
      </c>
      <c r="D366" s="300">
        <v>3524</v>
      </c>
      <c r="E366" s="300">
        <v>3548</v>
      </c>
      <c r="F366" s="250">
        <f t="shared" si="108"/>
        <v>6.8104426787740646E-3</v>
      </c>
      <c r="G366" s="302">
        <f t="shared" si="104"/>
        <v>24</v>
      </c>
      <c r="H366" s="250">
        <f t="shared" si="105"/>
        <v>2.754465914648821E-2</v>
      </c>
      <c r="I366" s="290"/>
      <c r="J366" s="300">
        <v>3401</v>
      </c>
      <c r="K366" s="300">
        <v>3418</v>
      </c>
      <c r="L366" s="300">
        <v>3514</v>
      </c>
      <c r="M366" s="300">
        <v>3585</v>
      </c>
      <c r="N366" s="250">
        <f t="shared" si="106"/>
        <v>2.0204894706886689E-2</v>
      </c>
      <c r="O366" s="302">
        <f t="shared" si="107"/>
        <v>71</v>
      </c>
      <c r="P366" s="250">
        <f t="shared" si="109"/>
        <v>2.7832554384112543E-2</v>
      </c>
    </row>
    <row r="367" spans="1:16" ht="21" x14ac:dyDescent="0.35">
      <c r="A367" s="291" t="s">
        <v>80</v>
      </c>
      <c r="B367" s="291"/>
      <c r="C367" s="291"/>
      <c r="D367" s="291"/>
      <c r="E367" s="291"/>
      <c r="F367" s="291"/>
      <c r="G367" s="291"/>
      <c r="H367" s="291"/>
      <c r="I367" s="291"/>
      <c r="J367" s="291"/>
      <c r="K367" s="291"/>
      <c r="L367" s="291"/>
      <c r="M367" s="291"/>
      <c r="N367" s="291"/>
      <c r="O367" s="291"/>
      <c r="P367" s="291"/>
    </row>
    <row r="368" spans="1:16" x14ac:dyDescent="0.25">
      <c r="A368" s="67"/>
      <c r="B368" s="11" t="s">
        <v>153</v>
      </c>
      <c r="C368" s="12"/>
      <c r="D368" s="12"/>
      <c r="E368" s="12"/>
      <c r="F368" s="12"/>
      <c r="G368" s="12"/>
      <c r="H368" s="12"/>
      <c r="I368" s="259"/>
      <c r="J368" s="11" t="str">
        <f>$J$324</f>
        <v>acumulado junio (promedio del periodo acumulado)</v>
      </c>
      <c r="K368" s="12"/>
      <c r="L368" s="12"/>
      <c r="M368" s="12"/>
      <c r="N368" s="12"/>
      <c r="O368" s="12"/>
      <c r="P368" s="13"/>
    </row>
    <row r="369" spans="1:16" x14ac:dyDescent="0.25">
      <c r="A369" s="15"/>
      <c r="B369" s="97">
        <f>B$6</f>
        <v>2023</v>
      </c>
      <c r="C369" s="97">
        <f>C$6</f>
        <v>2024</v>
      </c>
      <c r="D369" s="97">
        <f>D$6</f>
        <v>2025</v>
      </c>
      <c r="E369" s="97">
        <f>E$6</f>
        <v>2026</v>
      </c>
      <c r="F369" s="97" t="str">
        <f>CONCATENATE("var ",RIGHT(E369,2),"/",RIGHT(D369,2))</f>
        <v>var 26/25</v>
      </c>
      <c r="G369" s="97" t="str">
        <f>CONCATENATE("dif ",RIGHT(E369,2),"-",RIGHT(D369,2))</f>
        <v>dif 26-25</v>
      </c>
      <c r="H369" s="97" t="str">
        <f>CONCATENATE("cuota ",RIGHT(E369,2))</f>
        <v>cuota 26</v>
      </c>
      <c r="I369" s="261"/>
      <c r="J369" s="97">
        <f>J$6</f>
        <v>2023</v>
      </c>
      <c r="K369" s="97">
        <f>K$6</f>
        <v>2024</v>
      </c>
      <c r="L369" s="97">
        <f>L$6</f>
        <v>2025</v>
      </c>
      <c r="M369" s="97">
        <f>M$6</f>
        <v>2026</v>
      </c>
      <c r="N369" s="97" t="str">
        <f>CONCATENATE("var ",RIGHT(M369,2),"/",RIGHT(L369,2))</f>
        <v>var 26/25</v>
      </c>
      <c r="O369" s="97" t="str">
        <f>CONCATENATE("dif ",RIGHT(M369,2),"-",RIGHT(L369,2))</f>
        <v>dif 26-25</v>
      </c>
      <c r="P369" s="97" t="str">
        <f>CONCATENATE("cuota ",RIGHT(M369,2))</f>
        <v>cuota 26</v>
      </c>
    </row>
    <row r="370" spans="1:16" x14ac:dyDescent="0.25">
      <c r="A370" s="262" t="s">
        <v>48</v>
      </c>
      <c r="B370" s="292">
        <v>124223</v>
      </c>
      <c r="C370" s="292">
        <v>125992</v>
      </c>
      <c r="D370" s="292">
        <v>123702</v>
      </c>
      <c r="E370" s="292">
        <v>128809</v>
      </c>
      <c r="F370" s="264">
        <f t="shared" ref="F370:F380" si="110">E370/D370-1</f>
        <v>4.128470032820819E-2</v>
      </c>
      <c r="G370" s="293">
        <f t="shared" ref="G370:G380" si="111">E370-D370</f>
        <v>5107</v>
      </c>
      <c r="H370" s="264">
        <f t="shared" ref="H370:H380" si="112">E370/$E$370</f>
        <v>1</v>
      </c>
      <c r="I370" s="266"/>
      <c r="J370" s="292">
        <v>125315</v>
      </c>
      <c r="K370" s="292">
        <v>126913</v>
      </c>
      <c r="L370" s="292">
        <v>125277</v>
      </c>
      <c r="M370" s="292">
        <v>128806</v>
      </c>
      <c r="N370" s="264">
        <f t="shared" ref="N370:N380" si="113">M370/L370-1</f>
        <v>2.8169576219098547E-2</v>
      </c>
      <c r="O370" s="293">
        <f t="shared" ref="O370:O380" si="114">M370-L370</f>
        <v>3529</v>
      </c>
      <c r="P370" s="264">
        <f>M370/$M$370</f>
        <v>1</v>
      </c>
    </row>
    <row r="371" spans="1:16" x14ac:dyDescent="0.25">
      <c r="A371" s="88" t="s">
        <v>49</v>
      </c>
      <c r="B371" s="298">
        <v>45920</v>
      </c>
      <c r="C371" s="298">
        <v>46039</v>
      </c>
      <c r="D371" s="296">
        <v>43954</v>
      </c>
      <c r="E371" s="298">
        <v>47275</v>
      </c>
      <c r="F371" s="237">
        <f t="shared" si="110"/>
        <v>7.5556263366246545E-2</v>
      </c>
      <c r="G371" s="299">
        <f t="shared" si="111"/>
        <v>3321</v>
      </c>
      <c r="H371" s="237">
        <f t="shared" si="112"/>
        <v>0.36701627991832869</v>
      </c>
      <c r="I371" s="281"/>
      <c r="J371" s="298">
        <v>45845</v>
      </c>
      <c r="K371" s="298">
        <v>46329</v>
      </c>
      <c r="L371" s="298">
        <v>44589</v>
      </c>
      <c r="M371" s="298">
        <v>46987</v>
      </c>
      <c r="N371" s="237">
        <f t="shared" si="113"/>
        <v>5.3780080288860388E-2</v>
      </c>
      <c r="O371" s="299">
        <f t="shared" si="114"/>
        <v>2398</v>
      </c>
      <c r="P371" s="237">
        <f t="shared" ref="P371:P380" si="115">M371/$M$370</f>
        <v>0.36478890734903652</v>
      </c>
    </row>
    <row r="372" spans="1:16" x14ac:dyDescent="0.25">
      <c r="A372" s="31" t="s">
        <v>50</v>
      </c>
      <c r="B372" s="298">
        <v>37006</v>
      </c>
      <c r="C372" s="298">
        <v>37000</v>
      </c>
      <c r="D372" s="298">
        <v>37015</v>
      </c>
      <c r="E372" s="298">
        <v>37317</v>
      </c>
      <c r="F372" s="237">
        <f t="shared" si="110"/>
        <v>8.158854518438563E-3</v>
      </c>
      <c r="G372" s="299">
        <f t="shared" si="111"/>
        <v>302</v>
      </c>
      <c r="H372" s="237">
        <f t="shared" si="112"/>
        <v>0.28970801729692802</v>
      </c>
      <c r="I372" s="281"/>
      <c r="J372" s="298">
        <v>37430</v>
      </c>
      <c r="K372" s="298">
        <v>37539</v>
      </c>
      <c r="L372" s="298">
        <v>37431</v>
      </c>
      <c r="M372" s="298">
        <v>37563</v>
      </c>
      <c r="N372" s="237">
        <f t="shared" si="113"/>
        <v>3.5264887392802979E-3</v>
      </c>
      <c r="O372" s="299">
        <f t="shared" si="114"/>
        <v>132</v>
      </c>
      <c r="P372" s="237">
        <f t="shared" si="115"/>
        <v>0.29162461376022858</v>
      </c>
    </row>
    <row r="373" spans="1:16" x14ac:dyDescent="0.25">
      <c r="A373" s="31" t="s">
        <v>52</v>
      </c>
      <c r="B373" s="298">
        <v>18698</v>
      </c>
      <c r="C373" s="298">
        <v>20140</v>
      </c>
      <c r="D373" s="298">
        <v>19634</v>
      </c>
      <c r="E373" s="298">
        <v>20985</v>
      </c>
      <c r="F373" s="237">
        <f t="shared" si="110"/>
        <v>6.8809208515839826E-2</v>
      </c>
      <c r="G373" s="299">
        <f t="shared" si="111"/>
        <v>1351</v>
      </c>
      <c r="H373" s="237">
        <f t="shared" si="112"/>
        <v>0.16291563477707302</v>
      </c>
      <c r="I373" s="281"/>
      <c r="J373" s="298">
        <v>19007</v>
      </c>
      <c r="K373" s="298">
        <v>20016</v>
      </c>
      <c r="L373" s="298">
        <v>19948</v>
      </c>
      <c r="M373" s="298">
        <v>20896</v>
      </c>
      <c r="N373" s="237">
        <f t="shared" si="113"/>
        <v>4.752356125927415E-2</v>
      </c>
      <c r="O373" s="299">
        <f t="shared" si="114"/>
        <v>948</v>
      </c>
      <c r="P373" s="237">
        <f t="shared" si="115"/>
        <v>0.16222846761796811</v>
      </c>
    </row>
    <row r="374" spans="1:16" x14ac:dyDescent="0.25">
      <c r="A374" s="31" t="s">
        <v>53</v>
      </c>
      <c r="B374" s="298">
        <v>4791</v>
      </c>
      <c r="C374" s="298">
        <v>4797</v>
      </c>
      <c r="D374" s="298">
        <v>4605</v>
      </c>
      <c r="E374" s="298">
        <v>4633</v>
      </c>
      <c r="F374" s="237">
        <f t="shared" si="110"/>
        <v>6.0803474484256714E-3</v>
      </c>
      <c r="G374" s="299">
        <f t="shared" si="111"/>
        <v>28</v>
      </c>
      <c r="H374" s="237">
        <f t="shared" si="112"/>
        <v>3.5967983603630183E-2</v>
      </c>
      <c r="I374" s="281"/>
      <c r="J374" s="298">
        <v>4791</v>
      </c>
      <c r="K374" s="298">
        <v>4797</v>
      </c>
      <c r="L374" s="298">
        <v>4820</v>
      </c>
      <c r="M374" s="298">
        <v>4634</v>
      </c>
      <c r="N374" s="237">
        <f t="shared" si="113"/>
        <v>-3.8589211618257235E-2</v>
      </c>
      <c r="O374" s="299">
        <f t="shared" si="114"/>
        <v>-186</v>
      </c>
      <c r="P374" s="237">
        <f t="shared" si="115"/>
        <v>3.5976584941695262E-2</v>
      </c>
    </row>
    <row r="375" spans="1:16" x14ac:dyDescent="0.25">
      <c r="A375" s="31" t="s">
        <v>54</v>
      </c>
      <c r="B375" s="298">
        <v>2739</v>
      </c>
      <c r="C375" s="298">
        <v>2773</v>
      </c>
      <c r="D375" s="298">
        <v>2679</v>
      </c>
      <c r="E375" s="298">
        <v>2935</v>
      </c>
      <c r="F375" s="237">
        <f t="shared" si="110"/>
        <v>9.5558044046285984E-2</v>
      </c>
      <c r="G375" s="299">
        <f t="shared" si="111"/>
        <v>256</v>
      </c>
      <c r="H375" s="237">
        <f t="shared" si="112"/>
        <v>2.2785674914019984E-2</v>
      </c>
      <c r="I375" s="281"/>
      <c r="J375" s="298">
        <v>2828</v>
      </c>
      <c r="K375" s="298">
        <v>2773</v>
      </c>
      <c r="L375" s="298">
        <v>2679</v>
      </c>
      <c r="M375" s="298">
        <v>2981</v>
      </c>
      <c r="N375" s="237">
        <f t="shared" si="113"/>
        <v>0.11272863008585299</v>
      </c>
      <c r="O375" s="299">
        <f t="shared" si="114"/>
        <v>302</v>
      </c>
      <c r="P375" s="237">
        <f t="shared" si="115"/>
        <v>2.3143331832368056E-2</v>
      </c>
    </row>
    <row r="376" spans="1:16" x14ac:dyDescent="0.25">
      <c r="A376" s="31" t="s">
        <v>55</v>
      </c>
      <c r="B376" s="298">
        <v>663</v>
      </c>
      <c r="C376" s="298">
        <v>673</v>
      </c>
      <c r="D376" s="298">
        <v>673</v>
      </c>
      <c r="E376" s="298">
        <v>677</v>
      </c>
      <c r="F376" s="237">
        <f t="shared" si="110"/>
        <v>5.9435364041604544E-3</v>
      </c>
      <c r="G376" s="299">
        <f t="shared" si="111"/>
        <v>4</v>
      </c>
      <c r="H376" s="237">
        <f t="shared" si="112"/>
        <v>5.2558439239494131E-3</v>
      </c>
      <c r="I376" s="281"/>
      <c r="J376" s="298">
        <v>663</v>
      </c>
      <c r="K376" s="298">
        <v>673</v>
      </c>
      <c r="L376" s="298">
        <v>673</v>
      </c>
      <c r="M376" s="298">
        <v>675</v>
      </c>
      <c r="N376" s="237">
        <f t="shared" si="113"/>
        <v>2.9717682020802272E-3</v>
      </c>
      <c r="O376" s="299">
        <f t="shared" si="114"/>
        <v>2</v>
      </c>
      <c r="P376" s="237">
        <f t="shared" si="115"/>
        <v>5.2404391099793489E-3</v>
      </c>
    </row>
    <row r="377" spans="1:16" x14ac:dyDescent="0.25">
      <c r="A377" s="31" t="s">
        <v>56</v>
      </c>
      <c r="B377" s="298">
        <v>6177</v>
      </c>
      <c r="C377" s="298">
        <v>6415</v>
      </c>
      <c r="D377" s="298">
        <v>6497</v>
      </c>
      <c r="E377" s="298">
        <v>6393</v>
      </c>
      <c r="F377" s="237">
        <f t="shared" si="110"/>
        <v>-1.6007388025242375E-2</v>
      </c>
      <c r="G377" s="299">
        <f t="shared" si="111"/>
        <v>-104</v>
      </c>
      <c r="H377" s="237">
        <f t="shared" si="112"/>
        <v>4.9631625119362775E-2</v>
      </c>
      <c r="I377" s="281"/>
      <c r="J377" s="298">
        <v>6296</v>
      </c>
      <c r="K377" s="298">
        <v>6415</v>
      </c>
      <c r="L377" s="298">
        <v>6497</v>
      </c>
      <c r="M377" s="298">
        <v>6445</v>
      </c>
      <c r="N377" s="237">
        <f t="shared" si="113"/>
        <v>-8.003694012621243E-3</v>
      </c>
      <c r="O377" s="299">
        <f t="shared" si="114"/>
        <v>-52</v>
      </c>
      <c r="P377" s="237">
        <f t="shared" si="115"/>
        <v>5.0036488983432451E-2</v>
      </c>
    </row>
    <row r="378" spans="1:16" x14ac:dyDescent="0.25">
      <c r="A378" s="31" t="s">
        <v>51</v>
      </c>
      <c r="B378" s="298">
        <v>912</v>
      </c>
      <c r="C378" s="298">
        <v>763</v>
      </c>
      <c r="D378" s="298">
        <v>916</v>
      </c>
      <c r="E378" s="298">
        <v>905</v>
      </c>
      <c r="F378" s="237">
        <f t="shared" si="110"/>
        <v>-1.2008733624454093E-2</v>
      </c>
      <c r="G378" s="299">
        <f t="shared" si="111"/>
        <v>-11</v>
      </c>
      <c r="H378" s="237">
        <f t="shared" si="112"/>
        <v>7.0259065748511365E-3</v>
      </c>
      <c r="I378" s="281"/>
      <c r="J378" s="298">
        <v>912</v>
      </c>
      <c r="K378" s="298">
        <v>887</v>
      </c>
      <c r="L378" s="298">
        <v>915</v>
      </c>
      <c r="M378" s="298">
        <v>905</v>
      </c>
      <c r="N378" s="237">
        <f t="shared" si="113"/>
        <v>-1.0928961748633892E-2</v>
      </c>
      <c r="O378" s="299">
        <f t="shared" si="114"/>
        <v>-10</v>
      </c>
      <c r="P378" s="237">
        <f t="shared" si="115"/>
        <v>7.0260702141204607E-3</v>
      </c>
    </row>
    <row r="379" spans="1:16" x14ac:dyDescent="0.25">
      <c r="A379" s="52" t="s">
        <v>57</v>
      </c>
      <c r="B379" s="298">
        <v>4276</v>
      </c>
      <c r="C379" s="298">
        <v>4307</v>
      </c>
      <c r="D379" s="298">
        <v>4616</v>
      </c>
      <c r="E379" s="298">
        <v>4616</v>
      </c>
      <c r="F379" s="237">
        <f t="shared" si="110"/>
        <v>0</v>
      </c>
      <c r="G379" s="299">
        <f t="shared" si="111"/>
        <v>0</v>
      </c>
      <c r="H379" s="237">
        <f t="shared" si="112"/>
        <v>3.5836005248080491E-2</v>
      </c>
      <c r="I379" s="281"/>
      <c r="J379" s="298">
        <v>4466</v>
      </c>
      <c r="K379" s="298">
        <v>4392</v>
      </c>
      <c r="L379" s="298">
        <v>4616</v>
      </c>
      <c r="M379" s="298">
        <v>4611</v>
      </c>
      <c r="N379" s="237">
        <f t="shared" si="113"/>
        <v>-1.083188908145627E-3</v>
      </c>
      <c r="O379" s="299">
        <f t="shared" si="114"/>
        <v>-5</v>
      </c>
      <c r="P379" s="237">
        <f t="shared" si="115"/>
        <v>3.5798021831281154E-2</v>
      </c>
    </row>
    <row r="380" spans="1:16" x14ac:dyDescent="0.25">
      <c r="A380" s="38" t="s">
        <v>58</v>
      </c>
      <c r="B380" s="298">
        <v>3041</v>
      </c>
      <c r="C380" s="298">
        <v>3085</v>
      </c>
      <c r="D380" s="298">
        <v>3113</v>
      </c>
      <c r="E380" s="298">
        <v>3073</v>
      </c>
      <c r="F380" s="237">
        <f t="shared" si="110"/>
        <v>-1.2849341471249609E-2</v>
      </c>
      <c r="G380" s="299">
        <f t="shared" si="111"/>
        <v>-40</v>
      </c>
      <c r="H380" s="237">
        <f t="shared" si="112"/>
        <v>2.385702862377629E-2</v>
      </c>
      <c r="I380" s="281"/>
      <c r="J380" s="298">
        <v>3074</v>
      </c>
      <c r="K380" s="298">
        <v>3091</v>
      </c>
      <c r="L380" s="298">
        <v>3108</v>
      </c>
      <c r="M380" s="298">
        <v>3106</v>
      </c>
      <c r="N380" s="237">
        <f t="shared" si="113"/>
        <v>-6.4350064350060521E-4</v>
      </c>
      <c r="O380" s="299">
        <f t="shared" si="114"/>
        <v>-2</v>
      </c>
      <c r="P380" s="237">
        <f t="shared" si="115"/>
        <v>2.4113783519401272E-2</v>
      </c>
    </row>
    <row r="381" spans="1:16" ht="21" x14ac:dyDescent="0.35">
      <c r="A381" s="258" t="s">
        <v>81</v>
      </c>
      <c r="B381" s="258"/>
      <c r="C381" s="258"/>
      <c r="D381" s="258"/>
      <c r="E381" s="258"/>
      <c r="F381" s="258"/>
      <c r="G381" s="258"/>
      <c r="H381" s="258"/>
      <c r="I381" s="258"/>
      <c r="J381" s="258"/>
      <c r="K381" s="258"/>
      <c r="L381" s="258"/>
      <c r="M381" s="258"/>
      <c r="N381" s="258"/>
      <c r="O381" s="258"/>
      <c r="P381" s="258"/>
    </row>
  </sheetData>
  <mergeCells count="78">
    <mergeCell ref="A381:P381"/>
    <mergeCell ref="A352:P352"/>
    <mergeCell ref="B353:H353"/>
    <mergeCell ref="J353:P353"/>
    <mergeCell ref="A367:P367"/>
    <mergeCell ref="B368:H368"/>
    <mergeCell ref="J368:P368"/>
    <mergeCell ref="A323:P323"/>
    <mergeCell ref="B324:H324"/>
    <mergeCell ref="J324:P324"/>
    <mergeCell ref="A338:P338"/>
    <mergeCell ref="B339:H339"/>
    <mergeCell ref="J339:P339"/>
    <mergeCell ref="A306:P306"/>
    <mergeCell ref="A307:P307"/>
    <mergeCell ref="B308:H308"/>
    <mergeCell ref="J308:P308"/>
    <mergeCell ref="A321:P321"/>
    <mergeCell ref="A322:P322"/>
    <mergeCell ref="A276:P276"/>
    <mergeCell ref="B277:H277"/>
    <mergeCell ref="J277:P277"/>
    <mergeCell ref="A290:P290"/>
    <mergeCell ref="A291:P291"/>
    <mergeCell ref="B292:H292"/>
    <mergeCell ref="J292:P292"/>
    <mergeCell ref="B247:H247"/>
    <mergeCell ref="J247:P247"/>
    <mergeCell ref="A260:P260"/>
    <mergeCell ref="B261:H261"/>
    <mergeCell ref="J261:P261"/>
    <mergeCell ref="A275:P275"/>
    <mergeCell ref="A229:P229"/>
    <mergeCell ref="A230:P230"/>
    <mergeCell ref="B231:H231"/>
    <mergeCell ref="J231:P231"/>
    <mergeCell ref="A245:P245"/>
    <mergeCell ref="A246:P246"/>
    <mergeCell ref="A199:P199"/>
    <mergeCell ref="B200:H200"/>
    <mergeCell ref="J200:P200"/>
    <mergeCell ref="A214:P214"/>
    <mergeCell ref="A215:P215"/>
    <mergeCell ref="B216:H216"/>
    <mergeCell ref="J216:P216"/>
    <mergeCell ref="A149:P149"/>
    <mergeCell ref="A150:P150"/>
    <mergeCell ref="B151:H151"/>
    <mergeCell ref="J151:P151"/>
    <mergeCell ref="A185:P185"/>
    <mergeCell ref="B186:H186"/>
    <mergeCell ref="J186:P186"/>
    <mergeCell ref="A120:P120"/>
    <mergeCell ref="B121:H121"/>
    <mergeCell ref="J121:P121"/>
    <mergeCell ref="A134:P134"/>
    <mergeCell ref="B135:H135"/>
    <mergeCell ref="J135:P135"/>
    <mergeCell ref="A69:P69"/>
    <mergeCell ref="B70:H70"/>
    <mergeCell ref="J70:P70"/>
    <mergeCell ref="A84:P84"/>
    <mergeCell ref="A85:P85"/>
    <mergeCell ref="B86:H86"/>
    <mergeCell ref="J86:P86"/>
    <mergeCell ref="A19:P19"/>
    <mergeCell ref="A20:P20"/>
    <mergeCell ref="B21:H21"/>
    <mergeCell ref="J21:P21"/>
    <mergeCell ref="A55:P55"/>
    <mergeCell ref="B56:H56"/>
    <mergeCell ref="J56:P56"/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8901-D9CF-4B1B-A66B-234ACBE146B0}">
  <sheetPr codeName="Hoja13"/>
  <dimension ref="A1:N341"/>
  <sheetViews>
    <sheetView workbookViewId="0">
      <selection activeCell="E21" sqref="E21"/>
    </sheetView>
  </sheetViews>
  <sheetFormatPr baseColWidth="10" defaultColWidth="11.42578125" defaultRowHeight="15" x14ac:dyDescent="0.25"/>
  <cols>
    <col min="1" max="1" width="55.42578125" style="303" customWidth="1"/>
    <col min="2" max="2" width="14" style="339" customWidth="1"/>
    <col min="3" max="7" width="12.42578125" style="339" customWidth="1"/>
    <col min="8" max="8" width="1.28515625" style="339" customWidth="1"/>
    <col min="9" max="11" width="12.5703125" style="339" customWidth="1"/>
    <col min="12" max="12" width="13.7109375" style="339" customWidth="1"/>
    <col min="13" max="13" width="11.42578125" style="339" customWidth="1"/>
    <col min="14" max="14" width="14" style="339" customWidth="1"/>
  </cols>
  <sheetData>
    <row r="1" spans="1:14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.75" customHeight="1" x14ac:dyDescent="0.25">
      <c r="A2" s="378" t="s">
        <v>1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14" ht="21" x14ac:dyDescent="0.35">
      <c r="A3" s="344" t="s">
        <v>145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4" x14ac:dyDescent="0.25">
      <c r="A4" s="67"/>
      <c r="B4" s="11" t="s">
        <v>153</v>
      </c>
      <c r="C4" s="12"/>
      <c r="D4" s="12"/>
      <c r="E4" s="12"/>
      <c r="F4" s="12"/>
      <c r="G4" s="12"/>
      <c r="H4" s="345"/>
      <c r="I4" s="11" t="str">
        <f>CONCATENATE("acumulado ",B4)</f>
        <v>acumulado junio</v>
      </c>
      <c r="J4" s="12"/>
      <c r="K4" s="12"/>
      <c r="L4" s="12"/>
      <c r="M4" s="12"/>
      <c r="N4" s="12"/>
    </row>
    <row r="5" spans="1:14" x14ac:dyDescent="0.25">
      <c r="A5" s="10"/>
      <c r="B5" s="346">
        <v>2023</v>
      </c>
      <c r="C5" s="346">
        <v>2024</v>
      </c>
      <c r="D5" s="346">
        <v>2025</v>
      </c>
      <c r="E5" s="346">
        <v>2026</v>
      </c>
      <c r="F5" s="346" t="str">
        <f>CONCATENATE("var ",RIGHT(E5,2),"/",RIGHT(D5,2))</f>
        <v>var 26/25</v>
      </c>
      <c r="G5" s="346" t="str">
        <f>CONCATENATE("dif ",RIGHT(E5,2),"-",RIGHT(D5,2))</f>
        <v>dif 26-25</v>
      </c>
      <c r="H5" s="345"/>
      <c r="I5" s="346">
        <v>2023</v>
      </c>
      <c r="J5" s="346">
        <v>2024</v>
      </c>
      <c r="K5" s="346">
        <v>2025</v>
      </c>
      <c r="L5" s="346">
        <v>2026</v>
      </c>
      <c r="M5" s="346" t="str">
        <f>CONCATENATE("var ",RIGHT(L5,2),"/",RIGHT(K5,2))</f>
        <v>var 26/25</v>
      </c>
      <c r="N5" s="346" t="str">
        <f>CONCATENATE("dif ",RIGHT(L5,2),"-",RIGHT(K5,2))</f>
        <v>dif 26-25</v>
      </c>
    </row>
    <row r="6" spans="1:14" x14ac:dyDescent="0.25">
      <c r="A6" s="379" t="s">
        <v>146</v>
      </c>
      <c r="B6" s="380">
        <v>15918</v>
      </c>
      <c r="C6" s="380">
        <v>18380</v>
      </c>
      <c r="D6" s="380">
        <v>18502</v>
      </c>
      <c r="E6" s="380">
        <v>14682</v>
      </c>
      <c r="F6" s="381">
        <f>E6/D6-1</f>
        <v>-0.20646416603610418</v>
      </c>
      <c r="G6" s="380">
        <f t="shared" ref="G6:G12" si="0">E6-D6</f>
        <v>-3820</v>
      </c>
      <c r="H6" s="345"/>
      <c r="I6" s="380">
        <v>15701.5</v>
      </c>
      <c r="J6" s="380">
        <v>17892.166666666668</v>
      </c>
      <c r="K6" s="380">
        <v>19327.166666666668</v>
      </c>
      <c r="L6" s="380">
        <v>16897.166666666668</v>
      </c>
      <c r="M6" s="381">
        <f>L6/K6-1</f>
        <v>-0.12572975862990776</v>
      </c>
      <c r="N6" s="380">
        <f>L6-K6</f>
        <v>-2430</v>
      </c>
    </row>
    <row r="7" spans="1:14" x14ac:dyDescent="0.25">
      <c r="A7" s="379" t="s">
        <v>147</v>
      </c>
      <c r="B7" s="380">
        <v>13919</v>
      </c>
      <c r="C7" s="380">
        <v>16493</v>
      </c>
      <c r="D7" s="380">
        <v>16707</v>
      </c>
      <c r="E7" s="380">
        <v>13431</v>
      </c>
      <c r="F7" s="381">
        <f t="shared" ref="F7:F12" si="1">E7/D7-1</f>
        <v>-0.19608547315496494</v>
      </c>
      <c r="G7" s="380">
        <f t="shared" si="0"/>
        <v>-3276</v>
      </c>
      <c r="H7" s="345"/>
      <c r="I7" s="380">
        <v>14214.833333333334</v>
      </c>
      <c r="J7" s="380">
        <v>16365.333333333334</v>
      </c>
      <c r="K7" s="380">
        <v>17720.5</v>
      </c>
      <c r="L7" s="380">
        <v>15256.666666666666</v>
      </c>
      <c r="M7" s="381">
        <f>L7/K7-1</f>
        <v>-0.13903858995701779</v>
      </c>
      <c r="N7" s="380">
        <f t="shared" ref="N7:N12" si="2">L7-K7</f>
        <v>-2463.8333333333339</v>
      </c>
    </row>
    <row r="8" spans="1:14" x14ac:dyDescent="0.25">
      <c r="A8" s="379" t="s">
        <v>148</v>
      </c>
      <c r="B8" s="380">
        <v>69471</v>
      </c>
      <c r="C8" s="380">
        <v>77406</v>
      </c>
      <c r="D8" s="380">
        <v>76714</v>
      </c>
      <c r="E8" s="380">
        <v>59482</v>
      </c>
      <c r="F8" s="381">
        <f>E8/D8-1</f>
        <v>-0.22462653492191775</v>
      </c>
      <c r="G8" s="380">
        <f t="shared" si="0"/>
        <v>-17232</v>
      </c>
      <c r="H8" s="345"/>
      <c r="I8" s="380">
        <v>68505.666666666672</v>
      </c>
      <c r="J8" s="380">
        <v>76444.166666666672</v>
      </c>
      <c r="K8" s="380">
        <v>80561.833333333328</v>
      </c>
      <c r="L8" s="380">
        <v>68719</v>
      </c>
      <c r="M8" s="381">
        <f>L8/K8-1</f>
        <v>-0.14700302666068088</v>
      </c>
      <c r="N8" s="380">
        <f t="shared" si="2"/>
        <v>-11842.833333333328</v>
      </c>
    </row>
    <row r="9" spans="1:14" x14ac:dyDescent="0.25">
      <c r="A9" s="313" t="s">
        <v>149</v>
      </c>
      <c r="B9" s="382">
        <v>3.92</v>
      </c>
      <c r="C9" s="382">
        <v>4.01</v>
      </c>
      <c r="D9" s="382">
        <v>4.13</v>
      </c>
      <c r="E9" s="382">
        <v>5.44</v>
      </c>
      <c r="F9" s="381">
        <f>E9/D9-1</f>
        <v>0.31719128329297841</v>
      </c>
      <c r="G9" s="382">
        <f t="shared" si="0"/>
        <v>1.3100000000000005</v>
      </c>
      <c r="H9" s="345"/>
      <c r="I9" s="382">
        <v>4.3666666666666671</v>
      </c>
      <c r="J9" s="382">
        <v>4.4966666666666661</v>
      </c>
      <c r="K9" s="382">
        <v>4.3933333333333335</v>
      </c>
      <c r="L9" s="382">
        <v>5.57</v>
      </c>
      <c r="M9" s="381">
        <f t="shared" ref="M9:M12" si="3">L9/K9-1</f>
        <v>0.26783004552352052</v>
      </c>
      <c r="N9" s="382">
        <f t="shared" si="2"/>
        <v>1.1766666666666667</v>
      </c>
    </row>
    <row r="10" spans="1:14" x14ac:dyDescent="0.25">
      <c r="A10" s="313" t="s">
        <v>150</v>
      </c>
      <c r="B10" s="383">
        <v>0.87439999999999996</v>
      </c>
      <c r="C10" s="383">
        <v>0.89729999999999999</v>
      </c>
      <c r="D10" s="383">
        <v>0.90300000000000002</v>
      </c>
      <c r="E10" s="383">
        <v>0.91480000000000006</v>
      </c>
      <c r="F10" s="381">
        <f t="shared" si="1"/>
        <v>1.3067552602436416E-2</v>
      </c>
      <c r="G10" s="383">
        <f t="shared" si="0"/>
        <v>1.1800000000000033E-2</v>
      </c>
      <c r="H10" s="345"/>
      <c r="I10" s="383">
        <v>0.90628333333333333</v>
      </c>
      <c r="J10" s="383">
        <v>0.91610000000000014</v>
      </c>
      <c r="K10" s="383">
        <v>0.91694999999999993</v>
      </c>
      <c r="L10" s="383">
        <v>0.89998333333333336</v>
      </c>
      <c r="M10" s="381">
        <f t="shared" si="3"/>
        <v>-1.85033716851154E-2</v>
      </c>
      <c r="N10" s="383">
        <f t="shared" si="2"/>
        <v>-1.6966666666666574E-2</v>
      </c>
    </row>
    <row r="11" spans="1:14" x14ac:dyDescent="0.25">
      <c r="A11" s="313" t="s">
        <v>151</v>
      </c>
      <c r="B11" s="384">
        <v>113.23</v>
      </c>
      <c r="C11" s="384">
        <v>127.4</v>
      </c>
      <c r="D11" s="384">
        <v>137.72</v>
      </c>
      <c r="E11" s="384">
        <v>126.5</v>
      </c>
      <c r="F11" s="381">
        <f>E11/D11-1</f>
        <v>-8.1469648562300323E-2</v>
      </c>
      <c r="G11" s="384">
        <f t="shared" si="0"/>
        <v>-11.219999999999999</v>
      </c>
      <c r="H11" s="345"/>
      <c r="I11" s="384">
        <v>118.13499999999999</v>
      </c>
      <c r="J11" s="384">
        <v>135.11499999999998</v>
      </c>
      <c r="K11" s="384">
        <v>151.13500000000002</v>
      </c>
      <c r="L11" s="384">
        <v>140.41833333333332</v>
      </c>
      <c r="M11" s="381">
        <f t="shared" si="3"/>
        <v>-7.0907907941024195E-2</v>
      </c>
      <c r="N11" s="384">
        <f t="shared" si="2"/>
        <v>-10.716666666666697</v>
      </c>
    </row>
    <row r="12" spans="1:14" x14ac:dyDescent="0.25">
      <c r="A12" s="313" t="s">
        <v>152</v>
      </c>
      <c r="B12" s="385">
        <v>18782383.120000001</v>
      </c>
      <c r="C12" s="385">
        <v>26036314.52</v>
      </c>
      <c r="D12" s="385">
        <v>29819664.43</v>
      </c>
      <c r="E12" s="385">
        <v>23547445.579999998</v>
      </c>
      <c r="F12" s="381">
        <f t="shared" si="1"/>
        <v>-0.21033834450832556</v>
      </c>
      <c r="G12" s="385">
        <f t="shared" si="0"/>
        <v>-6272218.8500000015</v>
      </c>
      <c r="H12" s="345"/>
      <c r="I12" s="385">
        <v>138529368.28999999</v>
      </c>
      <c r="J12" s="385">
        <v>190440391.80000004</v>
      </c>
      <c r="K12" s="385">
        <v>242203581.71000001</v>
      </c>
      <c r="L12" s="385">
        <v>221362714.93000001</v>
      </c>
      <c r="M12" s="381">
        <f t="shared" si="3"/>
        <v>-8.6046897543214707E-2</v>
      </c>
      <c r="N12" s="385">
        <f t="shared" si="2"/>
        <v>-20840866.780000001</v>
      </c>
    </row>
    <row r="13" spans="1:14" ht="21" x14ac:dyDescent="0.3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</row>
    <row r="285" spans="2:14" x14ac:dyDescent="0.25">
      <c r="B285" s="340"/>
      <c r="C285" s="340"/>
      <c r="D285" s="340"/>
      <c r="E285" s="340"/>
      <c r="F285" s="340"/>
      <c r="G285" s="340"/>
      <c r="H285" s="341"/>
      <c r="I285"/>
      <c r="J285"/>
      <c r="K285"/>
      <c r="L285"/>
      <c r="M285"/>
      <c r="N285"/>
    </row>
    <row r="286" spans="2:14" x14ac:dyDescent="0.25">
      <c r="B286"/>
      <c r="D286"/>
      <c r="E286"/>
      <c r="F286"/>
      <c r="G286"/>
      <c r="H286" s="342"/>
      <c r="J286"/>
      <c r="L286"/>
    </row>
    <row r="287" spans="2:14" x14ac:dyDescent="0.25">
      <c r="B287"/>
      <c r="D287"/>
      <c r="E287"/>
      <c r="F287"/>
      <c r="G287"/>
      <c r="H287" s="342"/>
      <c r="J287"/>
      <c r="L287"/>
    </row>
    <row r="288" spans="2:14" x14ac:dyDescent="0.25">
      <c r="B288"/>
      <c r="D288"/>
      <c r="E288"/>
      <c r="F288"/>
      <c r="G288"/>
      <c r="H288" s="342"/>
      <c r="J288"/>
      <c r="L288"/>
    </row>
    <row r="289" spans="2:14" x14ac:dyDescent="0.25">
      <c r="B289"/>
      <c r="D289"/>
      <c r="E289"/>
      <c r="F289"/>
      <c r="G289"/>
      <c r="H289" s="342"/>
      <c r="J289"/>
      <c r="L289"/>
    </row>
    <row r="290" spans="2:14" x14ac:dyDescent="0.25">
      <c r="B290"/>
      <c r="D290"/>
      <c r="E290"/>
      <c r="F290"/>
      <c r="G290"/>
      <c r="H290" s="342"/>
      <c r="J290"/>
      <c r="L290"/>
    </row>
    <row r="291" spans="2:14" x14ac:dyDescent="0.25">
      <c r="B291"/>
      <c r="D291"/>
      <c r="E291"/>
      <c r="F291"/>
      <c r="G291"/>
      <c r="H291" s="342"/>
      <c r="J291"/>
      <c r="L291"/>
    </row>
    <row r="292" spans="2:14" x14ac:dyDescent="0.25">
      <c r="B292"/>
      <c r="D292"/>
      <c r="E292"/>
      <c r="F292"/>
      <c r="G292"/>
      <c r="H292" s="342"/>
      <c r="J292"/>
      <c r="L292"/>
    </row>
    <row r="293" spans="2:14" x14ac:dyDescent="0.25">
      <c r="B293"/>
      <c r="D293"/>
      <c r="E293"/>
      <c r="F293"/>
      <c r="G293"/>
      <c r="H293" s="342"/>
      <c r="J293"/>
      <c r="L293"/>
    </row>
    <row r="294" spans="2:14" x14ac:dyDescent="0.25">
      <c r="B294"/>
      <c r="D294"/>
      <c r="E294"/>
      <c r="F294"/>
      <c r="G294"/>
      <c r="H294" s="342"/>
      <c r="J294"/>
      <c r="L294"/>
    </row>
    <row r="295" spans="2:14" x14ac:dyDescent="0.25">
      <c r="B295"/>
      <c r="D295"/>
      <c r="E295"/>
      <c r="F295"/>
      <c r="G295"/>
      <c r="H295" s="342"/>
      <c r="J295"/>
      <c r="L295"/>
    </row>
    <row r="296" spans="2:14" x14ac:dyDescent="0.25">
      <c r="B296"/>
      <c r="D296"/>
      <c r="E296"/>
      <c r="F296"/>
      <c r="G296"/>
      <c r="H296" s="342"/>
      <c r="J296"/>
      <c r="L296"/>
    </row>
    <row r="297" spans="2:14" x14ac:dyDescent="0.25">
      <c r="B297"/>
      <c r="D297"/>
      <c r="E297"/>
      <c r="F297"/>
      <c r="G297"/>
      <c r="H297" s="342"/>
      <c r="J297"/>
      <c r="L297"/>
    </row>
    <row r="298" spans="2:14" x14ac:dyDescent="0.25">
      <c r="B298"/>
      <c r="E298"/>
      <c r="F298"/>
      <c r="G298"/>
      <c r="H298" s="342"/>
      <c r="J298"/>
      <c r="L298"/>
    </row>
    <row r="300" spans="2:14" x14ac:dyDescent="0.25">
      <c r="B300" s="340"/>
      <c r="C300" s="340"/>
      <c r="D300" s="340"/>
      <c r="E300" s="340"/>
      <c r="F300" s="340"/>
      <c r="G300" s="340"/>
      <c r="H300" s="341"/>
      <c r="I300"/>
      <c r="J300"/>
      <c r="K300"/>
      <c r="L300"/>
      <c r="M300"/>
      <c r="N300"/>
    </row>
    <row r="301" spans="2:14" x14ac:dyDescent="0.25">
      <c r="B301"/>
      <c r="D301"/>
      <c r="E301"/>
      <c r="F301"/>
      <c r="G301"/>
      <c r="H301" s="342"/>
      <c r="J301"/>
      <c r="M301"/>
      <c r="N301"/>
    </row>
    <row r="302" spans="2:14" x14ac:dyDescent="0.25">
      <c r="B302"/>
      <c r="D302"/>
      <c r="E302"/>
      <c r="F302"/>
      <c r="G302"/>
      <c r="H302" s="342"/>
      <c r="J302"/>
      <c r="M302"/>
      <c r="N302"/>
    </row>
    <row r="303" spans="2:14" x14ac:dyDescent="0.25">
      <c r="B303"/>
      <c r="D303"/>
      <c r="E303"/>
      <c r="F303"/>
      <c r="G303"/>
      <c r="H303" s="342"/>
      <c r="J303"/>
      <c r="M303"/>
      <c r="N303"/>
    </row>
    <row r="304" spans="2:14" x14ac:dyDescent="0.25">
      <c r="B304"/>
      <c r="D304"/>
      <c r="E304"/>
      <c r="F304"/>
      <c r="G304"/>
      <c r="H304" s="342"/>
      <c r="J304"/>
      <c r="M304"/>
      <c r="N304"/>
    </row>
    <row r="305" spans="2:14" x14ac:dyDescent="0.25">
      <c r="B305"/>
      <c r="D305"/>
      <c r="E305"/>
      <c r="F305"/>
      <c r="G305"/>
      <c r="H305" s="342"/>
      <c r="J305"/>
      <c r="M305"/>
      <c r="N305"/>
    </row>
    <row r="306" spans="2:14" x14ac:dyDescent="0.25">
      <c r="B306"/>
      <c r="D306"/>
      <c r="E306"/>
      <c r="F306"/>
      <c r="G306"/>
      <c r="H306" s="342"/>
      <c r="J306"/>
      <c r="M306"/>
      <c r="N306"/>
    </row>
    <row r="307" spans="2:14" x14ac:dyDescent="0.25">
      <c r="B307"/>
      <c r="D307"/>
      <c r="E307"/>
      <c r="F307"/>
      <c r="G307"/>
      <c r="H307" s="342"/>
      <c r="J307"/>
      <c r="M307"/>
      <c r="N307"/>
    </row>
    <row r="308" spans="2:14" x14ac:dyDescent="0.25">
      <c r="B308"/>
      <c r="D308"/>
      <c r="E308"/>
      <c r="F308"/>
      <c r="G308"/>
      <c r="H308" s="342"/>
      <c r="J308"/>
      <c r="M308"/>
      <c r="N308"/>
    </row>
    <row r="309" spans="2:14" x14ac:dyDescent="0.25">
      <c r="B309"/>
      <c r="D309"/>
      <c r="E309"/>
      <c r="F309"/>
      <c r="G309"/>
      <c r="H309" s="342"/>
      <c r="J309"/>
      <c r="M309"/>
      <c r="N309"/>
    </row>
    <row r="310" spans="2:14" x14ac:dyDescent="0.25">
      <c r="B310"/>
      <c r="D310"/>
      <c r="E310"/>
      <c r="F310"/>
      <c r="G310"/>
      <c r="H310" s="342"/>
      <c r="J310"/>
      <c r="M310"/>
      <c r="N310"/>
    </row>
    <row r="311" spans="2:14" x14ac:dyDescent="0.25">
      <c r="B311"/>
      <c r="D311"/>
      <c r="E311"/>
      <c r="F311"/>
      <c r="G311"/>
      <c r="H311" s="342"/>
      <c r="J311"/>
      <c r="M311"/>
      <c r="N311"/>
    </row>
    <row r="312" spans="2:14" x14ac:dyDescent="0.25">
      <c r="B312"/>
      <c r="D312"/>
      <c r="E312"/>
      <c r="F312"/>
      <c r="G312"/>
      <c r="H312" s="342"/>
      <c r="J312"/>
      <c r="M312"/>
      <c r="N312"/>
    </row>
    <row r="314" spans="2:14" x14ac:dyDescent="0.25">
      <c r="B314" s="340"/>
      <c r="C314" s="340"/>
      <c r="D314" s="340"/>
      <c r="E314" s="340"/>
      <c r="F314" s="340"/>
      <c r="G314" s="340"/>
      <c r="H314" s="341"/>
      <c r="I314"/>
      <c r="J314"/>
      <c r="K314"/>
      <c r="L314"/>
      <c r="M314"/>
      <c r="N314"/>
    </row>
    <row r="315" spans="2:14" x14ac:dyDescent="0.25">
      <c r="B315"/>
      <c r="D315"/>
      <c r="E315"/>
      <c r="F315"/>
      <c r="G315"/>
      <c r="H315" s="342"/>
      <c r="J315"/>
      <c r="M315"/>
      <c r="N315"/>
    </row>
    <row r="316" spans="2:14" x14ac:dyDescent="0.25">
      <c r="B316"/>
      <c r="D316"/>
      <c r="E316"/>
      <c r="F316"/>
      <c r="G316"/>
      <c r="H316" s="342"/>
      <c r="J316"/>
      <c r="M316"/>
      <c r="N316"/>
    </row>
    <row r="317" spans="2:14" x14ac:dyDescent="0.25">
      <c r="B317"/>
      <c r="D317"/>
      <c r="E317"/>
      <c r="F317"/>
      <c r="G317"/>
      <c r="H317" s="342"/>
      <c r="J317"/>
      <c r="M317"/>
      <c r="N317"/>
    </row>
    <row r="318" spans="2:14" x14ac:dyDescent="0.25">
      <c r="B318"/>
      <c r="D318"/>
      <c r="E318"/>
      <c r="F318"/>
      <c r="G318"/>
      <c r="H318" s="342"/>
      <c r="J318"/>
      <c r="M318"/>
      <c r="N318"/>
    </row>
    <row r="319" spans="2:14" x14ac:dyDescent="0.25">
      <c r="B319"/>
      <c r="D319"/>
      <c r="E319"/>
      <c r="F319"/>
      <c r="G319"/>
      <c r="H319" s="342"/>
      <c r="J319"/>
      <c r="M319"/>
      <c r="N319"/>
    </row>
    <row r="320" spans="2:14" x14ac:dyDescent="0.25">
      <c r="B320"/>
      <c r="D320"/>
      <c r="E320"/>
      <c r="F320"/>
      <c r="G320"/>
      <c r="H320" s="342"/>
      <c r="J320"/>
      <c r="M320"/>
      <c r="N320"/>
    </row>
    <row r="321" spans="2:14" x14ac:dyDescent="0.25">
      <c r="B321"/>
      <c r="D321"/>
      <c r="E321"/>
      <c r="F321"/>
      <c r="G321"/>
      <c r="H321" s="342"/>
      <c r="J321"/>
      <c r="M321"/>
      <c r="N321"/>
    </row>
    <row r="322" spans="2:14" x14ac:dyDescent="0.25">
      <c r="B322"/>
      <c r="D322"/>
      <c r="E322"/>
      <c r="F322"/>
      <c r="G322"/>
      <c r="H322" s="342"/>
      <c r="J322"/>
      <c r="M322"/>
      <c r="N322"/>
    </row>
    <row r="323" spans="2:14" x14ac:dyDescent="0.25">
      <c r="B323"/>
      <c r="D323"/>
      <c r="E323"/>
      <c r="F323"/>
      <c r="G323"/>
      <c r="H323" s="342"/>
      <c r="J323"/>
      <c r="M323"/>
      <c r="N323"/>
    </row>
    <row r="324" spans="2:14" x14ac:dyDescent="0.25">
      <c r="B324"/>
      <c r="D324"/>
      <c r="E324"/>
      <c r="F324"/>
      <c r="G324"/>
      <c r="H324" s="342"/>
      <c r="J324"/>
      <c r="M324"/>
      <c r="N324"/>
    </row>
    <row r="325" spans="2:14" x14ac:dyDescent="0.25">
      <c r="B325"/>
      <c r="D325"/>
      <c r="E325"/>
      <c r="F325"/>
      <c r="G325"/>
      <c r="H325" s="342"/>
      <c r="J325"/>
      <c r="M325"/>
      <c r="N325"/>
    </row>
    <row r="326" spans="2:14" x14ac:dyDescent="0.25">
      <c r="B326"/>
      <c r="D326"/>
      <c r="E326"/>
      <c r="F326"/>
      <c r="G326"/>
      <c r="H326" s="342"/>
      <c r="J326"/>
      <c r="M326"/>
      <c r="N326"/>
    </row>
    <row r="327" spans="2:14" x14ac:dyDescent="0.25">
      <c r="B327"/>
      <c r="D327"/>
      <c r="E327"/>
      <c r="F327"/>
      <c r="G327"/>
      <c r="H327" s="342"/>
      <c r="J327"/>
      <c r="M327"/>
      <c r="N327"/>
    </row>
    <row r="329" spans="2:14" x14ac:dyDescent="0.25">
      <c r="B329" s="340"/>
      <c r="C329" s="340"/>
      <c r="D329" s="340"/>
      <c r="E329" s="340"/>
      <c r="F329" s="340"/>
      <c r="G329" s="340"/>
      <c r="H329" s="341"/>
      <c r="I329"/>
      <c r="J329"/>
      <c r="K329"/>
      <c r="L329"/>
      <c r="M329"/>
      <c r="N329"/>
    </row>
    <row r="330" spans="2:14" x14ac:dyDescent="0.25">
      <c r="B330"/>
      <c r="D330"/>
      <c r="E330"/>
      <c r="F330"/>
      <c r="G330"/>
      <c r="H330" s="342"/>
      <c r="J330"/>
      <c r="M330"/>
      <c r="N330"/>
    </row>
    <row r="331" spans="2:14" x14ac:dyDescent="0.25">
      <c r="B331"/>
      <c r="D331"/>
      <c r="E331"/>
      <c r="F331"/>
      <c r="G331"/>
      <c r="H331" s="342"/>
      <c r="J331"/>
      <c r="M331"/>
      <c r="N331"/>
    </row>
    <row r="332" spans="2:14" x14ac:dyDescent="0.25">
      <c r="B332"/>
      <c r="D332"/>
      <c r="E332"/>
      <c r="F332"/>
      <c r="G332"/>
      <c r="H332" s="342"/>
      <c r="J332"/>
      <c r="M332"/>
      <c r="N332"/>
    </row>
    <row r="333" spans="2:14" x14ac:dyDescent="0.25">
      <c r="B333"/>
      <c r="D333"/>
      <c r="E333"/>
      <c r="F333"/>
      <c r="G333"/>
      <c r="H333" s="342"/>
      <c r="J333"/>
      <c r="M333"/>
      <c r="N333"/>
    </row>
    <row r="334" spans="2:14" x14ac:dyDescent="0.25">
      <c r="B334"/>
      <c r="D334"/>
      <c r="E334"/>
      <c r="F334"/>
      <c r="G334"/>
      <c r="H334" s="342"/>
      <c r="J334"/>
      <c r="M334"/>
      <c r="N334"/>
    </row>
    <row r="335" spans="2:14" x14ac:dyDescent="0.25">
      <c r="B335"/>
      <c r="D335"/>
      <c r="E335"/>
      <c r="F335"/>
      <c r="G335"/>
      <c r="H335" s="342"/>
      <c r="J335"/>
      <c r="M335"/>
      <c r="N335"/>
    </row>
    <row r="336" spans="2:14" x14ac:dyDescent="0.25">
      <c r="B336"/>
      <c r="D336"/>
      <c r="E336"/>
      <c r="F336"/>
      <c r="G336"/>
      <c r="H336" s="342"/>
      <c r="J336"/>
      <c r="M336"/>
      <c r="N336"/>
    </row>
    <row r="337" spans="2:14" x14ac:dyDescent="0.25">
      <c r="B337"/>
      <c r="D337"/>
      <c r="E337"/>
      <c r="F337"/>
      <c r="G337"/>
      <c r="H337" s="342"/>
      <c r="J337"/>
      <c r="M337"/>
      <c r="N337"/>
    </row>
    <row r="338" spans="2:14" x14ac:dyDescent="0.25">
      <c r="B338"/>
      <c r="D338"/>
      <c r="E338"/>
      <c r="F338"/>
      <c r="G338"/>
      <c r="H338" s="342"/>
      <c r="J338"/>
      <c r="M338"/>
      <c r="N338"/>
    </row>
    <row r="339" spans="2:14" x14ac:dyDescent="0.25">
      <c r="B339"/>
      <c r="D339"/>
      <c r="E339"/>
      <c r="F339"/>
      <c r="G339"/>
      <c r="H339" s="342"/>
      <c r="J339"/>
      <c r="M339"/>
      <c r="N339"/>
    </row>
    <row r="340" spans="2:14" x14ac:dyDescent="0.25">
      <c r="B340"/>
      <c r="D340"/>
      <c r="E340"/>
      <c r="F340"/>
      <c r="G340"/>
      <c r="H340" s="342"/>
      <c r="J340"/>
      <c r="M340"/>
      <c r="N340"/>
    </row>
    <row r="341" spans="2:14" x14ac:dyDescent="0.25">
      <c r="B341"/>
      <c r="D341"/>
      <c r="E341"/>
      <c r="F341"/>
      <c r="G341"/>
      <c r="H341" s="342"/>
      <c r="J341"/>
      <c r="M341"/>
      <c r="N341"/>
    </row>
  </sheetData>
  <mergeCells count="10">
    <mergeCell ref="B285:G285"/>
    <mergeCell ref="B300:G300"/>
    <mergeCell ref="B314:G314"/>
    <mergeCell ref="B329:G329"/>
    <mergeCell ref="A1:N1"/>
    <mergeCell ref="A2:N2"/>
    <mergeCell ref="A3:N3"/>
    <mergeCell ref="B4:G4"/>
    <mergeCell ref="I4:N4"/>
    <mergeCell ref="A13:N13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CF0F-B899-4229-BC4C-D844C156B8B6}">
  <sheetPr codeName="Hoja15"/>
  <dimension ref="A1:V411"/>
  <sheetViews>
    <sheetView workbookViewId="0">
      <selection activeCell="A2" sqref="A2:P2"/>
    </sheetView>
  </sheetViews>
  <sheetFormatPr baseColWidth="10" defaultColWidth="0" defaultRowHeight="15" customHeight="1" zeroHeight="1" x14ac:dyDescent="0.25"/>
  <cols>
    <col min="1" max="1" width="29.85546875" style="303" bestFit="1" customWidth="1"/>
    <col min="2" max="5" width="11.42578125" style="339" customWidth="1"/>
    <col min="6" max="6" width="12.28515625" style="339" customWidth="1"/>
    <col min="7" max="7" width="12.7109375" style="339" customWidth="1"/>
    <col min="8" max="8" width="11.42578125" style="339" customWidth="1"/>
    <col min="9" max="9" width="1.28515625" style="339" customWidth="1"/>
    <col min="10" max="12" width="12.5703125" style="339" customWidth="1"/>
    <col min="13" max="14" width="11.42578125" style="339" customWidth="1"/>
    <col min="15" max="15" width="14" style="339" customWidth="1"/>
    <col min="16" max="16" width="11.42578125" style="339" customWidth="1"/>
    <col min="17" max="20" width="11.42578125" hidden="1" customWidth="1"/>
    <col min="21" max="21" width="24" hidden="1" customWidth="1"/>
    <col min="22" max="16384" width="11.42578125" hidden="1"/>
  </cols>
  <sheetData>
    <row r="1" spans="1:22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 ht="21" x14ac:dyDescent="0.35">
      <c r="A2" s="304" t="s">
        <v>82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</row>
    <row r="3" spans="1:22" ht="21" x14ac:dyDescent="0.25">
      <c r="A3" s="4" t="s">
        <v>83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22" ht="21" x14ac:dyDescent="0.35">
      <c r="A4" s="305" t="s">
        <v>84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</row>
    <row r="5" spans="1:22" x14ac:dyDescent="0.25">
      <c r="A5" s="67"/>
      <c r="B5" s="11" t="s">
        <v>153</v>
      </c>
      <c r="C5" s="12"/>
      <c r="D5" s="12"/>
      <c r="E5" s="12"/>
      <c r="F5" s="12"/>
      <c r="G5" s="12"/>
      <c r="H5" s="13"/>
      <c r="I5" s="306"/>
      <c r="J5" s="11" t="str">
        <f>CONCATENATE("acumulado ",B5)</f>
        <v>acumulado junio</v>
      </c>
      <c r="K5" s="12"/>
      <c r="L5" s="12"/>
      <c r="M5" s="12"/>
      <c r="N5" s="12"/>
      <c r="O5" s="12"/>
      <c r="P5" s="13"/>
    </row>
    <row r="6" spans="1:22" x14ac:dyDescent="0.25">
      <c r="A6" s="15"/>
      <c r="B6" s="17">
        <v>2023</v>
      </c>
      <c r="C6" s="17">
        <v>2024</v>
      </c>
      <c r="D6" s="17">
        <v>2025</v>
      </c>
      <c r="E6" s="17">
        <v>2026</v>
      </c>
      <c r="F6" s="17" t="str">
        <f>CONCATENATE("var ",RIGHT(E6,2),"/",RIGHT(D6,2))</f>
        <v>var 26/25</v>
      </c>
      <c r="G6" s="17" t="str">
        <f>CONCATENATE("dif ",RIGHT(E6,2),"-",RIGHT(D6,2))</f>
        <v>dif 26-25</v>
      </c>
      <c r="H6" s="17" t="str">
        <f>CONCATENATE("cuota ",RIGHT(E6,2))</f>
        <v>cuota 26</v>
      </c>
      <c r="I6" s="306"/>
      <c r="J6" s="17">
        <v>2023</v>
      </c>
      <c r="K6" s="17">
        <v>2024</v>
      </c>
      <c r="L6" s="17">
        <v>2025</v>
      </c>
      <c r="M6" s="17">
        <v>2026</v>
      </c>
      <c r="N6" s="17" t="str">
        <f>CONCATENATE("var ",RIGHT(M6,2),"/",RIGHT(L6,2))</f>
        <v>var 26/25</v>
      </c>
      <c r="O6" s="17" t="str">
        <f>CONCATENATE("dif ",RIGHT(M6,2),"-",RIGHT(L6,2))</f>
        <v>dif 26-25</v>
      </c>
      <c r="P6" s="17" t="str">
        <f>CONCATENATE("cuota ",RIGHT(M6,2))</f>
        <v>cuota 26</v>
      </c>
      <c r="V6" s="307"/>
    </row>
    <row r="7" spans="1:22" x14ac:dyDescent="0.25">
      <c r="A7" s="308" t="s">
        <v>85</v>
      </c>
      <c r="B7" s="309">
        <v>691826</v>
      </c>
      <c r="C7" s="309">
        <v>784395</v>
      </c>
      <c r="D7" s="309">
        <v>807025</v>
      </c>
      <c r="E7" s="309">
        <v>786064</v>
      </c>
      <c r="F7" s="310">
        <f>IFERROR(E7/D7-1,"-")</f>
        <v>-2.5973173073944422E-2</v>
      </c>
      <c r="G7" s="309">
        <f>IFERROR(E7-D7,"-")</f>
        <v>-20961</v>
      </c>
      <c r="H7" s="310">
        <f>E7/$E$7</f>
        <v>1</v>
      </c>
      <c r="I7" s="311"/>
      <c r="J7" s="309">
        <v>4406877</v>
      </c>
      <c r="K7" s="309">
        <v>4934673</v>
      </c>
      <c r="L7" s="309">
        <v>5152392</v>
      </c>
      <c r="M7" s="309">
        <v>5094034</v>
      </c>
      <c r="N7" s="310">
        <f>IFERROR(M7/L7-1,"-")</f>
        <v>-1.1326389762269629E-2</v>
      </c>
      <c r="O7" s="309">
        <f>IFERROR(M7-L7,"-")</f>
        <v>-58358</v>
      </c>
      <c r="P7" s="310">
        <f>M7/$M$7</f>
        <v>1</v>
      </c>
      <c r="V7" s="312"/>
    </row>
    <row r="8" spans="1:22" x14ac:dyDescent="0.25">
      <c r="A8" s="313" t="s">
        <v>86</v>
      </c>
      <c r="B8" s="314">
        <v>650121</v>
      </c>
      <c r="C8" s="314">
        <v>739451</v>
      </c>
      <c r="D8" s="314">
        <v>763794</v>
      </c>
      <c r="E8" s="314">
        <v>740779</v>
      </c>
      <c r="F8" s="315">
        <f>IFERROR(E8/D8-1,"-")</f>
        <v>-3.0132470273398271E-2</v>
      </c>
      <c r="G8" s="314">
        <f>IFERROR(E8-D8,"-")</f>
        <v>-23015</v>
      </c>
      <c r="H8" s="315">
        <f>E8/$E$7</f>
        <v>0.94239018705856015</v>
      </c>
      <c r="I8" s="306"/>
      <c r="J8" s="314">
        <v>4038655</v>
      </c>
      <c r="K8" s="314">
        <v>4564144</v>
      </c>
      <c r="L8" s="314">
        <v>4787089</v>
      </c>
      <c r="M8" s="314">
        <v>4735807</v>
      </c>
      <c r="N8" s="315">
        <f>IFERROR(M8/L8-1,"-")</f>
        <v>-1.0712564566900729E-2</v>
      </c>
      <c r="O8" s="314">
        <f>IFERROR(M8-L8,"-")</f>
        <v>-51282</v>
      </c>
      <c r="P8" s="315">
        <f>M8/$M$7</f>
        <v>0.92967714781644561</v>
      </c>
    </row>
    <row r="9" spans="1:22" x14ac:dyDescent="0.25">
      <c r="A9" s="313" t="s">
        <v>87</v>
      </c>
      <c r="B9" s="314">
        <v>41705</v>
      </c>
      <c r="C9" s="314">
        <v>44944</v>
      </c>
      <c r="D9" s="314">
        <v>43231</v>
      </c>
      <c r="E9" s="314">
        <v>45285</v>
      </c>
      <c r="F9" s="315">
        <f>IFERROR(E9/D9-1,"-")</f>
        <v>4.7512201892160766E-2</v>
      </c>
      <c r="G9" s="314">
        <f>IFERROR(E9-D9,"-")</f>
        <v>2054</v>
      </c>
      <c r="H9" s="315">
        <f>E9/$E$7</f>
        <v>5.7609812941439881E-2</v>
      </c>
      <c r="I9" s="306"/>
      <c r="J9" s="314">
        <v>368222</v>
      </c>
      <c r="K9" s="314">
        <v>370529</v>
      </c>
      <c r="L9" s="314">
        <v>365303</v>
      </c>
      <c r="M9" s="314">
        <v>358227</v>
      </c>
      <c r="N9" s="315">
        <f>IFERROR(M9/L9-1,"-")</f>
        <v>-1.9370221432618906E-2</v>
      </c>
      <c r="O9" s="314">
        <f>IFERROR(M9-L9,"-")</f>
        <v>-7076</v>
      </c>
      <c r="P9" s="315">
        <f>M9/$M$7</f>
        <v>7.032285218355433E-2</v>
      </c>
    </row>
    <row r="10" spans="1:22" ht="21" x14ac:dyDescent="0.35">
      <c r="A10" s="305" t="s">
        <v>88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</row>
    <row r="11" spans="1:22" x14ac:dyDescent="0.25">
      <c r="A11" s="67"/>
      <c r="B11" s="11" t="s">
        <v>153</v>
      </c>
      <c r="C11" s="12"/>
      <c r="D11" s="12"/>
      <c r="E11" s="12"/>
      <c r="F11" s="12"/>
      <c r="G11" s="12"/>
      <c r="H11" s="13"/>
      <c r="I11" s="306"/>
      <c r="J11" s="11" t="str">
        <f>CONCATENATE("acumulado ",B11)</f>
        <v>acumulado junio</v>
      </c>
      <c r="K11" s="12"/>
      <c r="L11" s="12"/>
      <c r="M11" s="12"/>
      <c r="N11" s="12"/>
      <c r="O11" s="12"/>
      <c r="P11" s="13"/>
      <c r="U11" s="316"/>
    </row>
    <row r="12" spans="1:22" x14ac:dyDescent="0.25">
      <c r="A12" s="15" t="s">
        <v>89</v>
      </c>
      <c r="B12" s="17">
        <f>B$6</f>
        <v>2023</v>
      </c>
      <c r="C12" s="17">
        <f t="shared" ref="C12" si="0">C$6</f>
        <v>2024</v>
      </c>
      <c r="D12" s="17">
        <f>D$6</f>
        <v>2025</v>
      </c>
      <c r="E12" s="17">
        <v>2026</v>
      </c>
      <c r="F12" s="17" t="str">
        <f>CONCATENATE("var ",RIGHT(E12,2),"/",RIGHT(D12,2))</f>
        <v>var 26/25</v>
      </c>
      <c r="G12" s="17" t="str">
        <f>CONCATENATE("dif ",RIGHT(E12,2),"-",RIGHT(D12,2))</f>
        <v>dif 26-25</v>
      </c>
      <c r="H12" s="17" t="str">
        <f>CONCATENATE("cuota ",RIGHT(E12,2))</f>
        <v>cuota 26</v>
      </c>
      <c r="I12" s="306"/>
      <c r="J12" s="17">
        <f>J$6</f>
        <v>2023</v>
      </c>
      <c r="K12" s="17">
        <f>K$6</f>
        <v>2024</v>
      </c>
      <c r="L12" s="17">
        <f t="shared" ref="L12:M12" si="1">L$6</f>
        <v>2025</v>
      </c>
      <c r="M12" s="17">
        <f t="shared" si="1"/>
        <v>2026</v>
      </c>
      <c r="N12" s="17" t="str">
        <f>CONCATENATE("var ",RIGHT(M12,2),"/",RIGHT(L12,2))</f>
        <v>var 26/25</v>
      </c>
      <c r="O12" s="17" t="str">
        <f>CONCATENATE("dif ",RIGHT(M12,2),"-",RIGHT(L12,2))</f>
        <v>dif 26-25</v>
      </c>
      <c r="P12" s="17" t="str">
        <f>CONCATENATE("cuota ",RIGHT(M12,2))</f>
        <v>cuota 26</v>
      </c>
      <c r="U12" s="317"/>
    </row>
    <row r="13" spans="1:22" x14ac:dyDescent="0.25">
      <c r="A13" s="318" t="s">
        <v>90</v>
      </c>
      <c r="B13" s="319">
        <v>691826</v>
      </c>
      <c r="C13" s="319">
        <v>784395</v>
      </c>
      <c r="D13" s="319">
        <v>807025</v>
      </c>
      <c r="E13" s="319">
        <v>786064</v>
      </c>
      <c r="F13" s="320">
        <f>IFERROR(E13/D13-1,"-")</f>
        <v>-2.5973173073944422E-2</v>
      </c>
      <c r="G13" s="319">
        <f t="shared" ref="G13:G47" si="2">IFERROR(E13-D13,"-")</f>
        <v>-20961</v>
      </c>
      <c r="H13" s="320">
        <f t="shared" ref="H13:H47" si="3">IFERROR(E13/$E$7,"-")</f>
        <v>1</v>
      </c>
      <c r="I13" s="311"/>
      <c r="J13" s="309">
        <v>4406877</v>
      </c>
      <c r="K13" s="309">
        <v>4934673</v>
      </c>
      <c r="L13" s="309">
        <v>5152392</v>
      </c>
      <c r="M13" s="309">
        <v>5094034</v>
      </c>
      <c r="N13" s="310">
        <f t="shared" ref="N13:N47" si="4">IFERROR(M13/L13-1,"-")</f>
        <v>-1.1326389762269629E-2</v>
      </c>
      <c r="O13" s="309">
        <f t="shared" ref="O13:O47" si="5">IFERROR(M13-L13,"-")</f>
        <v>-58358</v>
      </c>
      <c r="P13" s="310">
        <f>M13/$M$13</f>
        <v>1</v>
      </c>
      <c r="U13" s="317"/>
    </row>
    <row r="14" spans="1:22" x14ac:dyDescent="0.25">
      <c r="A14" s="321" t="s">
        <v>91</v>
      </c>
      <c r="B14" s="322">
        <v>300413</v>
      </c>
      <c r="C14" s="322">
        <v>343650</v>
      </c>
      <c r="D14" s="322">
        <v>361311</v>
      </c>
      <c r="E14" s="322">
        <v>363530</v>
      </c>
      <c r="F14" s="323">
        <f t="shared" ref="F14:F47" si="6">IFERROR(E14/D14-1,"-")</f>
        <v>6.1415235074493424E-3</v>
      </c>
      <c r="G14" s="322">
        <f t="shared" si="2"/>
        <v>2219</v>
      </c>
      <c r="H14" s="323">
        <f t="shared" si="3"/>
        <v>0.4624687048382829</v>
      </c>
      <c r="I14" s="311"/>
      <c r="J14" s="322">
        <v>1682486</v>
      </c>
      <c r="K14" s="322">
        <v>1865102</v>
      </c>
      <c r="L14" s="322">
        <v>1960285</v>
      </c>
      <c r="M14" s="322">
        <v>1947754</v>
      </c>
      <c r="N14" s="323">
        <f>IFERROR(M14/L14-1,"-")</f>
        <v>-6.3924378342945509E-3</v>
      </c>
      <c r="O14" s="322">
        <f t="shared" si="5"/>
        <v>-12531</v>
      </c>
      <c r="P14" s="323">
        <f t="shared" ref="P14:P47" si="7">M14/$M$13</f>
        <v>0.38235983505410448</v>
      </c>
    </row>
    <row r="15" spans="1:22" x14ac:dyDescent="0.25">
      <c r="A15" s="313" t="s">
        <v>92</v>
      </c>
      <c r="B15" s="314">
        <v>125336</v>
      </c>
      <c r="C15" s="314">
        <v>139851</v>
      </c>
      <c r="D15" s="314">
        <v>139784</v>
      </c>
      <c r="E15" s="314">
        <v>140493</v>
      </c>
      <c r="F15" s="315">
        <f t="shared" si="6"/>
        <v>5.0721112573686167E-3</v>
      </c>
      <c r="G15" s="314">
        <f t="shared" si="2"/>
        <v>709</v>
      </c>
      <c r="H15" s="315">
        <f t="shared" si="3"/>
        <v>0.17872972175293614</v>
      </c>
      <c r="I15" s="306"/>
      <c r="J15" s="314">
        <v>688540</v>
      </c>
      <c r="K15" s="314">
        <v>741527</v>
      </c>
      <c r="L15" s="314">
        <v>762319</v>
      </c>
      <c r="M15" s="314">
        <v>783983</v>
      </c>
      <c r="N15" s="315">
        <f t="shared" si="4"/>
        <v>2.8418549190037279E-2</v>
      </c>
      <c r="O15" s="314">
        <f>IFERROR(M15-L15,"-")</f>
        <v>21664</v>
      </c>
      <c r="P15" s="315">
        <f t="shared" si="7"/>
        <v>0.15390219225077806</v>
      </c>
    </row>
    <row r="16" spans="1:22" x14ac:dyDescent="0.25">
      <c r="A16" s="324" t="s">
        <v>93</v>
      </c>
      <c r="B16" s="325">
        <v>175077</v>
      </c>
      <c r="C16" s="325">
        <v>203799</v>
      </c>
      <c r="D16" s="325">
        <v>221527</v>
      </c>
      <c r="E16" s="325">
        <v>223037</v>
      </c>
      <c r="F16" s="326">
        <f t="shared" si="6"/>
        <v>6.8163248723631664E-3</v>
      </c>
      <c r="G16" s="325">
        <f t="shared" si="2"/>
        <v>1510</v>
      </c>
      <c r="H16" s="326">
        <f t="shared" si="3"/>
        <v>0.28373898308534673</v>
      </c>
      <c r="I16" s="306"/>
      <c r="J16" s="325">
        <v>993946</v>
      </c>
      <c r="K16" s="325">
        <v>1123575</v>
      </c>
      <c r="L16" s="325">
        <v>1197966</v>
      </c>
      <c r="M16" s="325">
        <v>1163771</v>
      </c>
      <c r="N16" s="326">
        <f t="shared" si="4"/>
        <v>-2.8544215779078841E-2</v>
      </c>
      <c r="O16" s="325">
        <f t="shared" si="5"/>
        <v>-34195</v>
      </c>
      <c r="P16" s="326">
        <f t="shared" si="7"/>
        <v>0.22845764280332639</v>
      </c>
    </row>
    <row r="17" spans="1:17" x14ac:dyDescent="0.25">
      <c r="A17" s="321" t="s">
        <v>94</v>
      </c>
      <c r="B17" s="322">
        <v>391413</v>
      </c>
      <c r="C17" s="322">
        <v>440745</v>
      </c>
      <c r="D17" s="322">
        <v>445714</v>
      </c>
      <c r="E17" s="322">
        <v>422534</v>
      </c>
      <c r="F17" s="323">
        <f t="shared" si="6"/>
        <v>-5.2006443593874074E-2</v>
      </c>
      <c r="G17" s="322">
        <f t="shared" si="2"/>
        <v>-23180</v>
      </c>
      <c r="H17" s="323">
        <f t="shared" si="3"/>
        <v>0.53753129516171716</v>
      </c>
      <c r="I17" s="311"/>
      <c r="J17" s="322">
        <v>2724391</v>
      </c>
      <c r="K17" s="322">
        <v>3069571</v>
      </c>
      <c r="L17" s="322">
        <v>3192107</v>
      </c>
      <c r="M17" s="322">
        <v>3146280</v>
      </c>
      <c r="N17" s="323">
        <f t="shared" si="4"/>
        <v>-1.4356348330428759E-2</v>
      </c>
      <c r="O17" s="322">
        <f t="shared" si="5"/>
        <v>-45827</v>
      </c>
      <c r="P17" s="323">
        <f t="shared" si="7"/>
        <v>0.61764016494589558</v>
      </c>
    </row>
    <row r="18" spans="1:17" x14ac:dyDescent="0.25">
      <c r="A18" s="313" t="s">
        <v>29</v>
      </c>
      <c r="B18" s="314">
        <v>207751</v>
      </c>
      <c r="C18" s="314">
        <v>224671</v>
      </c>
      <c r="D18" s="314">
        <v>225382</v>
      </c>
      <c r="E18" s="314">
        <v>220477</v>
      </c>
      <c r="F18" s="315">
        <f t="shared" si="6"/>
        <v>-2.1763051175337833E-2</v>
      </c>
      <c r="G18" s="314">
        <f t="shared" si="2"/>
        <v>-4905</v>
      </c>
      <c r="H18" s="315">
        <f t="shared" si="3"/>
        <v>0.28048225080909445</v>
      </c>
      <c r="I18" s="306"/>
      <c r="J18" s="314">
        <v>1239740</v>
      </c>
      <c r="K18" s="314">
        <v>1362823</v>
      </c>
      <c r="L18" s="314">
        <v>1392687</v>
      </c>
      <c r="M18" s="314">
        <v>1384741</v>
      </c>
      <c r="N18" s="315">
        <f t="shared" si="4"/>
        <v>-5.7055174637230532E-3</v>
      </c>
      <c r="O18" s="314">
        <f t="shared" si="5"/>
        <v>-7946</v>
      </c>
      <c r="P18" s="315">
        <f t="shared" si="7"/>
        <v>0.27183583776629683</v>
      </c>
      <c r="Q18" s="303"/>
    </row>
    <row r="19" spans="1:17" x14ac:dyDescent="0.25">
      <c r="A19" s="313" t="s">
        <v>22</v>
      </c>
      <c r="B19" s="314">
        <v>42087</v>
      </c>
      <c r="C19" s="314">
        <v>44613</v>
      </c>
      <c r="D19" s="314">
        <v>48793</v>
      </c>
      <c r="E19" s="314">
        <v>36235</v>
      </c>
      <c r="F19" s="315">
        <f>IFERROR(E19/D19-1,"-")</f>
        <v>-0.25737298382964768</v>
      </c>
      <c r="G19" s="314">
        <f t="shared" si="2"/>
        <v>-12558</v>
      </c>
      <c r="H19" s="315">
        <f t="shared" si="3"/>
        <v>4.6096755480469785E-2</v>
      </c>
      <c r="I19" s="306"/>
      <c r="J19" s="314">
        <v>399196</v>
      </c>
      <c r="K19" s="314">
        <v>444903</v>
      </c>
      <c r="L19" s="314">
        <v>474863</v>
      </c>
      <c r="M19" s="314">
        <v>429001</v>
      </c>
      <c r="N19" s="315">
        <f t="shared" si="4"/>
        <v>-9.6579434489526439E-2</v>
      </c>
      <c r="O19" s="314">
        <f t="shared" si="5"/>
        <v>-45862</v>
      </c>
      <c r="P19" s="315">
        <f t="shared" si="7"/>
        <v>8.4216359765168433E-2</v>
      </c>
      <c r="Q19" s="303"/>
    </row>
    <row r="20" spans="1:17" x14ac:dyDescent="0.25">
      <c r="A20" s="313" t="s">
        <v>95</v>
      </c>
      <c r="B20" s="314">
        <v>16306</v>
      </c>
      <c r="C20" s="314">
        <v>17600</v>
      </c>
      <c r="D20" s="314">
        <v>16845</v>
      </c>
      <c r="E20" s="314">
        <v>18947</v>
      </c>
      <c r="F20" s="315">
        <f t="shared" si="6"/>
        <v>0.12478480261205105</v>
      </c>
      <c r="G20" s="314">
        <f t="shared" si="2"/>
        <v>2102</v>
      </c>
      <c r="H20" s="315">
        <f t="shared" si="3"/>
        <v>2.4103635327403367E-2</v>
      </c>
      <c r="I20" s="306"/>
      <c r="J20" s="314">
        <v>117648</v>
      </c>
      <c r="K20" s="314">
        <v>125277</v>
      </c>
      <c r="L20" s="314">
        <v>131889</v>
      </c>
      <c r="M20" s="314">
        <v>140544</v>
      </c>
      <c r="N20" s="315">
        <f t="shared" si="4"/>
        <v>6.5623365102472464E-2</v>
      </c>
      <c r="O20" s="314">
        <f t="shared" si="5"/>
        <v>8655</v>
      </c>
      <c r="P20" s="315">
        <f t="shared" si="7"/>
        <v>2.7589921857608331E-2</v>
      </c>
      <c r="Q20" s="303"/>
    </row>
    <row r="21" spans="1:17" x14ac:dyDescent="0.25">
      <c r="A21" s="313" t="s">
        <v>96</v>
      </c>
      <c r="B21" s="314">
        <v>15009</v>
      </c>
      <c r="C21" s="314">
        <v>15865</v>
      </c>
      <c r="D21" s="314">
        <v>14397</v>
      </c>
      <c r="E21" s="314">
        <v>15393</v>
      </c>
      <c r="F21" s="315">
        <f t="shared" si="6"/>
        <v>6.9181079391539946E-2</v>
      </c>
      <c r="G21" s="314">
        <f t="shared" si="2"/>
        <v>996</v>
      </c>
      <c r="H21" s="315">
        <f t="shared" si="3"/>
        <v>1.9582374972012456E-2</v>
      </c>
      <c r="I21" s="306"/>
      <c r="J21" s="314">
        <v>97134</v>
      </c>
      <c r="K21" s="314">
        <v>106983</v>
      </c>
      <c r="L21" s="314">
        <v>101250</v>
      </c>
      <c r="M21" s="314">
        <v>106674</v>
      </c>
      <c r="N21" s="315">
        <f t="shared" si="4"/>
        <v>5.3570370370370268E-2</v>
      </c>
      <c r="O21" s="314">
        <f t="shared" si="5"/>
        <v>5424</v>
      </c>
      <c r="P21" s="315">
        <f t="shared" si="7"/>
        <v>2.0940967414037677E-2</v>
      </c>
      <c r="Q21" s="303"/>
    </row>
    <row r="22" spans="1:17" x14ac:dyDescent="0.25">
      <c r="A22" s="313" t="s">
        <v>28</v>
      </c>
      <c r="B22" s="314">
        <v>1428</v>
      </c>
      <c r="C22" s="314">
        <v>1739</v>
      </c>
      <c r="D22" s="314">
        <v>1853</v>
      </c>
      <c r="E22" s="314">
        <v>1615</v>
      </c>
      <c r="F22" s="315">
        <f t="shared" si="6"/>
        <v>-0.12844036697247707</v>
      </c>
      <c r="G22" s="314">
        <f t="shared" si="2"/>
        <v>-238</v>
      </c>
      <c r="H22" s="315">
        <f t="shared" si="3"/>
        <v>2.0545400883388628E-3</v>
      </c>
      <c r="I22" s="306"/>
      <c r="J22" s="314">
        <v>12940</v>
      </c>
      <c r="K22" s="314">
        <v>13516</v>
      </c>
      <c r="L22" s="314">
        <v>13004</v>
      </c>
      <c r="M22" s="314">
        <v>13306</v>
      </c>
      <c r="N22" s="315">
        <f t="shared" si="4"/>
        <v>2.3223623500461477E-2</v>
      </c>
      <c r="O22" s="314">
        <f t="shared" si="5"/>
        <v>302</v>
      </c>
      <c r="P22" s="315">
        <f t="shared" si="7"/>
        <v>2.612075223683234E-3</v>
      </c>
      <c r="Q22" s="303"/>
    </row>
    <row r="23" spans="1:17" x14ac:dyDescent="0.25">
      <c r="A23" s="313" t="s">
        <v>97</v>
      </c>
      <c r="B23" s="314">
        <f>B24+B25+B26+B27</f>
        <v>3256</v>
      </c>
      <c r="C23" s="314">
        <f t="shared" ref="C23:D23" si="8">C24+C25+C26+C27</f>
        <v>3533</v>
      </c>
      <c r="D23" s="314">
        <f t="shared" si="8"/>
        <v>2700</v>
      </c>
      <c r="E23" s="314">
        <f>E24+E25+E26+E27</f>
        <v>1745</v>
      </c>
      <c r="F23" s="315">
        <f t="shared" si="6"/>
        <v>-0.35370370370370374</v>
      </c>
      <c r="G23" s="314">
        <f t="shared" si="2"/>
        <v>-955</v>
      </c>
      <c r="H23" s="315">
        <f t="shared" si="3"/>
        <v>2.219921024242301E-3</v>
      </c>
      <c r="I23" s="306"/>
      <c r="J23" s="314">
        <f>J24+J25+J26+J27</f>
        <v>171896</v>
      </c>
      <c r="K23" s="314">
        <f t="shared" ref="K23:M23" si="9">K24+K25+K26+K27</f>
        <v>170613</v>
      </c>
      <c r="L23" s="314">
        <f t="shared" si="9"/>
        <v>152552</v>
      </c>
      <c r="M23" s="314">
        <f t="shared" si="9"/>
        <v>145522</v>
      </c>
      <c r="N23" s="315">
        <f t="shared" si="4"/>
        <v>-4.6082647228485984E-2</v>
      </c>
      <c r="O23" s="314">
        <f t="shared" si="5"/>
        <v>-7030</v>
      </c>
      <c r="P23" s="315">
        <f t="shared" si="7"/>
        <v>2.8567143446627957E-2</v>
      </c>
      <c r="Q23" s="303"/>
    </row>
    <row r="24" spans="1:17" x14ac:dyDescent="0.25">
      <c r="A24" s="313" t="s">
        <v>27</v>
      </c>
      <c r="B24" s="314">
        <v>0</v>
      </c>
      <c r="C24" s="314">
        <v>0</v>
      </c>
      <c r="D24" s="314">
        <v>0</v>
      </c>
      <c r="E24" s="314">
        <v>0</v>
      </c>
      <c r="F24" s="315" t="str">
        <f>IFERROR(E24/D24-1,"-")</f>
        <v>-</v>
      </c>
      <c r="G24" s="314">
        <f t="shared" si="2"/>
        <v>0</v>
      </c>
      <c r="H24" s="315">
        <f t="shared" si="3"/>
        <v>0</v>
      </c>
      <c r="I24" s="306"/>
      <c r="J24" s="314">
        <v>42208</v>
      </c>
      <c r="K24" s="314">
        <v>41145</v>
      </c>
      <c r="L24" s="314">
        <v>34361</v>
      </c>
      <c r="M24" s="314">
        <v>33592</v>
      </c>
      <c r="N24" s="315">
        <f t="shared" si="4"/>
        <v>-2.2380023864264742E-2</v>
      </c>
      <c r="O24" s="314">
        <f t="shared" si="5"/>
        <v>-769</v>
      </c>
      <c r="P24" s="315">
        <f t="shared" si="7"/>
        <v>6.5943807991858715E-3</v>
      </c>
      <c r="Q24" s="303"/>
    </row>
    <row r="25" spans="1:17" x14ac:dyDescent="0.25">
      <c r="A25" s="313" t="s">
        <v>37</v>
      </c>
      <c r="B25" s="314">
        <v>696</v>
      </c>
      <c r="C25" s="314">
        <v>2</v>
      </c>
      <c r="D25" s="314">
        <v>0</v>
      </c>
      <c r="E25" s="314">
        <v>0</v>
      </c>
      <c r="F25" s="315" t="str">
        <f t="shared" si="6"/>
        <v>-</v>
      </c>
      <c r="G25" s="314">
        <f t="shared" si="2"/>
        <v>0</v>
      </c>
      <c r="H25" s="315">
        <f t="shared" si="3"/>
        <v>0</v>
      </c>
      <c r="I25" s="306"/>
      <c r="J25" s="314">
        <v>39131</v>
      </c>
      <c r="K25" s="314">
        <v>41176</v>
      </c>
      <c r="L25" s="314">
        <v>32150</v>
      </c>
      <c r="M25" s="314">
        <v>32310</v>
      </c>
      <c r="N25" s="315">
        <f>IFERROR(M25/L25-1,"-")</f>
        <v>4.976671850699832E-3</v>
      </c>
      <c r="O25" s="314">
        <f>IFERROR(M25-L25,"-")</f>
        <v>160</v>
      </c>
      <c r="P25" s="315">
        <f>M25/$M$13</f>
        <v>6.3427138491812191E-3</v>
      </c>
      <c r="Q25" s="303"/>
    </row>
    <row r="26" spans="1:17" x14ac:dyDescent="0.25">
      <c r="A26" s="313" t="s">
        <v>25</v>
      </c>
      <c r="B26" s="314">
        <v>1588</v>
      </c>
      <c r="C26" s="314">
        <v>1842</v>
      </c>
      <c r="D26" s="314">
        <v>1880</v>
      </c>
      <c r="E26" s="314">
        <v>1070</v>
      </c>
      <c r="F26" s="315">
        <f t="shared" si="6"/>
        <v>-0.43085106382978722</v>
      </c>
      <c r="G26" s="314">
        <f t="shared" si="2"/>
        <v>-810</v>
      </c>
      <c r="H26" s="315">
        <f t="shared" si="3"/>
        <v>1.361212318589835E-3</v>
      </c>
      <c r="I26" s="306"/>
      <c r="J26" s="314">
        <v>57363</v>
      </c>
      <c r="K26" s="314">
        <v>50280</v>
      </c>
      <c r="L26" s="314">
        <v>49652</v>
      </c>
      <c r="M26" s="314">
        <v>45432</v>
      </c>
      <c r="N26" s="315">
        <f t="shared" si="4"/>
        <v>-8.4991541126238634E-2</v>
      </c>
      <c r="O26" s="314">
        <f t="shared" si="5"/>
        <v>-4220</v>
      </c>
      <c r="P26" s="315">
        <f t="shared" si="7"/>
        <v>8.9186683873723662E-3</v>
      </c>
      <c r="Q26" s="303"/>
    </row>
    <row r="27" spans="1:17" x14ac:dyDescent="0.25">
      <c r="A27" s="313" t="s">
        <v>36</v>
      </c>
      <c r="B27" s="314">
        <v>972</v>
      </c>
      <c r="C27" s="314">
        <v>1689</v>
      </c>
      <c r="D27" s="314">
        <v>820</v>
      </c>
      <c r="E27" s="314">
        <v>675</v>
      </c>
      <c r="F27" s="315">
        <f t="shared" si="6"/>
        <v>-0.17682926829268297</v>
      </c>
      <c r="G27" s="314">
        <f t="shared" si="2"/>
        <v>-145</v>
      </c>
      <c r="H27" s="315">
        <f t="shared" si="3"/>
        <v>8.5870870565246595E-4</v>
      </c>
      <c r="I27" s="306"/>
      <c r="J27" s="314">
        <v>33194</v>
      </c>
      <c r="K27" s="314">
        <v>38012</v>
      </c>
      <c r="L27" s="314">
        <v>36389</v>
      </c>
      <c r="M27" s="314">
        <v>34188</v>
      </c>
      <c r="N27" s="315">
        <f t="shared" si="4"/>
        <v>-6.0485311495232064E-2</v>
      </c>
      <c r="O27" s="314">
        <f t="shared" si="5"/>
        <v>-2201</v>
      </c>
      <c r="P27" s="315">
        <f t="shared" si="7"/>
        <v>6.7113804108885023E-3</v>
      </c>
      <c r="Q27" s="303"/>
    </row>
    <row r="28" spans="1:17" x14ac:dyDescent="0.25">
      <c r="A28" s="313" t="s">
        <v>30</v>
      </c>
      <c r="B28" s="314">
        <v>15624</v>
      </c>
      <c r="C28" s="314">
        <v>19520</v>
      </c>
      <c r="D28" s="314">
        <v>19472</v>
      </c>
      <c r="E28" s="314">
        <v>24235</v>
      </c>
      <c r="F28" s="315">
        <f t="shared" si="6"/>
        <v>0.24460764174198846</v>
      </c>
      <c r="G28" s="314">
        <f t="shared" si="2"/>
        <v>4763</v>
      </c>
      <c r="H28" s="315">
        <f t="shared" si="3"/>
        <v>3.0830822935537055E-2</v>
      </c>
      <c r="I28" s="306"/>
      <c r="J28" s="314">
        <v>119269</v>
      </c>
      <c r="K28" s="314">
        <v>122598</v>
      </c>
      <c r="L28" s="314">
        <v>130513</v>
      </c>
      <c r="M28" s="314">
        <v>148776</v>
      </c>
      <c r="N28" s="315">
        <f t="shared" si="4"/>
        <v>0.13993242052515842</v>
      </c>
      <c r="O28" s="314">
        <f t="shared" si="5"/>
        <v>18263</v>
      </c>
      <c r="P28" s="315">
        <f t="shared" si="7"/>
        <v>2.920592991723259E-2</v>
      </c>
      <c r="Q28" s="303"/>
    </row>
    <row r="29" spans="1:17" x14ac:dyDescent="0.25">
      <c r="A29" s="313" t="s">
        <v>35</v>
      </c>
      <c r="B29" s="314">
        <v>24594</v>
      </c>
      <c r="C29" s="314">
        <v>33203</v>
      </c>
      <c r="D29" s="314">
        <v>32773</v>
      </c>
      <c r="E29" s="314">
        <v>27217</v>
      </c>
      <c r="F29" s="315">
        <f t="shared" si="6"/>
        <v>-0.16952979586855033</v>
      </c>
      <c r="G29" s="314">
        <f t="shared" si="2"/>
        <v>-5556</v>
      </c>
      <c r="H29" s="315">
        <f t="shared" si="3"/>
        <v>3.4624407172952835E-2</v>
      </c>
      <c r="I29" s="306"/>
      <c r="J29" s="314">
        <v>158223</v>
      </c>
      <c r="K29" s="314">
        <v>205131</v>
      </c>
      <c r="L29" s="314">
        <v>228381</v>
      </c>
      <c r="M29" s="314">
        <v>205827</v>
      </c>
      <c r="N29" s="315">
        <f t="shared" si="4"/>
        <v>-9.875602611425649E-2</v>
      </c>
      <c r="O29" s="314">
        <f t="shared" si="5"/>
        <v>-22554</v>
      </c>
      <c r="P29" s="315">
        <f t="shared" si="7"/>
        <v>4.0405501808586278E-2</v>
      </c>
      <c r="Q29" s="303"/>
    </row>
    <row r="30" spans="1:17" x14ac:dyDescent="0.25">
      <c r="A30" s="313" t="s">
        <v>43</v>
      </c>
      <c r="B30" s="314">
        <v>11828</v>
      </c>
      <c r="C30" s="314">
        <v>16775</v>
      </c>
      <c r="D30" s="314">
        <v>16933</v>
      </c>
      <c r="E30" s="314">
        <v>16086</v>
      </c>
      <c r="F30" s="315">
        <f t="shared" si="6"/>
        <v>-5.0020669698222386E-2</v>
      </c>
      <c r="G30" s="314">
        <f t="shared" si="2"/>
        <v>-847</v>
      </c>
      <c r="H30" s="315">
        <f t="shared" si="3"/>
        <v>2.0463982576482322E-2</v>
      </c>
      <c r="I30" s="306"/>
      <c r="J30" s="314">
        <v>65369</v>
      </c>
      <c r="K30" s="314">
        <v>104406</v>
      </c>
      <c r="L30" s="314">
        <v>119117</v>
      </c>
      <c r="M30" s="314">
        <v>132679</v>
      </c>
      <c r="N30" s="315">
        <f t="shared" si="4"/>
        <v>0.11385444562908731</v>
      </c>
      <c r="O30" s="314">
        <f t="shared" si="5"/>
        <v>13562</v>
      </c>
      <c r="P30" s="315">
        <f t="shared" si="7"/>
        <v>2.6045958860894922E-2</v>
      </c>
      <c r="Q30" s="303"/>
    </row>
    <row r="31" spans="1:17" x14ac:dyDescent="0.25">
      <c r="A31" s="313" t="s">
        <v>33</v>
      </c>
      <c r="B31" s="314">
        <v>14331</v>
      </c>
      <c r="C31" s="314">
        <v>18748</v>
      </c>
      <c r="D31" s="314">
        <v>22580</v>
      </c>
      <c r="E31" s="314">
        <v>22614</v>
      </c>
      <c r="F31" s="315">
        <f t="shared" si="6"/>
        <v>1.5057573073515851E-3</v>
      </c>
      <c r="G31" s="314">
        <f t="shared" si="2"/>
        <v>34</v>
      </c>
      <c r="H31" s="315">
        <f t="shared" si="3"/>
        <v>2.8768649880925725E-2</v>
      </c>
      <c r="I31" s="306"/>
      <c r="J31" s="314">
        <v>86839</v>
      </c>
      <c r="K31" s="314">
        <v>118303</v>
      </c>
      <c r="L31" s="314">
        <v>135799</v>
      </c>
      <c r="M31" s="314">
        <v>141802</v>
      </c>
      <c r="N31" s="315">
        <f t="shared" si="4"/>
        <v>4.4205038328706481E-2</v>
      </c>
      <c r="O31" s="314">
        <f t="shared" si="5"/>
        <v>6003</v>
      </c>
      <c r="P31" s="315">
        <f t="shared" si="7"/>
        <v>2.7836877413853146E-2</v>
      </c>
      <c r="Q31" s="303"/>
    </row>
    <row r="32" spans="1:17" x14ac:dyDescent="0.25">
      <c r="A32" s="313" t="s">
        <v>44</v>
      </c>
      <c r="B32" s="314">
        <v>7391</v>
      </c>
      <c r="C32" s="314">
        <v>6528</v>
      </c>
      <c r="D32" s="314">
        <v>7751</v>
      </c>
      <c r="E32" s="314">
        <v>7325</v>
      </c>
      <c r="F32" s="315">
        <f t="shared" si="6"/>
        <v>-5.496065023867891E-2</v>
      </c>
      <c r="G32" s="314">
        <f t="shared" si="2"/>
        <v>-426</v>
      </c>
      <c r="H32" s="315">
        <f t="shared" si="3"/>
        <v>9.318579657636019E-3</v>
      </c>
      <c r="I32" s="306"/>
      <c r="J32" s="314">
        <v>54512</v>
      </c>
      <c r="K32" s="314">
        <v>56386</v>
      </c>
      <c r="L32" s="314">
        <v>60603</v>
      </c>
      <c r="M32" s="314">
        <v>56351</v>
      </c>
      <c r="N32" s="315">
        <f t="shared" si="4"/>
        <v>-7.016154315792944E-2</v>
      </c>
      <c r="O32" s="314">
        <f t="shared" si="5"/>
        <v>-4252</v>
      </c>
      <c r="P32" s="315">
        <f t="shared" si="7"/>
        <v>1.1062156240025095E-2</v>
      </c>
      <c r="Q32" s="303"/>
    </row>
    <row r="33" spans="1:17" x14ac:dyDescent="0.25">
      <c r="A33" s="313" t="s">
        <v>23</v>
      </c>
      <c r="B33" s="314">
        <v>5738</v>
      </c>
      <c r="C33" s="314">
        <v>6937</v>
      </c>
      <c r="D33" s="314">
        <v>5836</v>
      </c>
      <c r="E33" s="314">
        <v>4539</v>
      </c>
      <c r="F33" s="315">
        <f t="shared" si="6"/>
        <v>-0.22224126113776554</v>
      </c>
      <c r="G33" s="314">
        <f t="shared" si="2"/>
        <v>-1297</v>
      </c>
      <c r="H33" s="315">
        <f t="shared" si="3"/>
        <v>5.7743389851208048E-3</v>
      </c>
      <c r="I33" s="306"/>
      <c r="J33" s="314">
        <v>43364</v>
      </c>
      <c r="K33" s="314">
        <v>54582</v>
      </c>
      <c r="L33" s="314">
        <v>50791</v>
      </c>
      <c r="M33" s="314">
        <v>47346</v>
      </c>
      <c r="N33" s="315">
        <f t="shared" si="4"/>
        <v>-6.7826977220373674E-2</v>
      </c>
      <c r="O33" s="314">
        <f t="shared" si="5"/>
        <v>-3445</v>
      </c>
      <c r="P33" s="315">
        <f t="shared" si="7"/>
        <v>9.2944020397194051E-3</v>
      </c>
      <c r="Q33" s="303"/>
    </row>
    <row r="34" spans="1:17" x14ac:dyDescent="0.25">
      <c r="A34" s="313" t="s">
        <v>40</v>
      </c>
      <c r="B34" s="314">
        <v>6051</v>
      </c>
      <c r="C34" s="314">
        <v>4753</v>
      </c>
      <c r="D34" s="314">
        <v>5253</v>
      </c>
      <c r="E34" s="314">
        <v>5165</v>
      </c>
      <c r="F34" s="315">
        <f t="shared" si="6"/>
        <v>-1.6752332000761427E-2</v>
      </c>
      <c r="G34" s="314">
        <f t="shared" si="2"/>
        <v>-88</v>
      </c>
      <c r="H34" s="315">
        <f t="shared" si="3"/>
        <v>6.5707117995481281E-3</v>
      </c>
      <c r="I34" s="306"/>
      <c r="J34" s="314">
        <v>32525</v>
      </c>
      <c r="K34" s="314">
        <v>20210</v>
      </c>
      <c r="L34" s="314">
        <v>22260</v>
      </c>
      <c r="M34" s="314">
        <v>28794</v>
      </c>
      <c r="N34" s="315">
        <f t="shared" si="4"/>
        <v>0.29353099730458232</v>
      </c>
      <c r="O34" s="314">
        <f t="shared" si="5"/>
        <v>6534</v>
      </c>
      <c r="P34" s="315">
        <f t="shared" si="7"/>
        <v>5.6524946633650262E-3</v>
      </c>
      <c r="Q34" s="303"/>
    </row>
    <row r="35" spans="1:17" x14ac:dyDescent="0.25">
      <c r="A35" s="313" t="s">
        <v>98</v>
      </c>
      <c r="B35" s="314">
        <v>0</v>
      </c>
      <c r="C35" s="314">
        <v>0</v>
      </c>
      <c r="D35" s="314">
        <v>0</v>
      </c>
      <c r="E35" s="314">
        <v>0</v>
      </c>
      <c r="F35" s="315" t="str">
        <f>IFERROR(E35/D35-1,"-")</f>
        <v>-</v>
      </c>
      <c r="G35" s="314">
        <f t="shared" si="2"/>
        <v>0</v>
      </c>
      <c r="H35" s="315">
        <f t="shared" si="3"/>
        <v>0</v>
      </c>
      <c r="I35" s="306"/>
      <c r="J35" s="314">
        <v>0</v>
      </c>
      <c r="K35" s="314">
        <v>0</v>
      </c>
      <c r="L35" s="314">
        <v>0</v>
      </c>
      <c r="M35" s="314">
        <v>0</v>
      </c>
      <c r="N35" s="315" t="str">
        <f t="shared" si="4"/>
        <v>-</v>
      </c>
      <c r="O35" s="314">
        <f t="shared" si="5"/>
        <v>0</v>
      </c>
      <c r="P35" s="315">
        <f t="shared" si="7"/>
        <v>0</v>
      </c>
      <c r="Q35" s="303"/>
    </row>
    <row r="36" spans="1:17" x14ac:dyDescent="0.25">
      <c r="A36" s="313" t="s">
        <v>41</v>
      </c>
      <c r="B36" s="314">
        <v>0</v>
      </c>
      <c r="C36" s="314">
        <v>0</v>
      </c>
      <c r="D36" s="314">
        <v>0</v>
      </c>
      <c r="E36" s="314">
        <v>0</v>
      </c>
      <c r="F36" s="315" t="str">
        <f t="shared" si="6"/>
        <v>-</v>
      </c>
      <c r="G36" s="314">
        <f t="shared" si="2"/>
        <v>0</v>
      </c>
      <c r="H36" s="315">
        <f t="shared" si="3"/>
        <v>0</v>
      </c>
      <c r="I36" s="306"/>
      <c r="J36" s="314">
        <v>5671</v>
      </c>
      <c r="K36" s="314">
        <v>10013</v>
      </c>
      <c r="L36" s="314">
        <v>7592</v>
      </c>
      <c r="M36" s="314">
        <v>6990</v>
      </c>
      <c r="N36" s="315">
        <f t="shared" si="4"/>
        <v>-7.9293993677555297E-2</v>
      </c>
      <c r="O36" s="314">
        <f t="shared" si="5"/>
        <v>-602</v>
      </c>
      <c r="P36" s="315">
        <f t="shared" si="7"/>
        <v>1.3721934325526684E-3</v>
      </c>
      <c r="Q36" s="303"/>
    </row>
    <row r="37" spans="1:17" x14ac:dyDescent="0.25">
      <c r="A37" s="313" t="s">
        <v>99</v>
      </c>
      <c r="B37" s="314">
        <v>3502</v>
      </c>
      <c r="C37" s="314">
        <v>4273</v>
      </c>
      <c r="D37" s="314">
        <v>3826</v>
      </c>
      <c r="E37" s="314">
        <v>3070</v>
      </c>
      <c r="F37" s="315">
        <f t="shared" si="6"/>
        <v>-0.19759539989545216</v>
      </c>
      <c r="G37" s="314">
        <f t="shared" si="2"/>
        <v>-756</v>
      </c>
      <c r="H37" s="315">
        <f t="shared" si="3"/>
        <v>3.9055344094119562E-3</v>
      </c>
      <c r="I37" s="306"/>
      <c r="J37" s="314">
        <v>16568</v>
      </c>
      <c r="K37" s="314">
        <v>21226</v>
      </c>
      <c r="L37" s="314">
        <v>19649</v>
      </c>
      <c r="M37" s="314">
        <v>19166</v>
      </c>
      <c r="N37" s="315">
        <f t="shared" si="4"/>
        <v>-2.4581403633772703E-2</v>
      </c>
      <c r="O37" s="314">
        <f t="shared" si="5"/>
        <v>-483</v>
      </c>
      <c r="P37" s="315">
        <f t="shared" si="7"/>
        <v>3.7624405333768875E-3</v>
      </c>
      <c r="Q37" s="303"/>
    </row>
    <row r="38" spans="1:17" x14ac:dyDescent="0.25">
      <c r="A38" s="313" t="s">
        <v>100</v>
      </c>
      <c r="B38" s="314" t="s">
        <v>154</v>
      </c>
      <c r="C38" s="314" t="s">
        <v>154</v>
      </c>
      <c r="D38" s="314" t="s">
        <v>154</v>
      </c>
      <c r="E38" s="314" t="s">
        <v>154</v>
      </c>
      <c r="F38" s="315" t="str">
        <f t="shared" si="6"/>
        <v>-</v>
      </c>
      <c r="G38" s="314" t="str">
        <f t="shared" si="2"/>
        <v>-</v>
      </c>
      <c r="H38" s="315" t="str">
        <f t="shared" si="3"/>
        <v>-</v>
      </c>
      <c r="I38" s="306"/>
      <c r="J38" s="314">
        <v>4402</v>
      </c>
      <c r="K38" s="314">
        <v>6304</v>
      </c>
      <c r="L38" s="314">
        <v>5085</v>
      </c>
      <c r="M38" s="314">
        <v>4880</v>
      </c>
      <c r="N38" s="315">
        <f t="shared" si="4"/>
        <v>-4.0314650934120011E-2</v>
      </c>
      <c r="O38" s="314">
        <f t="shared" si="5"/>
        <v>-205</v>
      </c>
      <c r="P38" s="315">
        <f t="shared" si="7"/>
        <v>9.5798339783362263E-4</v>
      </c>
      <c r="Q38" s="303"/>
    </row>
    <row r="39" spans="1:17" x14ac:dyDescent="0.25">
      <c r="A39" s="313" t="s">
        <v>101</v>
      </c>
      <c r="B39" s="314">
        <v>2846</v>
      </c>
      <c r="C39" s="314">
        <v>6146</v>
      </c>
      <c r="D39" s="314">
        <v>6460</v>
      </c>
      <c r="E39" s="314">
        <v>6299</v>
      </c>
      <c r="F39" s="315">
        <f t="shared" si="6"/>
        <v>-2.4922600619195046E-2</v>
      </c>
      <c r="G39" s="314">
        <f t="shared" si="2"/>
        <v>-161</v>
      </c>
      <c r="H39" s="315">
        <f t="shared" si="3"/>
        <v>8.013342425044272E-3</v>
      </c>
      <c r="I39" s="306"/>
      <c r="J39" s="314">
        <v>15374</v>
      </c>
      <c r="K39" s="314">
        <v>38296</v>
      </c>
      <c r="L39" s="314">
        <v>39851</v>
      </c>
      <c r="M39" s="314">
        <v>44511</v>
      </c>
      <c r="N39" s="315">
        <f t="shared" si="4"/>
        <v>0.11693558505432744</v>
      </c>
      <c r="O39" s="314">
        <f t="shared" si="5"/>
        <v>4660</v>
      </c>
      <c r="P39" s="315">
        <f t="shared" si="7"/>
        <v>8.7378686518386015E-3</v>
      </c>
      <c r="Q39" s="303"/>
    </row>
    <row r="40" spans="1:17" x14ac:dyDescent="0.25">
      <c r="A40" s="313" t="s">
        <v>34</v>
      </c>
      <c r="B40" s="314">
        <v>5904</v>
      </c>
      <c r="C40" s="314">
        <v>5349</v>
      </c>
      <c r="D40" s="314">
        <v>4893</v>
      </c>
      <c r="E40" s="314">
        <v>3925</v>
      </c>
      <c r="F40" s="315">
        <f t="shared" si="6"/>
        <v>-0.19783363989372571</v>
      </c>
      <c r="G40" s="314">
        <f t="shared" si="2"/>
        <v>-968</v>
      </c>
      <c r="H40" s="315">
        <f t="shared" si="3"/>
        <v>4.9932321032384128E-3</v>
      </c>
      <c r="I40" s="306"/>
      <c r="J40" s="314">
        <v>39391</v>
      </c>
      <c r="K40" s="314">
        <v>39769</v>
      </c>
      <c r="L40" s="314">
        <v>38331</v>
      </c>
      <c r="M40" s="314">
        <v>29058</v>
      </c>
      <c r="N40" s="315">
        <f t="shared" si="4"/>
        <v>-0.24191907333489859</v>
      </c>
      <c r="O40" s="314">
        <f t="shared" si="5"/>
        <v>-9273</v>
      </c>
      <c r="P40" s="315">
        <f t="shared" si="7"/>
        <v>5.7043199947232389E-3</v>
      </c>
      <c r="Q40" s="303"/>
    </row>
    <row r="41" spans="1:17" x14ac:dyDescent="0.25">
      <c r="A41" s="313" t="s">
        <v>102</v>
      </c>
      <c r="B41" s="314" t="s">
        <v>154</v>
      </c>
      <c r="C41" s="314" t="s">
        <v>154</v>
      </c>
      <c r="D41" s="314" t="s">
        <v>154</v>
      </c>
      <c r="E41" s="314" t="s">
        <v>154</v>
      </c>
      <c r="F41" s="315" t="str">
        <f t="shared" si="6"/>
        <v>-</v>
      </c>
      <c r="G41" s="314" t="str">
        <f t="shared" si="2"/>
        <v>-</v>
      </c>
      <c r="H41" s="315" t="str">
        <f t="shared" si="3"/>
        <v>-</v>
      </c>
      <c r="I41" s="306"/>
      <c r="J41" s="314">
        <v>13963</v>
      </c>
      <c r="K41" s="314">
        <v>11025</v>
      </c>
      <c r="L41" s="314">
        <v>10937</v>
      </c>
      <c r="M41" s="314">
        <v>11101</v>
      </c>
      <c r="N41" s="315">
        <f t="shared" si="4"/>
        <v>1.4994971198683427E-2</v>
      </c>
      <c r="O41" s="314">
        <f t="shared" si="5"/>
        <v>164</v>
      </c>
      <c r="P41" s="315">
        <f t="shared" si="7"/>
        <v>2.1792159219981649E-3</v>
      </c>
      <c r="Q41" s="303"/>
    </row>
    <row r="42" spans="1:17" x14ac:dyDescent="0.25">
      <c r="A42" s="313" t="s">
        <v>103</v>
      </c>
      <c r="B42" s="314">
        <v>1899</v>
      </c>
      <c r="C42" s="314">
        <v>3185</v>
      </c>
      <c r="D42" s="314">
        <v>3974</v>
      </c>
      <c r="E42" s="314">
        <v>3224</v>
      </c>
      <c r="F42" s="315">
        <f t="shared" si="6"/>
        <v>-0.1887267237040765</v>
      </c>
      <c r="G42" s="314">
        <f t="shared" si="2"/>
        <v>-750</v>
      </c>
      <c r="H42" s="315">
        <f t="shared" si="3"/>
        <v>4.1014472104052594E-3</v>
      </c>
      <c r="I42" s="306"/>
      <c r="J42" s="314">
        <v>10108</v>
      </c>
      <c r="K42" s="314">
        <v>8244</v>
      </c>
      <c r="L42" s="314">
        <v>21450</v>
      </c>
      <c r="M42" s="314">
        <v>20463</v>
      </c>
      <c r="N42" s="315">
        <f t="shared" si="4"/>
        <v>-4.6013986013985986E-2</v>
      </c>
      <c r="O42" s="314">
        <f t="shared" si="5"/>
        <v>-987</v>
      </c>
      <c r="P42" s="315">
        <f t="shared" si="7"/>
        <v>4.0170521044814384E-3</v>
      </c>
      <c r="Q42" s="303"/>
    </row>
    <row r="43" spans="1:17" x14ac:dyDescent="0.25">
      <c r="A43" s="313" t="s">
        <v>42</v>
      </c>
      <c r="B43" s="314">
        <v>3484</v>
      </c>
      <c r="C43" s="314">
        <v>4266</v>
      </c>
      <c r="D43" s="314">
        <v>4523</v>
      </c>
      <c r="E43" s="314">
        <v>3620</v>
      </c>
      <c r="F43" s="315">
        <f t="shared" si="6"/>
        <v>-0.19964625248728718</v>
      </c>
      <c r="G43" s="314">
        <f t="shared" si="2"/>
        <v>-903</v>
      </c>
      <c r="H43" s="315">
        <f t="shared" si="3"/>
        <v>4.6052229843880398E-3</v>
      </c>
      <c r="I43" s="306"/>
      <c r="J43" s="314">
        <v>14242</v>
      </c>
      <c r="K43" s="314">
        <v>20757</v>
      </c>
      <c r="L43" s="314">
        <v>21907</v>
      </c>
      <c r="M43" s="314">
        <v>23019</v>
      </c>
      <c r="N43" s="315">
        <f t="shared" si="4"/>
        <v>5.0760031040306686E-2</v>
      </c>
      <c r="O43" s="314">
        <f t="shared" si="5"/>
        <v>1112</v>
      </c>
      <c r="P43" s="315">
        <f t="shared" si="7"/>
        <v>4.5188155399041308E-3</v>
      </c>
      <c r="Q43" s="303"/>
    </row>
    <row r="44" spans="1:17" x14ac:dyDescent="0.25">
      <c r="A44" s="313" t="s">
        <v>104</v>
      </c>
      <c r="B44" s="314" t="s">
        <v>154</v>
      </c>
      <c r="C44" s="314" t="s">
        <v>154</v>
      </c>
      <c r="D44" s="314" t="s">
        <v>154</v>
      </c>
      <c r="E44" s="314" t="s">
        <v>154</v>
      </c>
      <c r="F44" s="315" t="str">
        <f t="shared" si="6"/>
        <v>-</v>
      </c>
      <c r="G44" s="314" t="str">
        <f t="shared" si="2"/>
        <v>-</v>
      </c>
      <c r="H44" s="315" t="str">
        <f t="shared" si="3"/>
        <v>-</v>
      </c>
      <c r="I44" s="306"/>
      <c r="J44" s="314">
        <v>0</v>
      </c>
      <c r="K44" s="314">
        <v>0</v>
      </c>
      <c r="L44" s="314">
        <v>0</v>
      </c>
      <c r="M44" s="314">
        <v>0</v>
      </c>
      <c r="N44" s="315" t="str">
        <f t="shared" si="4"/>
        <v>-</v>
      </c>
      <c r="O44" s="314">
        <f t="shared" si="5"/>
        <v>0</v>
      </c>
      <c r="P44" s="315">
        <f t="shared" si="7"/>
        <v>0</v>
      </c>
      <c r="Q44" s="303"/>
    </row>
    <row r="45" spans="1:17" x14ac:dyDescent="0.25">
      <c r="A45" s="313" t="s">
        <v>26</v>
      </c>
      <c r="B45" s="314">
        <v>1487</v>
      </c>
      <c r="C45" s="314">
        <v>1774</v>
      </c>
      <c r="D45" s="314">
        <v>0</v>
      </c>
      <c r="E45" s="314">
        <v>3</v>
      </c>
      <c r="F45" s="315" t="str">
        <f t="shared" si="6"/>
        <v>-</v>
      </c>
      <c r="G45" s="314">
        <f t="shared" si="2"/>
        <v>3</v>
      </c>
      <c r="H45" s="315">
        <f t="shared" si="3"/>
        <v>3.8164831362331819E-6</v>
      </c>
      <c r="I45" s="306"/>
      <c r="J45" s="314">
        <v>1510</v>
      </c>
      <c r="K45" s="314">
        <v>1777</v>
      </c>
      <c r="L45" s="314">
        <v>6021</v>
      </c>
      <c r="M45" s="314">
        <v>26</v>
      </c>
      <c r="N45" s="315">
        <f t="shared" si="4"/>
        <v>-0.99568178043514366</v>
      </c>
      <c r="O45" s="314">
        <f t="shared" si="5"/>
        <v>-5995</v>
      </c>
      <c r="P45" s="315">
        <f t="shared" si="7"/>
        <v>5.1040099064906124E-6</v>
      </c>
      <c r="Q45" s="303"/>
    </row>
    <row r="46" spans="1:17" x14ac:dyDescent="0.25">
      <c r="A46" s="313" t="s">
        <v>105</v>
      </c>
      <c r="B46" s="314">
        <v>882</v>
      </c>
      <c r="C46" s="314">
        <v>1256</v>
      </c>
      <c r="D46" s="314">
        <v>1466</v>
      </c>
      <c r="E46" s="314">
        <v>794</v>
      </c>
      <c r="F46" s="315">
        <f t="shared" si="6"/>
        <v>-0.45839017735334242</v>
      </c>
      <c r="G46" s="314">
        <f t="shared" si="2"/>
        <v>-672</v>
      </c>
      <c r="H46" s="315">
        <f t="shared" si="3"/>
        <v>1.0100958700563821E-3</v>
      </c>
      <c r="I46" s="306"/>
      <c r="J46" s="314">
        <v>4237</v>
      </c>
      <c r="K46" s="314">
        <v>5869</v>
      </c>
      <c r="L46" s="314">
        <v>6471</v>
      </c>
      <c r="M46" s="314">
        <v>3668</v>
      </c>
      <c r="N46" s="315">
        <f t="shared" si="4"/>
        <v>-0.4331633441508268</v>
      </c>
      <c r="O46" s="314">
        <f t="shared" si="5"/>
        <v>-2803</v>
      </c>
      <c r="P46" s="315">
        <f t="shared" si="7"/>
        <v>7.2005801296182951E-4</v>
      </c>
      <c r="Q46" s="303"/>
    </row>
    <row r="47" spans="1:17" x14ac:dyDescent="0.25">
      <c r="A47" s="313" t="s">
        <v>106</v>
      </c>
      <c r="B47" s="314">
        <f>IFERROR(B17-SUM(B18:B22)-SUM(B24:B46),"-")</f>
        <v>15</v>
      </c>
      <c r="C47" s="314">
        <f>IFERROR(C17-SUM(C18:C22)-SUM(C24:C46),"-")</f>
        <v>11</v>
      </c>
      <c r="D47" s="314">
        <f>IFERROR(D17-SUM(D18:D22)-SUM(D24:D46),"-")</f>
        <v>4</v>
      </c>
      <c r="E47" s="314">
        <f>IFERROR(E17-SUM(E18:E22)-SUM(E24:E46),"-")</f>
        <v>6</v>
      </c>
      <c r="F47" s="315">
        <f t="shared" si="6"/>
        <v>0.5</v>
      </c>
      <c r="G47" s="314">
        <f t="shared" si="2"/>
        <v>2</v>
      </c>
      <c r="H47" s="315">
        <f t="shared" si="3"/>
        <v>7.6329662724663637E-6</v>
      </c>
      <c r="I47" s="306"/>
      <c r="J47" s="314">
        <f>IFERROR(J17-SUM(J18:J22)-SUM(J24:J46),"-")</f>
        <v>270</v>
      </c>
      <c r="K47" s="314">
        <f>IFERROR(K17-SUM(K18:K22)-SUM(K24:K46),"-")</f>
        <v>560</v>
      </c>
      <c r="L47" s="314">
        <f>IFERROR(L17-SUM(L18:L22)-SUM(L24:L46),"-")</f>
        <v>1104</v>
      </c>
      <c r="M47" s="314">
        <f>IFERROR(M17-SUM(M18:M22)-SUM(M24:M46),"-")</f>
        <v>2035</v>
      </c>
      <c r="N47" s="315">
        <f t="shared" si="4"/>
        <v>0.84329710144927539</v>
      </c>
      <c r="O47" s="314">
        <f t="shared" si="5"/>
        <v>931</v>
      </c>
      <c r="P47" s="315">
        <f t="shared" si="7"/>
        <v>3.9948692921955368E-4</v>
      </c>
      <c r="Q47" s="303"/>
    </row>
    <row r="48" spans="1:17" ht="21" x14ac:dyDescent="0.35">
      <c r="A48" s="305" t="s">
        <v>107</v>
      </c>
      <c r="B48" s="305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3"/>
    </row>
    <row r="49" spans="1:17" x14ac:dyDescent="0.25">
      <c r="A49" s="67"/>
      <c r="B49" s="11" t="s">
        <v>153</v>
      </c>
      <c r="C49" s="12"/>
      <c r="D49" s="12"/>
      <c r="E49" s="12"/>
      <c r="F49" s="12"/>
      <c r="G49" s="12"/>
      <c r="H49" s="13"/>
      <c r="I49" s="306"/>
      <c r="J49" s="11" t="str">
        <f>CONCATENATE("acumulado ",B49)</f>
        <v>acumulado junio</v>
      </c>
      <c r="K49" s="12"/>
      <c r="L49" s="12"/>
      <c r="M49" s="12"/>
      <c r="N49" s="12"/>
      <c r="O49" s="12"/>
      <c r="P49" s="13"/>
      <c r="Q49" s="303"/>
    </row>
    <row r="50" spans="1:17" x14ac:dyDescent="0.25">
      <c r="A50" s="15"/>
      <c r="B50" s="17">
        <f>B$6</f>
        <v>2023</v>
      </c>
      <c r="C50" s="17">
        <f t="shared" ref="C50:E50" si="10">C$6</f>
        <v>2024</v>
      </c>
      <c r="D50" s="17">
        <f t="shared" si="10"/>
        <v>2025</v>
      </c>
      <c r="E50" s="17">
        <f t="shared" si="10"/>
        <v>2026</v>
      </c>
      <c r="F50" s="17" t="str">
        <f>CONCATENATE("var ",RIGHT(E50,2),"/",RIGHT(D50,2))</f>
        <v>var 26/25</v>
      </c>
      <c r="G50" s="17" t="str">
        <f>CONCATENATE("dif ",RIGHT(E50,2),"-",RIGHT(D50,2))</f>
        <v>dif 26-25</v>
      </c>
      <c r="H50" s="17" t="str">
        <f>CONCATENATE("cuota ",RIGHT(E50,2))</f>
        <v>cuota 26</v>
      </c>
      <c r="I50" s="306"/>
      <c r="J50" s="17">
        <f>J$6</f>
        <v>2023</v>
      </c>
      <c r="K50" s="17">
        <f>K$6</f>
        <v>2024</v>
      </c>
      <c r="L50" s="17">
        <f t="shared" ref="L50:M50" si="11">L$6</f>
        <v>2025</v>
      </c>
      <c r="M50" s="17">
        <f t="shared" si="11"/>
        <v>2026</v>
      </c>
      <c r="N50" s="17" t="str">
        <f>CONCATENATE("var ",RIGHT(M50,2),"/",RIGHT(L50,2))</f>
        <v>var 26/25</v>
      </c>
      <c r="O50" s="17" t="str">
        <f>CONCATENATE("dif ",RIGHT(M50,2),"-",RIGHT(L50,2))</f>
        <v>dif 26-25</v>
      </c>
      <c r="P50" s="17" t="str">
        <f>CONCATENATE("cuota ",RIGHT(M50,2))</f>
        <v>cuota 26</v>
      </c>
    </row>
    <row r="51" spans="1:17" x14ac:dyDescent="0.25">
      <c r="A51" s="308" t="s">
        <v>85</v>
      </c>
      <c r="B51" s="309">
        <v>691826</v>
      </c>
      <c r="C51" s="309">
        <v>784395</v>
      </c>
      <c r="D51" s="309">
        <v>807025</v>
      </c>
      <c r="E51" s="309">
        <v>786064</v>
      </c>
      <c r="F51" s="310">
        <f>IFERROR(E51/D51-1,"-")</f>
        <v>-2.5973173073944422E-2</v>
      </c>
      <c r="G51" s="309">
        <f>IFERROR(E51-D51,"-")</f>
        <v>-20961</v>
      </c>
      <c r="H51" s="310">
        <f>E51/$E$51</f>
        <v>1</v>
      </c>
      <c r="I51" s="311"/>
      <c r="J51" s="309">
        <v>4406877</v>
      </c>
      <c r="K51" s="309">
        <v>4934673</v>
      </c>
      <c r="L51" s="309">
        <v>5152392</v>
      </c>
      <c r="M51" s="309">
        <v>5094034</v>
      </c>
      <c r="N51" s="310">
        <f>IFERROR(M51/L51-1,"-")</f>
        <v>-1.1326389762269629E-2</v>
      </c>
      <c r="O51" s="309">
        <f>IFERROR(M51-L51,"-")</f>
        <v>-58358</v>
      </c>
      <c r="P51" s="310">
        <f>M51/$M$51</f>
        <v>1</v>
      </c>
    </row>
    <row r="52" spans="1:17" x14ac:dyDescent="0.25">
      <c r="A52" s="313" t="s">
        <v>108</v>
      </c>
      <c r="B52" s="314">
        <v>258087</v>
      </c>
      <c r="C52" s="314">
        <v>292625</v>
      </c>
      <c r="D52" s="314">
        <v>311543</v>
      </c>
      <c r="E52" s="314">
        <v>321034</v>
      </c>
      <c r="F52" s="315">
        <f>IFERROR(E52/D52-1,"-")</f>
        <v>3.0464494467858261E-2</v>
      </c>
      <c r="G52" s="314">
        <f>IFERROR(E52-D52,"-")</f>
        <v>9491</v>
      </c>
      <c r="H52" s="315">
        <f>E52/$E$51</f>
        <v>0.40840694905249447</v>
      </c>
      <c r="I52" s="306"/>
      <c r="J52" s="314">
        <v>1437844</v>
      </c>
      <c r="K52" s="314">
        <v>1592493</v>
      </c>
      <c r="L52" s="314">
        <v>1698728</v>
      </c>
      <c r="M52" s="314">
        <v>1741559</v>
      </c>
      <c r="N52" s="315">
        <f>IFERROR(M52/L52-1,"-")</f>
        <v>2.5213571566489845E-2</v>
      </c>
      <c r="O52" s="314">
        <f>IFERROR(M52-L52,"-")</f>
        <v>42831</v>
      </c>
      <c r="P52" s="315">
        <f>M52/$M$51</f>
        <v>0.341882091874534</v>
      </c>
    </row>
    <row r="53" spans="1:17" x14ac:dyDescent="0.25">
      <c r="A53" s="313" t="s">
        <v>109</v>
      </c>
      <c r="B53" s="314">
        <v>433739</v>
      </c>
      <c r="C53" s="314">
        <v>491770</v>
      </c>
      <c r="D53" s="314">
        <v>495482</v>
      </c>
      <c r="E53" s="314">
        <v>465030</v>
      </c>
      <c r="F53" s="315">
        <f>IFERROR(E53/D53-1,"-")</f>
        <v>-6.1459346656387082E-2</v>
      </c>
      <c r="G53" s="314">
        <f>IFERROR(E53-D53,"-")</f>
        <v>-30452</v>
      </c>
      <c r="H53" s="315">
        <f>E53/$E$51</f>
        <v>0.59159305094750558</v>
      </c>
      <c r="I53" s="306"/>
      <c r="J53" s="314">
        <v>2969033</v>
      </c>
      <c r="K53" s="314">
        <v>3342180</v>
      </c>
      <c r="L53" s="314">
        <v>3453664</v>
      </c>
      <c r="M53" s="314">
        <v>3352475</v>
      </c>
      <c r="N53" s="315">
        <f>IFERROR(M53/L53-1,"-")</f>
        <v>-2.9299028510011427E-2</v>
      </c>
      <c r="O53" s="314">
        <f>IFERROR(M53-L53,"-")</f>
        <v>-101189</v>
      </c>
      <c r="P53" s="315">
        <f>M53/$M$51</f>
        <v>0.658117908125466</v>
      </c>
    </row>
    <row r="54" spans="1:17" ht="21" x14ac:dyDescent="0.35">
      <c r="A54" s="258" t="s">
        <v>110</v>
      </c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</row>
    <row r="55" spans="1:17" x14ac:dyDescent="0.25">
      <c r="A55" s="67"/>
      <c r="B55" s="11" t="s">
        <v>153</v>
      </c>
      <c r="C55" s="12"/>
      <c r="D55" s="12"/>
      <c r="E55" s="12"/>
      <c r="F55" s="12"/>
      <c r="G55" s="12"/>
      <c r="H55" s="13"/>
      <c r="I55" s="327"/>
      <c r="J55" s="11" t="str">
        <f>CONCATENATE("acumulado ",B55)</f>
        <v>acumulado junio</v>
      </c>
      <c r="K55" s="12"/>
      <c r="L55" s="12"/>
      <c r="M55" s="12"/>
      <c r="N55" s="12"/>
      <c r="O55" s="12"/>
      <c r="P55" s="13"/>
    </row>
    <row r="56" spans="1:17" x14ac:dyDescent="0.25">
      <c r="A56" s="15"/>
      <c r="B56" s="17">
        <f>B$6</f>
        <v>2023</v>
      </c>
      <c r="C56" s="17">
        <f t="shared" ref="C56:E56" si="12">C$6</f>
        <v>2024</v>
      </c>
      <c r="D56" s="17">
        <f t="shared" si="12"/>
        <v>2025</v>
      </c>
      <c r="E56" s="17">
        <f t="shared" si="12"/>
        <v>2026</v>
      </c>
      <c r="F56" s="17" t="str">
        <f>CONCATENATE("var ",RIGHT(E56,2),"/",RIGHT(D56,2))</f>
        <v>var 26/25</v>
      </c>
      <c r="G56" s="17" t="str">
        <f>CONCATENATE("dif ",RIGHT(E56,2),"-",RIGHT(D56,2))</f>
        <v>dif 26-25</v>
      </c>
      <c r="H56" s="17" t="str">
        <f>CONCATENATE("cuota ",RIGHT(E56,2))</f>
        <v>cuota 26</v>
      </c>
      <c r="I56" s="327"/>
      <c r="J56" s="17">
        <f>J$6</f>
        <v>2023</v>
      </c>
      <c r="K56" s="17">
        <f>K$6</f>
        <v>2024</v>
      </c>
      <c r="L56" s="17">
        <f t="shared" ref="L56:M56" si="13">L$6</f>
        <v>2025</v>
      </c>
      <c r="M56" s="17">
        <f t="shared" si="13"/>
        <v>2026</v>
      </c>
      <c r="N56" s="17" t="str">
        <f>CONCATENATE("var ",RIGHT(M56,2),"/",RIGHT(L56,2))</f>
        <v>var 26/25</v>
      </c>
      <c r="O56" s="17" t="str">
        <f>CONCATENATE("dif ",RIGHT(M56,2),"-",RIGHT(L56,2))</f>
        <v>dif 26-25</v>
      </c>
      <c r="P56" s="17" t="str">
        <f>CONCATENATE("cuota ",RIGHT(M56,2))</f>
        <v>cuota 26</v>
      </c>
    </row>
    <row r="57" spans="1:17" x14ac:dyDescent="0.25">
      <c r="A57" s="328" t="s">
        <v>85</v>
      </c>
      <c r="B57" s="329">
        <v>5529</v>
      </c>
      <c r="C57" s="329">
        <v>6195</v>
      </c>
      <c r="D57" s="329">
        <v>6323</v>
      </c>
      <c r="E57" s="329">
        <v>6374</v>
      </c>
      <c r="F57" s="330">
        <f>IFERROR(E57/D57-1,"-")</f>
        <v>8.0657915546418213E-3</v>
      </c>
      <c r="G57" s="329">
        <f>IFERROR(E57-D57,"-")</f>
        <v>51</v>
      </c>
      <c r="H57" s="330">
        <f>E57/$E$57</f>
        <v>1</v>
      </c>
      <c r="I57" s="331"/>
      <c r="J57" s="329">
        <v>35323</v>
      </c>
      <c r="K57" s="329">
        <v>38965</v>
      </c>
      <c r="L57" s="329">
        <v>41124</v>
      </c>
      <c r="M57" s="329">
        <v>40926</v>
      </c>
      <c r="N57" s="330">
        <f>IFERROR(M57/L57-1,"-")</f>
        <v>-4.8147067405894806E-3</v>
      </c>
      <c r="O57" s="329">
        <f>IFERROR(M57-L57,"-")</f>
        <v>-198</v>
      </c>
      <c r="P57" s="330">
        <f>M57/$M$57</f>
        <v>1</v>
      </c>
    </row>
    <row r="58" spans="1:17" x14ac:dyDescent="0.25">
      <c r="A58" s="313" t="s">
        <v>86</v>
      </c>
      <c r="B58" s="314">
        <v>5215</v>
      </c>
      <c r="C58" s="314">
        <v>5892</v>
      </c>
      <c r="D58" s="314">
        <v>6031</v>
      </c>
      <c r="E58" s="314">
        <v>6058</v>
      </c>
      <c r="F58" s="315">
        <f t="shared" ref="F58:F59" si="14">IFERROR(E58/D58-1,"-")</f>
        <v>4.4768695075443343E-3</v>
      </c>
      <c r="G58" s="314">
        <f>IFERROR(E58-D58,"-")</f>
        <v>27</v>
      </c>
      <c r="H58" s="315">
        <f>E58/$E$57</f>
        <v>0.95042359585817382</v>
      </c>
      <c r="I58" s="327"/>
      <c r="J58" s="314">
        <v>32687</v>
      </c>
      <c r="K58" s="314">
        <v>36430</v>
      </c>
      <c r="L58" s="314">
        <v>38587</v>
      </c>
      <c r="M58" s="314">
        <v>38456</v>
      </c>
      <c r="N58" s="315">
        <f>IFERROR(M58/L58-1,"-")</f>
        <v>-3.3949257521963538E-3</v>
      </c>
      <c r="O58" s="314">
        <f>IFERROR(M58-L58,"-")</f>
        <v>-131</v>
      </c>
      <c r="P58" s="315">
        <f>M58/$M$57</f>
        <v>0.93964716805942428</v>
      </c>
    </row>
    <row r="59" spans="1:17" x14ac:dyDescent="0.25">
      <c r="A59" s="313" t="s">
        <v>87</v>
      </c>
      <c r="B59" s="314">
        <v>314</v>
      </c>
      <c r="C59" s="314">
        <v>303</v>
      </c>
      <c r="D59" s="314">
        <v>292</v>
      </c>
      <c r="E59" s="314">
        <v>316</v>
      </c>
      <c r="F59" s="315">
        <f t="shared" si="14"/>
        <v>8.2191780821917915E-2</v>
      </c>
      <c r="G59" s="314">
        <f>IFERROR(E59-D59,"-")</f>
        <v>24</v>
      </c>
      <c r="H59" s="315">
        <f>E59/$E$57</f>
        <v>4.9576404141826166E-2</v>
      </c>
      <c r="I59" s="327"/>
      <c r="J59" s="314">
        <v>2636</v>
      </c>
      <c r="K59" s="314">
        <v>2535</v>
      </c>
      <c r="L59" s="314">
        <v>2537</v>
      </c>
      <c r="M59" s="314">
        <v>2470</v>
      </c>
      <c r="N59" s="315">
        <f>IFERROR(M59/L59-1,"-")</f>
        <v>-2.6409144659046091E-2</v>
      </c>
      <c r="O59" s="314">
        <f>IFERROR(M59-L59,"-")</f>
        <v>-67</v>
      </c>
      <c r="P59" s="315">
        <f>M59/$M$57</f>
        <v>6.0352831940575676E-2</v>
      </c>
    </row>
    <row r="60" spans="1:17" ht="21" x14ac:dyDescent="0.35">
      <c r="A60" s="258" t="s">
        <v>111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</row>
    <row r="61" spans="1:17" x14ac:dyDescent="0.25">
      <c r="A61" s="67"/>
      <c r="B61" s="11" t="s">
        <v>153</v>
      </c>
      <c r="C61" s="12"/>
      <c r="D61" s="12"/>
      <c r="E61" s="12"/>
      <c r="F61" s="12"/>
      <c r="G61" s="12"/>
      <c r="H61" s="13"/>
      <c r="I61" s="327"/>
      <c r="J61" s="11" t="str">
        <f>CONCATENATE("acumulado ",B61)</f>
        <v>acumulado junio</v>
      </c>
      <c r="K61" s="12"/>
      <c r="L61" s="12"/>
      <c r="M61" s="12"/>
      <c r="N61" s="12"/>
      <c r="O61" s="12"/>
      <c r="P61" s="13"/>
    </row>
    <row r="62" spans="1:17" x14ac:dyDescent="0.25">
      <c r="A62" s="15" t="s">
        <v>89</v>
      </c>
      <c r="B62" s="17">
        <f>B$6</f>
        <v>2023</v>
      </c>
      <c r="C62" s="17">
        <f t="shared" ref="C62:E62" si="15">C$6</f>
        <v>2024</v>
      </c>
      <c r="D62" s="17">
        <f t="shared" si="15"/>
        <v>2025</v>
      </c>
      <c r="E62" s="17">
        <f t="shared" si="15"/>
        <v>2026</v>
      </c>
      <c r="F62" s="17" t="str">
        <f>CONCATENATE("var ",RIGHT(E62,2),"/",RIGHT(D62,2))</f>
        <v>var 26/25</v>
      </c>
      <c r="G62" s="17" t="str">
        <f>CONCATENATE("dif ",RIGHT(E62,2),"-",RIGHT(D62,2))</f>
        <v>dif 26-25</v>
      </c>
      <c r="H62" s="17" t="str">
        <f>CONCATENATE("cuota ",RIGHT(E62,2))</f>
        <v>cuota 26</v>
      </c>
      <c r="I62" s="327"/>
      <c r="J62" s="17">
        <f>J$6</f>
        <v>2023</v>
      </c>
      <c r="K62" s="17">
        <f>K$6</f>
        <v>2024</v>
      </c>
      <c r="L62" s="17">
        <f t="shared" ref="L62:M62" si="16">L$6</f>
        <v>2025</v>
      </c>
      <c r="M62" s="17">
        <f t="shared" si="16"/>
        <v>2026</v>
      </c>
      <c r="N62" s="17" t="str">
        <f>CONCATENATE("var ",RIGHT(M62,2),"/",RIGHT(L62,2))</f>
        <v>var 26/25</v>
      </c>
      <c r="O62" s="17" t="str">
        <f>CONCATENATE("dif ",RIGHT(M62,2),"-",RIGHT(L62,2))</f>
        <v>dif 26-25</v>
      </c>
      <c r="P62" s="17" t="str">
        <f>CONCATENATE("cuota ",RIGHT(M62,2))</f>
        <v>cuota 26</v>
      </c>
    </row>
    <row r="63" spans="1:17" x14ac:dyDescent="0.25">
      <c r="A63" s="332" t="s">
        <v>90</v>
      </c>
      <c r="B63" s="333">
        <v>5529</v>
      </c>
      <c r="C63" s="333">
        <v>6195</v>
      </c>
      <c r="D63" s="333">
        <v>6323</v>
      </c>
      <c r="E63" s="333">
        <v>6374</v>
      </c>
      <c r="F63" s="334">
        <f>IFERROR(E63/D63-1,"-")</f>
        <v>8.0657915546418213E-3</v>
      </c>
      <c r="G63" s="333">
        <f t="shared" ref="G63:G97" si="17">IFERROR(E63-D63,"-")</f>
        <v>51</v>
      </c>
      <c r="H63" s="334">
        <f t="shared" ref="H63:H72" si="18">IFERROR(E63/$E$63,"-")</f>
        <v>1</v>
      </c>
      <c r="I63" s="331"/>
      <c r="J63" s="333">
        <v>35323</v>
      </c>
      <c r="K63" s="333">
        <v>38965</v>
      </c>
      <c r="L63" s="333">
        <v>41124</v>
      </c>
      <c r="M63" s="333">
        <v>40926</v>
      </c>
      <c r="N63" s="334">
        <f t="shared" ref="N63:N97" si="19">IFERROR(M63/L63-1,"-")</f>
        <v>-4.8147067405894806E-3</v>
      </c>
      <c r="O63" s="333">
        <f t="shared" ref="O63:O97" si="20">IFERROR(M63-L63,"-")</f>
        <v>-198</v>
      </c>
      <c r="P63" s="334">
        <f>M63/$M$63</f>
        <v>1</v>
      </c>
    </row>
    <row r="64" spans="1:17" x14ac:dyDescent="0.25">
      <c r="A64" s="335" t="s">
        <v>91</v>
      </c>
      <c r="B64" s="336">
        <v>3296</v>
      </c>
      <c r="C64" s="336">
        <v>3701</v>
      </c>
      <c r="D64" s="336">
        <v>3779</v>
      </c>
      <c r="E64" s="336">
        <v>3937</v>
      </c>
      <c r="F64" s="337">
        <f t="shared" ref="F64:F97" si="21">IFERROR(E64/D64-1,"-")</f>
        <v>4.1810002646202715E-2</v>
      </c>
      <c r="G64" s="336">
        <f t="shared" si="17"/>
        <v>158</v>
      </c>
      <c r="H64" s="337">
        <f t="shared" si="18"/>
        <v>0.61766551615939758</v>
      </c>
      <c r="I64" s="338"/>
      <c r="J64" s="336">
        <v>19075</v>
      </c>
      <c r="K64" s="336">
        <v>21042</v>
      </c>
      <c r="L64" s="336">
        <v>21807</v>
      </c>
      <c r="M64" s="336">
        <v>22417</v>
      </c>
      <c r="N64" s="337">
        <f t="shared" si="19"/>
        <v>2.7972669326363109E-2</v>
      </c>
      <c r="O64" s="336">
        <f t="shared" si="20"/>
        <v>610</v>
      </c>
      <c r="P64" s="337">
        <f t="shared" ref="P64:P96" si="22">M64/$M$63</f>
        <v>0.54774470996432589</v>
      </c>
    </row>
    <row r="65" spans="1:16" x14ac:dyDescent="0.25">
      <c r="A65" s="313" t="s">
        <v>92</v>
      </c>
      <c r="B65" s="314">
        <v>2259</v>
      </c>
      <c r="C65" s="314">
        <v>2449</v>
      </c>
      <c r="D65" s="314">
        <v>2412</v>
      </c>
      <c r="E65" s="314">
        <v>2516</v>
      </c>
      <c r="F65" s="315">
        <f t="shared" si="21"/>
        <v>4.3117744610281949E-2</v>
      </c>
      <c r="G65" s="314">
        <f t="shared" si="17"/>
        <v>104</v>
      </c>
      <c r="H65" s="315">
        <f t="shared" si="18"/>
        <v>0.394728584876059</v>
      </c>
      <c r="I65" s="327"/>
      <c r="J65" s="314">
        <v>12789</v>
      </c>
      <c r="K65" s="314">
        <v>13711</v>
      </c>
      <c r="L65" s="314">
        <v>13922</v>
      </c>
      <c r="M65" s="314">
        <v>14486</v>
      </c>
      <c r="N65" s="315">
        <f t="shared" si="19"/>
        <v>4.0511420772877393E-2</v>
      </c>
      <c r="O65" s="314">
        <f t="shared" si="20"/>
        <v>564</v>
      </c>
      <c r="P65" s="315">
        <f t="shared" si="22"/>
        <v>0.35395592044177293</v>
      </c>
    </row>
    <row r="66" spans="1:16" x14ac:dyDescent="0.25">
      <c r="A66" s="313" t="s">
        <v>93</v>
      </c>
      <c r="B66" s="314">
        <v>1037</v>
      </c>
      <c r="C66" s="314">
        <v>1252</v>
      </c>
      <c r="D66" s="314">
        <v>1367</v>
      </c>
      <c r="E66" s="314">
        <v>1421</v>
      </c>
      <c r="F66" s="315">
        <f t="shared" si="21"/>
        <v>3.9502560351133864E-2</v>
      </c>
      <c r="G66" s="314">
        <f t="shared" si="17"/>
        <v>54</v>
      </c>
      <c r="H66" s="315">
        <f t="shared" si="18"/>
        <v>0.22293693128333855</v>
      </c>
      <c r="I66" s="327"/>
      <c r="J66" s="314">
        <v>6286</v>
      </c>
      <c r="K66" s="314">
        <v>7331</v>
      </c>
      <c r="L66" s="314">
        <v>7885</v>
      </c>
      <c r="M66" s="314">
        <v>7931</v>
      </c>
      <c r="N66" s="315">
        <f t="shared" si="19"/>
        <v>5.8338617628408418E-3</v>
      </c>
      <c r="O66" s="314">
        <f t="shared" si="20"/>
        <v>46</v>
      </c>
      <c r="P66" s="315">
        <f t="shared" si="22"/>
        <v>0.19378878952255291</v>
      </c>
    </row>
    <row r="67" spans="1:16" x14ac:dyDescent="0.25">
      <c r="A67" s="335" t="s">
        <v>94</v>
      </c>
      <c r="B67" s="336">
        <v>2233</v>
      </c>
      <c r="C67" s="336">
        <v>2494</v>
      </c>
      <c r="D67" s="336">
        <v>2544</v>
      </c>
      <c r="E67" s="336">
        <v>2437</v>
      </c>
      <c r="F67" s="337">
        <f t="shared" si="21"/>
        <v>-4.2059748427672905E-2</v>
      </c>
      <c r="G67" s="336">
        <f t="shared" si="17"/>
        <v>-107</v>
      </c>
      <c r="H67" s="337">
        <f t="shared" si="18"/>
        <v>0.38233448384060242</v>
      </c>
      <c r="I67" s="338"/>
      <c r="J67" s="336">
        <v>16248</v>
      </c>
      <c r="K67" s="336">
        <v>17923</v>
      </c>
      <c r="L67" s="336">
        <v>19317</v>
      </c>
      <c r="M67" s="336">
        <v>18509</v>
      </c>
      <c r="N67" s="337">
        <f t="shared" si="19"/>
        <v>-4.182844126934826E-2</v>
      </c>
      <c r="O67" s="336">
        <f t="shared" si="20"/>
        <v>-808</v>
      </c>
      <c r="P67" s="337">
        <f t="shared" si="22"/>
        <v>0.45225529003567416</v>
      </c>
    </row>
    <row r="68" spans="1:16" x14ac:dyDescent="0.25">
      <c r="A68" s="313" t="s">
        <v>29</v>
      </c>
      <c r="B68" s="314">
        <v>1099</v>
      </c>
      <c r="C68" s="314">
        <v>1194</v>
      </c>
      <c r="D68" s="314">
        <v>1247</v>
      </c>
      <c r="E68" s="314">
        <v>1228</v>
      </c>
      <c r="F68" s="315">
        <f t="shared" si="21"/>
        <v>-1.5236567762630271E-2</v>
      </c>
      <c r="G68" s="314">
        <f t="shared" si="17"/>
        <v>-19</v>
      </c>
      <c r="H68" s="315">
        <f t="shared" si="18"/>
        <v>0.19265767179165361</v>
      </c>
      <c r="I68" s="327"/>
      <c r="J68" s="314">
        <v>6938</v>
      </c>
      <c r="K68" s="314">
        <v>7620</v>
      </c>
      <c r="L68" s="314">
        <v>8204</v>
      </c>
      <c r="M68" s="314">
        <v>8005</v>
      </c>
      <c r="N68" s="315">
        <f t="shared" si="19"/>
        <v>-2.4256460263286206E-2</v>
      </c>
      <c r="O68" s="314">
        <f t="shared" si="20"/>
        <v>-199</v>
      </c>
      <c r="P68" s="315">
        <f t="shared" si="22"/>
        <v>0.19559693104627865</v>
      </c>
    </row>
    <row r="69" spans="1:16" x14ac:dyDescent="0.25">
      <c r="A69" s="313" t="s">
        <v>22</v>
      </c>
      <c r="B69" s="314">
        <v>255</v>
      </c>
      <c r="C69" s="314">
        <v>255</v>
      </c>
      <c r="D69" s="314">
        <v>278</v>
      </c>
      <c r="E69" s="314">
        <v>206</v>
      </c>
      <c r="F69" s="315">
        <f t="shared" si="21"/>
        <v>-0.25899280575539574</v>
      </c>
      <c r="G69" s="314">
        <f t="shared" si="17"/>
        <v>-72</v>
      </c>
      <c r="H69" s="315">
        <f t="shared" si="18"/>
        <v>3.2318795105114526E-2</v>
      </c>
      <c r="I69" s="327"/>
      <c r="J69" s="314">
        <v>2519</v>
      </c>
      <c r="K69" s="314">
        <v>2644</v>
      </c>
      <c r="L69" s="314">
        <v>2990</v>
      </c>
      <c r="M69" s="314">
        <v>2530</v>
      </c>
      <c r="N69" s="315">
        <f t="shared" si="19"/>
        <v>-0.15384615384615385</v>
      </c>
      <c r="O69" s="314">
        <f t="shared" si="20"/>
        <v>-460</v>
      </c>
      <c r="P69" s="315">
        <f t="shared" si="22"/>
        <v>6.181889263548844E-2</v>
      </c>
    </row>
    <row r="70" spans="1:16" x14ac:dyDescent="0.25">
      <c r="A70" s="313" t="s">
        <v>95</v>
      </c>
      <c r="B70" s="314">
        <v>105</v>
      </c>
      <c r="C70" s="314">
        <v>117</v>
      </c>
      <c r="D70" s="314">
        <v>115</v>
      </c>
      <c r="E70" s="314">
        <v>128</v>
      </c>
      <c r="F70" s="315">
        <f t="shared" si="21"/>
        <v>0.11304347826086958</v>
      </c>
      <c r="G70" s="314">
        <f t="shared" si="17"/>
        <v>13</v>
      </c>
      <c r="H70" s="315">
        <f t="shared" si="18"/>
        <v>2.0081581424537181E-2</v>
      </c>
      <c r="I70" s="327"/>
      <c r="J70" s="314">
        <v>767</v>
      </c>
      <c r="K70" s="314">
        <v>802</v>
      </c>
      <c r="L70" s="314">
        <v>881</v>
      </c>
      <c r="M70" s="314">
        <v>907</v>
      </c>
      <c r="N70" s="315">
        <f t="shared" si="19"/>
        <v>2.9511918274687909E-2</v>
      </c>
      <c r="O70" s="314">
        <f t="shared" si="20"/>
        <v>26</v>
      </c>
      <c r="P70" s="315">
        <f t="shared" si="22"/>
        <v>2.2161950838098032E-2</v>
      </c>
    </row>
    <row r="71" spans="1:16" x14ac:dyDescent="0.25">
      <c r="A71" s="313" t="s">
        <v>96</v>
      </c>
      <c r="B71" s="314">
        <v>87</v>
      </c>
      <c r="C71" s="314">
        <v>88</v>
      </c>
      <c r="D71" s="314">
        <v>79</v>
      </c>
      <c r="E71" s="314">
        <v>87</v>
      </c>
      <c r="F71" s="315">
        <f t="shared" si="21"/>
        <v>0.10126582278481022</v>
      </c>
      <c r="G71" s="314">
        <f t="shared" si="17"/>
        <v>8</v>
      </c>
      <c r="H71" s="315">
        <f t="shared" si="18"/>
        <v>1.3649199874490116E-2</v>
      </c>
      <c r="I71" s="327"/>
      <c r="J71" s="314">
        <v>626</v>
      </c>
      <c r="K71" s="314">
        <v>621</v>
      </c>
      <c r="L71" s="314">
        <v>592</v>
      </c>
      <c r="M71" s="314">
        <v>596</v>
      </c>
      <c r="N71" s="315">
        <f t="shared" si="19"/>
        <v>6.7567567567567988E-3</v>
      </c>
      <c r="O71" s="314">
        <f t="shared" si="20"/>
        <v>4</v>
      </c>
      <c r="P71" s="315">
        <f t="shared" si="22"/>
        <v>1.4562869569466843E-2</v>
      </c>
    </row>
    <row r="72" spans="1:16" x14ac:dyDescent="0.25">
      <c r="A72" s="313" t="s">
        <v>28</v>
      </c>
      <c r="B72" s="314">
        <v>12</v>
      </c>
      <c r="C72" s="314">
        <v>13</v>
      </c>
      <c r="D72" s="314">
        <v>13</v>
      </c>
      <c r="E72" s="314">
        <v>15</v>
      </c>
      <c r="F72" s="315">
        <f t="shared" si="21"/>
        <v>0.15384615384615374</v>
      </c>
      <c r="G72" s="314">
        <f t="shared" si="17"/>
        <v>2</v>
      </c>
      <c r="H72" s="315">
        <f t="shared" si="18"/>
        <v>2.3533103231879512E-3</v>
      </c>
      <c r="I72" s="327"/>
      <c r="J72" s="314">
        <v>96</v>
      </c>
      <c r="K72" s="314">
        <v>108</v>
      </c>
      <c r="L72" s="314">
        <v>102</v>
      </c>
      <c r="M72" s="314">
        <v>105</v>
      </c>
      <c r="N72" s="315">
        <f t="shared" si="19"/>
        <v>2.9411764705882248E-2</v>
      </c>
      <c r="O72" s="314">
        <f t="shared" si="20"/>
        <v>3</v>
      </c>
      <c r="P72" s="315">
        <f t="shared" si="22"/>
        <v>2.5656062160973464E-3</v>
      </c>
    </row>
    <row r="73" spans="1:16" x14ac:dyDescent="0.25">
      <c r="A73" s="313" t="s">
        <v>97</v>
      </c>
      <c r="B73" s="314">
        <f t="shared" ref="B73:E73" si="23">B74+B75+B76+B77</f>
        <v>20</v>
      </c>
      <c r="C73" s="314">
        <f t="shared" si="23"/>
        <v>24</v>
      </c>
      <c r="D73" s="314">
        <f t="shared" si="23"/>
        <v>16</v>
      </c>
      <c r="E73" s="314">
        <f t="shared" si="23"/>
        <v>9</v>
      </c>
      <c r="F73" s="315">
        <f>IFERROR(E73/D73-1,"-")</f>
        <v>-0.4375</v>
      </c>
      <c r="G73" s="314">
        <f t="shared" si="17"/>
        <v>-7</v>
      </c>
      <c r="H73" s="315">
        <f>IFERROR(E73/$E$7,"-")</f>
        <v>1.1449449408699546E-5</v>
      </c>
      <c r="I73" s="327"/>
      <c r="J73" s="314">
        <f t="shared" ref="J73:M73" si="24">J74+J75+J76+J77</f>
        <v>1002</v>
      </c>
      <c r="K73" s="314">
        <f t="shared" si="24"/>
        <v>995</v>
      </c>
      <c r="L73" s="314">
        <f t="shared" si="24"/>
        <v>902</v>
      </c>
      <c r="M73" s="314">
        <f t="shared" si="24"/>
        <v>806</v>
      </c>
      <c r="N73" s="315">
        <f t="shared" si="19"/>
        <v>-0.10643015521064303</v>
      </c>
      <c r="O73" s="314">
        <f t="shared" si="20"/>
        <v>-96</v>
      </c>
      <c r="P73" s="315">
        <f t="shared" ref="P73" si="25">M73/$M$13</f>
        <v>1.5822430710120899E-4</v>
      </c>
    </row>
    <row r="74" spans="1:16" x14ac:dyDescent="0.25">
      <c r="A74" s="313" t="s">
        <v>27</v>
      </c>
      <c r="B74" s="314">
        <v>0</v>
      </c>
      <c r="C74" s="314">
        <v>0</v>
      </c>
      <c r="D74" s="314">
        <v>0</v>
      </c>
      <c r="E74" s="314">
        <v>0</v>
      </c>
      <c r="F74" s="315" t="str">
        <f t="shared" si="21"/>
        <v>-</v>
      </c>
      <c r="G74" s="314">
        <f t="shared" si="17"/>
        <v>0</v>
      </c>
      <c r="H74" s="315">
        <f t="shared" ref="H74:H96" si="26">IFERROR(E74/$E$63,"-")</f>
        <v>0</v>
      </c>
      <c r="I74" s="327"/>
      <c r="J74" s="314">
        <v>248</v>
      </c>
      <c r="K74" s="314">
        <v>261</v>
      </c>
      <c r="L74" s="314">
        <v>228</v>
      </c>
      <c r="M74" s="314">
        <v>201</v>
      </c>
      <c r="N74" s="315">
        <f t="shared" si="19"/>
        <v>-0.11842105263157898</v>
      </c>
      <c r="O74" s="314">
        <f t="shared" si="20"/>
        <v>-27</v>
      </c>
      <c r="P74" s="315">
        <f t="shared" si="22"/>
        <v>4.9113033279577778E-3</v>
      </c>
    </row>
    <row r="75" spans="1:16" x14ac:dyDescent="0.25">
      <c r="A75" s="313" t="s">
        <v>37</v>
      </c>
      <c r="B75" s="314">
        <v>5</v>
      </c>
      <c r="C75" s="314">
        <v>1</v>
      </c>
      <c r="D75" s="314">
        <v>0</v>
      </c>
      <c r="E75" s="314">
        <v>0</v>
      </c>
      <c r="F75" s="315" t="str">
        <f t="shared" si="21"/>
        <v>-</v>
      </c>
      <c r="G75" s="314">
        <f t="shared" si="17"/>
        <v>0</v>
      </c>
      <c r="H75" s="315">
        <f t="shared" si="26"/>
        <v>0</v>
      </c>
      <c r="I75" s="327"/>
      <c r="J75" s="314">
        <v>219</v>
      </c>
      <c r="K75" s="314">
        <v>222</v>
      </c>
      <c r="L75" s="314">
        <v>177</v>
      </c>
      <c r="M75" s="314">
        <v>163</v>
      </c>
      <c r="N75" s="315">
        <f t="shared" si="19"/>
        <v>-7.9096045197740161E-2</v>
      </c>
      <c r="O75" s="314">
        <f t="shared" si="20"/>
        <v>-14</v>
      </c>
      <c r="P75" s="315">
        <f t="shared" si="22"/>
        <v>3.9827982211796901E-3</v>
      </c>
    </row>
    <row r="76" spans="1:16" x14ac:dyDescent="0.25">
      <c r="A76" s="313" t="s">
        <v>25</v>
      </c>
      <c r="B76" s="314">
        <v>9</v>
      </c>
      <c r="C76" s="314">
        <v>12</v>
      </c>
      <c r="D76" s="314">
        <v>11</v>
      </c>
      <c r="E76" s="314">
        <v>5</v>
      </c>
      <c r="F76" s="315">
        <f t="shared" si="21"/>
        <v>-0.54545454545454541</v>
      </c>
      <c r="G76" s="314">
        <f t="shared" si="17"/>
        <v>-6</v>
      </c>
      <c r="H76" s="315">
        <f t="shared" si="26"/>
        <v>7.8443677439598365E-4</v>
      </c>
      <c r="I76" s="327"/>
      <c r="J76" s="314">
        <v>347</v>
      </c>
      <c r="K76" s="314">
        <v>291</v>
      </c>
      <c r="L76" s="314">
        <v>291</v>
      </c>
      <c r="M76" s="314">
        <v>252</v>
      </c>
      <c r="N76" s="315">
        <f t="shared" si="19"/>
        <v>-0.134020618556701</v>
      </c>
      <c r="O76" s="314">
        <f t="shared" si="20"/>
        <v>-39</v>
      </c>
      <c r="P76" s="315">
        <f t="shared" si="22"/>
        <v>6.1574549186336315E-3</v>
      </c>
    </row>
    <row r="77" spans="1:16" x14ac:dyDescent="0.25">
      <c r="A77" s="313" t="s">
        <v>36</v>
      </c>
      <c r="B77" s="314">
        <v>6</v>
      </c>
      <c r="C77" s="314">
        <v>11</v>
      </c>
      <c r="D77" s="314">
        <v>5</v>
      </c>
      <c r="E77" s="314">
        <v>4</v>
      </c>
      <c r="F77" s="315">
        <f t="shared" si="21"/>
        <v>-0.19999999999999996</v>
      </c>
      <c r="G77" s="314">
        <f t="shared" si="17"/>
        <v>-1</v>
      </c>
      <c r="H77" s="315">
        <f t="shared" si="26"/>
        <v>6.275494195167869E-4</v>
      </c>
      <c r="I77" s="327"/>
      <c r="J77" s="314">
        <v>188</v>
      </c>
      <c r="K77" s="314">
        <v>221</v>
      </c>
      <c r="L77" s="314">
        <v>206</v>
      </c>
      <c r="M77" s="314">
        <v>190</v>
      </c>
      <c r="N77" s="315">
        <f t="shared" si="19"/>
        <v>-7.7669902912621325E-2</v>
      </c>
      <c r="O77" s="314">
        <f t="shared" si="20"/>
        <v>-16</v>
      </c>
      <c r="P77" s="315">
        <f t="shared" si="22"/>
        <v>4.642525533890436E-3</v>
      </c>
    </row>
    <row r="78" spans="1:16" x14ac:dyDescent="0.25">
      <c r="A78" s="313" t="s">
        <v>30</v>
      </c>
      <c r="B78" s="314">
        <v>95</v>
      </c>
      <c r="C78" s="314">
        <v>121</v>
      </c>
      <c r="D78" s="314">
        <v>116</v>
      </c>
      <c r="E78" s="314">
        <v>144</v>
      </c>
      <c r="F78" s="315">
        <f t="shared" si="21"/>
        <v>0.24137931034482762</v>
      </c>
      <c r="G78" s="314">
        <f t="shared" si="17"/>
        <v>28</v>
      </c>
      <c r="H78" s="315">
        <f t="shared" si="26"/>
        <v>2.2591779102604331E-2</v>
      </c>
      <c r="I78" s="327"/>
      <c r="J78" s="314">
        <v>740</v>
      </c>
      <c r="K78" s="314">
        <v>754</v>
      </c>
      <c r="L78" s="314">
        <v>790</v>
      </c>
      <c r="M78" s="314">
        <v>895</v>
      </c>
      <c r="N78" s="315">
        <f t="shared" si="19"/>
        <v>0.13291139240506333</v>
      </c>
      <c r="O78" s="314">
        <f t="shared" si="20"/>
        <v>105</v>
      </c>
      <c r="P78" s="315">
        <f t="shared" si="22"/>
        <v>2.1868738699115476E-2</v>
      </c>
    </row>
    <row r="79" spans="1:16" x14ac:dyDescent="0.25">
      <c r="A79" s="313" t="s">
        <v>35</v>
      </c>
      <c r="B79" s="314">
        <v>135</v>
      </c>
      <c r="C79" s="314">
        <v>181</v>
      </c>
      <c r="D79" s="314">
        <v>178</v>
      </c>
      <c r="E79" s="314">
        <v>151</v>
      </c>
      <c r="F79" s="315">
        <f t="shared" si="21"/>
        <v>-0.151685393258427</v>
      </c>
      <c r="G79" s="314">
        <f t="shared" si="17"/>
        <v>-27</v>
      </c>
      <c r="H79" s="315">
        <f t="shared" si="26"/>
        <v>2.3689990586758709E-2</v>
      </c>
      <c r="I79" s="327"/>
      <c r="J79" s="314">
        <v>898</v>
      </c>
      <c r="K79" s="314">
        <v>1136</v>
      </c>
      <c r="L79" s="314">
        <v>1255</v>
      </c>
      <c r="M79" s="314">
        <v>1153</v>
      </c>
      <c r="N79" s="315">
        <f t="shared" si="19"/>
        <v>-8.1274900398406347E-2</v>
      </c>
      <c r="O79" s="314">
        <f t="shared" si="20"/>
        <v>-102</v>
      </c>
      <c r="P79" s="315">
        <f t="shared" si="22"/>
        <v>2.8172799687240384E-2</v>
      </c>
    </row>
    <row r="80" spans="1:16" x14ac:dyDescent="0.25">
      <c r="A80" s="313" t="s">
        <v>43</v>
      </c>
      <c r="B80" s="314">
        <v>60</v>
      </c>
      <c r="C80" s="314">
        <v>86</v>
      </c>
      <c r="D80" s="314">
        <v>85</v>
      </c>
      <c r="E80" s="314">
        <v>82</v>
      </c>
      <c r="F80" s="315">
        <f t="shared" si="21"/>
        <v>-3.5294117647058809E-2</v>
      </c>
      <c r="G80" s="314">
        <f t="shared" si="17"/>
        <v>-3</v>
      </c>
      <c r="H80" s="315">
        <f t="shared" si="26"/>
        <v>1.2864763100094132E-2</v>
      </c>
      <c r="I80" s="327"/>
      <c r="J80" s="314">
        <v>324</v>
      </c>
      <c r="K80" s="314">
        <v>524</v>
      </c>
      <c r="L80" s="314">
        <v>606</v>
      </c>
      <c r="M80" s="314">
        <v>673</v>
      </c>
      <c r="N80" s="315">
        <f t="shared" si="19"/>
        <v>0.11056105610561051</v>
      </c>
      <c r="O80" s="314">
        <f t="shared" si="20"/>
        <v>67</v>
      </c>
      <c r="P80" s="315">
        <f t="shared" si="22"/>
        <v>1.6444314127938231E-2</v>
      </c>
    </row>
    <row r="81" spans="1:16" x14ac:dyDescent="0.25">
      <c r="A81" s="313" t="s">
        <v>33</v>
      </c>
      <c r="B81" s="314">
        <v>80</v>
      </c>
      <c r="C81" s="314">
        <v>106</v>
      </c>
      <c r="D81" s="314">
        <v>126</v>
      </c>
      <c r="E81" s="314">
        <v>128</v>
      </c>
      <c r="F81" s="315">
        <f t="shared" si="21"/>
        <v>1.5873015873015817E-2</v>
      </c>
      <c r="G81" s="314">
        <f t="shared" si="17"/>
        <v>2</v>
      </c>
      <c r="H81" s="315">
        <f t="shared" si="26"/>
        <v>2.0081581424537181E-2</v>
      </c>
      <c r="I81" s="327"/>
      <c r="J81" s="314">
        <v>503</v>
      </c>
      <c r="K81" s="314">
        <v>694</v>
      </c>
      <c r="L81" s="314">
        <v>816</v>
      </c>
      <c r="M81" s="314">
        <v>830</v>
      </c>
      <c r="N81" s="315">
        <f t="shared" si="19"/>
        <v>1.7156862745097978E-2</v>
      </c>
      <c r="O81" s="314">
        <f t="shared" si="20"/>
        <v>14</v>
      </c>
      <c r="P81" s="315">
        <f t="shared" si="22"/>
        <v>2.0280506279626642E-2</v>
      </c>
    </row>
    <row r="82" spans="1:16" x14ac:dyDescent="0.25">
      <c r="A82" s="313" t="s">
        <v>44</v>
      </c>
      <c r="B82" s="314">
        <v>62</v>
      </c>
      <c r="C82" s="314">
        <v>53</v>
      </c>
      <c r="D82" s="314">
        <v>57</v>
      </c>
      <c r="E82" s="314">
        <v>58</v>
      </c>
      <c r="F82" s="315">
        <f t="shared" si="21"/>
        <v>1.7543859649122862E-2</v>
      </c>
      <c r="G82" s="314">
        <f t="shared" si="17"/>
        <v>1</v>
      </c>
      <c r="H82" s="315">
        <f t="shared" si="26"/>
        <v>9.099466582993411E-3</v>
      </c>
      <c r="I82" s="327"/>
      <c r="J82" s="314">
        <v>448</v>
      </c>
      <c r="K82" s="314">
        <v>417</v>
      </c>
      <c r="L82" s="314">
        <v>437</v>
      </c>
      <c r="M82" s="314">
        <v>405</v>
      </c>
      <c r="N82" s="315">
        <f t="shared" si="19"/>
        <v>-7.3226544622425616E-2</v>
      </c>
      <c r="O82" s="314">
        <f t="shared" si="20"/>
        <v>-32</v>
      </c>
      <c r="P82" s="315">
        <f t="shared" si="22"/>
        <v>9.8959096906611928E-3</v>
      </c>
    </row>
    <row r="83" spans="1:16" x14ac:dyDescent="0.25">
      <c r="A83" s="313" t="s">
        <v>23</v>
      </c>
      <c r="B83" s="314">
        <v>33</v>
      </c>
      <c r="C83" s="314">
        <v>37</v>
      </c>
      <c r="D83" s="314">
        <v>32</v>
      </c>
      <c r="E83" s="314">
        <v>27</v>
      </c>
      <c r="F83" s="315">
        <f t="shared" si="21"/>
        <v>-0.15625</v>
      </c>
      <c r="G83" s="314">
        <f t="shared" si="17"/>
        <v>-5</v>
      </c>
      <c r="H83" s="315">
        <f t="shared" si="26"/>
        <v>4.2359585817383118E-3</v>
      </c>
      <c r="I83" s="327"/>
      <c r="J83" s="314">
        <v>234</v>
      </c>
      <c r="K83" s="314">
        <v>309</v>
      </c>
      <c r="L83" s="314">
        <v>292</v>
      </c>
      <c r="M83" s="314">
        <v>274</v>
      </c>
      <c r="N83" s="315">
        <f t="shared" si="19"/>
        <v>-6.164383561643838E-2</v>
      </c>
      <c r="O83" s="314">
        <f t="shared" si="20"/>
        <v>-18</v>
      </c>
      <c r="P83" s="315">
        <f t="shared" si="22"/>
        <v>6.6950105067683134E-3</v>
      </c>
    </row>
    <row r="84" spans="1:16" x14ac:dyDescent="0.25">
      <c r="A84" s="313" t="s">
        <v>40</v>
      </c>
      <c r="B84" s="314">
        <v>52</v>
      </c>
      <c r="C84" s="314">
        <v>41</v>
      </c>
      <c r="D84" s="314">
        <v>44</v>
      </c>
      <c r="E84" s="314">
        <v>43</v>
      </c>
      <c r="F84" s="315">
        <f t="shared" si="21"/>
        <v>-2.2727272727272707E-2</v>
      </c>
      <c r="G84" s="314">
        <f t="shared" si="17"/>
        <v>-1</v>
      </c>
      <c r="H84" s="315">
        <f t="shared" si="26"/>
        <v>6.7461562598054598E-3</v>
      </c>
      <c r="I84" s="327"/>
      <c r="J84" s="314">
        <v>309</v>
      </c>
      <c r="K84" s="314">
        <v>210</v>
      </c>
      <c r="L84" s="314">
        <v>218</v>
      </c>
      <c r="M84" s="314">
        <v>250</v>
      </c>
      <c r="N84" s="315">
        <f t="shared" si="19"/>
        <v>0.14678899082568808</v>
      </c>
      <c r="O84" s="314">
        <f t="shared" si="20"/>
        <v>32</v>
      </c>
      <c r="P84" s="315">
        <f t="shared" si="22"/>
        <v>6.1085862288032056E-3</v>
      </c>
    </row>
    <row r="85" spans="1:16" x14ac:dyDescent="0.25">
      <c r="A85" s="313" t="s">
        <v>98</v>
      </c>
      <c r="B85" s="314">
        <v>0</v>
      </c>
      <c r="C85" s="314">
        <v>0</v>
      </c>
      <c r="D85" s="314">
        <v>0</v>
      </c>
      <c r="E85" s="314">
        <v>0</v>
      </c>
      <c r="F85" s="315" t="str">
        <f t="shared" si="21"/>
        <v>-</v>
      </c>
      <c r="G85" s="314">
        <f t="shared" si="17"/>
        <v>0</v>
      </c>
      <c r="H85" s="315">
        <f t="shared" si="26"/>
        <v>0</v>
      </c>
      <c r="I85" s="327"/>
      <c r="J85" s="314">
        <v>0</v>
      </c>
      <c r="K85" s="314">
        <v>0</v>
      </c>
      <c r="L85" s="314">
        <v>0</v>
      </c>
      <c r="M85" s="314">
        <v>0</v>
      </c>
      <c r="N85" s="315" t="str">
        <f t="shared" si="19"/>
        <v>-</v>
      </c>
      <c r="O85" s="314">
        <f t="shared" si="20"/>
        <v>0</v>
      </c>
      <c r="P85" s="315">
        <f t="shared" si="22"/>
        <v>0</v>
      </c>
    </row>
    <row r="86" spans="1:16" x14ac:dyDescent="0.25">
      <c r="A86" s="313" t="s">
        <v>41</v>
      </c>
      <c r="B86" s="314">
        <v>0</v>
      </c>
      <c r="C86" s="314">
        <v>0</v>
      </c>
      <c r="D86" s="314">
        <v>0</v>
      </c>
      <c r="E86" s="314">
        <v>0</v>
      </c>
      <c r="F86" s="315" t="str">
        <f t="shared" si="21"/>
        <v>-</v>
      </c>
      <c r="G86" s="314">
        <f t="shared" si="17"/>
        <v>0</v>
      </c>
      <c r="H86" s="315">
        <f t="shared" si="26"/>
        <v>0</v>
      </c>
      <c r="I86" s="327"/>
      <c r="J86" s="314">
        <v>32</v>
      </c>
      <c r="K86" s="314">
        <v>67</v>
      </c>
      <c r="L86" s="314">
        <v>52</v>
      </c>
      <c r="M86" s="314">
        <v>48</v>
      </c>
      <c r="N86" s="315">
        <f t="shared" si="19"/>
        <v>-7.6923076923076872E-2</v>
      </c>
      <c r="O86" s="314">
        <f t="shared" si="20"/>
        <v>-4</v>
      </c>
      <c r="P86" s="315">
        <f t="shared" si="22"/>
        <v>1.1728485559302155E-3</v>
      </c>
    </row>
    <row r="87" spans="1:16" x14ac:dyDescent="0.25">
      <c r="A87" s="313" t="s">
        <v>99</v>
      </c>
      <c r="B87" s="314">
        <v>24</v>
      </c>
      <c r="C87" s="314">
        <v>32</v>
      </c>
      <c r="D87" s="314">
        <v>30</v>
      </c>
      <c r="E87" s="314">
        <v>22</v>
      </c>
      <c r="F87" s="315">
        <f t="shared" si="21"/>
        <v>-0.26666666666666672</v>
      </c>
      <c r="G87" s="314">
        <f t="shared" si="17"/>
        <v>-8</v>
      </c>
      <c r="H87" s="315">
        <f t="shared" si="26"/>
        <v>3.4515218073423283E-3</v>
      </c>
      <c r="I87" s="327"/>
      <c r="J87" s="314">
        <v>108</v>
      </c>
      <c r="K87" s="314">
        <v>154</v>
      </c>
      <c r="L87" s="314">
        <v>157</v>
      </c>
      <c r="M87" s="314">
        <v>137</v>
      </c>
      <c r="N87" s="315">
        <f t="shared" si="19"/>
        <v>-0.12738853503184711</v>
      </c>
      <c r="O87" s="314">
        <f t="shared" si="20"/>
        <v>-20</v>
      </c>
      <c r="P87" s="315">
        <f t="shared" si="22"/>
        <v>3.3475052533841567E-3</v>
      </c>
    </row>
    <row r="88" spans="1:16" x14ac:dyDescent="0.25">
      <c r="A88" s="313" t="s">
        <v>100</v>
      </c>
      <c r="B88" s="314" t="e">
        <v>#REF!</v>
      </c>
      <c r="C88" s="314" t="e">
        <v>#REF!</v>
      </c>
      <c r="D88" s="314" t="e">
        <v>#REF!</v>
      </c>
      <c r="E88" s="314" t="e">
        <v>#REF!</v>
      </c>
      <c r="F88" s="315" t="str">
        <f t="shared" si="21"/>
        <v>-</v>
      </c>
      <c r="G88" s="314" t="str">
        <f t="shared" si="17"/>
        <v>-</v>
      </c>
      <c r="H88" s="315" t="str">
        <f t="shared" si="26"/>
        <v>-</v>
      </c>
      <c r="I88" s="327"/>
      <c r="J88" s="314">
        <v>26</v>
      </c>
      <c r="K88" s="314">
        <v>53</v>
      </c>
      <c r="L88" s="314">
        <v>43</v>
      </c>
      <c r="M88" s="314">
        <v>43</v>
      </c>
      <c r="N88" s="315">
        <f t="shared" si="19"/>
        <v>0</v>
      </c>
      <c r="O88" s="314">
        <f t="shared" si="20"/>
        <v>0</v>
      </c>
      <c r="P88" s="315">
        <f t="shared" si="22"/>
        <v>1.0506768313541515E-3</v>
      </c>
    </row>
    <row r="89" spans="1:16" x14ac:dyDescent="0.25">
      <c r="A89" s="313" t="s">
        <v>101</v>
      </c>
      <c r="B89" s="314">
        <v>13</v>
      </c>
      <c r="C89" s="314">
        <v>30</v>
      </c>
      <c r="D89" s="314">
        <v>31</v>
      </c>
      <c r="E89" s="314">
        <v>30</v>
      </c>
      <c r="F89" s="315">
        <f t="shared" si="21"/>
        <v>-3.2258064516129004E-2</v>
      </c>
      <c r="G89" s="314">
        <f t="shared" si="17"/>
        <v>-1</v>
      </c>
      <c r="H89" s="315">
        <f t="shared" si="26"/>
        <v>4.7066206463759024E-3</v>
      </c>
      <c r="I89" s="327"/>
      <c r="J89" s="314">
        <v>71</v>
      </c>
      <c r="K89" s="314">
        <v>191</v>
      </c>
      <c r="L89" s="314">
        <v>195</v>
      </c>
      <c r="M89" s="314">
        <v>218</v>
      </c>
      <c r="N89" s="315">
        <f t="shared" si="19"/>
        <v>0.11794871794871797</v>
      </c>
      <c r="O89" s="314">
        <f t="shared" si="20"/>
        <v>23</v>
      </c>
      <c r="P89" s="315">
        <f t="shared" si="22"/>
        <v>5.3266871915163957E-3</v>
      </c>
    </row>
    <row r="90" spans="1:16" x14ac:dyDescent="0.25">
      <c r="A90" s="313" t="s">
        <v>34</v>
      </c>
      <c r="B90" s="314">
        <v>37</v>
      </c>
      <c r="C90" s="314">
        <v>32</v>
      </c>
      <c r="D90" s="314">
        <v>30</v>
      </c>
      <c r="E90" s="314">
        <v>25</v>
      </c>
      <c r="F90" s="315">
        <f t="shared" si="21"/>
        <v>-0.16666666666666663</v>
      </c>
      <c r="G90" s="314">
        <f t="shared" si="17"/>
        <v>-5</v>
      </c>
      <c r="H90" s="315">
        <f t="shared" si="26"/>
        <v>3.9221838719799181E-3</v>
      </c>
      <c r="I90" s="327"/>
      <c r="J90" s="314">
        <v>264</v>
      </c>
      <c r="K90" s="314">
        <v>255</v>
      </c>
      <c r="L90" s="314">
        <v>270</v>
      </c>
      <c r="M90" s="314">
        <v>194</v>
      </c>
      <c r="N90" s="315">
        <f t="shared" si="19"/>
        <v>-0.28148148148148144</v>
      </c>
      <c r="O90" s="314">
        <f t="shared" si="20"/>
        <v>-76</v>
      </c>
      <c r="P90" s="315">
        <f t="shared" si="22"/>
        <v>4.7402629135512879E-3</v>
      </c>
    </row>
    <row r="91" spans="1:16" x14ac:dyDescent="0.25">
      <c r="A91" s="313" t="s">
        <v>102</v>
      </c>
      <c r="B91" s="314" t="e">
        <v>#REF!</v>
      </c>
      <c r="C91" s="314" t="e">
        <v>#REF!</v>
      </c>
      <c r="D91" s="314" t="e">
        <v>#REF!</v>
      </c>
      <c r="E91" s="314" t="e">
        <v>#REF!</v>
      </c>
      <c r="F91" s="315" t="str">
        <f t="shared" si="21"/>
        <v>-</v>
      </c>
      <c r="G91" s="314" t="str">
        <f t="shared" si="17"/>
        <v>-</v>
      </c>
      <c r="H91" s="315" t="str">
        <f t="shared" si="26"/>
        <v>-</v>
      </c>
      <c r="I91" s="327"/>
      <c r="J91" s="314">
        <v>105</v>
      </c>
      <c r="K91" s="314">
        <v>90</v>
      </c>
      <c r="L91" s="314">
        <v>87</v>
      </c>
      <c r="M91" s="314">
        <v>88</v>
      </c>
      <c r="N91" s="315">
        <f t="shared" si="19"/>
        <v>1.1494252873563315E-2</v>
      </c>
      <c r="O91" s="314">
        <f t="shared" si="20"/>
        <v>1</v>
      </c>
      <c r="P91" s="315">
        <f t="shared" si="22"/>
        <v>2.1502223525387285E-3</v>
      </c>
    </row>
    <row r="92" spans="1:16" x14ac:dyDescent="0.25">
      <c r="A92" s="313" t="s">
        <v>103</v>
      </c>
      <c r="B92" s="314">
        <v>25</v>
      </c>
      <c r="C92" s="314">
        <v>34</v>
      </c>
      <c r="D92" s="314">
        <v>35</v>
      </c>
      <c r="E92" s="314">
        <v>28</v>
      </c>
      <c r="F92" s="315">
        <f t="shared" si="21"/>
        <v>-0.19999999999999996</v>
      </c>
      <c r="G92" s="314">
        <f t="shared" si="17"/>
        <v>-7</v>
      </c>
      <c r="H92" s="315">
        <f t="shared" si="26"/>
        <v>4.3928459366175086E-3</v>
      </c>
      <c r="I92" s="327"/>
      <c r="J92" s="314">
        <v>102</v>
      </c>
      <c r="K92" s="314">
        <v>90</v>
      </c>
      <c r="L92" s="314">
        <v>196</v>
      </c>
      <c r="M92" s="314">
        <v>184</v>
      </c>
      <c r="N92" s="315">
        <f t="shared" si="19"/>
        <v>-6.1224489795918324E-2</v>
      </c>
      <c r="O92" s="314">
        <f t="shared" si="20"/>
        <v>-12</v>
      </c>
      <c r="P92" s="315">
        <f t="shared" si="22"/>
        <v>4.4959194643991599E-3</v>
      </c>
    </row>
    <row r="93" spans="1:16" x14ac:dyDescent="0.25">
      <c r="A93" s="313" t="s">
        <v>42</v>
      </c>
      <c r="B93" s="314">
        <v>17</v>
      </c>
      <c r="C93" s="314">
        <v>26</v>
      </c>
      <c r="D93" s="314">
        <v>26</v>
      </c>
      <c r="E93" s="314">
        <v>18</v>
      </c>
      <c r="F93" s="315">
        <f t="shared" si="21"/>
        <v>-0.30769230769230771</v>
      </c>
      <c r="G93" s="314">
        <f t="shared" si="17"/>
        <v>-8</v>
      </c>
      <c r="H93" s="315">
        <f t="shared" si="26"/>
        <v>2.8239723878255413E-3</v>
      </c>
      <c r="I93" s="327"/>
      <c r="J93" s="314">
        <v>66</v>
      </c>
      <c r="K93" s="314">
        <v>105</v>
      </c>
      <c r="L93" s="314">
        <v>104</v>
      </c>
      <c r="M93" s="314">
        <v>107</v>
      </c>
      <c r="N93" s="315">
        <f t="shared" si="19"/>
        <v>2.8846153846153744E-2</v>
      </c>
      <c r="O93" s="314">
        <f t="shared" si="20"/>
        <v>3</v>
      </c>
      <c r="P93" s="315">
        <f t="shared" si="22"/>
        <v>2.6144749059277719E-3</v>
      </c>
    </row>
    <row r="94" spans="1:16" x14ac:dyDescent="0.25">
      <c r="A94" s="313" t="s">
        <v>104</v>
      </c>
      <c r="B94" s="314">
        <v>0</v>
      </c>
      <c r="C94" s="314">
        <v>0</v>
      </c>
      <c r="D94" s="314">
        <v>0</v>
      </c>
      <c r="E94" s="314">
        <v>0</v>
      </c>
      <c r="F94" s="315" t="str">
        <f t="shared" si="21"/>
        <v>-</v>
      </c>
      <c r="G94" s="314">
        <f t="shared" si="17"/>
        <v>0</v>
      </c>
      <c r="H94" s="315">
        <f t="shared" si="26"/>
        <v>0</v>
      </c>
      <c r="I94" s="327"/>
      <c r="J94" s="314">
        <v>0</v>
      </c>
      <c r="K94" s="314">
        <v>0</v>
      </c>
      <c r="L94" s="314">
        <v>0</v>
      </c>
      <c r="M94" s="314">
        <v>0</v>
      </c>
      <c r="N94" s="315" t="str">
        <f t="shared" si="19"/>
        <v>-</v>
      </c>
      <c r="O94" s="314">
        <f t="shared" si="20"/>
        <v>0</v>
      </c>
      <c r="P94" s="315">
        <f t="shared" si="22"/>
        <v>0</v>
      </c>
    </row>
    <row r="95" spans="1:16" x14ac:dyDescent="0.25">
      <c r="A95" s="313" t="s">
        <v>26</v>
      </c>
      <c r="B95" s="314">
        <v>13</v>
      </c>
      <c r="C95" s="314">
        <v>14</v>
      </c>
      <c r="D95" s="314">
        <v>0</v>
      </c>
      <c r="E95" s="314">
        <v>1</v>
      </c>
      <c r="F95" s="315" t="str">
        <f t="shared" si="21"/>
        <v>-</v>
      </c>
      <c r="G95" s="314">
        <f t="shared" si="17"/>
        <v>1</v>
      </c>
      <c r="H95" s="315">
        <f t="shared" si="26"/>
        <v>1.5688735487919673E-4</v>
      </c>
      <c r="I95" s="327"/>
      <c r="J95" s="314">
        <v>17</v>
      </c>
      <c r="K95" s="314">
        <v>15</v>
      </c>
      <c r="L95" s="314">
        <v>62</v>
      </c>
      <c r="M95" s="314">
        <v>6</v>
      </c>
      <c r="N95" s="315">
        <f t="shared" si="19"/>
        <v>-0.90322580645161288</v>
      </c>
      <c r="O95" s="314">
        <f t="shared" si="20"/>
        <v>-56</v>
      </c>
      <c r="P95" s="315">
        <f t="shared" si="22"/>
        <v>1.4660606949127694E-4</v>
      </c>
    </row>
    <row r="96" spans="1:16" x14ac:dyDescent="0.25">
      <c r="A96" s="313" t="s">
        <v>105</v>
      </c>
      <c r="B96" s="314">
        <v>4</v>
      </c>
      <c r="C96" s="314">
        <v>5</v>
      </c>
      <c r="D96" s="314">
        <v>5</v>
      </c>
      <c r="E96" s="314">
        <v>3</v>
      </c>
      <c r="F96" s="315">
        <f t="shared" si="21"/>
        <v>-0.4</v>
      </c>
      <c r="G96" s="314">
        <f t="shared" si="17"/>
        <v>-2</v>
      </c>
      <c r="H96" s="315">
        <f t="shared" si="26"/>
        <v>4.706620646375902E-4</v>
      </c>
      <c r="I96" s="327"/>
      <c r="J96" s="314">
        <v>25</v>
      </c>
      <c r="K96" s="314">
        <v>26</v>
      </c>
      <c r="L96" s="314">
        <v>26</v>
      </c>
      <c r="M96" s="314">
        <v>13</v>
      </c>
      <c r="N96" s="315">
        <f t="shared" si="19"/>
        <v>-0.5</v>
      </c>
      <c r="O96" s="314">
        <f t="shared" si="20"/>
        <v>-13</v>
      </c>
      <c r="P96" s="315">
        <f t="shared" si="22"/>
        <v>3.1764648389776668E-4</v>
      </c>
    </row>
    <row r="97" spans="1:16" x14ac:dyDescent="0.25">
      <c r="A97" s="313" t="s">
        <v>106</v>
      </c>
      <c r="B97" s="314" t="str">
        <f>IFERROR(B67-SUM(B68:B72)-SUM(B74:B96),"-")</f>
        <v>-</v>
      </c>
      <c r="C97" s="314" t="str">
        <f>IFERROR(C67-SUM(C68:C72)-SUM(C74:C96),"-")</f>
        <v>-</v>
      </c>
      <c r="D97" s="314" t="str">
        <f>IFERROR(D67-SUM(D68:D72)-SUM(D74:D96),"-")</f>
        <v>-</v>
      </c>
      <c r="E97" s="314" t="str">
        <f>IFERROR(E67-SUM(E68:E72)-SUM(E74:E96),"-")</f>
        <v>-</v>
      </c>
      <c r="F97" s="315" t="str">
        <f t="shared" si="21"/>
        <v>-</v>
      </c>
      <c r="G97" s="314" t="str">
        <f t="shared" si="17"/>
        <v>-</v>
      </c>
      <c r="H97" s="315" t="str">
        <f>IFERROR(E97/$E$7,"-")</f>
        <v>-</v>
      </c>
      <c r="I97" s="327"/>
      <c r="J97" s="314">
        <f>IFERROR(J67-SUM(J68:J72)-SUM(J74:J96),"-")</f>
        <v>28</v>
      </c>
      <c r="K97" s="314">
        <f>IFERROR(K67-SUM(K68:K72)-SUM(K74:K96),"-")</f>
        <v>43</v>
      </c>
      <c r="L97" s="314">
        <f>IFERROR(L67-SUM(L68:L72)-SUM(L74:L96),"-")</f>
        <v>40</v>
      </c>
      <c r="M97" s="314">
        <f>IFERROR(M67-SUM(M68:M72)-SUM(M74:M96),"-")</f>
        <v>42</v>
      </c>
      <c r="N97" s="315">
        <f t="shared" si="19"/>
        <v>5.0000000000000044E-2</v>
      </c>
      <c r="O97" s="314">
        <f t="shared" si="20"/>
        <v>2</v>
      </c>
      <c r="P97" s="315">
        <f t="shared" ref="P97" si="27">M97/$M$13</f>
        <v>8.2449390797156052E-6</v>
      </c>
    </row>
    <row r="98" spans="1:16" ht="21" x14ac:dyDescent="0.35">
      <c r="A98" s="258" t="s">
        <v>112</v>
      </c>
      <c r="B98" s="258"/>
      <c r="C98" s="258"/>
      <c r="D98" s="258"/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8"/>
    </row>
    <row r="99" spans="1:16" x14ac:dyDescent="0.25">
      <c r="A99" s="67"/>
      <c r="B99" s="11" t="s">
        <v>153</v>
      </c>
      <c r="C99" s="12"/>
      <c r="D99" s="12"/>
      <c r="E99" s="12"/>
      <c r="F99" s="12"/>
      <c r="G99" s="12"/>
      <c r="H99" s="13"/>
      <c r="I99" s="327"/>
      <c r="J99" s="11" t="str">
        <f>CONCATENATE("acumulado ",B99)</f>
        <v>acumulado junio</v>
      </c>
      <c r="K99" s="12"/>
      <c r="L99" s="12"/>
      <c r="M99" s="12"/>
      <c r="N99" s="12"/>
      <c r="O99" s="12"/>
      <c r="P99" s="13"/>
    </row>
    <row r="100" spans="1:16" x14ac:dyDescent="0.25">
      <c r="A100" s="15"/>
      <c r="B100" s="17">
        <f>B$6</f>
        <v>2023</v>
      </c>
      <c r="C100" s="17">
        <f t="shared" ref="C100:E100" si="28">C$6</f>
        <v>2024</v>
      </c>
      <c r="D100" s="17">
        <f t="shared" si="28"/>
        <v>2025</v>
      </c>
      <c r="E100" s="17">
        <f t="shared" si="28"/>
        <v>2026</v>
      </c>
      <c r="F100" s="17" t="str">
        <f>CONCATENATE("var ",RIGHT(E100,2),"/",RIGHT(D100,2))</f>
        <v>var 26/25</v>
      </c>
      <c r="G100" s="17" t="str">
        <f>CONCATENATE("dif ",RIGHT(E100,2),"-",RIGHT(D100,2))</f>
        <v>dif 26-25</v>
      </c>
      <c r="H100" s="17" t="str">
        <f>CONCATENATE("cuota ",RIGHT(E100,2))</f>
        <v>cuota 26</v>
      </c>
      <c r="I100" s="327"/>
      <c r="J100" s="17">
        <f>J$6</f>
        <v>2023</v>
      </c>
      <c r="K100" s="17">
        <f>K$6</f>
        <v>2024</v>
      </c>
      <c r="L100" s="17">
        <f t="shared" ref="L100:M100" si="29">L$6</f>
        <v>2025</v>
      </c>
      <c r="M100" s="17">
        <f t="shared" si="29"/>
        <v>2026</v>
      </c>
      <c r="N100" s="17" t="str">
        <f>CONCATENATE("var ",RIGHT(M100,2),"/",RIGHT(L100,2))</f>
        <v>var 26/25</v>
      </c>
      <c r="O100" s="17" t="str">
        <f>CONCATENATE("dif ",RIGHT(M100,2),"-",RIGHT(L100,2))</f>
        <v>dif 26-25</v>
      </c>
      <c r="P100" s="17" t="str">
        <f>CONCATENATE("cuota ",RIGHT(M100,2))</f>
        <v>cuota 26</v>
      </c>
    </row>
    <row r="101" spans="1:16" x14ac:dyDescent="0.25">
      <c r="A101" s="328" t="s">
        <v>85</v>
      </c>
      <c r="B101" s="329">
        <v>5529</v>
      </c>
      <c r="C101" s="329">
        <v>6195</v>
      </c>
      <c r="D101" s="329">
        <v>6323</v>
      </c>
      <c r="E101" s="329">
        <v>6374</v>
      </c>
      <c r="F101" s="330">
        <f>IFERROR(E101/D101-1,"-")</f>
        <v>8.0657915546418213E-3</v>
      </c>
      <c r="G101" s="329">
        <f>IFERROR(E101-D101,"-")</f>
        <v>51</v>
      </c>
      <c r="H101" s="330">
        <f>E101/$E$101</f>
        <v>1</v>
      </c>
      <c r="I101" s="331"/>
      <c r="J101" s="329">
        <v>35323</v>
      </c>
      <c r="K101" s="329">
        <v>38965</v>
      </c>
      <c r="L101" s="329">
        <v>41124</v>
      </c>
      <c r="M101" s="329">
        <v>40926</v>
      </c>
      <c r="N101" s="330">
        <f>IFERROR(M101/L101-1,"-")</f>
        <v>-4.8147067405894806E-3</v>
      </c>
      <c r="O101" s="329">
        <f>IFERROR(M101-L101,"-")</f>
        <v>-198</v>
      </c>
      <c r="P101" s="330">
        <f>M101/$M$101</f>
        <v>1</v>
      </c>
    </row>
    <row r="102" spans="1:16" x14ac:dyDescent="0.25">
      <c r="A102" s="313" t="s">
        <v>108</v>
      </c>
      <c r="B102" s="314">
        <v>2874</v>
      </c>
      <c r="C102" s="314">
        <v>3208</v>
      </c>
      <c r="D102" s="314">
        <v>3283</v>
      </c>
      <c r="E102" s="314">
        <v>3491</v>
      </c>
      <c r="F102" s="315">
        <f>IFERROR(E102/D102-1,"-")</f>
        <v>6.3356685957965286E-2</v>
      </c>
      <c r="G102" s="314">
        <f>IFERROR(E102-D102,"-")</f>
        <v>208</v>
      </c>
      <c r="H102" s="315">
        <f>E102/$E$101</f>
        <v>0.54769375588327585</v>
      </c>
      <c r="I102" s="327"/>
      <c r="J102" s="314">
        <v>16561</v>
      </c>
      <c r="K102" s="314">
        <v>18270</v>
      </c>
      <c r="L102" s="314">
        <v>19035</v>
      </c>
      <c r="M102" s="314">
        <v>19994</v>
      </c>
      <c r="N102" s="315">
        <f>IFERROR(M102/L102-1,"-")</f>
        <v>5.0380877331231977E-2</v>
      </c>
      <c r="O102" s="314">
        <f>IFERROR(M102-L102,"-")</f>
        <v>959</v>
      </c>
      <c r="P102" s="315">
        <f>M102/$M$101</f>
        <v>0.48854029223476519</v>
      </c>
    </row>
    <row r="103" spans="1:16" x14ac:dyDescent="0.25">
      <c r="A103" s="313" t="s">
        <v>109</v>
      </c>
      <c r="B103" s="314">
        <v>2655</v>
      </c>
      <c r="C103" s="314">
        <v>2987</v>
      </c>
      <c r="D103" s="314">
        <v>3040</v>
      </c>
      <c r="E103" s="314">
        <v>2883</v>
      </c>
      <c r="F103" s="315">
        <f t="shared" ref="F103" si="30">IFERROR(E103/D103-1,"-")</f>
        <v>-5.1644736842105243E-2</v>
      </c>
      <c r="G103" s="314">
        <f t="shared" ref="G103" si="31">IFERROR(E103-D103,"-")</f>
        <v>-157</v>
      </c>
      <c r="H103" s="315">
        <f>E103/$E$101</f>
        <v>0.45230624411672421</v>
      </c>
      <c r="I103" s="327"/>
      <c r="J103" s="314">
        <v>18762</v>
      </c>
      <c r="K103" s="314">
        <v>20695</v>
      </c>
      <c r="L103" s="314">
        <v>22089</v>
      </c>
      <c r="M103" s="314">
        <v>20932</v>
      </c>
      <c r="N103" s="315">
        <f>IFERROR(M103/L103-1,"-")</f>
        <v>-5.2379012178007112E-2</v>
      </c>
      <c r="O103" s="314">
        <f>IFERROR(M103-L103,"-")</f>
        <v>-1157</v>
      </c>
      <c r="P103" s="315">
        <f>M103/$M$101</f>
        <v>0.51145970776523486</v>
      </c>
    </row>
    <row r="104" spans="1:16" ht="21" x14ac:dyDescent="0.35">
      <c r="A104" s="258" t="s">
        <v>113</v>
      </c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8"/>
      <c r="P104" s="258"/>
    </row>
    <row r="105" spans="1:16" ht="15" customHeight="1" x14ac:dyDescent="0.25"/>
    <row r="106" spans="1:16" ht="15" customHeight="1" x14ac:dyDescent="0.25"/>
    <row r="107" spans="1:16" ht="15" customHeight="1" x14ac:dyDescent="0.25"/>
    <row r="108" spans="1:16" ht="15" customHeight="1" x14ac:dyDescent="0.25"/>
    <row r="109" spans="1:16" ht="15" customHeight="1" x14ac:dyDescent="0.25"/>
    <row r="110" spans="1:16" ht="15" customHeight="1" x14ac:dyDescent="0.25"/>
    <row r="111" spans="1:16" ht="15" customHeight="1" x14ac:dyDescent="0.25"/>
    <row r="112" spans="1:16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2:16" ht="15" customHeight="1" x14ac:dyDescent="0.25"/>
    <row r="338" spans="2:16" ht="15" customHeight="1" x14ac:dyDescent="0.25"/>
    <row r="339" spans="2:16" ht="15" customHeight="1" x14ac:dyDescent="0.25"/>
    <row r="340" spans="2:16" ht="15" customHeight="1" x14ac:dyDescent="0.25"/>
    <row r="341" spans="2:16" ht="15" customHeight="1" x14ac:dyDescent="0.25"/>
    <row r="342" spans="2:16" ht="15" customHeight="1" x14ac:dyDescent="0.25"/>
    <row r="344" spans="2:16" ht="15" customHeight="1" x14ac:dyDescent="0.25"/>
    <row r="345" spans="2:16" ht="15" customHeight="1" x14ac:dyDescent="0.25"/>
    <row r="346" spans="2:16" ht="15" hidden="1" customHeight="1" x14ac:dyDescent="0.25">
      <c r="B346" s="340"/>
      <c r="C346" s="340"/>
      <c r="D346" s="340"/>
      <c r="E346" s="340"/>
      <c r="F346" s="340"/>
      <c r="G346" s="340"/>
      <c r="H346" s="340"/>
      <c r="I346" s="341"/>
      <c r="J346"/>
      <c r="K346"/>
      <c r="L346"/>
      <c r="M346"/>
      <c r="N346"/>
      <c r="O346"/>
      <c r="P346"/>
    </row>
    <row r="347" spans="2:16" ht="15" hidden="1" customHeight="1" x14ac:dyDescent="0.25">
      <c r="B347"/>
      <c r="D347"/>
      <c r="E347"/>
      <c r="F347"/>
      <c r="G347"/>
      <c r="H347"/>
      <c r="I347" s="342"/>
      <c r="K347"/>
      <c r="M347"/>
      <c r="P347"/>
    </row>
    <row r="348" spans="2:16" ht="15" hidden="1" customHeight="1" x14ac:dyDescent="0.25">
      <c r="B348"/>
      <c r="D348"/>
      <c r="E348"/>
      <c r="F348"/>
      <c r="G348"/>
      <c r="H348"/>
      <c r="I348" s="342"/>
      <c r="K348"/>
      <c r="M348"/>
      <c r="P348"/>
    </row>
    <row r="349" spans="2:16" ht="15" hidden="1" customHeight="1" x14ac:dyDescent="0.25">
      <c r="B349"/>
      <c r="D349"/>
      <c r="E349"/>
      <c r="F349"/>
      <c r="G349"/>
      <c r="H349"/>
      <c r="I349" s="342"/>
      <c r="K349"/>
      <c r="M349"/>
      <c r="P349"/>
    </row>
    <row r="350" spans="2:16" ht="15" hidden="1" customHeight="1" x14ac:dyDescent="0.25">
      <c r="B350"/>
      <c r="D350"/>
      <c r="E350"/>
      <c r="F350"/>
      <c r="G350"/>
      <c r="H350"/>
      <c r="I350" s="342"/>
      <c r="K350"/>
      <c r="M350"/>
      <c r="P350"/>
    </row>
    <row r="351" spans="2:16" ht="15" hidden="1" customHeight="1" x14ac:dyDescent="0.25">
      <c r="B351"/>
      <c r="D351"/>
      <c r="E351"/>
      <c r="F351"/>
      <c r="G351"/>
      <c r="H351"/>
      <c r="I351" s="342"/>
      <c r="K351"/>
      <c r="M351"/>
      <c r="P351"/>
    </row>
    <row r="352" spans="2:16" ht="15" hidden="1" customHeight="1" x14ac:dyDescent="0.25">
      <c r="B352"/>
      <c r="D352"/>
      <c r="E352"/>
      <c r="F352"/>
      <c r="G352"/>
      <c r="H352"/>
      <c r="I352" s="342"/>
      <c r="K352"/>
      <c r="M352"/>
      <c r="P352"/>
    </row>
    <row r="353" spans="2:16" ht="15" hidden="1" customHeight="1" x14ac:dyDescent="0.25">
      <c r="B353"/>
      <c r="D353"/>
      <c r="E353"/>
      <c r="F353"/>
      <c r="G353"/>
      <c r="H353"/>
      <c r="I353" s="342"/>
      <c r="K353"/>
      <c r="M353"/>
      <c r="P353"/>
    </row>
    <row r="354" spans="2:16" ht="15" hidden="1" customHeight="1" x14ac:dyDescent="0.25">
      <c r="B354"/>
      <c r="D354"/>
      <c r="E354"/>
      <c r="F354"/>
      <c r="G354"/>
      <c r="H354"/>
      <c r="I354" s="342"/>
      <c r="K354"/>
      <c r="M354"/>
      <c r="P354"/>
    </row>
    <row r="355" spans="2:16" ht="15" hidden="1" customHeight="1" x14ac:dyDescent="0.25">
      <c r="B355"/>
      <c r="D355"/>
      <c r="E355"/>
      <c r="F355"/>
      <c r="G355"/>
      <c r="H355"/>
      <c r="I355" s="342"/>
      <c r="K355"/>
      <c r="M355"/>
      <c r="P355"/>
    </row>
    <row r="356" spans="2:16" ht="15" hidden="1" customHeight="1" x14ac:dyDescent="0.25">
      <c r="B356"/>
      <c r="D356"/>
      <c r="E356"/>
      <c r="F356"/>
      <c r="G356"/>
      <c r="H356"/>
      <c r="I356" s="342"/>
      <c r="K356"/>
      <c r="M356"/>
      <c r="P356"/>
    </row>
    <row r="357" spans="2:16" ht="15" hidden="1" customHeight="1" x14ac:dyDescent="0.25">
      <c r="B357"/>
      <c r="D357"/>
      <c r="E357"/>
      <c r="F357"/>
      <c r="G357"/>
      <c r="H357"/>
      <c r="I357" s="342"/>
      <c r="K357"/>
      <c r="M357"/>
      <c r="P357"/>
    </row>
    <row r="358" spans="2:16" ht="15" hidden="1" customHeight="1" x14ac:dyDescent="0.25">
      <c r="B358"/>
      <c r="D358"/>
      <c r="E358"/>
      <c r="F358"/>
      <c r="G358"/>
      <c r="H358"/>
      <c r="I358" s="342"/>
      <c r="K358"/>
      <c r="M358"/>
      <c r="P358"/>
    </row>
    <row r="359" spans="2:16" ht="15" hidden="1" customHeight="1" x14ac:dyDescent="0.25">
      <c r="B359"/>
      <c r="E359"/>
      <c r="F359"/>
      <c r="G359"/>
      <c r="H359"/>
      <c r="I359" s="342"/>
      <c r="K359"/>
      <c r="M359"/>
      <c r="P359"/>
    </row>
    <row r="360" spans="2:16" ht="15" customHeight="1" x14ac:dyDescent="0.25"/>
    <row r="361" spans="2:16" ht="15" hidden="1" customHeight="1" x14ac:dyDescent="0.25">
      <c r="B361" s="340"/>
      <c r="C361" s="340"/>
      <c r="D361" s="340"/>
      <c r="E361" s="340"/>
      <c r="F361" s="340"/>
      <c r="G361" s="340"/>
      <c r="H361" s="340"/>
      <c r="I361" s="341"/>
      <c r="J361"/>
      <c r="K361"/>
      <c r="L361"/>
      <c r="M361"/>
      <c r="N361"/>
      <c r="O361"/>
      <c r="P361"/>
    </row>
    <row r="362" spans="2:16" ht="15" hidden="1" customHeight="1" x14ac:dyDescent="0.25">
      <c r="B362"/>
      <c r="D362"/>
      <c r="E362"/>
      <c r="F362"/>
      <c r="G362"/>
      <c r="H362"/>
      <c r="I362" s="342"/>
      <c r="K362"/>
      <c r="N362"/>
      <c r="O362"/>
      <c r="P362"/>
    </row>
    <row r="363" spans="2:16" ht="15" hidden="1" customHeight="1" x14ac:dyDescent="0.25">
      <c r="B363"/>
      <c r="D363"/>
      <c r="E363"/>
      <c r="F363"/>
      <c r="G363"/>
      <c r="H363"/>
      <c r="I363" s="342"/>
      <c r="K363"/>
      <c r="N363"/>
      <c r="O363"/>
      <c r="P363"/>
    </row>
    <row r="364" spans="2:16" ht="15" hidden="1" customHeight="1" x14ac:dyDescent="0.25">
      <c r="B364"/>
      <c r="D364"/>
      <c r="E364"/>
      <c r="F364"/>
      <c r="G364"/>
      <c r="H364"/>
      <c r="I364" s="342"/>
      <c r="K364"/>
      <c r="N364"/>
      <c r="O364"/>
      <c r="P364"/>
    </row>
    <row r="365" spans="2:16" ht="15" hidden="1" customHeight="1" x14ac:dyDescent="0.25">
      <c r="B365"/>
      <c r="D365"/>
      <c r="E365"/>
      <c r="F365"/>
      <c r="G365"/>
      <c r="H365"/>
      <c r="I365" s="342"/>
      <c r="K365"/>
      <c r="N365"/>
      <c r="O365"/>
      <c r="P365"/>
    </row>
    <row r="366" spans="2:16" ht="15" hidden="1" customHeight="1" x14ac:dyDescent="0.25">
      <c r="B366"/>
      <c r="D366"/>
      <c r="E366"/>
      <c r="F366"/>
      <c r="G366"/>
      <c r="H366"/>
      <c r="I366" s="342"/>
      <c r="K366"/>
      <c r="N366"/>
      <c r="O366"/>
      <c r="P366"/>
    </row>
    <row r="367" spans="2:16" ht="15" hidden="1" customHeight="1" x14ac:dyDescent="0.25">
      <c r="B367"/>
      <c r="D367"/>
      <c r="E367"/>
      <c r="F367"/>
      <c r="G367"/>
      <c r="H367"/>
      <c r="I367" s="342"/>
      <c r="K367"/>
      <c r="N367"/>
      <c r="O367"/>
      <c r="P367"/>
    </row>
    <row r="368" spans="2:16" ht="15" hidden="1" customHeight="1" x14ac:dyDescent="0.25">
      <c r="B368"/>
      <c r="D368"/>
      <c r="E368"/>
      <c r="F368"/>
      <c r="G368"/>
      <c r="H368"/>
      <c r="I368" s="342"/>
      <c r="K368"/>
      <c r="N368"/>
      <c r="O368"/>
      <c r="P368"/>
    </row>
    <row r="369" spans="2:16" ht="15" hidden="1" customHeight="1" x14ac:dyDescent="0.25">
      <c r="B369"/>
      <c r="D369"/>
      <c r="E369"/>
      <c r="F369"/>
      <c r="G369"/>
      <c r="H369"/>
      <c r="I369" s="342"/>
      <c r="K369"/>
      <c r="N369"/>
      <c r="O369"/>
      <c r="P369"/>
    </row>
    <row r="370" spans="2:16" ht="15" hidden="1" customHeight="1" x14ac:dyDescent="0.25">
      <c r="B370"/>
      <c r="D370"/>
      <c r="E370"/>
      <c r="F370"/>
      <c r="G370"/>
      <c r="H370"/>
      <c r="I370" s="342"/>
      <c r="K370"/>
      <c r="N370"/>
      <c r="O370"/>
      <c r="P370"/>
    </row>
    <row r="371" spans="2:16" ht="15" hidden="1" customHeight="1" x14ac:dyDescent="0.25">
      <c r="B371"/>
      <c r="D371"/>
      <c r="E371"/>
      <c r="F371"/>
      <c r="G371"/>
      <c r="H371"/>
      <c r="I371" s="342"/>
      <c r="K371"/>
      <c r="N371"/>
      <c r="O371"/>
      <c r="P371"/>
    </row>
    <row r="372" spans="2:16" ht="15" hidden="1" customHeight="1" x14ac:dyDescent="0.25">
      <c r="B372"/>
      <c r="D372"/>
      <c r="E372"/>
      <c r="F372"/>
      <c r="G372"/>
      <c r="H372"/>
      <c r="I372" s="342"/>
      <c r="K372"/>
      <c r="N372"/>
      <c r="O372"/>
      <c r="P372"/>
    </row>
    <row r="373" spans="2:16" ht="15" hidden="1" customHeight="1" x14ac:dyDescent="0.25">
      <c r="B373"/>
      <c r="D373"/>
      <c r="E373"/>
      <c r="F373"/>
      <c r="G373"/>
      <c r="H373"/>
      <c r="I373" s="342"/>
      <c r="K373"/>
      <c r="N373"/>
      <c r="O373"/>
      <c r="P373"/>
    </row>
    <row r="374" spans="2:16" ht="15" customHeight="1" x14ac:dyDescent="0.25"/>
    <row r="375" spans="2:16" ht="15" hidden="1" customHeight="1" x14ac:dyDescent="0.25">
      <c r="B375" s="340"/>
      <c r="C375" s="340"/>
      <c r="D375" s="340"/>
      <c r="E375" s="340"/>
      <c r="F375" s="340"/>
      <c r="G375" s="340"/>
      <c r="H375" s="340"/>
      <c r="I375" s="341"/>
      <c r="J375"/>
      <c r="K375"/>
      <c r="L375"/>
      <c r="M375"/>
      <c r="N375"/>
      <c r="O375"/>
      <c r="P375"/>
    </row>
    <row r="376" spans="2:16" ht="15" hidden="1" customHeight="1" x14ac:dyDescent="0.25">
      <c r="B376"/>
      <c r="D376"/>
      <c r="E376"/>
      <c r="F376"/>
      <c r="G376"/>
      <c r="H376"/>
      <c r="I376" s="342"/>
      <c r="K376"/>
      <c r="N376"/>
      <c r="O376"/>
      <c r="P376"/>
    </row>
    <row r="377" spans="2:16" ht="15" hidden="1" customHeight="1" x14ac:dyDescent="0.25">
      <c r="B377"/>
      <c r="D377"/>
      <c r="E377"/>
      <c r="F377"/>
      <c r="G377"/>
      <c r="H377"/>
      <c r="I377" s="342"/>
      <c r="K377"/>
      <c r="N377"/>
      <c r="O377"/>
      <c r="P377"/>
    </row>
    <row r="378" spans="2:16" ht="15" hidden="1" customHeight="1" x14ac:dyDescent="0.25">
      <c r="B378"/>
      <c r="D378"/>
      <c r="E378"/>
      <c r="F378"/>
      <c r="G378"/>
      <c r="H378"/>
      <c r="I378" s="342"/>
      <c r="K378"/>
      <c r="N378"/>
      <c r="O378"/>
      <c r="P378"/>
    </row>
    <row r="379" spans="2:16" ht="15" hidden="1" customHeight="1" x14ac:dyDescent="0.25">
      <c r="B379"/>
      <c r="D379"/>
      <c r="E379"/>
      <c r="F379"/>
      <c r="G379"/>
      <c r="H379"/>
      <c r="I379" s="342"/>
      <c r="K379"/>
      <c r="N379"/>
      <c r="O379"/>
      <c r="P379"/>
    </row>
    <row r="380" spans="2:16" ht="15" hidden="1" customHeight="1" x14ac:dyDescent="0.25">
      <c r="B380"/>
      <c r="D380"/>
      <c r="E380"/>
      <c r="F380"/>
      <c r="G380"/>
      <c r="H380"/>
      <c r="I380" s="342"/>
      <c r="K380"/>
      <c r="N380"/>
      <c r="O380"/>
      <c r="P380"/>
    </row>
    <row r="381" spans="2:16" ht="15" hidden="1" customHeight="1" x14ac:dyDescent="0.25">
      <c r="B381"/>
      <c r="D381"/>
      <c r="E381"/>
      <c r="F381"/>
      <c r="G381"/>
      <c r="H381"/>
      <c r="I381" s="342"/>
      <c r="K381"/>
      <c r="N381"/>
      <c r="O381"/>
      <c r="P381"/>
    </row>
    <row r="382" spans="2:16" ht="15" hidden="1" customHeight="1" x14ac:dyDescent="0.25">
      <c r="B382"/>
      <c r="D382"/>
      <c r="E382"/>
      <c r="F382"/>
      <c r="G382"/>
      <c r="H382"/>
      <c r="I382" s="342"/>
      <c r="K382"/>
      <c r="N382"/>
      <c r="O382"/>
      <c r="P382"/>
    </row>
    <row r="383" spans="2:16" ht="15" hidden="1" customHeight="1" x14ac:dyDescent="0.25">
      <c r="B383"/>
      <c r="D383"/>
      <c r="E383"/>
      <c r="F383"/>
      <c r="G383"/>
      <c r="H383"/>
      <c r="I383" s="342"/>
      <c r="K383"/>
      <c r="N383"/>
      <c r="O383"/>
      <c r="P383"/>
    </row>
    <row r="384" spans="2:16" ht="15" hidden="1" customHeight="1" x14ac:dyDescent="0.25">
      <c r="B384"/>
      <c r="D384"/>
      <c r="E384"/>
      <c r="F384"/>
      <c r="G384"/>
      <c r="H384"/>
      <c r="I384" s="342"/>
      <c r="K384"/>
      <c r="N384"/>
      <c r="O384"/>
      <c r="P384"/>
    </row>
    <row r="385" spans="2:16" ht="15" hidden="1" customHeight="1" x14ac:dyDescent="0.25">
      <c r="B385"/>
      <c r="D385"/>
      <c r="E385"/>
      <c r="F385"/>
      <c r="G385"/>
      <c r="H385"/>
      <c r="I385" s="342"/>
      <c r="K385"/>
      <c r="N385"/>
      <c r="O385"/>
      <c r="P385"/>
    </row>
    <row r="386" spans="2:16" ht="15" hidden="1" customHeight="1" x14ac:dyDescent="0.25">
      <c r="B386"/>
      <c r="D386"/>
      <c r="E386"/>
      <c r="F386"/>
      <c r="G386"/>
      <c r="H386"/>
      <c r="I386" s="342"/>
      <c r="K386"/>
      <c r="N386"/>
      <c r="O386"/>
      <c r="P386"/>
    </row>
    <row r="387" spans="2:16" ht="15" hidden="1" customHeight="1" x14ac:dyDescent="0.25">
      <c r="B387"/>
      <c r="D387"/>
      <c r="E387"/>
      <c r="F387"/>
      <c r="G387"/>
      <c r="H387"/>
      <c r="I387" s="342"/>
      <c r="K387"/>
      <c r="N387"/>
      <c r="O387"/>
      <c r="P387"/>
    </row>
    <row r="388" spans="2:16" ht="15" hidden="1" customHeight="1" x14ac:dyDescent="0.25">
      <c r="B388"/>
      <c r="D388"/>
      <c r="E388"/>
      <c r="F388"/>
      <c r="G388"/>
      <c r="H388"/>
      <c r="I388" s="342"/>
      <c r="K388"/>
      <c r="N388"/>
      <c r="O388"/>
      <c r="P388"/>
    </row>
    <row r="389" spans="2:16" ht="15" customHeight="1" x14ac:dyDescent="0.25"/>
    <row r="390" spans="2:16" ht="15" hidden="1" customHeight="1" x14ac:dyDescent="0.25">
      <c r="B390" s="340"/>
      <c r="C390" s="340"/>
      <c r="D390" s="340"/>
      <c r="E390" s="340"/>
      <c r="F390" s="340"/>
      <c r="G390" s="340"/>
      <c r="H390" s="340"/>
      <c r="I390" s="341"/>
      <c r="J390"/>
      <c r="K390"/>
      <c r="L390"/>
      <c r="M390"/>
      <c r="N390"/>
      <c r="O390"/>
      <c r="P390"/>
    </row>
    <row r="391" spans="2:16" ht="15" hidden="1" customHeight="1" x14ac:dyDescent="0.25">
      <c r="B391"/>
      <c r="D391"/>
      <c r="E391"/>
      <c r="F391"/>
      <c r="G391"/>
      <c r="H391"/>
      <c r="I391" s="342"/>
      <c r="K391"/>
      <c r="N391"/>
      <c r="O391"/>
      <c r="P391"/>
    </row>
    <row r="392" spans="2:16" ht="15" hidden="1" customHeight="1" x14ac:dyDescent="0.25">
      <c r="B392"/>
      <c r="D392"/>
      <c r="E392"/>
      <c r="F392"/>
      <c r="G392"/>
      <c r="H392"/>
      <c r="I392" s="342"/>
      <c r="K392"/>
      <c r="N392"/>
      <c r="O392"/>
      <c r="P392"/>
    </row>
    <row r="393" spans="2:16" ht="15" hidden="1" customHeight="1" x14ac:dyDescent="0.25">
      <c r="B393"/>
      <c r="D393"/>
      <c r="E393"/>
      <c r="F393"/>
      <c r="G393"/>
      <c r="H393"/>
      <c r="I393" s="342"/>
      <c r="K393"/>
      <c r="N393"/>
      <c r="O393"/>
      <c r="P393"/>
    </row>
    <row r="394" spans="2:16" ht="15" hidden="1" customHeight="1" x14ac:dyDescent="0.25">
      <c r="B394"/>
      <c r="D394"/>
      <c r="E394"/>
      <c r="F394"/>
      <c r="G394"/>
      <c r="H394"/>
      <c r="I394" s="342"/>
      <c r="K394"/>
      <c r="N394"/>
      <c r="O394"/>
      <c r="P394"/>
    </row>
    <row r="395" spans="2:16" ht="15" hidden="1" customHeight="1" x14ac:dyDescent="0.25">
      <c r="B395"/>
      <c r="D395"/>
      <c r="E395"/>
      <c r="F395"/>
      <c r="G395"/>
      <c r="H395"/>
      <c r="I395" s="342"/>
      <c r="K395"/>
      <c r="N395"/>
      <c r="O395"/>
      <c r="P395"/>
    </row>
    <row r="396" spans="2:16" ht="15" hidden="1" customHeight="1" x14ac:dyDescent="0.25">
      <c r="B396"/>
      <c r="D396"/>
      <c r="E396"/>
      <c r="F396"/>
      <c r="G396"/>
      <c r="H396"/>
      <c r="I396" s="342"/>
      <c r="K396"/>
      <c r="N396"/>
      <c r="O396"/>
      <c r="P396"/>
    </row>
    <row r="397" spans="2:16" ht="15" hidden="1" customHeight="1" x14ac:dyDescent="0.25">
      <c r="B397"/>
      <c r="D397"/>
      <c r="E397"/>
      <c r="F397"/>
      <c r="G397"/>
      <c r="H397"/>
      <c r="I397" s="342"/>
      <c r="K397"/>
      <c r="N397"/>
      <c r="O397"/>
      <c r="P397"/>
    </row>
    <row r="398" spans="2:16" ht="15" hidden="1" customHeight="1" x14ac:dyDescent="0.25">
      <c r="B398"/>
      <c r="D398"/>
      <c r="E398"/>
      <c r="F398"/>
      <c r="G398"/>
      <c r="H398"/>
      <c r="I398" s="342"/>
      <c r="K398"/>
      <c r="N398"/>
      <c r="O398"/>
      <c r="P398"/>
    </row>
    <row r="399" spans="2:16" ht="15" hidden="1" customHeight="1" x14ac:dyDescent="0.25">
      <c r="B399"/>
      <c r="D399"/>
      <c r="E399"/>
      <c r="F399"/>
      <c r="G399"/>
      <c r="H399"/>
      <c r="I399" s="342"/>
      <c r="K399"/>
      <c r="N399"/>
      <c r="O399"/>
      <c r="P399"/>
    </row>
    <row r="400" spans="2:16" ht="15" hidden="1" customHeight="1" x14ac:dyDescent="0.25">
      <c r="B400"/>
      <c r="D400"/>
      <c r="E400"/>
      <c r="F400"/>
      <c r="G400"/>
      <c r="H400"/>
      <c r="I400" s="342"/>
      <c r="K400"/>
      <c r="N400"/>
      <c r="O400"/>
      <c r="P400"/>
    </row>
    <row r="401" spans="2:16" ht="15" hidden="1" customHeight="1" x14ac:dyDescent="0.25">
      <c r="B401"/>
      <c r="D401"/>
      <c r="E401"/>
      <c r="F401"/>
      <c r="G401"/>
      <c r="H401"/>
      <c r="I401" s="342"/>
      <c r="K401"/>
      <c r="N401"/>
      <c r="O401"/>
      <c r="P401"/>
    </row>
    <row r="402" spans="2:16" ht="15" hidden="1" customHeight="1" x14ac:dyDescent="0.25">
      <c r="B402"/>
      <c r="D402"/>
      <c r="E402"/>
      <c r="F402"/>
      <c r="G402"/>
      <c r="H402"/>
      <c r="I402" s="342"/>
      <c r="K402"/>
      <c r="N402"/>
      <c r="O402"/>
      <c r="P402"/>
    </row>
    <row r="403" spans="2:16" ht="15" customHeight="1" x14ac:dyDescent="0.25"/>
    <row r="404" spans="2:16" ht="15" customHeight="1" x14ac:dyDescent="0.25"/>
    <row r="405" spans="2:16" ht="15" customHeight="1" x14ac:dyDescent="0.25"/>
    <row r="406" spans="2:16" ht="15" customHeight="1" x14ac:dyDescent="0.25"/>
    <row r="407" spans="2:16" ht="15" customHeight="1" x14ac:dyDescent="0.25"/>
    <row r="408" spans="2:16" ht="15" customHeight="1" x14ac:dyDescent="0.25"/>
    <row r="409" spans="2:16" ht="15" customHeight="1" x14ac:dyDescent="0.25"/>
    <row r="410" spans="2:16" ht="15" customHeight="1" x14ac:dyDescent="0.25"/>
    <row r="411" spans="2:16" ht="15" customHeight="1" x14ac:dyDescent="0.25"/>
  </sheetData>
  <mergeCells count="26">
    <mergeCell ref="B375:H375"/>
    <mergeCell ref="B390:H390"/>
    <mergeCell ref="A98:P98"/>
    <mergeCell ref="B99:H99"/>
    <mergeCell ref="J99:P99"/>
    <mergeCell ref="A104:P104"/>
    <mergeCell ref="B346:H346"/>
    <mergeCell ref="B361:H361"/>
    <mergeCell ref="A54:P54"/>
    <mergeCell ref="B55:H55"/>
    <mergeCell ref="J55:P55"/>
    <mergeCell ref="A60:P60"/>
    <mergeCell ref="B61:H61"/>
    <mergeCell ref="J61:P61"/>
    <mergeCell ref="A10:P10"/>
    <mergeCell ref="B11:H11"/>
    <mergeCell ref="J11:P11"/>
    <mergeCell ref="A48:P48"/>
    <mergeCell ref="B49:H49"/>
    <mergeCell ref="J49:P49"/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DE57B-125A-43AF-8A20-11F2E32A8072}">
  <sheetPr codeName="Hoja11"/>
  <dimension ref="A1:P380"/>
  <sheetViews>
    <sheetView workbookViewId="0">
      <selection activeCell="J5" sqref="J5:P5"/>
    </sheetView>
  </sheetViews>
  <sheetFormatPr baseColWidth="10" defaultColWidth="11.42578125" defaultRowHeight="15" x14ac:dyDescent="0.25"/>
  <cols>
    <col min="1" max="1" width="55.42578125" style="303" customWidth="1"/>
    <col min="2" max="5" width="11.42578125" style="339" customWidth="1"/>
    <col min="6" max="6" width="12.28515625" style="339" bestFit="1" customWidth="1"/>
    <col min="7" max="7" width="12.7109375" style="339" customWidth="1"/>
    <col min="8" max="8" width="11.42578125" style="339" customWidth="1"/>
    <col min="9" max="9" width="1.28515625" style="339" customWidth="1"/>
    <col min="10" max="12" width="12.5703125" style="339" customWidth="1"/>
    <col min="13" max="14" width="11.42578125" style="339" customWidth="1"/>
    <col min="15" max="15" width="14" style="339" customWidth="1"/>
    <col min="16" max="16" width="11.42578125" style="339" customWidth="1"/>
  </cols>
  <sheetData>
    <row r="1" spans="1:16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6.75" customHeight="1" x14ac:dyDescent="0.25">
      <c r="A2" s="343" t="s">
        <v>114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</row>
    <row r="3" spans="1:16" ht="21" x14ac:dyDescent="0.25">
      <c r="A3" s="4" t="s">
        <v>115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21" x14ac:dyDescent="0.35">
      <c r="A4" s="344" t="s">
        <v>116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</row>
    <row r="5" spans="1:16" x14ac:dyDescent="0.25">
      <c r="A5" s="67"/>
      <c r="B5" s="11" t="s">
        <v>153</v>
      </c>
      <c r="C5" s="12"/>
      <c r="D5" s="12"/>
      <c r="E5" s="12"/>
      <c r="F5" s="12"/>
      <c r="G5" s="12"/>
      <c r="H5" s="13"/>
      <c r="I5" s="345"/>
      <c r="J5" s="11" t="str">
        <f>CONCATENATE("acumulado ",B5)</f>
        <v>acumulado junio</v>
      </c>
      <c r="K5" s="12"/>
      <c r="L5" s="12"/>
      <c r="M5" s="12"/>
      <c r="N5" s="12"/>
      <c r="O5" s="12"/>
      <c r="P5" s="13"/>
    </row>
    <row r="6" spans="1:16" x14ac:dyDescent="0.25">
      <c r="A6" s="10"/>
      <c r="B6" s="346">
        <v>2023</v>
      </c>
      <c r="C6" s="346">
        <v>2024</v>
      </c>
      <c r="D6" s="346">
        <v>2025</v>
      </c>
      <c r="E6" s="346">
        <v>2026</v>
      </c>
      <c r="F6" s="346" t="str">
        <f>CONCATENATE("var ",RIGHT(E6,2),"/",RIGHT(D6,2))</f>
        <v>var 26/25</v>
      </c>
      <c r="G6" s="346" t="str">
        <f>CONCATENATE("dif ",RIGHT(E6,2),"-",RIGHT(D6,2))</f>
        <v>dif 26-25</v>
      </c>
      <c r="H6" s="346" t="str">
        <f>CONCATENATE("cuota ",RIGHT(E6,2))</f>
        <v>cuota 26</v>
      </c>
      <c r="I6" s="345"/>
      <c r="J6" s="346">
        <v>2023</v>
      </c>
      <c r="K6" s="346">
        <v>2024</v>
      </c>
      <c r="L6" s="346">
        <v>2025</v>
      </c>
      <c r="M6" s="346">
        <v>2026</v>
      </c>
      <c r="N6" s="346" t="str">
        <f>CONCATENATE("var ",RIGHT(M6,2),"/",RIGHT(L6,2))</f>
        <v>var 26/25</v>
      </c>
      <c r="O6" s="346" t="str">
        <f>CONCATENATE("dif ",RIGHT(M6,2),"-",RIGHT(L6,2))</f>
        <v>dif 26-25</v>
      </c>
      <c r="P6" s="346" t="str">
        <f>CONCATENATE("cuota ",RIGHT(M6,2))</f>
        <v>cuota 26</v>
      </c>
    </row>
    <row r="7" spans="1:16" x14ac:dyDescent="0.25">
      <c r="A7" s="347" t="s">
        <v>117</v>
      </c>
      <c r="B7" s="348">
        <v>464767</v>
      </c>
      <c r="C7" s="348">
        <v>533631</v>
      </c>
      <c r="D7" s="348">
        <v>544078</v>
      </c>
      <c r="E7" s="348">
        <v>523263</v>
      </c>
      <c r="F7" s="349">
        <f>E7/D7-1</f>
        <v>-3.825738221357966E-2</v>
      </c>
      <c r="G7" s="348">
        <f t="shared" ref="G7:G18" si="0">E7-D7</f>
        <v>-20815</v>
      </c>
      <c r="H7" s="349">
        <f t="shared" ref="H7:H18" si="1">E7/$E$7</f>
        <v>1</v>
      </c>
      <c r="I7" s="345"/>
      <c r="J7" s="348">
        <v>2739545</v>
      </c>
      <c r="K7" s="348">
        <v>3104986</v>
      </c>
      <c r="L7" s="348">
        <v>3191204</v>
      </c>
      <c r="M7" s="348">
        <v>3133142</v>
      </c>
      <c r="N7" s="349">
        <f>M7/L7-1</f>
        <v>-1.8194386820773567E-2</v>
      </c>
      <c r="O7" s="348">
        <f>M7-L7</f>
        <v>-58062</v>
      </c>
      <c r="P7" s="349">
        <f>M7/$M$7</f>
        <v>1</v>
      </c>
    </row>
    <row r="8" spans="1:16" x14ac:dyDescent="0.25">
      <c r="A8" s="350" t="s">
        <v>118</v>
      </c>
      <c r="B8" s="351">
        <v>68854</v>
      </c>
      <c r="C8" s="351">
        <v>77199</v>
      </c>
      <c r="D8" s="351">
        <v>82823</v>
      </c>
      <c r="E8" s="351">
        <v>77350</v>
      </c>
      <c r="F8" s="352">
        <f t="shared" ref="F8:F18" si="2">E8/D8-1</f>
        <v>-6.6080678072516053E-2</v>
      </c>
      <c r="G8" s="351">
        <f t="shared" si="0"/>
        <v>-5473</v>
      </c>
      <c r="H8" s="352">
        <f t="shared" si="1"/>
        <v>0.14782241434995405</v>
      </c>
      <c r="I8" s="345"/>
      <c r="J8" s="351">
        <v>338721</v>
      </c>
      <c r="K8" s="351">
        <v>355241</v>
      </c>
      <c r="L8" s="351">
        <v>329693</v>
      </c>
      <c r="M8" s="351">
        <v>320873</v>
      </c>
      <c r="N8" s="352">
        <f>M8/L8-1</f>
        <v>-2.6752160343107123E-2</v>
      </c>
      <c r="O8" s="351">
        <f t="shared" ref="O8:O18" si="3">M8-L8</f>
        <v>-8820</v>
      </c>
      <c r="P8" s="352">
        <f t="shared" ref="P8:P18" si="4">M8/$M$7</f>
        <v>0.10241253029706282</v>
      </c>
    </row>
    <row r="9" spans="1:16" x14ac:dyDescent="0.25">
      <c r="A9" s="350" t="s">
        <v>119</v>
      </c>
      <c r="B9" s="351">
        <v>395913</v>
      </c>
      <c r="C9" s="351">
        <v>456431.99999999994</v>
      </c>
      <c r="D9" s="351">
        <v>461255</v>
      </c>
      <c r="E9" s="351">
        <v>445913</v>
      </c>
      <c r="F9" s="352">
        <f>E9/D9-1</f>
        <v>-3.3261428060400444E-2</v>
      </c>
      <c r="G9" s="351">
        <f t="shared" si="0"/>
        <v>-15342</v>
      </c>
      <c r="H9" s="352">
        <f t="shared" si="1"/>
        <v>0.85217758565004598</v>
      </c>
      <c r="I9" s="345"/>
      <c r="J9" s="351">
        <v>2400826</v>
      </c>
      <c r="K9" s="351">
        <v>2749744</v>
      </c>
      <c r="L9" s="351">
        <v>2861510</v>
      </c>
      <c r="M9" s="351">
        <v>2812271</v>
      </c>
      <c r="N9" s="352">
        <f>M9/L9-1</f>
        <v>-1.720734856771422E-2</v>
      </c>
      <c r="O9" s="351">
        <f t="shared" si="3"/>
        <v>-49239</v>
      </c>
      <c r="P9" s="352">
        <f t="shared" si="4"/>
        <v>0.89758810803978883</v>
      </c>
    </row>
    <row r="10" spans="1:16" x14ac:dyDescent="0.25">
      <c r="A10" s="313" t="s">
        <v>22</v>
      </c>
      <c r="B10" s="61">
        <v>42597</v>
      </c>
      <c r="C10" s="61">
        <v>47119.999999999993</v>
      </c>
      <c r="D10" s="61">
        <v>45240</v>
      </c>
      <c r="E10" s="61">
        <v>36810</v>
      </c>
      <c r="F10" s="62">
        <f>E10/D10-1</f>
        <v>-0.18633952254641906</v>
      </c>
      <c r="G10" s="61">
        <f t="shared" si="0"/>
        <v>-8430</v>
      </c>
      <c r="H10" s="62">
        <f t="shared" si="1"/>
        <v>7.0347033900734435E-2</v>
      </c>
      <c r="I10" s="345"/>
      <c r="J10" s="61">
        <v>356436</v>
      </c>
      <c r="K10" s="61">
        <v>426186</v>
      </c>
      <c r="L10" s="61">
        <v>406040</v>
      </c>
      <c r="M10" s="61">
        <v>390585</v>
      </c>
      <c r="N10" s="62">
        <f t="shared" ref="N10:N18" si="5">M10/L10-1</f>
        <v>-3.8062752438183467E-2</v>
      </c>
      <c r="O10" s="61">
        <f t="shared" si="3"/>
        <v>-15455</v>
      </c>
      <c r="P10" s="62">
        <f t="shared" si="4"/>
        <v>0.12466239959759245</v>
      </c>
    </row>
    <row r="11" spans="1:16" x14ac:dyDescent="0.25">
      <c r="A11" s="313" t="s">
        <v>32</v>
      </c>
      <c r="B11" s="61">
        <v>19394</v>
      </c>
      <c r="C11" s="61">
        <v>20043</v>
      </c>
      <c r="D11" s="61">
        <v>19399</v>
      </c>
      <c r="E11" s="61">
        <v>15571.999999999998</v>
      </c>
      <c r="F11" s="33">
        <f t="shared" si="2"/>
        <v>-0.19727821021702163</v>
      </c>
      <c r="G11" s="32">
        <f t="shared" si="0"/>
        <v>-3827.0000000000018</v>
      </c>
      <c r="H11" s="33">
        <f t="shared" si="1"/>
        <v>2.9759413526276458E-2</v>
      </c>
      <c r="I11" s="345"/>
      <c r="J11" s="61">
        <v>98612</v>
      </c>
      <c r="K11" s="61">
        <v>105493</v>
      </c>
      <c r="L11" s="61">
        <v>115977</v>
      </c>
      <c r="M11" s="61">
        <v>110900</v>
      </c>
      <c r="N11" s="33">
        <f t="shared" si="5"/>
        <v>-4.3775921087801928E-2</v>
      </c>
      <c r="O11" s="32">
        <f t="shared" si="3"/>
        <v>-5077</v>
      </c>
      <c r="P11" s="33">
        <f>M11/$M$7</f>
        <v>3.5395778423065412E-2</v>
      </c>
    </row>
    <row r="12" spans="1:16" x14ac:dyDescent="0.25">
      <c r="A12" s="313" t="s">
        <v>30</v>
      </c>
      <c r="B12" s="61">
        <v>25285</v>
      </c>
      <c r="C12" s="61">
        <v>32343</v>
      </c>
      <c r="D12" s="61">
        <v>30492</v>
      </c>
      <c r="E12" s="61">
        <v>32017.000000000004</v>
      </c>
      <c r="F12" s="33">
        <f>E12/D12-1</f>
        <v>5.001311819493659E-2</v>
      </c>
      <c r="G12" s="32">
        <f t="shared" si="0"/>
        <v>1525.0000000000036</v>
      </c>
      <c r="H12" s="33">
        <f t="shared" si="1"/>
        <v>6.1187204140174263E-2</v>
      </c>
      <c r="I12" s="345"/>
      <c r="J12" s="61">
        <v>147182</v>
      </c>
      <c r="K12" s="61">
        <v>166740</v>
      </c>
      <c r="L12" s="61">
        <v>173511</v>
      </c>
      <c r="M12" s="61">
        <v>174305</v>
      </c>
      <c r="N12" s="33">
        <f t="shared" si="5"/>
        <v>4.5760787500503941E-3</v>
      </c>
      <c r="O12" s="32">
        <f t="shared" si="3"/>
        <v>794</v>
      </c>
      <c r="P12" s="33">
        <f>M12/$M$7</f>
        <v>5.5632652461969488E-2</v>
      </c>
    </row>
    <row r="13" spans="1:16" x14ac:dyDescent="0.25">
      <c r="A13" s="313" t="s">
        <v>31</v>
      </c>
      <c r="B13" s="61">
        <v>16498</v>
      </c>
      <c r="C13" s="61">
        <v>21504</v>
      </c>
      <c r="D13" s="61">
        <v>16721</v>
      </c>
      <c r="E13" s="61">
        <v>23755</v>
      </c>
      <c r="F13" s="33">
        <f t="shared" si="2"/>
        <v>0.42066862029782914</v>
      </c>
      <c r="G13" s="32">
        <f t="shared" si="0"/>
        <v>7034</v>
      </c>
      <c r="H13" s="33">
        <f t="shared" si="1"/>
        <v>4.5397820981036306E-2</v>
      </c>
      <c r="I13" s="345"/>
      <c r="J13" s="61">
        <v>85449</v>
      </c>
      <c r="K13" s="61">
        <v>104029</v>
      </c>
      <c r="L13" s="61">
        <v>105249</v>
      </c>
      <c r="M13" s="61">
        <v>109143</v>
      </c>
      <c r="N13" s="33">
        <f t="shared" si="5"/>
        <v>3.6997976227802543E-2</v>
      </c>
      <c r="O13" s="32">
        <f t="shared" si="3"/>
        <v>3894</v>
      </c>
      <c r="P13" s="33">
        <f t="shared" si="4"/>
        <v>3.4834999498905568E-2</v>
      </c>
    </row>
    <row r="14" spans="1:16" x14ac:dyDescent="0.25">
      <c r="A14" s="313" t="s">
        <v>33</v>
      </c>
      <c r="B14" s="61">
        <v>14723</v>
      </c>
      <c r="C14" s="61">
        <v>18622</v>
      </c>
      <c r="D14" s="61">
        <v>20924</v>
      </c>
      <c r="E14" s="61">
        <v>22795</v>
      </c>
      <c r="F14" s="33">
        <f t="shared" si="2"/>
        <v>8.9418849168419134E-2</v>
      </c>
      <c r="G14" s="32">
        <f t="shared" si="0"/>
        <v>1871</v>
      </c>
      <c r="H14" s="33">
        <f t="shared" si="1"/>
        <v>4.3563179510112508E-2</v>
      </c>
      <c r="I14" s="345"/>
      <c r="J14" s="61">
        <v>78740</v>
      </c>
      <c r="K14" s="61">
        <v>107565</v>
      </c>
      <c r="L14" s="61">
        <v>117793</v>
      </c>
      <c r="M14" s="61">
        <v>122859</v>
      </c>
      <c r="N14" s="33">
        <f t="shared" si="5"/>
        <v>4.3007649011401305E-2</v>
      </c>
      <c r="O14" s="32">
        <f t="shared" si="3"/>
        <v>5066</v>
      </c>
      <c r="P14" s="33">
        <f t="shared" si="4"/>
        <v>3.9212713627406609E-2</v>
      </c>
    </row>
    <row r="15" spans="1:16" x14ac:dyDescent="0.25">
      <c r="A15" s="313" t="s">
        <v>35</v>
      </c>
      <c r="B15" s="61">
        <v>24487</v>
      </c>
      <c r="C15" s="61">
        <v>26192</v>
      </c>
      <c r="D15" s="61">
        <v>28724</v>
      </c>
      <c r="E15" s="61">
        <v>26628</v>
      </c>
      <c r="F15" s="33">
        <f t="shared" si="2"/>
        <v>-7.2970338392981504E-2</v>
      </c>
      <c r="G15" s="32">
        <f t="shared" si="0"/>
        <v>-2096</v>
      </c>
      <c r="H15" s="33">
        <f t="shared" si="1"/>
        <v>5.0888367799748882E-2</v>
      </c>
      <c r="I15" s="345"/>
      <c r="J15" s="61">
        <v>126714</v>
      </c>
      <c r="K15" s="61">
        <v>161195</v>
      </c>
      <c r="L15" s="61">
        <v>178695</v>
      </c>
      <c r="M15" s="61">
        <v>164201</v>
      </c>
      <c r="N15" s="33">
        <f t="shared" si="5"/>
        <v>-8.1110271691989144E-2</v>
      </c>
      <c r="O15" s="32">
        <f t="shared" si="3"/>
        <v>-14494</v>
      </c>
      <c r="P15" s="33">
        <f t="shared" si="4"/>
        <v>5.2407774687518151E-2</v>
      </c>
    </row>
    <row r="16" spans="1:16" x14ac:dyDescent="0.25">
      <c r="A16" s="313" t="s">
        <v>97</v>
      </c>
      <c r="B16" s="61">
        <v>2760.9999999999995</v>
      </c>
      <c r="C16" s="61">
        <v>4250</v>
      </c>
      <c r="D16" s="61">
        <v>3266</v>
      </c>
      <c r="E16" s="61">
        <v>3596.9999999999995</v>
      </c>
      <c r="F16" s="33">
        <f t="shared" si="2"/>
        <v>0.10134721371708499</v>
      </c>
      <c r="G16" s="32">
        <f t="shared" si="0"/>
        <v>330.99999999999955</v>
      </c>
      <c r="H16" s="33">
        <f t="shared" si="1"/>
        <v>6.8741722613676094E-3</v>
      </c>
      <c r="I16" s="345"/>
      <c r="J16" s="61">
        <v>181788</v>
      </c>
      <c r="K16" s="61">
        <v>188631</v>
      </c>
      <c r="L16" s="61">
        <v>168316</v>
      </c>
      <c r="M16" s="61">
        <v>167279</v>
      </c>
      <c r="N16" s="33">
        <f t="shared" si="5"/>
        <v>-6.1610304427386353E-3</v>
      </c>
      <c r="O16" s="32">
        <f t="shared" si="3"/>
        <v>-1037</v>
      </c>
      <c r="P16" s="33">
        <f t="shared" si="4"/>
        <v>5.3390175102181775E-2</v>
      </c>
    </row>
    <row r="17" spans="1:16" x14ac:dyDescent="0.25">
      <c r="A17" s="313" t="s">
        <v>29</v>
      </c>
      <c r="B17" s="61">
        <v>199772</v>
      </c>
      <c r="C17" s="61">
        <v>219132</v>
      </c>
      <c r="D17" s="61">
        <v>225746</v>
      </c>
      <c r="E17" s="61">
        <v>211096</v>
      </c>
      <c r="F17" s="33">
        <f t="shared" si="2"/>
        <v>-6.4895945000132849E-2</v>
      </c>
      <c r="G17" s="32">
        <f t="shared" si="0"/>
        <v>-14650</v>
      </c>
      <c r="H17" s="33">
        <f t="shared" si="1"/>
        <v>0.4034223707772191</v>
      </c>
      <c r="I17" s="345"/>
      <c r="J17" s="61">
        <v>987820</v>
      </c>
      <c r="K17" s="61">
        <v>1110726</v>
      </c>
      <c r="L17" s="61">
        <v>1143073</v>
      </c>
      <c r="M17" s="61">
        <v>1109737</v>
      </c>
      <c r="N17" s="33">
        <f t="shared" si="5"/>
        <v>-2.9163491745496595E-2</v>
      </c>
      <c r="O17" s="32">
        <f t="shared" si="3"/>
        <v>-33336</v>
      </c>
      <c r="P17" s="33">
        <f t="shared" si="4"/>
        <v>0.35419301136048092</v>
      </c>
    </row>
    <row r="18" spans="1:16" x14ac:dyDescent="0.25">
      <c r="A18" s="313" t="s">
        <v>46</v>
      </c>
      <c r="B18" s="61">
        <v>50396</v>
      </c>
      <c r="C18" s="61">
        <v>67226</v>
      </c>
      <c r="D18" s="61">
        <v>70744</v>
      </c>
      <c r="E18" s="61">
        <v>73644</v>
      </c>
      <c r="F18" s="33">
        <f t="shared" si="2"/>
        <v>4.0992875720909261E-2</v>
      </c>
      <c r="G18" s="32">
        <f t="shared" si="0"/>
        <v>2900</v>
      </c>
      <c r="H18" s="33">
        <f t="shared" si="1"/>
        <v>0.14073993383824196</v>
      </c>
      <c r="I18" s="345"/>
      <c r="J18" s="61">
        <v>338087</v>
      </c>
      <c r="K18" s="61">
        <v>379182</v>
      </c>
      <c r="L18" s="61">
        <v>452863</v>
      </c>
      <c r="M18" s="61">
        <v>463262</v>
      </c>
      <c r="N18" s="33">
        <f t="shared" si="5"/>
        <v>2.2962794487516147E-2</v>
      </c>
      <c r="O18" s="32">
        <f t="shared" si="3"/>
        <v>10399</v>
      </c>
      <c r="P18" s="33">
        <f t="shared" si="4"/>
        <v>0.14785860328066841</v>
      </c>
    </row>
    <row r="19" spans="1:16" ht="21" x14ac:dyDescent="0.35">
      <c r="A19" s="353" t="s">
        <v>120</v>
      </c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</row>
    <row r="20" spans="1:16" x14ac:dyDescent="0.25">
      <c r="A20" s="67"/>
      <c r="B20" s="11" t="s">
        <v>153</v>
      </c>
      <c r="C20" s="12"/>
      <c r="D20" s="12"/>
      <c r="E20" s="12"/>
      <c r="F20" s="12"/>
      <c r="G20" s="12"/>
      <c r="H20" s="13"/>
      <c r="I20" s="354"/>
      <c r="J20" s="11" t="str">
        <f>CONCATENATE("acumulado ",B20)</f>
        <v>acumulado junio</v>
      </c>
      <c r="K20" s="12"/>
      <c r="L20" s="12"/>
      <c r="M20" s="12"/>
      <c r="N20" s="12"/>
      <c r="O20" s="12"/>
      <c r="P20" s="13"/>
    </row>
    <row r="21" spans="1:16" x14ac:dyDescent="0.25">
      <c r="A21" s="15"/>
      <c r="B21" s="346">
        <v>2023</v>
      </c>
      <c r="C21" s="17">
        <v>2024</v>
      </c>
      <c r="D21" s="17">
        <v>2025</v>
      </c>
      <c r="E21" s="17">
        <v>2026</v>
      </c>
      <c r="F21" s="17" t="str">
        <f>CONCATENATE("var ",RIGHT(E21,2),"/",RIGHT(D21,2))</f>
        <v>var 26/25</v>
      </c>
      <c r="G21" s="17" t="str">
        <f>CONCATENATE("dif ",RIGHT(E21,2),"-",RIGHT(D21,2))</f>
        <v>dif 26-25</v>
      </c>
      <c r="H21" s="17" t="str">
        <f>CONCATENATE("cuota ",RIGHT(E21,2))</f>
        <v>cuota 26</v>
      </c>
      <c r="I21" s="354"/>
      <c r="J21" s="346">
        <v>2023</v>
      </c>
      <c r="K21" s="17">
        <v>2024</v>
      </c>
      <c r="L21" s="17">
        <v>2025</v>
      </c>
      <c r="M21" s="17">
        <v>2026</v>
      </c>
      <c r="N21" s="17" t="str">
        <f>CONCATENATE("var ",RIGHT(M21,2),"/",RIGHT(L21,2))</f>
        <v>var 26/25</v>
      </c>
      <c r="O21" s="17" t="str">
        <f>CONCATENATE("dif ",RIGHT(M21,2),"-",RIGHT(L21,2))</f>
        <v>dif 26-25</v>
      </c>
      <c r="P21" s="17" t="str">
        <f>CONCATENATE("cuota ",RIGHT(M21,2))</f>
        <v>cuota 26</v>
      </c>
    </row>
    <row r="22" spans="1:16" x14ac:dyDescent="0.25">
      <c r="A22" s="355" t="s">
        <v>121</v>
      </c>
      <c r="B22" s="356">
        <v>464767</v>
      </c>
      <c r="C22" s="356">
        <v>533631</v>
      </c>
      <c r="D22" s="356">
        <v>544078</v>
      </c>
      <c r="E22" s="356">
        <v>523263</v>
      </c>
      <c r="F22" s="357">
        <f t="shared" ref="F22:F26" si="6">E22/D22-1</f>
        <v>-3.825738221357966E-2</v>
      </c>
      <c r="G22" s="356">
        <f>E22-D22</f>
        <v>-20815</v>
      </c>
      <c r="H22" s="357">
        <f>E22/$E$22</f>
        <v>1</v>
      </c>
      <c r="I22" s="354"/>
      <c r="J22" s="356">
        <v>2739545</v>
      </c>
      <c r="K22" s="356">
        <v>3104986</v>
      </c>
      <c r="L22" s="356">
        <v>3191204</v>
      </c>
      <c r="M22" s="356">
        <v>3133142</v>
      </c>
      <c r="N22" s="357">
        <f t="shared" ref="N22" si="7">M22/L22-1</f>
        <v>-1.8194386820773567E-2</v>
      </c>
      <c r="O22" s="356">
        <f t="shared" ref="O22:O26" si="8">M22-L22</f>
        <v>-58062</v>
      </c>
      <c r="P22" s="357">
        <f>M22/$M$22</f>
        <v>1</v>
      </c>
    </row>
    <row r="23" spans="1:16" x14ac:dyDescent="0.25">
      <c r="A23" s="313" t="s">
        <v>122</v>
      </c>
      <c r="B23" s="61">
        <v>311883</v>
      </c>
      <c r="C23" s="61">
        <v>373362.99999999994</v>
      </c>
      <c r="D23" s="61">
        <v>394892</v>
      </c>
      <c r="E23" s="61">
        <v>386525</v>
      </c>
      <c r="F23" s="62">
        <f>E23/D23-1</f>
        <v>-2.1188071675293463E-2</v>
      </c>
      <c r="G23" s="61">
        <f>E23-D23</f>
        <v>-8367</v>
      </c>
      <c r="H23" s="62">
        <f>E23/$E$22</f>
        <v>0.73868207765502247</v>
      </c>
      <c r="I23" s="354"/>
      <c r="J23" s="61">
        <v>1692279</v>
      </c>
      <c r="K23" s="61">
        <v>2076067</v>
      </c>
      <c r="L23" s="61">
        <v>2169552</v>
      </c>
      <c r="M23" s="61">
        <v>2180733</v>
      </c>
      <c r="N23" s="62">
        <f>M23/L23-1</f>
        <v>5.1535985309409948E-3</v>
      </c>
      <c r="O23" s="61">
        <f t="shared" si="8"/>
        <v>11181</v>
      </c>
      <c r="P23" s="62">
        <f t="shared" ref="P23:P26" si="9">M23/$M$22</f>
        <v>0.69602111873639938</v>
      </c>
    </row>
    <row r="24" spans="1:16" x14ac:dyDescent="0.25">
      <c r="A24" s="313" t="s">
        <v>123</v>
      </c>
      <c r="B24" s="61">
        <v>135507</v>
      </c>
      <c r="C24" s="61">
        <v>139482</v>
      </c>
      <c r="D24" s="61">
        <v>131811</v>
      </c>
      <c r="E24" s="61">
        <v>118303.99999999999</v>
      </c>
      <c r="F24" s="62">
        <f t="shared" si="6"/>
        <v>-0.10247247953509198</v>
      </c>
      <c r="G24" s="61">
        <f>E24-D24</f>
        <v>-13507.000000000015</v>
      </c>
      <c r="H24" s="62">
        <f>E24/$E$22</f>
        <v>0.22608898393350951</v>
      </c>
      <c r="I24" s="354"/>
      <c r="J24" s="61">
        <v>816269</v>
      </c>
      <c r="K24" s="61">
        <v>812005</v>
      </c>
      <c r="L24" s="61">
        <v>822556</v>
      </c>
      <c r="M24" s="61">
        <v>765827</v>
      </c>
      <c r="N24" s="62">
        <f t="shared" ref="N24:N26" si="10">M24/L24-1</f>
        <v>-6.8966732964077848E-2</v>
      </c>
      <c r="O24" s="61">
        <f t="shared" si="8"/>
        <v>-56729</v>
      </c>
      <c r="P24" s="62">
        <f t="shared" si="9"/>
        <v>0.24442779803788017</v>
      </c>
    </row>
    <row r="25" spans="1:16" x14ac:dyDescent="0.25">
      <c r="A25" s="313" t="s">
        <v>124</v>
      </c>
      <c r="B25" s="61">
        <v>12055</v>
      </c>
      <c r="C25" s="61">
        <v>15742</v>
      </c>
      <c r="D25" s="61">
        <v>13502</v>
      </c>
      <c r="E25" s="61">
        <v>12714</v>
      </c>
      <c r="F25" s="62">
        <f t="shared" si="6"/>
        <v>-5.836172418900909E-2</v>
      </c>
      <c r="G25" s="61">
        <f>E25-D25</f>
        <v>-788</v>
      </c>
      <c r="H25" s="62">
        <f>E25/$E$22</f>
        <v>2.4297532980547067E-2</v>
      </c>
      <c r="I25" s="354"/>
      <c r="J25" s="61">
        <v>158058</v>
      </c>
      <c r="K25" s="61">
        <v>154602</v>
      </c>
      <c r="L25" s="61">
        <v>138180</v>
      </c>
      <c r="M25" s="61">
        <v>131800</v>
      </c>
      <c r="N25" s="62">
        <f t="shared" si="10"/>
        <v>-4.6171660153423111E-2</v>
      </c>
      <c r="O25" s="61">
        <f t="shared" si="8"/>
        <v>-6380</v>
      </c>
      <c r="P25" s="62">
        <f t="shared" si="9"/>
        <v>4.2066398522633192E-2</v>
      </c>
    </row>
    <row r="26" spans="1:16" x14ac:dyDescent="0.25">
      <c r="A26" s="313" t="s">
        <v>125</v>
      </c>
      <c r="B26" s="61">
        <v>5323</v>
      </c>
      <c r="C26" s="61">
        <v>5044</v>
      </c>
      <c r="D26" s="61">
        <v>3874</v>
      </c>
      <c r="E26" s="61">
        <v>5719</v>
      </c>
      <c r="F26" s="62">
        <f t="shared" si="6"/>
        <v>0.47625193598347959</v>
      </c>
      <c r="G26" s="61">
        <f>E26-D26</f>
        <v>1845</v>
      </c>
      <c r="H26" s="62">
        <f>E26/$E$22</f>
        <v>1.0929494346055425E-2</v>
      </c>
      <c r="I26" s="354"/>
      <c r="J26" s="61">
        <v>72942</v>
      </c>
      <c r="K26" s="61">
        <v>62313</v>
      </c>
      <c r="L26" s="61">
        <v>60917</v>
      </c>
      <c r="M26" s="61">
        <v>54783</v>
      </c>
      <c r="N26" s="62">
        <f t="shared" si="10"/>
        <v>-0.10069438744521231</v>
      </c>
      <c r="O26" s="61">
        <f t="shared" si="8"/>
        <v>-6134</v>
      </c>
      <c r="P26" s="62">
        <f t="shared" si="9"/>
        <v>1.7485003871513007E-2</v>
      </c>
    </row>
    <row r="27" spans="1:16" ht="21" x14ac:dyDescent="0.35">
      <c r="A27" s="358" t="s">
        <v>126</v>
      </c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</row>
    <row r="28" spans="1:16" x14ac:dyDescent="0.25">
      <c r="A28" s="67"/>
      <c r="B28" s="11" t="s">
        <v>153</v>
      </c>
      <c r="C28" s="12"/>
      <c r="D28" s="12"/>
      <c r="E28" s="12"/>
      <c r="F28" s="12"/>
      <c r="G28" s="12"/>
      <c r="H28" s="13"/>
      <c r="I28" s="359"/>
      <c r="J28" s="11" t="str">
        <f>CONCATENATE("acumulado ",B28)</f>
        <v>acumulado junio</v>
      </c>
      <c r="K28" s="12"/>
      <c r="L28" s="12"/>
      <c r="M28" s="12"/>
      <c r="N28" s="12"/>
      <c r="O28" s="12"/>
      <c r="P28" s="13"/>
    </row>
    <row r="29" spans="1:16" x14ac:dyDescent="0.25">
      <c r="A29" s="15"/>
      <c r="B29" s="346">
        <v>2023</v>
      </c>
      <c r="C29" s="17">
        <v>2024</v>
      </c>
      <c r="D29" s="17">
        <v>2025</v>
      </c>
      <c r="E29" s="17">
        <v>2026</v>
      </c>
      <c r="F29" s="17" t="str">
        <f>CONCATENATE("var ",RIGHT(E29,2),"/",RIGHT(D29,2))</f>
        <v>var 26/25</v>
      </c>
      <c r="G29" s="17" t="str">
        <f>CONCATENATE("dif ",RIGHT(E29,2),"-",RIGHT(D29,2))</f>
        <v>dif 26-25</v>
      </c>
      <c r="H29" s="17" t="str">
        <f>CONCATENATE("cuota ",RIGHT(E29,2))</f>
        <v>cuota 26</v>
      </c>
      <c r="I29" s="359"/>
      <c r="J29" s="346">
        <v>2023</v>
      </c>
      <c r="K29" s="17">
        <v>2024</v>
      </c>
      <c r="L29" s="17">
        <v>2025</v>
      </c>
      <c r="M29" s="17">
        <v>2026</v>
      </c>
      <c r="N29" s="17" t="str">
        <f>CONCATENATE("var ",RIGHT(M29,2),"/",RIGHT(L29,2))</f>
        <v>var 26/25</v>
      </c>
      <c r="O29" s="17" t="str">
        <f>CONCATENATE("dif ",RIGHT(M29,2),"-",RIGHT(L29,2))</f>
        <v>dif 26-25</v>
      </c>
      <c r="P29" s="17" t="str">
        <f>CONCATENATE("cuota ",RIGHT(M29,2))</f>
        <v>cuota 26</v>
      </c>
    </row>
    <row r="30" spans="1:16" x14ac:dyDescent="0.25">
      <c r="A30" s="360" t="s">
        <v>127</v>
      </c>
      <c r="B30" s="361">
        <v>464767</v>
      </c>
      <c r="C30" s="361">
        <v>533631</v>
      </c>
      <c r="D30" s="361">
        <v>544078</v>
      </c>
      <c r="E30" s="361">
        <v>523263</v>
      </c>
      <c r="F30" s="362">
        <f t="shared" ref="F30:F37" si="11">E30/D30-1</f>
        <v>-3.825738221357966E-2</v>
      </c>
      <c r="G30" s="361">
        <f t="shared" ref="G30:G37" si="12">E30-D30</f>
        <v>-20815</v>
      </c>
      <c r="H30" s="362">
        <f t="shared" ref="H30:H37" si="13">E30/$E$30</f>
        <v>1</v>
      </c>
      <c r="I30" s="363"/>
      <c r="J30" s="361">
        <v>2739545</v>
      </c>
      <c r="K30" s="361">
        <v>3104986</v>
      </c>
      <c r="L30" s="361">
        <v>3191204</v>
      </c>
      <c r="M30" s="361">
        <v>3133142</v>
      </c>
      <c r="N30" s="362">
        <f t="shared" ref="N30:N37" si="14">M30/L30-1</f>
        <v>-1.8194386820773567E-2</v>
      </c>
      <c r="O30" s="361">
        <f t="shared" ref="O30:O37" si="15">M30-L30</f>
        <v>-58062</v>
      </c>
      <c r="P30" s="362">
        <f>M30/$M$30</f>
        <v>1</v>
      </c>
    </row>
    <row r="31" spans="1:16" x14ac:dyDescent="0.25">
      <c r="A31" s="313" t="s">
        <v>128</v>
      </c>
      <c r="B31" s="314">
        <v>386825</v>
      </c>
      <c r="C31" s="314">
        <v>449849</v>
      </c>
      <c r="D31" s="314">
        <v>445155</v>
      </c>
      <c r="E31" s="314">
        <v>433306.00000000006</v>
      </c>
      <c r="F31" s="364">
        <f t="shared" si="11"/>
        <v>-2.6617694960182292E-2</v>
      </c>
      <c r="G31" s="314">
        <f t="shared" si="12"/>
        <v>-11848.999999999942</v>
      </c>
      <c r="H31" s="364">
        <f t="shared" si="13"/>
        <v>0.82808453875011234</v>
      </c>
      <c r="I31" s="359"/>
      <c r="J31" s="314">
        <v>2125088</v>
      </c>
      <c r="K31" s="314">
        <v>2400892</v>
      </c>
      <c r="L31" s="314">
        <v>2382603</v>
      </c>
      <c r="M31" s="314">
        <v>2417561</v>
      </c>
      <c r="N31" s="364">
        <f t="shared" si="14"/>
        <v>1.4672188358698435E-2</v>
      </c>
      <c r="O31" s="314">
        <f t="shared" si="15"/>
        <v>34958</v>
      </c>
      <c r="P31" s="364">
        <f t="shared" ref="P31:P37" si="16">M31/$M$30</f>
        <v>0.77160913868570269</v>
      </c>
    </row>
    <row r="32" spans="1:16" x14ac:dyDescent="0.25">
      <c r="A32" s="313" t="s">
        <v>129</v>
      </c>
      <c r="B32" s="314">
        <v>315191.99999999994</v>
      </c>
      <c r="C32" s="314">
        <v>355719</v>
      </c>
      <c r="D32" s="314">
        <v>341353</v>
      </c>
      <c r="E32" s="314">
        <v>336781.00000000006</v>
      </c>
      <c r="F32" s="364">
        <f t="shared" si="11"/>
        <v>-1.3393759539245154E-2</v>
      </c>
      <c r="G32" s="314">
        <f t="shared" si="12"/>
        <v>-4571.9999999999418</v>
      </c>
      <c r="H32" s="364">
        <f t="shared" si="13"/>
        <v>0.64361707210332098</v>
      </c>
      <c r="I32" s="359"/>
      <c r="J32" s="314">
        <v>1696507</v>
      </c>
      <c r="K32" s="314">
        <v>1871130</v>
      </c>
      <c r="L32" s="314">
        <v>1832395</v>
      </c>
      <c r="M32" s="314">
        <v>1858033</v>
      </c>
      <c r="N32" s="364">
        <f t="shared" si="14"/>
        <v>1.3991524753123707E-2</v>
      </c>
      <c r="O32" s="314">
        <f t="shared" si="15"/>
        <v>25638</v>
      </c>
      <c r="P32" s="364">
        <f t="shared" si="16"/>
        <v>0.59302546772536957</v>
      </c>
    </row>
    <row r="33" spans="1:16" x14ac:dyDescent="0.25">
      <c r="A33" s="313" t="s">
        <v>11</v>
      </c>
      <c r="B33" s="314">
        <v>71633</v>
      </c>
      <c r="C33" s="314">
        <v>94131</v>
      </c>
      <c r="D33" s="314">
        <v>103802</v>
      </c>
      <c r="E33" s="314">
        <v>96525.999999999985</v>
      </c>
      <c r="F33" s="364">
        <f t="shared" si="11"/>
        <v>-7.0094988535866487E-2</v>
      </c>
      <c r="G33" s="314">
        <f t="shared" si="12"/>
        <v>-7276.0000000000146</v>
      </c>
      <c r="H33" s="364">
        <f t="shared" si="13"/>
        <v>0.18446937773165689</v>
      </c>
      <c r="I33" s="359"/>
      <c r="J33" s="314">
        <v>428581</v>
      </c>
      <c r="K33" s="314">
        <v>529762</v>
      </c>
      <c r="L33" s="314">
        <v>550210</v>
      </c>
      <c r="M33" s="314">
        <v>559529</v>
      </c>
      <c r="N33" s="364">
        <f t="shared" si="14"/>
        <v>1.6937169444394051E-2</v>
      </c>
      <c r="O33" s="314">
        <f t="shared" si="15"/>
        <v>9319</v>
      </c>
      <c r="P33" s="364">
        <f t="shared" si="16"/>
        <v>0.17858399012875892</v>
      </c>
    </row>
    <row r="34" spans="1:16" x14ac:dyDescent="0.25">
      <c r="A34" s="313" t="s">
        <v>130</v>
      </c>
      <c r="B34" s="314">
        <v>25223</v>
      </c>
      <c r="C34" s="314">
        <v>21056</v>
      </c>
      <c r="D34" s="314">
        <v>28695</v>
      </c>
      <c r="E34" s="314">
        <v>23626</v>
      </c>
      <c r="F34" s="364">
        <f t="shared" si="11"/>
        <v>-0.17665098449207184</v>
      </c>
      <c r="G34" s="314">
        <f t="shared" si="12"/>
        <v>-5069</v>
      </c>
      <c r="H34" s="364">
        <f t="shared" si="13"/>
        <v>4.5151291033380919E-2</v>
      </c>
      <c r="I34" s="359"/>
      <c r="J34" s="314">
        <v>170539</v>
      </c>
      <c r="K34" s="314">
        <v>176470</v>
      </c>
      <c r="L34" s="314">
        <v>167162</v>
      </c>
      <c r="M34" s="314">
        <v>143142</v>
      </c>
      <c r="N34" s="364">
        <f t="shared" si="14"/>
        <v>-0.14369294456874171</v>
      </c>
      <c r="O34" s="314">
        <f t="shared" si="15"/>
        <v>-24020</v>
      </c>
      <c r="P34" s="364">
        <f t="shared" si="16"/>
        <v>4.5686406808245525E-2</v>
      </c>
    </row>
    <row r="35" spans="1:16" x14ac:dyDescent="0.25">
      <c r="A35" s="313" t="s">
        <v>131</v>
      </c>
      <c r="B35" s="314">
        <v>16975</v>
      </c>
      <c r="C35" s="314">
        <v>17811</v>
      </c>
      <c r="D35" s="314">
        <v>14874</v>
      </c>
      <c r="E35" s="314">
        <v>14736</v>
      </c>
      <c r="F35" s="364">
        <f t="shared" si="11"/>
        <v>-9.2779346510689642E-3</v>
      </c>
      <c r="G35" s="314">
        <f t="shared" si="12"/>
        <v>-138</v>
      </c>
      <c r="H35" s="364">
        <f t="shared" si="13"/>
        <v>2.816174657868032E-2</v>
      </c>
      <c r="I35" s="359"/>
      <c r="J35" s="314">
        <v>107839</v>
      </c>
      <c r="K35" s="314">
        <v>91022</v>
      </c>
      <c r="L35" s="314">
        <v>111806</v>
      </c>
      <c r="M35" s="314">
        <v>90724</v>
      </c>
      <c r="N35" s="364">
        <f t="shared" si="14"/>
        <v>-0.18855875355526541</v>
      </c>
      <c r="O35" s="314">
        <f t="shared" si="15"/>
        <v>-21082</v>
      </c>
      <c r="P35" s="364">
        <f t="shared" si="16"/>
        <v>2.8956236263788872E-2</v>
      </c>
    </row>
    <row r="36" spans="1:16" x14ac:dyDescent="0.25">
      <c r="A36" s="313" t="s">
        <v>132</v>
      </c>
      <c r="B36" s="314">
        <v>3568</v>
      </c>
      <c r="C36" s="314">
        <v>3060.9999999999995</v>
      </c>
      <c r="D36" s="314">
        <v>3902</v>
      </c>
      <c r="E36" s="314">
        <v>1044</v>
      </c>
      <c r="F36" s="364">
        <f t="shared" si="11"/>
        <v>-0.73244490005125584</v>
      </c>
      <c r="G36" s="314">
        <f t="shared" si="12"/>
        <v>-2858</v>
      </c>
      <c r="H36" s="364">
        <f t="shared" si="13"/>
        <v>1.9951725996296319E-3</v>
      </c>
      <c r="I36" s="359"/>
      <c r="J36" s="314">
        <v>106049</v>
      </c>
      <c r="K36" s="314">
        <v>167001</v>
      </c>
      <c r="L36" s="314">
        <v>209938</v>
      </c>
      <c r="M36" s="314">
        <v>218777</v>
      </c>
      <c r="N36" s="364">
        <f t="shared" si="14"/>
        <v>4.2102906572416554E-2</v>
      </c>
      <c r="O36" s="314">
        <f t="shared" si="15"/>
        <v>8839</v>
      </c>
      <c r="P36" s="364">
        <f t="shared" si="16"/>
        <v>6.982671069488712E-2</v>
      </c>
    </row>
    <row r="37" spans="1:16" x14ac:dyDescent="0.25">
      <c r="A37" s="313" t="s">
        <v>133</v>
      </c>
      <c r="B37" s="314">
        <v>32176</v>
      </c>
      <c r="C37" s="314">
        <v>41853.999999999993</v>
      </c>
      <c r="D37" s="314">
        <v>51453</v>
      </c>
      <c r="E37" s="314">
        <v>50551</v>
      </c>
      <c r="F37" s="364">
        <f t="shared" si="11"/>
        <v>-1.7530561871999639E-2</v>
      </c>
      <c r="G37" s="314">
        <f t="shared" si="12"/>
        <v>-902</v>
      </c>
      <c r="H37" s="364">
        <f t="shared" si="13"/>
        <v>9.6607251038196854E-2</v>
      </c>
      <c r="I37" s="359"/>
      <c r="J37" s="314">
        <v>230029</v>
      </c>
      <c r="K37" s="314">
        <v>269601</v>
      </c>
      <c r="L37" s="314">
        <v>319696</v>
      </c>
      <c r="M37" s="314">
        <v>262940</v>
      </c>
      <c r="N37" s="364">
        <f t="shared" si="14"/>
        <v>-0.17753115459686697</v>
      </c>
      <c r="O37" s="314">
        <f t="shared" si="15"/>
        <v>-56756</v>
      </c>
      <c r="P37" s="364">
        <f t="shared" si="16"/>
        <v>8.3922145884227403E-2</v>
      </c>
    </row>
    <row r="38" spans="1:16" ht="21" x14ac:dyDescent="0.35">
      <c r="A38" s="365" t="s">
        <v>134</v>
      </c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365"/>
    </row>
    <row r="39" spans="1:16" x14ac:dyDescent="0.25">
      <c r="A39" s="67"/>
      <c r="B39" s="11" t="s">
        <v>153</v>
      </c>
      <c r="C39" s="12"/>
      <c r="D39" s="12"/>
      <c r="E39" s="12"/>
      <c r="F39" s="12"/>
      <c r="G39" s="12"/>
      <c r="H39" s="13"/>
      <c r="I39" s="366"/>
      <c r="J39" s="11" t="str">
        <f>CONCATENATE("acumulado ",B39)</f>
        <v>acumulado junio</v>
      </c>
      <c r="K39" s="12"/>
      <c r="L39" s="12"/>
      <c r="M39" s="12"/>
      <c r="N39" s="12"/>
      <c r="O39" s="12"/>
      <c r="P39" s="13"/>
    </row>
    <row r="40" spans="1:16" x14ac:dyDescent="0.25">
      <c r="A40" s="15"/>
      <c r="B40" s="346">
        <v>2023</v>
      </c>
      <c r="C40" s="17">
        <v>2024</v>
      </c>
      <c r="D40" s="17">
        <v>2025</v>
      </c>
      <c r="E40" s="17">
        <v>2026</v>
      </c>
      <c r="F40" s="17" t="str">
        <f>CONCATENATE("var ",RIGHT(E40,2),"/",RIGHT(D40,2))</f>
        <v>var 26/25</v>
      </c>
      <c r="G40" s="17" t="str">
        <f>CONCATENATE("dif ",RIGHT(E40,2),"-",RIGHT(D40,2))</f>
        <v>dif 26-25</v>
      </c>
      <c r="H40" s="17" t="str">
        <f>CONCATENATE("cuota ",RIGHT(E40,2))</f>
        <v>cuota 26</v>
      </c>
      <c r="I40" s="366"/>
      <c r="J40" s="346">
        <v>2023</v>
      </c>
      <c r="K40" s="17">
        <v>2024</v>
      </c>
      <c r="L40" s="17">
        <v>2025</v>
      </c>
      <c r="M40" s="17">
        <v>2026</v>
      </c>
      <c r="N40" s="17" t="str">
        <f>CONCATENATE("var ",RIGHT(M40,2),"/",RIGHT(L40,2))</f>
        <v>var 26/25</v>
      </c>
      <c r="O40" s="17" t="str">
        <f>CONCATENATE("dif ",RIGHT(M40,2),"-",RIGHT(L40,2))</f>
        <v>dif 26-25</v>
      </c>
      <c r="P40" s="17" t="str">
        <f>CONCATENATE("cuota ",RIGHT(M40,2))</f>
        <v>cuota 26</v>
      </c>
    </row>
    <row r="41" spans="1:16" x14ac:dyDescent="0.25">
      <c r="A41" s="367" t="s">
        <v>135</v>
      </c>
      <c r="B41" s="368">
        <v>464767</v>
      </c>
      <c r="C41" s="368">
        <v>533631</v>
      </c>
      <c r="D41" s="368">
        <v>544078</v>
      </c>
      <c r="E41" s="368">
        <v>523263</v>
      </c>
      <c r="F41" s="369">
        <f t="shared" ref="F41:F45" si="17">E41/D41-1</f>
        <v>-3.825738221357966E-2</v>
      </c>
      <c r="G41" s="368">
        <f>E41-D41</f>
        <v>-20815</v>
      </c>
      <c r="H41" s="369">
        <f>E41/$E$41</f>
        <v>1</v>
      </c>
      <c r="I41" s="370"/>
      <c r="J41" s="368">
        <v>2739545</v>
      </c>
      <c r="K41" s="368">
        <v>3104986</v>
      </c>
      <c r="L41" s="368">
        <v>3191204</v>
      </c>
      <c r="M41" s="368">
        <v>3133142</v>
      </c>
      <c r="N41" s="369">
        <f t="shared" ref="N41:N45" si="18">M41/L41-1</f>
        <v>-1.8194386820773567E-2</v>
      </c>
      <c r="O41" s="368">
        <f t="shared" ref="O41:O45" si="19">M41-L41</f>
        <v>-58062</v>
      </c>
      <c r="P41" s="369">
        <f>M41/$M$41</f>
        <v>1</v>
      </c>
    </row>
    <row r="42" spans="1:16" x14ac:dyDescent="0.25">
      <c r="A42" s="313" t="s">
        <v>136</v>
      </c>
      <c r="B42" s="314">
        <v>438413.00000000006</v>
      </c>
      <c r="C42" s="314">
        <v>504223</v>
      </c>
      <c r="D42" s="314">
        <v>511588</v>
      </c>
      <c r="E42" s="314">
        <v>498899</v>
      </c>
      <c r="F42" s="315">
        <f t="shared" si="17"/>
        <v>-2.4803161919356942E-2</v>
      </c>
      <c r="G42" s="314">
        <f>E42-D42</f>
        <v>-12689</v>
      </c>
      <c r="H42" s="315">
        <f>E42/$E$41</f>
        <v>0.95343832833584641</v>
      </c>
      <c r="I42" s="366"/>
      <c r="J42" s="314">
        <v>2608713</v>
      </c>
      <c r="K42" s="314">
        <v>2976163</v>
      </c>
      <c r="L42" s="314">
        <v>3064962</v>
      </c>
      <c r="M42" s="314">
        <v>3023171</v>
      </c>
      <c r="N42" s="315">
        <f t="shared" si="18"/>
        <v>-1.3635079325616473E-2</v>
      </c>
      <c r="O42" s="314">
        <f t="shared" si="19"/>
        <v>-41791</v>
      </c>
      <c r="P42" s="315">
        <f t="shared" ref="P42:P45" si="20">M42/$M$41</f>
        <v>0.96490072904451829</v>
      </c>
    </row>
    <row r="43" spans="1:16" x14ac:dyDescent="0.25">
      <c r="A43" s="313" t="s">
        <v>137</v>
      </c>
      <c r="B43" s="314">
        <v>10476.000000000002</v>
      </c>
      <c r="C43" s="314">
        <v>7294.0000000000009</v>
      </c>
      <c r="D43" s="314">
        <v>10208</v>
      </c>
      <c r="E43" s="314">
        <v>6944</v>
      </c>
      <c r="F43" s="315">
        <f t="shared" si="17"/>
        <v>-0.31974921630094044</v>
      </c>
      <c r="G43" s="314">
        <f>E43-D43</f>
        <v>-3264</v>
      </c>
      <c r="H43" s="315">
        <f>E43/$E$41</f>
        <v>1.3270573306348815E-2</v>
      </c>
      <c r="I43" s="366"/>
      <c r="J43" s="314">
        <v>56963</v>
      </c>
      <c r="K43" s="314">
        <v>49301</v>
      </c>
      <c r="L43" s="314">
        <v>37454</v>
      </c>
      <c r="M43" s="314">
        <v>35736</v>
      </c>
      <c r="N43" s="315">
        <f t="shared" si="18"/>
        <v>-4.5869600042719116E-2</v>
      </c>
      <c r="O43" s="314">
        <f t="shared" si="19"/>
        <v>-1718</v>
      </c>
      <c r="P43" s="315">
        <f t="shared" si="20"/>
        <v>1.1405802864983458E-2</v>
      </c>
    </row>
    <row r="44" spans="1:16" x14ac:dyDescent="0.25">
      <c r="A44" s="371" t="s">
        <v>138</v>
      </c>
      <c r="B44" s="314">
        <v>10533</v>
      </c>
      <c r="C44" s="314">
        <v>9787</v>
      </c>
      <c r="D44" s="314">
        <v>11344</v>
      </c>
      <c r="E44" s="314">
        <v>6469</v>
      </c>
      <c r="F44" s="315">
        <f t="shared" si="17"/>
        <v>-0.42974259520451341</v>
      </c>
      <c r="G44" s="314">
        <f>E44-D44</f>
        <v>-4875</v>
      </c>
      <c r="H44" s="315">
        <f>E44/$E$41</f>
        <v>1.2362807995214643E-2</v>
      </c>
      <c r="I44" s="366"/>
      <c r="J44" s="314">
        <v>47772</v>
      </c>
      <c r="K44" s="314">
        <v>48119</v>
      </c>
      <c r="L44" s="314">
        <v>46012</v>
      </c>
      <c r="M44" s="314">
        <v>32713</v>
      </c>
      <c r="N44" s="315">
        <f t="shared" si="18"/>
        <v>-0.2890332956620012</v>
      </c>
      <c r="O44" s="314">
        <f t="shared" si="19"/>
        <v>-13299</v>
      </c>
      <c r="P44" s="315">
        <f t="shared" si="20"/>
        <v>1.0440956713739754E-2</v>
      </c>
    </row>
    <row r="45" spans="1:16" x14ac:dyDescent="0.25">
      <c r="A45" s="313" t="s">
        <v>139</v>
      </c>
      <c r="B45" s="314">
        <v>5345</v>
      </c>
      <c r="C45" s="314">
        <v>12327</v>
      </c>
      <c r="D45" s="314">
        <v>10938</v>
      </c>
      <c r="E45" s="314">
        <v>10950</v>
      </c>
      <c r="F45" s="315">
        <f t="shared" si="17"/>
        <v>1.0970927043334466E-3</v>
      </c>
      <c r="G45" s="314">
        <f>E45-D45</f>
        <v>12</v>
      </c>
      <c r="H45" s="315">
        <f>E45/$E$41</f>
        <v>2.0926379277724585E-2</v>
      </c>
      <c r="I45" s="366"/>
      <c r="J45" s="314">
        <v>26100</v>
      </c>
      <c r="K45" s="314">
        <v>31403</v>
      </c>
      <c r="L45" s="314">
        <v>42777</v>
      </c>
      <c r="M45" s="314">
        <v>41522</v>
      </c>
      <c r="N45" s="315">
        <f t="shared" si="18"/>
        <v>-2.933819575940344E-2</v>
      </c>
      <c r="O45" s="314">
        <f t="shared" si="19"/>
        <v>-1255</v>
      </c>
      <c r="P45" s="315">
        <f t="shared" si="20"/>
        <v>1.3252511376758537E-2</v>
      </c>
    </row>
    <row r="46" spans="1:16" ht="21" x14ac:dyDescent="0.35">
      <c r="A46" s="372" t="s">
        <v>140</v>
      </c>
      <c r="B46" s="372"/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2"/>
      <c r="P46" s="372"/>
    </row>
    <row r="47" spans="1:16" x14ac:dyDescent="0.25">
      <c r="A47" s="67"/>
      <c r="B47" s="11" t="s">
        <v>153</v>
      </c>
      <c r="C47" s="12"/>
      <c r="D47" s="12"/>
      <c r="E47" s="12"/>
      <c r="F47" s="12"/>
      <c r="G47" s="12"/>
      <c r="H47" s="13"/>
      <c r="I47" s="373"/>
      <c r="J47" s="11" t="str">
        <f>CONCATENATE("acumulado ",B47)</f>
        <v>acumulado junio</v>
      </c>
      <c r="K47" s="12"/>
      <c r="L47" s="12"/>
      <c r="M47" s="12"/>
      <c r="N47" s="12"/>
      <c r="O47" s="12"/>
      <c r="P47" s="13"/>
    </row>
    <row r="48" spans="1:16" x14ac:dyDescent="0.25">
      <c r="A48" s="15"/>
      <c r="B48" s="346">
        <v>2023</v>
      </c>
      <c r="C48" s="17">
        <v>2024</v>
      </c>
      <c r="D48" s="17">
        <v>2025</v>
      </c>
      <c r="E48" s="17">
        <v>2026</v>
      </c>
      <c r="F48" s="17" t="str">
        <f>CONCATENATE("var ",RIGHT(E48,2),"/",RIGHT(D48,2))</f>
        <v>var 26/25</v>
      </c>
      <c r="G48" s="17" t="str">
        <f>CONCATENATE("dif ",RIGHT(E48,2),"-",RIGHT(D48,2))</f>
        <v>dif 26-25</v>
      </c>
      <c r="H48" s="17" t="str">
        <f>CONCATENATE("cuota ",RIGHT(E48,2))</f>
        <v>cuota 26</v>
      </c>
      <c r="I48" s="373"/>
      <c r="J48" s="346">
        <v>2023</v>
      </c>
      <c r="K48" s="17">
        <v>2024</v>
      </c>
      <c r="L48" s="17">
        <v>2025</v>
      </c>
      <c r="M48" s="17">
        <v>2026</v>
      </c>
      <c r="N48" s="17" t="str">
        <f>CONCATENATE("var ",RIGHT(M48,2),"/",RIGHT(L48,2))</f>
        <v>var 26/25</v>
      </c>
      <c r="O48" s="17" t="str">
        <f>CONCATENATE("dif ",RIGHT(M48,2),"-",RIGHT(L48,2))</f>
        <v>dif 26-25</v>
      </c>
      <c r="P48" s="17" t="str">
        <f>CONCATENATE("cuota ",RIGHT(M48,2))</f>
        <v>cuota 26</v>
      </c>
    </row>
    <row r="49" spans="1:16" x14ac:dyDescent="0.25">
      <c r="A49" s="374" t="s">
        <v>141</v>
      </c>
      <c r="B49" s="375">
        <v>464767</v>
      </c>
      <c r="C49" s="375">
        <v>533631</v>
      </c>
      <c r="D49" s="375">
        <v>544078</v>
      </c>
      <c r="E49" s="375">
        <v>523263</v>
      </c>
      <c r="F49" s="376">
        <f t="shared" ref="F49:F51" si="21">E49/D49-1</f>
        <v>-3.825738221357966E-2</v>
      </c>
      <c r="G49" s="375">
        <f>E49-D49</f>
        <v>-20815</v>
      </c>
      <c r="H49" s="376">
        <f>E49/$E$49</f>
        <v>1</v>
      </c>
      <c r="I49" s="377"/>
      <c r="J49" s="375">
        <v>2739545</v>
      </c>
      <c r="K49" s="375">
        <v>3104986</v>
      </c>
      <c r="L49" s="375">
        <v>3191204</v>
      </c>
      <c r="M49" s="375">
        <v>3133142</v>
      </c>
      <c r="N49" s="376">
        <f t="shared" ref="N49:N51" si="22">M49/L49-1</f>
        <v>-1.8194386820773567E-2</v>
      </c>
      <c r="O49" s="375">
        <f t="shared" ref="O49:O51" si="23">M49-L49</f>
        <v>-58062</v>
      </c>
      <c r="P49" s="376">
        <f>M49/$M$49</f>
        <v>1</v>
      </c>
    </row>
    <row r="50" spans="1:16" x14ac:dyDescent="0.25">
      <c r="A50" s="313" t="s">
        <v>142</v>
      </c>
      <c r="B50" s="314">
        <v>200471</v>
      </c>
      <c r="C50" s="314">
        <v>236546</v>
      </c>
      <c r="D50" s="314">
        <v>217390</v>
      </c>
      <c r="E50" s="314">
        <v>209768</v>
      </c>
      <c r="F50" s="315">
        <f t="shared" si="21"/>
        <v>-3.506141036846222E-2</v>
      </c>
      <c r="G50" s="314">
        <f>E50-D50</f>
        <v>-7622</v>
      </c>
      <c r="H50" s="315">
        <f>E50/$E$49</f>
        <v>0.4008844500757745</v>
      </c>
      <c r="I50" s="373"/>
      <c r="J50" s="314">
        <v>1088575</v>
      </c>
      <c r="K50" s="314">
        <v>1307283</v>
      </c>
      <c r="L50" s="314">
        <v>1312773</v>
      </c>
      <c r="M50" s="314">
        <v>1405495</v>
      </c>
      <c r="N50" s="315">
        <f t="shared" si="22"/>
        <v>7.0630642159764001E-2</v>
      </c>
      <c r="O50" s="314">
        <f>M50-L50</f>
        <v>92722</v>
      </c>
      <c r="P50" s="315">
        <f t="shared" ref="P50:P51" si="24">M50/$M$49</f>
        <v>0.44858962664315882</v>
      </c>
    </row>
    <row r="51" spans="1:16" x14ac:dyDescent="0.25">
      <c r="A51" s="313" t="s">
        <v>143</v>
      </c>
      <c r="B51" s="314">
        <v>264297</v>
      </c>
      <c r="C51" s="314">
        <v>297085</v>
      </c>
      <c r="D51" s="314">
        <v>326688</v>
      </c>
      <c r="E51" s="314">
        <v>313495</v>
      </c>
      <c r="F51" s="315">
        <f t="shared" si="21"/>
        <v>-4.0384097365069982E-2</v>
      </c>
      <c r="G51" s="314">
        <f>E51-D51</f>
        <v>-13193</v>
      </c>
      <c r="H51" s="315">
        <f>E51/$E$49</f>
        <v>0.59911554992422544</v>
      </c>
      <c r="I51" s="373"/>
      <c r="J51" s="314">
        <v>1650971</v>
      </c>
      <c r="K51" s="314">
        <v>1797702</v>
      </c>
      <c r="L51" s="314">
        <v>1878431</v>
      </c>
      <c r="M51" s="314">
        <v>1727649</v>
      </c>
      <c r="N51" s="315">
        <f t="shared" si="22"/>
        <v>-8.0270182934587431E-2</v>
      </c>
      <c r="O51" s="314">
        <f t="shared" si="23"/>
        <v>-150782</v>
      </c>
      <c r="P51" s="315">
        <f t="shared" si="24"/>
        <v>0.55141101169369278</v>
      </c>
    </row>
    <row r="52" spans="1:16" ht="21" x14ac:dyDescent="0.35">
      <c r="A52" s="258" t="s">
        <v>144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</row>
    <row r="324" spans="2:16" x14ac:dyDescent="0.25">
      <c r="B324" s="340"/>
      <c r="C324" s="340"/>
      <c r="D324" s="340"/>
      <c r="E324" s="340"/>
      <c r="F324" s="340"/>
      <c r="G324" s="340"/>
      <c r="H324" s="340"/>
      <c r="I324" s="341"/>
      <c r="J324"/>
      <c r="K324"/>
      <c r="L324"/>
      <c r="M324"/>
      <c r="N324"/>
      <c r="O324"/>
      <c r="P324"/>
    </row>
    <row r="325" spans="2:16" x14ac:dyDescent="0.25">
      <c r="B325"/>
      <c r="D325"/>
      <c r="E325"/>
      <c r="F325"/>
      <c r="G325"/>
      <c r="H325"/>
      <c r="I325" s="342"/>
      <c r="K325"/>
      <c r="M325"/>
      <c r="P325"/>
    </row>
    <row r="326" spans="2:16" x14ac:dyDescent="0.25">
      <c r="B326"/>
      <c r="D326"/>
      <c r="E326"/>
      <c r="F326"/>
      <c r="G326"/>
      <c r="H326"/>
      <c r="I326" s="342"/>
      <c r="K326"/>
      <c r="M326"/>
      <c r="P326"/>
    </row>
    <row r="327" spans="2:16" x14ac:dyDescent="0.25">
      <c r="B327"/>
      <c r="D327"/>
      <c r="E327"/>
      <c r="F327"/>
      <c r="G327"/>
      <c r="H327"/>
      <c r="I327" s="342"/>
      <c r="K327"/>
      <c r="M327"/>
      <c r="P327"/>
    </row>
    <row r="328" spans="2:16" x14ac:dyDescent="0.25">
      <c r="B328"/>
      <c r="D328"/>
      <c r="E328"/>
      <c r="F328"/>
      <c r="G328"/>
      <c r="H328"/>
      <c r="I328" s="342"/>
      <c r="K328"/>
      <c r="M328"/>
      <c r="P328"/>
    </row>
    <row r="329" spans="2:16" x14ac:dyDescent="0.25">
      <c r="B329"/>
      <c r="D329"/>
      <c r="E329"/>
      <c r="F329"/>
      <c r="G329"/>
      <c r="H329"/>
      <c r="I329" s="342"/>
      <c r="K329"/>
      <c r="M329"/>
      <c r="P329"/>
    </row>
    <row r="330" spans="2:16" x14ac:dyDescent="0.25">
      <c r="B330"/>
      <c r="D330"/>
      <c r="E330"/>
      <c r="F330"/>
      <c r="G330"/>
      <c r="H330"/>
      <c r="I330" s="342"/>
      <c r="K330"/>
      <c r="M330"/>
      <c r="P330"/>
    </row>
    <row r="331" spans="2:16" x14ac:dyDescent="0.25">
      <c r="B331"/>
      <c r="D331"/>
      <c r="E331"/>
      <c r="F331"/>
      <c r="G331"/>
      <c r="H331"/>
      <c r="I331" s="342"/>
      <c r="K331"/>
      <c r="M331"/>
      <c r="P331"/>
    </row>
    <row r="332" spans="2:16" x14ac:dyDescent="0.25">
      <c r="B332"/>
      <c r="D332"/>
      <c r="E332"/>
      <c r="F332"/>
      <c r="G332"/>
      <c r="H332"/>
      <c r="I332" s="342"/>
      <c r="K332"/>
      <c r="M332"/>
      <c r="P332"/>
    </row>
    <row r="333" spans="2:16" x14ac:dyDescent="0.25">
      <c r="B333"/>
      <c r="D333"/>
      <c r="E333"/>
      <c r="F333"/>
      <c r="G333"/>
      <c r="H333"/>
      <c r="I333" s="342"/>
      <c r="K333"/>
      <c r="M333"/>
      <c r="P333"/>
    </row>
    <row r="334" spans="2:16" x14ac:dyDescent="0.25">
      <c r="B334"/>
      <c r="D334"/>
      <c r="E334"/>
      <c r="F334"/>
      <c r="G334"/>
      <c r="H334"/>
      <c r="I334" s="342"/>
      <c r="K334"/>
      <c r="M334"/>
      <c r="P334"/>
    </row>
    <row r="335" spans="2:16" x14ac:dyDescent="0.25">
      <c r="B335"/>
      <c r="D335"/>
      <c r="E335"/>
      <c r="F335"/>
      <c r="G335"/>
      <c r="H335"/>
      <c r="I335" s="342"/>
      <c r="K335"/>
      <c r="M335"/>
      <c r="P335"/>
    </row>
    <row r="336" spans="2:16" x14ac:dyDescent="0.25">
      <c r="B336"/>
      <c r="D336"/>
      <c r="E336"/>
      <c r="F336"/>
      <c r="G336"/>
      <c r="H336"/>
      <c r="I336" s="342"/>
      <c r="K336"/>
      <c r="M336"/>
      <c r="P336"/>
    </row>
    <row r="337" spans="2:16" x14ac:dyDescent="0.25">
      <c r="B337"/>
      <c r="E337"/>
      <c r="F337"/>
      <c r="G337"/>
      <c r="H337"/>
      <c r="I337" s="342"/>
      <c r="K337"/>
      <c r="M337"/>
      <c r="P337"/>
    </row>
    <row r="339" spans="2:16" x14ac:dyDescent="0.25">
      <c r="B339" s="340"/>
      <c r="C339" s="340"/>
      <c r="D339" s="340"/>
      <c r="E339" s="340"/>
      <c r="F339" s="340"/>
      <c r="G339" s="340"/>
      <c r="H339" s="340"/>
      <c r="I339" s="341"/>
      <c r="J339"/>
      <c r="K339"/>
      <c r="L339"/>
      <c r="M339"/>
      <c r="N339"/>
      <c r="O339"/>
      <c r="P339"/>
    </row>
    <row r="340" spans="2:16" x14ac:dyDescent="0.25">
      <c r="B340"/>
      <c r="D340"/>
      <c r="E340"/>
      <c r="F340"/>
      <c r="G340"/>
      <c r="H340"/>
      <c r="I340" s="342"/>
      <c r="K340"/>
      <c r="N340"/>
      <c r="O340"/>
      <c r="P340"/>
    </row>
    <row r="341" spans="2:16" x14ac:dyDescent="0.25">
      <c r="B341"/>
      <c r="D341"/>
      <c r="E341"/>
      <c r="F341"/>
      <c r="G341"/>
      <c r="H341"/>
      <c r="I341" s="342"/>
      <c r="K341"/>
      <c r="N341"/>
      <c r="O341"/>
      <c r="P341"/>
    </row>
    <row r="342" spans="2:16" x14ac:dyDescent="0.25">
      <c r="B342"/>
      <c r="D342"/>
      <c r="E342"/>
      <c r="F342"/>
      <c r="G342"/>
      <c r="H342"/>
      <c r="I342" s="342"/>
      <c r="K342"/>
      <c r="N342"/>
      <c r="O342"/>
      <c r="P342"/>
    </row>
    <row r="343" spans="2:16" x14ac:dyDescent="0.25">
      <c r="B343"/>
      <c r="D343"/>
      <c r="E343"/>
      <c r="F343"/>
      <c r="G343"/>
      <c r="H343"/>
      <c r="I343" s="342"/>
      <c r="K343"/>
      <c r="N343"/>
      <c r="O343"/>
      <c r="P343"/>
    </row>
    <row r="344" spans="2:16" x14ac:dyDescent="0.25">
      <c r="B344"/>
      <c r="D344"/>
      <c r="E344"/>
      <c r="F344"/>
      <c r="G344"/>
      <c r="H344"/>
      <c r="I344" s="342"/>
      <c r="K344"/>
      <c r="N344"/>
      <c r="O344"/>
      <c r="P344"/>
    </row>
    <row r="345" spans="2:16" x14ac:dyDescent="0.25">
      <c r="B345"/>
      <c r="D345"/>
      <c r="E345"/>
      <c r="F345"/>
      <c r="G345"/>
      <c r="H345"/>
      <c r="I345" s="342"/>
      <c r="K345"/>
      <c r="N345"/>
      <c r="O345"/>
      <c r="P345"/>
    </row>
    <row r="346" spans="2:16" x14ac:dyDescent="0.25">
      <c r="B346"/>
      <c r="D346"/>
      <c r="E346"/>
      <c r="F346"/>
      <c r="G346"/>
      <c r="H346"/>
      <c r="I346" s="342"/>
      <c r="K346"/>
      <c r="N346"/>
      <c r="O346"/>
      <c r="P346"/>
    </row>
    <row r="347" spans="2:16" x14ac:dyDescent="0.25">
      <c r="B347"/>
      <c r="D347"/>
      <c r="E347"/>
      <c r="F347"/>
      <c r="G347"/>
      <c r="H347"/>
      <c r="I347" s="342"/>
      <c r="K347"/>
      <c r="N347"/>
      <c r="O347"/>
      <c r="P347"/>
    </row>
    <row r="348" spans="2:16" x14ac:dyDescent="0.25">
      <c r="B348"/>
      <c r="D348"/>
      <c r="E348"/>
      <c r="F348"/>
      <c r="G348"/>
      <c r="H348"/>
      <c r="I348" s="342"/>
      <c r="K348"/>
      <c r="N348"/>
      <c r="O348"/>
      <c r="P348"/>
    </row>
    <row r="349" spans="2:16" x14ac:dyDescent="0.25">
      <c r="B349"/>
      <c r="D349"/>
      <c r="E349"/>
      <c r="F349"/>
      <c r="G349"/>
      <c r="H349"/>
      <c r="I349" s="342"/>
      <c r="K349"/>
      <c r="N349"/>
      <c r="O349"/>
      <c r="P349"/>
    </row>
    <row r="350" spans="2:16" x14ac:dyDescent="0.25">
      <c r="B350"/>
      <c r="D350"/>
      <c r="E350"/>
      <c r="F350"/>
      <c r="G350"/>
      <c r="H350"/>
      <c r="I350" s="342"/>
      <c r="K350"/>
      <c r="N350"/>
      <c r="O350"/>
      <c r="P350"/>
    </row>
    <row r="351" spans="2:16" x14ac:dyDescent="0.25">
      <c r="B351"/>
      <c r="D351"/>
      <c r="E351"/>
      <c r="F351"/>
      <c r="G351"/>
      <c r="H351"/>
      <c r="I351" s="342"/>
      <c r="K351"/>
      <c r="N351"/>
      <c r="O351"/>
      <c r="P351"/>
    </row>
    <row r="353" spans="2:16" x14ac:dyDescent="0.25">
      <c r="B353" s="340"/>
      <c r="C353" s="340"/>
      <c r="D353" s="340"/>
      <c r="E353" s="340"/>
      <c r="F353" s="340"/>
      <c r="G353" s="340"/>
      <c r="H353" s="340"/>
      <c r="I353" s="341"/>
      <c r="J353"/>
      <c r="K353"/>
      <c r="L353"/>
      <c r="M353"/>
      <c r="N353"/>
      <c r="O353"/>
      <c r="P353"/>
    </row>
    <row r="354" spans="2:16" x14ac:dyDescent="0.25">
      <c r="B354"/>
      <c r="D354"/>
      <c r="E354"/>
      <c r="F354"/>
      <c r="G354"/>
      <c r="H354"/>
      <c r="I354" s="342"/>
      <c r="K354"/>
      <c r="N354"/>
      <c r="O354"/>
      <c r="P354"/>
    </row>
    <row r="355" spans="2:16" x14ac:dyDescent="0.25">
      <c r="B355"/>
      <c r="D355"/>
      <c r="E355"/>
      <c r="F355"/>
      <c r="G355"/>
      <c r="H355"/>
      <c r="I355" s="342"/>
      <c r="K355"/>
      <c r="N355"/>
      <c r="O355"/>
      <c r="P355"/>
    </row>
    <row r="356" spans="2:16" x14ac:dyDescent="0.25">
      <c r="B356"/>
      <c r="D356"/>
      <c r="E356"/>
      <c r="F356"/>
      <c r="G356"/>
      <c r="H356"/>
      <c r="I356" s="342"/>
      <c r="K356"/>
      <c r="N356"/>
      <c r="O356"/>
      <c r="P356"/>
    </row>
    <row r="357" spans="2:16" x14ac:dyDescent="0.25">
      <c r="B357"/>
      <c r="D357"/>
      <c r="E357"/>
      <c r="F357"/>
      <c r="G357"/>
      <c r="H357"/>
      <c r="I357" s="342"/>
      <c r="K357"/>
      <c r="N357"/>
      <c r="O357"/>
      <c r="P357"/>
    </row>
    <row r="358" spans="2:16" x14ac:dyDescent="0.25">
      <c r="B358"/>
      <c r="D358"/>
      <c r="E358"/>
      <c r="F358"/>
      <c r="G358"/>
      <c r="H358"/>
      <c r="I358" s="342"/>
      <c r="K358"/>
      <c r="N358"/>
      <c r="O358"/>
      <c r="P358"/>
    </row>
    <row r="359" spans="2:16" x14ac:dyDescent="0.25">
      <c r="B359"/>
      <c r="D359"/>
      <c r="E359"/>
      <c r="F359"/>
      <c r="G359"/>
      <c r="H359"/>
      <c r="I359" s="342"/>
      <c r="K359"/>
      <c r="N359"/>
      <c r="O359"/>
      <c r="P359"/>
    </row>
    <row r="360" spans="2:16" x14ac:dyDescent="0.25">
      <c r="B360"/>
      <c r="D360"/>
      <c r="E360"/>
      <c r="F360"/>
      <c r="G360"/>
      <c r="H360"/>
      <c r="I360" s="342"/>
      <c r="K360"/>
      <c r="N360"/>
      <c r="O360"/>
      <c r="P360"/>
    </row>
    <row r="361" spans="2:16" x14ac:dyDescent="0.25">
      <c r="B361"/>
      <c r="D361"/>
      <c r="E361"/>
      <c r="F361"/>
      <c r="G361"/>
      <c r="H361"/>
      <c r="I361" s="342"/>
      <c r="K361"/>
      <c r="N361"/>
      <c r="O361"/>
      <c r="P361"/>
    </row>
    <row r="362" spans="2:16" x14ac:dyDescent="0.25">
      <c r="B362"/>
      <c r="D362"/>
      <c r="E362"/>
      <c r="F362"/>
      <c r="G362"/>
      <c r="H362"/>
      <c r="I362" s="342"/>
      <c r="K362"/>
      <c r="N362"/>
      <c r="O362"/>
      <c r="P362"/>
    </row>
    <row r="363" spans="2:16" x14ac:dyDescent="0.25">
      <c r="B363"/>
      <c r="D363"/>
      <c r="E363"/>
      <c r="F363"/>
      <c r="G363"/>
      <c r="H363"/>
      <c r="I363" s="342"/>
      <c r="K363"/>
      <c r="N363"/>
      <c r="O363"/>
      <c r="P363"/>
    </row>
    <row r="364" spans="2:16" x14ac:dyDescent="0.25">
      <c r="B364"/>
      <c r="D364"/>
      <c r="E364"/>
      <c r="F364"/>
      <c r="G364"/>
      <c r="H364"/>
      <c r="I364" s="342"/>
      <c r="K364"/>
      <c r="N364"/>
      <c r="O364"/>
      <c r="P364"/>
    </row>
    <row r="365" spans="2:16" x14ac:dyDescent="0.25">
      <c r="B365"/>
      <c r="D365"/>
      <c r="E365"/>
      <c r="F365"/>
      <c r="G365"/>
      <c r="H365"/>
      <c r="I365" s="342"/>
      <c r="K365"/>
      <c r="N365"/>
      <c r="O365"/>
      <c r="P365"/>
    </row>
    <row r="366" spans="2:16" x14ac:dyDescent="0.25">
      <c r="B366"/>
      <c r="D366"/>
      <c r="E366"/>
      <c r="F366"/>
      <c r="G366"/>
      <c r="H366"/>
      <c r="I366" s="342"/>
      <c r="K366"/>
      <c r="N366"/>
      <c r="O366"/>
      <c r="P366"/>
    </row>
    <row r="368" spans="2:16" x14ac:dyDescent="0.25">
      <c r="B368" s="340"/>
      <c r="C368" s="340"/>
      <c r="D368" s="340"/>
      <c r="E368" s="340"/>
      <c r="F368" s="340"/>
      <c r="G368" s="340"/>
      <c r="H368" s="340"/>
      <c r="I368" s="341"/>
      <c r="J368"/>
      <c r="K368"/>
      <c r="L368"/>
      <c r="M368"/>
      <c r="N368"/>
      <c r="O368"/>
      <c r="P368"/>
    </row>
    <row r="369" spans="2:16" x14ac:dyDescent="0.25">
      <c r="B369"/>
      <c r="D369"/>
      <c r="E369"/>
      <c r="F369"/>
      <c r="G369"/>
      <c r="H369"/>
      <c r="I369" s="342"/>
      <c r="K369"/>
      <c r="N369"/>
      <c r="O369"/>
      <c r="P369"/>
    </row>
    <row r="370" spans="2:16" x14ac:dyDescent="0.25">
      <c r="B370"/>
      <c r="D370"/>
      <c r="E370"/>
      <c r="F370"/>
      <c r="G370"/>
      <c r="H370"/>
      <c r="I370" s="342"/>
      <c r="K370"/>
      <c r="N370"/>
      <c r="O370"/>
      <c r="P370"/>
    </row>
    <row r="371" spans="2:16" x14ac:dyDescent="0.25">
      <c r="B371"/>
      <c r="D371"/>
      <c r="E371"/>
      <c r="F371"/>
      <c r="G371"/>
      <c r="H371"/>
      <c r="I371" s="342"/>
      <c r="K371"/>
      <c r="N371"/>
      <c r="O371"/>
      <c r="P371"/>
    </row>
    <row r="372" spans="2:16" x14ac:dyDescent="0.25">
      <c r="B372"/>
      <c r="D372"/>
      <c r="E372"/>
      <c r="F372"/>
      <c r="G372"/>
      <c r="H372"/>
      <c r="I372" s="342"/>
      <c r="K372"/>
      <c r="N372"/>
      <c r="O372"/>
      <c r="P372"/>
    </row>
    <row r="373" spans="2:16" x14ac:dyDescent="0.25">
      <c r="B373"/>
      <c r="D373"/>
      <c r="E373"/>
      <c r="F373"/>
      <c r="G373"/>
      <c r="H373"/>
      <c r="I373" s="342"/>
      <c r="K373"/>
      <c r="N373"/>
      <c r="O373"/>
      <c r="P373"/>
    </row>
    <row r="374" spans="2:16" x14ac:dyDescent="0.25">
      <c r="B374"/>
      <c r="D374"/>
      <c r="E374"/>
      <c r="F374"/>
      <c r="G374"/>
      <c r="H374"/>
      <c r="I374" s="342"/>
      <c r="K374"/>
      <c r="N374"/>
      <c r="O374"/>
      <c r="P374"/>
    </row>
    <row r="375" spans="2:16" x14ac:dyDescent="0.25">
      <c r="B375"/>
      <c r="D375"/>
      <c r="E375"/>
      <c r="F375"/>
      <c r="G375"/>
      <c r="H375"/>
      <c r="I375" s="342"/>
      <c r="K375"/>
      <c r="N375"/>
      <c r="O375"/>
      <c r="P375"/>
    </row>
    <row r="376" spans="2:16" x14ac:dyDescent="0.25">
      <c r="B376"/>
      <c r="D376"/>
      <c r="E376"/>
      <c r="F376"/>
      <c r="G376"/>
      <c r="H376"/>
      <c r="I376" s="342"/>
      <c r="K376"/>
      <c r="N376"/>
      <c r="O376"/>
      <c r="P376"/>
    </row>
    <row r="377" spans="2:16" x14ac:dyDescent="0.25">
      <c r="B377"/>
      <c r="D377"/>
      <c r="E377"/>
      <c r="F377"/>
      <c r="G377"/>
      <c r="H377"/>
      <c r="I377" s="342"/>
      <c r="K377"/>
      <c r="N377"/>
      <c r="O377"/>
      <c r="P377"/>
    </row>
    <row r="378" spans="2:16" x14ac:dyDescent="0.25">
      <c r="B378"/>
      <c r="D378"/>
      <c r="E378"/>
      <c r="F378"/>
      <c r="G378"/>
      <c r="H378"/>
      <c r="I378" s="342"/>
      <c r="K378"/>
      <c r="N378"/>
      <c r="O378"/>
      <c r="P378"/>
    </row>
    <row r="379" spans="2:16" x14ac:dyDescent="0.25">
      <c r="B379"/>
      <c r="D379"/>
      <c r="E379"/>
      <c r="F379"/>
      <c r="G379"/>
      <c r="H379"/>
      <c r="I379" s="342"/>
      <c r="K379"/>
      <c r="N379"/>
      <c r="O379"/>
      <c r="P379"/>
    </row>
    <row r="380" spans="2:16" x14ac:dyDescent="0.25">
      <c r="B380"/>
      <c r="D380"/>
      <c r="E380"/>
      <c r="F380"/>
      <c r="G380"/>
      <c r="H380"/>
      <c r="I380" s="342"/>
      <c r="K380"/>
      <c r="N380"/>
      <c r="O380"/>
      <c r="P380"/>
    </row>
  </sheetData>
  <mergeCells count="23">
    <mergeCell ref="A52:P52"/>
    <mergeCell ref="B324:H324"/>
    <mergeCell ref="B339:H339"/>
    <mergeCell ref="B353:H353"/>
    <mergeCell ref="B368:H368"/>
    <mergeCell ref="A38:P38"/>
    <mergeCell ref="B39:H39"/>
    <mergeCell ref="J39:P39"/>
    <mergeCell ref="A46:P46"/>
    <mergeCell ref="B47:H47"/>
    <mergeCell ref="J47:P47"/>
    <mergeCell ref="A19:P19"/>
    <mergeCell ref="B20:H20"/>
    <mergeCell ref="J20:P20"/>
    <mergeCell ref="A27:P27"/>
    <mergeCell ref="B28:H28"/>
    <mergeCell ref="J28:P28"/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Indicadores alojativos</vt:lpstr>
      <vt:lpstr>Vivienda Vacacional</vt:lpstr>
      <vt:lpstr>Pasajeros</vt:lpstr>
      <vt:lpstr>Turistas FRONTUR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2026-08-04T09:08:14Z</dcterms:created>
  <dcterms:modified xsi:type="dcterms:W3CDTF">2026-08-04T09:10:31Z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2026-08-04T09:10:04Z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c5dd4d06-43ba-412c-892a-9f7d32ff870e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</Properties>
</file>