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6/"/>
    </mc:Choice>
  </mc:AlternateContent>
  <xr:revisionPtr revIDLastSave="4" documentId="8_{26EF6579-3767-4F8F-9612-BC17270E043A}" xr6:coauthVersionLast="47" xr6:coauthVersionMax="47" xr10:uidLastSave="{78927778-23B5-4980-AF1F-F80E1F926B32}"/>
  <bookViews>
    <workbookView xWindow="-120" yWindow="-120" windowWidth="29040" windowHeight="15720" xr2:uid="{4C21C525-8786-43F0-BCE0-E622B9CFB8E8}"/>
  </bookViews>
  <sheets>
    <sheet name="Indicadores alojativos" sheetId="1" r:id="rId1"/>
    <sheet name="Pasajeros" sheetId="2" r:id="rId2"/>
    <sheet name="Turistas FRONTU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 l="1"/>
  <c r="H29" i="3"/>
  <c r="H21" i="3"/>
  <c r="H6" i="3"/>
  <c r="H12" i="2"/>
  <c r="F6" i="2"/>
  <c r="D12" i="2"/>
  <c r="C50" i="2"/>
  <c r="D71" i="1"/>
  <c r="D136" i="1"/>
  <c r="C71" i="1"/>
  <c r="G29" i="3" l="1"/>
  <c r="F6" i="3"/>
  <c r="F21" i="3"/>
  <c r="G6" i="3"/>
  <c r="G21" i="3"/>
  <c r="E62" i="2"/>
  <c r="D87" i="1"/>
  <c r="H72" i="1"/>
  <c r="D143" i="1"/>
  <c r="D194" i="1"/>
  <c r="D167" i="1"/>
  <c r="D171" i="1"/>
  <c r="G8" i="1"/>
  <c r="F8" i="1"/>
  <c r="B162" i="1"/>
  <c r="B189" i="1"/>
  <c r="B145" i="1"/>
  <c r="B178" i="1"/>
  <c r="B193" i="1"/>
  <c r="B146" i="1"/>
  <c r="C138" i="1"/>
  <c r="C142" i="1"/>
  <c r="H28" i="2"/>
  <c r="H15" i="2"/>
  <c r="H33" i="2"/>
  <c r="H8" i="2"/>
  <c r="H19" i="2"/>
  <c r="H36" i="2"/>
  <c r="H30" i="2"/>
  <c r="G7" i="2"/>
  <c r="F7" i="2"/>
  <c r="H7" i="2"/>
  <c r="H14" i="2"/>
  <c r="H18" i="2"/>
  <c r="H22" i="2"/>
  <c r="H24" i="2"/>
  <c r="G8" i="3"/>
  <c r="F8" i="3"/>
  <c r="G16" i="3"/>
  <c r="F16" i="3"/>
  <c r="H45" i="3"/>
  <c r="G45" i="3"/>
  <c r="F45" i="3"/>
  <c r="G13" i="3"/>
  <c r="F13" i="3"/>
  <c r="H34" i="3"/>
  <c r="G34" i="3"/>
  <c r="F34" i="3"/>
  <c r="H41" i="3"/>
  <c r="G41" i="3"/>
  <c r="F41" i="3"/>
  <c r="G43" i="3"/>
  <c r="F43" i="3"/>
  <c r="H43" i="3"/>
  <c r="G18" i="3"/>
  <c r="F18" i="3"/>
  <c r="G12" i="3"/>
  <c r="F12" i="3"/>
  <c r="H30" i="3"/>
  <c r="G30" i="3"/>
  <c r="F30" i="3"/>
  <c r="H36" i="3"/>
  <c r="G9" i="3"/>
  <c r="F9" i="3"/>
  <c r="G17" i="3"/>
  <c r="F17" i="3"/>
  <c r="H31" i="3"/>
  <c r="G31" i="3"/>
  <c r="F31" i="3"/>
  <c r="H35" i="3"/>
  <c r="G35" i="3"/>
  <c r="F35" i="3"/>
  <c r="H42" i="3"/>
  <c r="G42" i="3"/>
  <c r="F42" i="3"/>
  <c r="E22" i="1"/>
  <c r="E340" i="1"/>
  <c r="E325" i="1"/>
  <c r="E309" i="1"/>
  <c r="E369" i="1"/>
  <c r="E354" i="1"/>
  <c r="E293" i="1"/>
  <c r="E278" i="1"/>
  <c r="E217" i="1"/>
  <c r="E187" i="1"/>
  <c r="E262" i="1"/>
  <c r="E122" i="1"/>
  <c r="E87" i="1"/>
  <c r="E201" i="1"/>
  <c r="E152" i="1"/>
  <c r="E248" i="1"/>
  <c r="E232" i="1"/>
  <c r="E136" i="1"/>
  <c r="H6" i="1"/>
  <c r="E71" i="1"/>
  <c r="G6" i="1"/>
  <c r="F6" i="1"/>
  <c r="E57" i="1"/>
  <c r="B87" i="1"/>
  <c r="C87" i="1"/>
  <c r="B22" i="1"/>
  <c r="B57" i="1"/>
  <c r="B369" i="1"/>
  <c r="B354" i="1"/>
  <c r="B340" i="1"/>
  <c r="B325" i="1"/>
  <c r="B278" i="1"/>
  <c r="B309" i="1"/>
  <c r="B293" i="1"/>
  <c r="B262" i="1"/>
  <c r="B248" i="1"/>
  <c r="B232" i="1"/>
  <c r="B201" i="1"/>
  <c r="B217" i="1"/>
  <c r="B136" i="1"/>
  <c r="B122" i="1"/>
  <c r="B187" i="1"/>
  <c r="B152" i="1"/>
  <c r="C354" i="1"/>
  <c r="C340" i="1"/>
  <c r="C325" i="1"/>
  <c r="C369" i="1"/>
  <c r="C309" i="1"/>
  <c r="C293" i="1"/>
  <c r="C278" i="1"/>
  <c r="C248" i="1"/>
  <c r="C232" i="1"/>
  <c r="C201" i="1"/>
  <c r="C217" i="1"/>
  <c r="C187" i="1"/>
  <c r="C136" i="1"/>
  <c r="C122" i="1"/>
  <c r="C152" i="1"/>
  <c r="C262" i="1"/>
  <c r="C22" i="1"/>
  <c r="C57" i="1"/>
  <c r="D340" i="1"/>
  <c r="D369" i="1"/>
  <c r="D309" i="1"/>
  <c r="D354" i="1"/>
  <c r="D293" i="1"/>
  <c r="D278" i="1"/>
  <c r="D248" i="1"/>
  <c r="D232" i="1"/>
  <c r="D201" i="1"/>
  <c r="D217" i="1"/>
  <c r="D187" i="1"/>
  <c r="D325" i="1"/>
  <c r="D262" i="1"/>
  <c r="D122" i="1"/>
  <c r="D152" i="1"/>
  <c r="D22" i="1"/>
  <c r="D57" i="1"/>
  <c r="B71" i="1"/>
  <c r="G12" i="2"/>
  <c r="B100" i="2"/>
  <c r="B62" i="2"/>
  <c r="B56" i="2"/>
  <c r="B50" i="2"/>
  <c r="B12" i="2"/>
  <c r="C100" i="2"/>
  <c r="C62" i="2"/>
  <c r="C56" i="2"/>
  <c r="D100" i="2"/>
  <c r="D62" i="2"/>
  <c r="D56" i="2"/>
  <c r="D50" i="2"/>
  <c r="E100" i="2"/>
  <c r="E56" i="2"/>
  <c r="E50" i="2"/>
  <c r="C12" i="2"/>
  <c r="G6" i="2"/>
  <c r="H6" i="2"/>
  <c r="F12" i="2"/>
  <c r="H48" i="3"/>
  <c r="G48" i="3"/>
  <c r="F48" i="3"/>
  <c r="F29" i="3"/>
  <c r="F40" i="3"/>
  <c r="G40" i="3"/>
  <c r="C147" i="1" l="1"/>
  <c r="C143" i="1"/>
  <c r="H45" i="2"/>
  <c r="F23" i="3"/>
  <c r="G23" i="3"/>
  <c r="F24" i="3"/>
  <c r="G24" i="3"/>
  <c r="F25" i="3"/>
  <c r="G25" i="3"/>
  <c r="H37" i="2"/>
  <c r="G62" i="2"/>
  <c r="H62" i="2"/>
  <c r="H50" i="2"/>
  <c r="G50" i="2"/>
  <c r="F50" i="2"/>
  <c r="F56" i="2"/>
  <c r="H56" i="2"/>
  <c r="G56" i="2"/>
  <c r="F100" i="2"/>
  <c r="G100" i="2"/>
  <c r="H100" i="2"/>
  <c r="F62" i="2"/>
  <c r="F201" i="1"/>
  <c r="G201" i="1"/>
  <c r="G136" i="1"/>
  <c r="H122" i="1"/>
  <c r="G122" i="1"/>
  <c r="F122" i="1"/>
  <c r="F217" i="1"/>
  <c r="G217" i="1"/>
  <c r="H22" i="1"/>
  <c r="G22" i="1"/>
  <c r="F22" i="1"/>
  <c r="H71" i="1"/>
  <c r="G71" i="1"/>
  <c r="F71" i="1"/>
  <c r="H87" i="1"/>
  <c r="G87" i="1"/>
  <c r="F87" i="1"/>
  <c r="G262" i="1"/>
  <c r="F262" i="1"/>
  <c r="H232" i="1"/>
  <c r="G232" i="1"/>
  <c r="F232" i="1"/>
  <c r="H57" i="1"/>
  <c r="G57" i="1"/>
  <c r="F57" i="1"/>
  <c r="H248" i="1"/>
  <c r="G248" i="1"/>
  <c r="F248" i="1"/>
  <c r="H354" i="1"/>
  <c r="G354" i="1"/>
  <c r="F354" i="1"/>
  <c r="H325" i="1"/>
  <c r="G325" i="1"/>
  <c r="F325" i="1"/>
  <c r="G278" i="1"/>
  <c r="F278" i="1"/>
  <c r="G293" i="1"/>
  <c r="F293" i="1"/>
  <c r="G369" i="1"/>
  <c r="H369" i="1"/>
  <c r="F369" i="1"/>
  <c r="G340" i="1"/>
  <c r="H340" i="1"/>
  <c r="F340" i="1"/>
  <c r="G152" i="1"/>
  <c r="G187" i="1"/>
  <c r="F309" i="1"/>
  <c r="G309" i="1"/>
  <c r="B195" i="1" l="1"/>
  <c r="D168" i="1"/>
  <c r="C140" i="1"/>
  <c r="G33" i="2"/>
  <c r="F33" i="2"/>
  <c r="D160" i="1"/>
  <c r="C162" i="1"/>
  <c r="H89" i="1"/>
  <c r="G89" i="1"/>
  <c r="E154" i="1"/>
  <c r="F89" i="1"/>
  <c r="G221" i="1"/>
  <c r="F221" i="1"/>
  <c r="B171" i="1"/>
  <c r="G14" i="3"/>
  <c r="F14" i="3"/>
  <c r="H14" i="3"/>
  <c r="D192" i="1"/>
  <c r="G33" i="3"/>
  <c r="F33" i="3"/>
  <c r="H33" i="3"/>
  <c r="H25" i="2"/>
  <c r="G25" i="2"/>
  <c r="F25" i="2"/>
  <c r="E23" i="2"/>
  <c r="G23" i="1"/>
  <c r="H23" i="1"/>
  <c r="F23" i="1"/>
  <c r="H32" i="1"/>
  <c r="G81" i="1"/>
  <c r="E146" i="1"/>
  <c r="F81" i="1"/>
  <c r="H81" i="1"/>
  <c r="F67" i="1"/>
  <c r="H67" i="1"/>
  <c r="G67" i="1"/>
  <c r="F29" i="2"/>
  <c r="H29" i="2"/>
  <c r="G29" i="2"/>
  <c r="D172" i="1"/>
  <c r="F269" i="1"/>
  <c r="G269" i="1"/>
  <c r="C170" i="1"/>
  <c r="D173" i="1"/>
  <c r="C160" i="1"/>
  <c r="H87" i="2"/>
  <c r="H92" i="2"/>
  <c r="H259" i="1"/>
  <c r="G259" i="1"/>
  <c r="F259" i="1"/>
  <c r="F314" i="1"/>
  <c r="G314" i="1"/>
  <c r="H99" i="1"/>
  <c r="F99" i="1"/>
  <c r="E164" i="1"/>
  <c r="G99" i="1"/>
  <c r="G22" i="2"/>
  <c r="F22" i="2"/>
  <c r="H94" i="2"/>
  <c r="B191" i="1"/>
  <c r="E73" i="2"/>
  <c r="H74" i="2"/>
  <c r="F72" i="1"/>
  <c r="D137" i="1"/>
  <c r="G72" i="1"/>
  <c r="G228" i="1"/>
  <c r="F228" i="1"/>
  <c r="H82" i="2"/>
  <c r="H83" i="2"/>
  <c r="D161" i="1"/>
  <c r="G34" i="1"/>
  <c r="F34" i="1"/>
  <c r="H34" i="1"/>
  <c r="F270" i="1"/>
  <c r="G270" i="1"/>
  <c r="B197" i="1"/>
  <c r="D170" i="1"/>
  <c r="F30" i="2"/>
  <c r="G30" i="2"/>
  <c r="D178" i="1"/>
  <c r="H71" i="2"/>
  <c r="H89" i="2"/>
  <c r="H62" i="1"/>
  <c r="G62" i="1"/>
  <c r="F62" i="1"/>
  <c r="B144" i="1"/>
  <c r="B183" i="1"/>
  <c r="G303" i="1"/>
  <c r="F303" i="1"/>
  <c r="D163" i="1"/>
  <c r="B170" i="1"/>
  <c r="F26" i="2"/>
  <c r="G26" i="2"/>
  <c r="H26" i="2"/>
  <c r="D183" i="1"/>
  <c r="H86" i="2"/>
  <c r="D193" i="1"/>
  <c r="C163" i="1"/>
  <c r="F289" i="1"/>
  <c r="G289" i="1"/>
  <c r="H49" i="3"/>
  <c r="G49" i="3"/>
  <c r="F49" i="3"/>
  <c r="C171" i="1"/>
  <c r="G18" i="2"/>
  <c r="F18" i="2"/>
  <c r="F7" i="3"/>
  <c r="H16" i="3"/>
  <c r="H7" i="3"/>
  <c r="H9" i="3"/>
  <c r="H8" i="3"/>
  <c r="H13" i="3"/>
  <c r="H18" i="3"/>
  <c r="H17" i="3"/>
  <c r="G7" i="3"/>
  <c r="H12" i="3"/>
  <c r="F31" i="2"/>
  <c r="G31" i="2"/>
  <c r="H31" i="2"/>
  <c r="B182" i="1"/>
  <c r="H88" i="1"/>
  <c r="F88" i="1"/>
  <c r="E153" i="1"/>
  <c r="G88" i="1"/>
  <c r="G241" i="1"/>
  <c r="F241" i="1"/>
  <c r="H241" i="1"/>
  <c r="C165" i="1"/>
  <c r="C146" i="1"/>
  <c r="H33" i="1"/>
  <c r="F33" i="1"/>
  <c r="G33" i="1"/>
  <c r="H108" i="1"/>
  <c r="E173" i="1"/>
  <c r="F108" i="1"/>
  <c r="G108" i="1"/>
  <c r="F299" i="1"/>
  <c r="G299" i="1"/>
  <c r="B148" i="1"/>
  <c r="E144" i="1"/>
  <c r="F79" i="1"/>
  <c r="G79" i="1"/>
  <c r="H79" i="1"/>
  <c r="G235" i="1"/>
  <c r="F235" i="1"/>
  <c r="H235" i="1"/>
  <c r="G312" i="1"/>
  <c r="F312" i="1"/>
  <c r="B174" i="1"/>
  <c r="G256" i="1"/>
  <c r="H256" i="1"/>
  <c r="F256" i="1"/>
  <c r="F225" i="1"/>
  <c r="G225" i="1"/>
  <c r="C174" i="1"/>
  <c r="B168" i="1"/>
  <c r="G49" i="1"/>
  <c r="F49" i="1"/>
  <c r="H49" i="1"/>
  <c r="E172" i="1"/>
  <c r="H107" i="1"/>
  <c r="G107" i="1"/>
  <c r="F107" i="1"/>
  <c r="G274" i="1"/>
  <c r="F274" i="1"/>
  <c r="C179" i="1"/>
  <c r="H13" i="1"/>
  <c r="F13" i="1"/>
  <c r="G13" i="1"/>
  <c r="E174" i="1"/>
  <c r="G109" i="1"/>
  <c r="H109" i="1"/>
  <c r="F109" i="1"/>
  <c r="H233" i="1"/>
  <c r="G233" i="1"/>
  <c r="F233" i="1"/>
  <c r="C183" i="1"/>
  <c r="G24" i="1"/>
  <c r="H24" i="1"/>
  <c r="F24" i="1"/>
  <c r="G304" i="1"/>
  <c r="F304" i="1"/>
  <c r="G298" i="1"/>
  <c r="F298" i="1"/>
  <c r="H65" i="2"/>
  <c r="G319" i="1"/>
  <c r="F319" i="1"/>
  <c r="H105" i="1"/>
  <c r="F105" i="1"/>
  <c r="G105" i="1"/>
  <c r="E170" i="1"/>
  <c r="G170" i="1" s="1"/>
  <c r="H70" i="2"/>
  <c r="D119" i="1"/>
  <c r="D159" i="1"/>
  <c r="H85" i="2"/>
  <c r="D175" i="1"/>
  <c r="E160" i="1"/>
  <c r="G160" i="1" s="1"/>
  <c r="F95" i="1"/>
  <c r="H95" i="1"/>
  <c r="G95" i="1"/>
  <c r="C178" i="1"/>
  <c r="D196" i="1"/>
  <c r="G250" i="1"/>
  <c r="F250" i="1"/>
  <c r="H250" i="1"/>
  <c r="E189" i="1"/>
  <c r="F124" i="1"/>
  <c r="H124" i="1"/>
  <c r="G124" i="1"/>
  <c r="E171" i="1"/>
  <c r="G171" i="1" s="1"/>
  <c r="G106" i="1"/>
  <c r="H106" i="1"/>
  <c r="F106" i="1"/>
  <c r="F302" i="1"/>
  <c r="G302" i="1"/>
  <c r="G237" i="1"/>
  <c r="F237" i="1"/>
  <c r="H237" i="1"/>
  <c r="H91" i="2"/>
  <c r="D191" i="1"/>
  <c r="B164" i="1"/>
  <c r="H40" i="2"/>
  <c r="G40" i="2"/>
  <c r="F40" i="2"/>
  <c r="H10" i="1"/>
  <c r="G10" i="1"/>
  <c r="F10" i="1"/>
  <c r="F13" i="2"/>
  <c r="G13" i="2"/>
  <c r="H13" i="2"/>
  <c r="C169" i="1"/>
  <c r="H98" i="1"/>
  <c r="E163" i="1"/>
  <c r="G163" i="1" s="1"/>
  <c r="G98" i="1"/>
  <c r="F98" i="1"/>
  <c r="C161" i="1"/>
  <c r="F20" i="2"/>
  <c r="H20" i="2"/>
  <c r="G20" i="2"/>
  <c r="D92" i="1"/>
  <c r="H37" i="1"/>
  <c r="F37" i="1"/>
  <c r="G37" i="1"/>
  <c r="H96" i="2"/>
  <c r="D133" i="1"/>
  <c r="D188" i="1"/>
  <c r="B177" i="1"/>
  <c r="H27" i="2"/>
  <c r="G27" i="2"/>
  <c r="F27" i="2"/>
  <c r="D54" i="1"/>
  <c r="G125" i="1"/>
  <c r="F125" i="1"/>
  <c r="E190" i="1"/>
  <c r="H125" i="1"/>
  <c r="G310" i="1"/>
  <c r="F310" i="1"/>
  <c r="C180" i="1"/>
  <c r="B137" i="1"/>
  <c r="G59" i="1"/>
  <c r="F59" i="1"/>
  <c r="H59" i="1"/>
  <c r="E191" i="1"/>
  <c r="F126" i="1"/>
  <c r="H126" i="1"/>
  <c r="G126" i="1"/>
  <c r="F287" i="1"/>
  <c r="G287" i="1"/>
  <c r="C191" i="1"/>
  <c r="H102" i="1"/>
  <c r="E167" i="1"/>
  <c r="G167" i="1" s="1"/>
  <c r="G102" i="1"/>
  <c r="F102" i="1"/>
  <c r="G300" i="1"/>
  <c r="F300" i="1"/>
  <c r="G317" i="1"/>
  <c r="F317" i="1"/>
  <c r="F101" i="1"/>
  <c r="G101" i="1"/>
  <c r="E166" i="1"/>
  <c r="H101" i="1"/>
  <c r="F263" i="1"/>
  <c r="G263" i="1"/>
  <c r="B159" i="1"/>
  <c r="B119" i="1"/>
  <c r="G7" i="1"/>
  <c r="H7" i="1"/>
  <c r="E137" i="1"/>
  <c r="G137" i="1" s="1"/>
  <c r="F7" i="1"/>
  <c r="H8" i="1"/>
  <c r="G218" i="1"/>
  <c r="F218" i="1"/>
  <c r="F279" i="1"/>
  <c r="G279" i="1"/>
  <c r="F53" i="1"/>
  <c r="H53" i="1"/>
  <c r="G53" i="1"/>
  <c r="E161" i="1"/>
  <c r="G161" i="1" s="1"/>
  <c r="F96" i="1"/>
  <c r="H96" i="1"/>
  <c r="G96" i="1"/>
  <c r="F305" i="1"/>
  <c r="G305" i="1"/>
  <c r="H17" i="1"/>
  <c r="F17" i="1"/>
  <c r="G17" i="1"/>
  <c r="G113" i="1"/>
  <c r="F113" i="1"/>
  <c r="H113" i="1"/>
  <c r="E178" i="1"/>
  <c r="G316" i="1"/>
  <c r="F316" i="1"/>
  <c r="G273" i="1"/>
  <c r="F273" i="1"/>
  <c r="B153" i="1"/>
  <c r="C172" i="1"/>
  <c r="E148" i="1"/>
  <c r="H83" i="1"/>
  <c r="G83" i="1"/>
  <c r="F83" i="1"/>
  <c r="H15" i="3"/>
  <c r="G15" i="3"/>
  <c r="F15" i="3"/>
  <c r="D180" i="1"/>
  <c r="G268" i="1"/>
  <c r="F268" i="1"/>
  <c r="C193" i="1"/>
  <c r="H9" i="1"/>
  <c r="F9" i="1"/>
  <c r="G9" i="1"/>
  <c r="G42" i="1"/>
  <c r="F42" i="1"/>
  <c r="H42" i="1"/>
  <c r="H84" i="2"/>
  <c r="B140" i="1"/>
  <c r="D165" i="1"/>
  <c r="C141" i="1"/>
  <c r="H95" i="2"/>
  <c r="G39" i="2"/>
  <c r="F39" i="2"/>
  <c r="H39" i="2"/>
  <c r="D179" i="1"/>
  <c r="H35" i="1"/>
  <c r="G35" i="1"/>
  <c r="F35" i="1"/>
  <c r="H66" i="2"/>
  <c r="G45" i="2"/>
  <c r="F45" i="2"/>
  <c r="C195" i="1"/>
  <c r="H258" i="1"/>
  <c r="G258" i="1"/>
  <c r="F258" i="1"/>
  <c r="G265" i="1"/>
  <c r="F265" i="1"/>
  <c r="H42" i="2"/>
  <c r="G42" i="2"/>
  <c r="F42" i="2"/>
  <c r="C137" i="1"/>
  <c r="F301" i="1"/>
  <c r="G301" i="1"/>
  <c r="G16" i="2"/>
  <c r="H16" i="2"/>
  <c r="F16" i="2"/>
  <c r="D176" i="1"/>
  <c r="B190" i="1"/>
  <c r="F32" i="2"/>
  <c r="H32" i="2"/>
  <c r="G32" i="2"/>
  <c r="H9" i="2"/>
  <c r="G9" i="2"/>
  <c r="F9" i="2"/>
  <c r="F19" i="2"/>
  <c r="G19" i="2"/>
  <c r="B147" i="1"/>
  <c r="D148" i="1"/>
  <c r="D164" i="1"/>
  <c r="F36" i="2"/>
  <c r="G36" i="2"/>
  <c r="D146" i="1"/>
  <c r="G130" i="1"/>
  <c r="F130" i="1"/>
  <c r="E195" i="1"/>
  <c r="H130" i="1"/>
  <c r="F38" i="1"/>
  <c r="H38" i="1"/>
  <c r="G38" i="1"/>
  <c r="F77" i="1"/>
  <c r="H77" i="1"/>
  <c r="G77" i="1"/>
  <c r="E142" i="1"/>
  <c r="F264" i="1"/>
  <c r="G264" i="1"/>
  <c r="C119" i="1"/>
  <c r="C159" i="1"/>
  <c r="G31" i="1"/>
  <c r="F31" i="1"/>
  <c r="H31" i="1"/>
  <c r="G226" i="1"/>
  <c r="F226" i="1"/>
  <c r="F313" i="1"/>
  <c r="G313" i="1"/>
  <c r="C167" i="1"/>
  <c r="D142" i="1"/>
  <c r="B142" i="1"/>
  <c r="H240" i="1"/>
  <c r="G240" i="1"/>
  <c r="F240" i="1"/>
  <c r="G267" i="1"/>
  <c r="F267" i="1"/>
  <c r="G30" i="1"/>
  <c r="H30" i="1"/>
  <c r="F30" i="1"/>
  <c r="F45" i="1"/>
  <c r="H45" i="1"/>
  <c r="G45" i="1"/>
  <c r="E133" i="1"/>
  <c r="E188" i="1"/>
  <c r="G188" i="1" s="1"/>
  <c r="F123" i="1"/>
  <c r="G123" i="1"/>
  <c r="H123" i="1"/>
  <c r="G286" i="1"/>
  <c r="F286" i="1"/>
  <c r="C181" i="1"/>
  <c r="B194" i="1"/>
  <c r="D154" i="1"/>
  <c r="G47" i="1"/>
  <c r="F47" i="1"/>
  <c r="H47" i="1"/>
  <c r="H243" i="1"/>
  <c r="G243" i="1"/>
  <c r="F243" i="1"/>
  <c r="G12" i="1"/>
  <c r="F12" i="1"/>
  <c r="H12" i="1"/>
  <c r="B188" i="1"/>
  <c r="B133" i="1"/>
  <c r="E147" i="1"/>
  <c r="F82" i="1"/>
  <c r="H82" i="1"/>
  <c r="G82" i="1"/>
  <c r="H131" i="1"/>
  <c r="F131" i="1"/>
  <c r="G131" i="1"/>
  <c r="E196" i="1"/>
  <c r="G196" i="1" s="1"/>
  <c r="F281" i="1"/>
  <c r="G281" i="1"/>
  <c r="H60" i="1"/>
  <c r="G60" i="1"/>
  <c r="F60" i="1"/>
  <c r="F100" i="1"/>
  <c r="H100" i="1"/>
  <c r="E165" i="1"/>
  <c r="G165" i="1" s="1"/>
  <c r="G100" i="1"/>
  <c r="F295" i="1"/>
  <c r="G295" i="1"/>
  <c r="H69" i="2"/>
  <c r="F28" i="2"/>
  <c r="G28" i="2"/>
  <c r="H93" i="2"/>
  <c r="G271" i="1"/>
  <c r="F271" i="1"/>
  <c r="B181" i="1"/>
  <c r="G288" i="1"/>
  <c r="F288" i="1"/>
  <c r="B138" i="1"/>
  <c r="H73" i="1"/>
  <c r="G73" i="1"/>
  <c r="E138" i="1"/>
  <c r="F73" i="1"/>
  <c r="G14" i="2"/>
  <c r="F14" i="2"/>
  <c r="F21" i="2"/>
  <c r="H21" i="2"/>
  <c r="G21" i="2"/>
  <c r="F37" i="2"/>
  <c r="G37" i="2"/>
  <c r="C176" i="1"/>
  <c r="F112" i="1"/>
  <c r="H112" i="1"/>
  <c r="E177" i="1"/>
  <c r="G177" i="1" s="1"/>
  <c r="G112" i="1"/>
  <c r="F36" i="3"/>
  <c r="G36" i="3"/>
  <c r="H80" i="2"/>
  <c r="D190" i="1"/>
  <c r="H17" i="2"/>
  <c r="G17" i="2"/>
  <c r="F17" i="2"/>
  <c r="E47" i="2"/>
  <c r="F10" i="3"/>
  <c r="H10" i="3"/>
  <c r="G10" i="3"/>
  <c r="D140" i="1"/>
  <c r="B169" i="1"/>
  <c r="H36" i="1"/>
  <c r="G36" i="1"/>
  <c r="F36" i="1"/>
  <c r="G46" i="2"/>
  <c r="F46" i="2"/>
  <c r="H46" i="2"/>
  <c r="D23" i="2"/>
  <c r="G23" i="2" s="1"/>
  <c r="G24" i="2"/>
  <c r="F24" i="2"/>
  <c r="H77" i="2"/>
  <c r="G37" i="3"/>
  <c r="F37" i="3"/>
  <c r="H37" i="3"/>
  <c r="B139" i="1"/>
  <c r="F41" i="2"/>
  <c r="H41" i="2"/>
  <c r="G41" i="2"/>
  <c r="C189" i="1"/>
  <c r="G253" i="1"/>
  <c r="F253" i="1"/>
  <c r="H253" i="1"/>
  <c r="B161" i="1"/>
  <c r="G29" i="1"/>
  <c r="H29" i="1"/>
  <c r="F29" i="1"/>
  <c r="E54" i="1"/>
  <c r="F54" i="1" s="1"/>
  <c r="G117" i="1"/>
  <c r="F117" i="1"/>
  <c r="E182" i="1"/>
  <c r="H117" i="1"/>
  <c r="G297" i="1"/>
  <c r="F297" i="1"/>
  <c r="C194" i="1"/>
  <c r="F66" i="1"/>
  <c r="H66" i="1"/>
  <c r="G66" i="1"/>
  <c r="G254" i="1"/>
  <c r="F254" i="1"/>
  <c r="H254" i="1"/>
  <c r="H46" i="1"/>
  <c r="G46" i="1"/>
  <c r="F46" i="1"/>
  <c r="H14" i="1"/>
  <c r="G14" i="1"/>
  <c r="F14" i="1"/>
  <c r="G97" i="1"/>
  <c r="F97" i="1"/>
  <c r="E162" i="1"/>
  <c r="H97" i="1"/>
  <c r="F223" i="1"/>
  <c r="G223" i="1"/>
  <c r="F18" i="1"/>
  <c r="G18" i="1"/>
  <c r="H18" i="1"/>
  <c r="F80" i="1"/>
  <c r="G80" i="1"/>
  <c r="H80" i="1"/>
  <c r="E145" i="1"/>
  <c r="H103" i="1"/>
  <c r="E168" i="1"/>
  <c r="G168" i="1" s="1"/>
  <c r="F103" i="1"/>
  <c r="G103" i="1"/>
  <c r="F272" i="1"/>
  <c r="G272" i="1"/>
  <c r="C164" i="1"/>
  <c r="D145" i="1"/>
  <c r="D147" i="1"/>
  <c r="F40" i="1"/>
  <c r="G40" i="1"/>
  <c r="H40" i="1"/>
  <c r="H234" i="1"/>
  <c r="G234" i="1"/>
  <c r="F234" i="1"/>
  <c r="F76" i="1"/>
  <c r="H76" i="1"/>
  <c r="G76" i="1"/>
  <c r="E141" i="1"/>
  <c r="B172" i="1"/>
  <c r="H11" i="1"/>
  <c r="F11" i="1"/>
  <c r="G11" i="1"/>
  <c r="E176" i="1"/>
  <c r="G111" i="1"/>
  <c r="F111" i="1"/>
  <c r="H111" i="1"/>
  <c r="C182" i="1"/>
  <c r="B192" i="1"/>
  <c r="F48" i="1"/>
  <c r="H48" i="1"/>
  <c r="G48" i="1"/>
  <c r="H115" i="1"/>
  <c r="G115" i="1"/>
  <c r="E180" i="1"/>
  <c r="F115" i="1"/>
  <c r="G283" i="1"/>
  <c r="F283" i="1"/>
  <c r="C154" i="1"/>
  <c r="G238" i="1"/>
  <c r="F238" i="1"/>
  <c r="H238" i="1"/>
  <c r="H72" i="2"/>
  <c r="D195" i="1"/>
  <c r="H38" i="2"/>
  <c r="G38" i="2"/>
  <c r="F38" i="2"/>
  <c r="G8" i="2"/>
  <c r="F8" i="2"/>
  <c r="C173" i="1"/>
  <c r="F39" i="1"/>
  <c r="H39" i="1"/>
  <c r="G39" i="1"/>
  <c r="G296" i="1"/>
  <c r="F296" i="1"/>
  <c r="E183" i="1"/>
  <c r="G183" i="1" s="1"/>
  <c r="G118" i="1"/>
  <c r="H118" i="1"/>
  <c r="F118" i="1"/>
  <c r="G51" i="3"/>
  <c r="F51" i="3"/>
  <c r="H51" i="3"/>
  <c r="F32" i="3"/>
  <c r="H32" i="3"/>
  <c r="G32" i="3"/>
  <c r="H35" i="2"/>
  <c r="G35" i="2"/>
  <c r="F35" i="2"/>
  <c r="D47" i="2"/>
  <c r="H76" i="2"/>
  <c r="D174" i="1"/>
  <c r="G282" i="1"/>
  <c r="F282" i="1"/>
  <c r="F44" i="3"/>
  <c r="H44" i="3"/>
  <c r="G44" i="3"/>
  <c r="H78" i="2"/>
  <c r="D182" i="1"/>
  <c r="H67" i="2"/>
  <c r="E97" i="2"/>
  <c r="D189" i="1"/>
  <c r="B179" i="1"/>
  <c r="F15" i="2"/>
  <c r="G15" i="2"/>
  <c r="F22" i="3"/>
  <c r="H22" i="3"/>
  <c r="H25" i="3"/>
  <c r="G22" i="3"/>
  <c r="H24" i="3"/>
  <c r="H23" i="3"/>
  <c r="F44" i="2"/>
  <c r="G44" i="2"/>
  <c r="H44" i="2"/>
  <c r="D162" i="1"/>
  <c r="G75" i="1"/>
  <c r="F75" i="1"/>
  <c r="E140" i="1"/>
  <c r="G140" i="1" s="1"/>
  <c r="H75" i="1"/>
  <c r="C148" i="1"/>
  <c r="H79" i="2"/>
  <c r="B166" i="1"/>
  <c r="B196" i="1"/>
  <c r="H64" i="1"/>
  <c r="G64" i="1"/>
  <c r="F64" i="1"/>
  <c r="F104" i="1"/>
  <c r="H104" i="1"/>
  <c r="E169" i="1"/>
  <c r="G169" i="1" s="1"/>
  <c r="G104" i="1"/>
  <c r="G285" i="1"/>
  <c r="F285" i="1"/>
  <c r="B165" i="1"/>
  <c r="G32" i="1"/>
  <c r="F32" i="1"/>
  <c r="F94" i="1"/>
  <c r="E119" i="1"/>
  <c r="H94" i="1"/>
  <c r="G94" i="1"/>
  <c r="E159" i="1"/>
  <c r="F219" i="1"/>
  <c r="G219" i="1"/>
  <c r="H61" i="1"/>
  <c r="G61" i="1"/>
  <c r="F61" i="1"/>
  <c r="B173" i="1"/>
  <c r="D68" i="1"/>
  <c r="B68" i="1"/>
  <c r="H41" i="1"/>
  <c r="F41" i="1"/>
  <c r="G41" i="1"/>
  <c r="H132" i="1"/>
  <c r="G132" i="1"/>
  <c r="E197" i="1"/>
  <c r="F132" i="1"/>
  <c r="G257" i="1"/>
  <c r="F257" i="1"/>
  <c r="H257" i="1"/>
  <c r="F74" i="1"/>
  <c r="H74" i="1"/>
  <c r="E139" i="1"/>
  <c r="G74" i="1"/>
  <c r="F294" i="1"/>
  <c r="G294" i="1"/>
  <c r="G318" i="1"/>
  <c r="F318" i="1"/>
  <c r="F110" i="1"/>
  <c r="E175" i="1"/>
  <c r="G110" i="1"/>
  <c r="H110" i="1"/>
  <c r="G280" i="1"/>
  <c r="F280" i="1"/>
  <c r="C145" i="1"/>
  <c r="B163" i="1"/>
  <c r="F51" i="1"/>
  <c r="G51" i="1"/>
  <c r="H51" i="1"/>
  <c r="F220" i="1"/>
  <c r="G220" i="1"/>
  <c r="C153" i="1"/>
  <c r="B176" i="1"/>
  <c r="F15" i="1"/>
  <c r="G15" i="1"/>
  <c r="H15" i="1"/>
  <c r="G222" i="1"/>
  <c r="F222" i="1"/>
  <c r="H50" i="1"/>
  <c r="F50" i="1"/>
  <c r="G50" i="1"/>
  <c r="H244" i="1"/>
  <c r="G244" i="1"/>
  <c r="F244" i="1"/>
  <c r="B141" i="1"/>
  <c r="C168" i="1"/>
  <c r="G114" i="1"/>
  <c r="F114" i="1"/>
  <c r="H114" i="1"/>
  <c r="E179" i="1"/>
  <c r="H242" i="1"/>
  <c r="G242" i="1"/>
  <c r="F242" i="1"/>
  <c r="B154" i="1"/>
  <c r="C177" i="1"/>
  <c r="C196" i="1"/>
  <c r="G266" i="1"/>
  <c r="F266" i="1"/>
  <c r="F16" i="1"/>
  <c r="G16" i="1"/>
  <c r="H16" i="1"/>
  <c r="G127" i="1"/>
  <c r="F127" i="1"/>
  <c r="E192" i="1"/>
  <c r="G192" i="1" s="1"/>
  <c r="H127" i="1"/>
  <c r="G252" i="1"/>
  <c r="F252" i="1"/>
  <c r="H252" i="1"/>
  <c r="D138" i="1"/>
  <c r="H88" i="2"/>
  <c r="H75" i="2"/>
  <c r="B54" i="1"/>
  <c r="C197" i="1"/>
  <c r="F63" i="1"/>
  <c r="H63" i="1"/>
  <c r="G63" i="1"/>
  <c r="H64" i="2"/>
  <c r="D169" i="1"/>
  <c r="G315" i="1"/>
  <c r="F315" i="1"/>
  <c r="H26" i="3"/>
  <c r="G26" i="3"/>
  <c r="F26" i="3"/>
  <c r="G50" i="3"/>
  <c r="F50" i="3"/>
  <c r="H50" i="3"/>
  <c r="H81" i="2"/>
  <c r="D177" i="1"/>
  <c r="H11" i="3"/>
  <c r="G11" i="3"/>
  <c r="F11" i="3"/>
  <c r="H68" i="2"/>
  <c r="B143" i="1"/>
  <c r="D181" i="1"/>
  <c r="C144" i="1"/>
  <c r="H43" i="2"/>
  <c r="G43" i="2"/>
  <c r="F43" i="2"/>
  <c r="F34" i="2"/>
  <c r="G34" i="2"/>
  <c r="H34" i="2"/>
  <c r="D153" i="1"/>
  <c r="D144" i="1"/>
  <c r="G144" i="1" s="1"/>
  <c r="H63" i="2"/>
  <c r="D141" i="1"/>
  <c r="D197" i="1"/>
  <c r="C54" i="1"/>
  <c r="C184" i="1" s="1"/>
  <c r="F128" i="1"/>
  <c r="E193" i="1"/>
  <c r="G193" i="1" s="1"/>
  <c r="H128" i="1"/>
  <c r="G128" i="1"/>
  <c r="H90" i="2"/>
  <c r="D166" i="1"/>
  <c r="C190" i="1"/>
  <c r="B180" i="1"/>
  <c r="H52" i="1"/>
  <c r="G52" i="1"/>
  <c r="F52" i="1"/>
  <c r="G224" i="1"/>
  <c r="F224" i="1"/>
  <c r="G311" i="1"/>
  <c r="F311" i="1"/>
  <c r="B175" i="1"/>
  <c r="C139" i="1"/>
  <c r="E194" i="1"/>
  <c r="G194" i="1" s="1"/>
  <c r="F129" i="1"/>
  <c r="H129" i="1"/>
  <c r="G129" i="1"/>
  <c r="F249" i="1"/>
  <c r="H249" i="1"/>
  <c r="G249" i="1"/>
  <c r="C166" i="1"/>
  <c r="B160" i="1"/>
  <c r="H78" i="1"/>
  <c r="F78" i="1"/>
  <c r="E143" i="1"/>
  <c r="G143" i="1" s="1"/>
  <c r="G78" i="1"/>
  <c r="G116" i="1"/>
  <c r="E181" i="1"/>
  <c r="G181" i="1" s="1"/>
  <c r="F116" i="1"/>
  <c r="H116" i="1"/>
  <c r="G284" i="1"/>
  <c r="F284" i="1"/>
  <c r="F43" i="1"/>
  <c r="H43" i="1"/>
  <c r="G43" i="1"/>
  <c r="G239" i="1"/>
  <c r="H239" i="1"/>
  <c r="F239" i="1"/>
  <c r="F320" i="1"/>
  <c r="G320" i="1"/>
  <c r="C175" i="1"/>
  <c r="D139" i="1"/>
  <c r="G236" i="1"/>
  <c r="F236" i="1"/>
  <c r="H236" i="1"/>
  <c r="F227" i="1"/>
  <c r="G227" i="1"/>
  <c r="C133" i="1"/>
  <c r="C198" i="1" s="1"/>
  <c r="C188" i="1"/>
  <c r="H44" i="1"/>
  <c r="G44" i="1"/>
  <c r="F44" i="1"/>
  <c r="G251" i="1"/>
  <c r="F251" i="1"/>
  <c r="H251" i="1"/>
  <c r="C192" i="1"/>
  <c r="B167" i="1"/>
  <c r="C68" i="1"/>
  <c r="F58" i="1"/>
  <c r="H58" i="1"/>
  <c r="E68" i="1"/>
  <c r="G58" i="1"/>
  <c r="H255" i="1"/>
  <c r="G255" i="1"/>
  <c r="F255" i="1"/>
  <c r="H65" i="1"/>
  <c r="F65" i="1"/>
  <c r="G65" i="1"/>
  <c r="D184" i="1"/>
  <c r="G176" i="1"/>
  <c r="G182" i="1"/>
  <c r="G190" i="1"/>
  <c r="G344" i="1"/>
  <c r="H344" i="1"/>
  <c r="F344" i="1"/>
  <c r="E92" i="1"/>
  <c r="H90" i="1"/>
  <c r="E155" i="1"/>
  <c r="G90" i="1"/>
  <c r="F90" i="1"/>
  <c r="G79" i="2"/>
  <c r="F79" i="2"/>
  <c r="H347" i="1"/>
  <c r="G347" i="1"/>
  <c r="F347" i="1"/>
  <c r="G334" i="1"/>
  <c r="F334" i="1"/>
  <c r="H334" i="1"/>
  <c r="G348" i="1"/>
  <c r="H348" i="1"/>
  <c r="F348" i="1"/>
  <c r="C92" i="1"/>
  <c r="C155" i="1"/>
  <c r="H93" i="1"/>
  <c r="G93" i="1"/>
  <c r="F93" i="1"/>
  <c r="E158" i="1"/>
  <c r="F211" i="1"/>
  <c r="G211" i="1"/>
  <c r="G204" i="1"/>
  <c r="F204" i="1"/>
  <c r="C23" i="2"/>
  <c r="F63" i="2"/>
  <c r="G63" i="2"/>
  <c r="G83" i="2"/>
  <c r="F83" i="2"/>
  <c r="G65" i="2"/>
  <c r="F65" i="2"/>
  <c r="F72" i="2"/>
  <c r="G72" i="2"/>
  <c r="B47" i="2"/>
  <c r="B23" i="2"/>
  <c r="F364" i="1"/>
  <c r="H364" i="1"/>
  <c r="G364" i="1"/>
  <c r="E27" i="1"/>
  <c r="H25" i="1"/>
  <c r="F25" i="1"/>
  <c r="G25" i="1"/>
  <c r="H378" i="1"/>
  <c r="G378" i="1"/>
  <c r="F378" i="1"/>
  <c r="H372" i="1"/>
  <c r="G372" i="1"/>
  <c r="F372" i="1"/>
  <c r="H351" i="1"/>
  <c r="G351" i="1"/>
  <c r="F351" i="1"/>
  <c r="G341" i="1"/>
  <c r="F341" i="1"/>
  <c r="H341" i="1"/>
  <c r="G356" i="1"/>
  <c r="F356" i="1"/>
  <c r="H356" i="1"/>
  <c r="E156" i="1"/>
  <c r="G91" i="1"/>
  <c r="H91" i="1"/>
  <c r="F91" i="1"/>
  <c r="F209" i="1"/>
  <c r="G209" i="1"/>
  <c r="G206" i="1"/>
  <c r="F206" i="1"/>
  <c r="B73" i="2"/>
  <c r="G93" i="2"/>
  <c r="F93" i="2"/>
  <c r="G87" i="2"/>
  <c r="F87" i="2"/>
  <c r="F69" i="2"/>
  <c r="G69" i="2"/>
  <c r="G76" i="2"/>
  <c r="F76" i="2"/>
  <c r="H103" i="2"/>
  <c r="G103" i="2"/>
  <c r="F103" i="2"/>
  <c r="H361" i="1"/>
  <c r="G361" i="1"/>
  <c r="F361" i="1"/>
  <c r="G95" i="2"/>
  <c r="F95" i="2"/>
  <c r="H52" i="2"/>
  <c r="F52" i="2"/>
  <c r="G52" i="2"/>
  <c r="G377" i="1"/>
  <c r="F377" i="1"/>
  <c r="H377" i="1"/>
  <c r="H376" i="1"/>
  <c r="G376" i="1"/>
  <c r="F376" i="1"/>
  <c r="H335" i="1"/>
  <c r="G335" i="1"/>
  <c r="F335" i="1"/>
  <c r="G345" i="1"/>
  <c r="F345" i="1"/>
  <c r="H345" i="1"/>
  <c r="H358" i="1"/>
  <c r="G358" i="1"/>
  <c r="F358" i="1"/>
  <c r="G360" i="1"/>
  <c r="F360" i="1"/>
  <c r="H360" i="1"/>
  <c r="B158" i="1"/>
  <c r="F207" i="1"/>
  <c r="G207" i="1"/>
  <c r="G208" i="1"/>
  <c r="F208" i="1"/>
  <c r="C73" i="2"/>
  <c r="F91" i="2"/>
  <c r="G91" i="2"/>
  <c r="G70" i="2"/>
  <c r="F70" i="2"/>
  <c r="F77" i="2"/>
  <c r="G77" i="2"/>
  <c r="F80" i="2"/>
  <c r="G80" i="2"/>
  <c r="H58" i="2"/>
  <c r="G58" i="2"/>
  <c r="F58" i="2"/>
  <c r="F53" i="2"/>
  <c r="H53" i="2"/>
  <c r="G53" i="2"/>
  <c r="H332" i="1"/>
  <c r="G332" i="1"/>
  <c r="F332" i="1"/>
  <c r="G90" i="2"/>
  <c r="F90" i="2"/>
  <c r="H370" i="1"/>
  <c r="G370" i="1"/>
  <c r="F370" i="1"/>
  <c r="H380" i="1"/>
  <c r="G380" i="1"/>
  <c r="F380" i="1"/>
  <c r="G327" i="1"/>
  <c r="F327" i="1"/>
  <c r="H327" i="1"/>
  <c r="H342" i="1"/>
  <c r="G342" i="1"/>
  <c r="F342" i="1"/>
  <c r="G349" i="1"/>
  <c r="F349" i="1"/>
  <c r="H349" i="1"/>
  <c r="H362" i="1"/>
  <c r="G362" i="1"/>
  <c r="F362" i="1"/>
  <c r="F363" i="1"/>
  <c r="H363" i="1"/>
  <c r="G363" i="1"/>
  <c r="B156" i="1"/>
  <c r="H26" i="1"/>
  <c r="G26" i="1"/>
  <c r="F26" i="1"/>
  <c r="G213" i="1"/>
  <c r="F213" i="1"/>
  <c r="G210" i="1"/>
  <c r="F210" i="1"/>
  <c r="C47" i="2"/>
  <c r="G94" i="2"/>
  <c r="F94" i="2"/>
  <c r="D73" i="2"/>
  <c r="F73" i="2" s="1"/>
  <c r="G74" i="2"/>
  <c r="F74" i="2"/>
  <c r="F81" i="2"/>
  <c r="G81" i="2"/>
  <c r="F84" i="2"/>
  <c r="G84" i="2"/>
  <c r="G330" i="1"/>
  <c r="F330" i="1"/>
  <c r="H330" i="1"/>
  <c r="B27" i="1"/>
  <c r="G68" i="2"/>
  <c r="F68" i="2"/>
  <c r="D156" i="1"/>
  <c r="H374" i="1"/>
  <c r="G374" i="1"/>
  <c r="F374" i="1"/>
  <c r="F371" i="1"/>
  <c r="H371" i="1"/>
  <c r="G371" i="1"/>
  <c r="H328" i="1"/>
  <c r="G328" i="1"/>
  <c r="F328" i="1"/>
  <c r="H346" i="1"/>
  <c r="G346" i="1"/>
  <c r="F346" i="1"/>
  <c r="H329" i="1"/>
  <c r="G329" i="1"/>
  <c r="F329" i="1"/>
  <c r="G366" i="1"/>
  <c r="H366" i="1"/>
  <c r="F366" i="1"/>
  <c r="G355" i="1"/>
  <c r="F355" i="1"/>
  <c r="H355" i="1"/>
  <c r="B92" i="1"/>
  <c r="B155" i="1"/>
  <c r="H28" i="1"/>
  <c r="G28" i="1"/>
  <c r="F28" i="1"/>
  <c r="G212" i="1"/>
  <c r="F212" i="1"/>
  <c r="D97" i="2"/>
  <c r="G67" i="2"/>
  <c r="F67" i="2"/>
  <c r="G78" i="2"/>
  <c r="F78" i="2"/>
  <c r="F85" i="2"/>
  <c r="G85" i="2"/>
  <c r="F88" i="2"/>
  <c r="G88" i="2"/>
  <c r="H59" i="2"/>
  <c r="F59" i="2"/>
  <c r="G59" i="2"/>
  <c r="F375" i="1"/>
  <c r="H375" i="1"/>
  <c r="G375" i="1"/>
  <c r="H331" i="1"/>
  <c r="G331" i="1"/>
  <c r="F331" i="1"/>
  <c r="H350" i="1"/>
  <c r="G350" i="1"/>
  <c r="F350" i="1"/>
  <c r="H333" i="1"/>
  <c r="G333" i="1"/>
  <c r="F333" i="1"/>
  <c r="H359" i="1"/>
  <c r="G359" i="1"/>
  <c r="F359" i="1"/>
  <c r="G203" i="1"/>
  <c r="F203" i="1"/>
  <c r="G71" i="2"/>
  <c r="F71" i="2"/>
  <c r="G82" i="2"/>
  <c r="F82" i="2"/>
  <c r="F89" i="2"/>
  <c r="G89" i="2"/>
  <c r="G92" i="2"/>
  <c r="F92" i="2"/>
  <c r="D27" i="1"/>
  <c r="D155" i="1"/>
  <c r="H101" i="2"/>
  <c r="G101" i="2"/>
  <c r="F101" i="2"/>
  <c r="C27" i="1"/>
  <c r="G373" i="1"/>
  <c r="F373" i="1"/>
  <c r="H373" i="1"/>
  <c r="H343" i="1"/>
  <c r="G343" i="1"/>
  <c r="F343" i="1"/>
  <c r="C156" i="1"/>
  <c r="G202" i="1"/>
  <c r="F202" i="1"/>
  <c r="F379" i="1"/>
  <c r="H379" i="1"/>
  <c r="G379" i="1"/>
  <c r="H336" i="1"/>
  <c r="G336" i="1"/>
  <c r="F336" i="1"/>
  <c r="G326" i="1"/>
  <c r="H326" i="1"/>
  <c r="F326" i="1"/>
  <c r="G337" i="1"/>
  <c r="H337" i="1"/>
  <c r="F337" i="1"/>
  <c r="H357" i="1"/>
  <c r="G357" i="1"/>
  <c r="F357" i="1"/>
  <c r="H365" i="1"/>
  <c r="G365" i="1"/>
  <c r="F365" i="1"/>
  <c r="C158" i="1"/>
  <c r="F205" i="1"/>
  <c r="G205" i="1"/>
  <c r="B97" i="2"/>
  <c r="C97" i="2"/>
  <c r="F66" i="2"/>
  <c r="G66" i="2"/>
  <c r="G75" i="2"/>
  <c r="F75" i="2"/>
  <c r="G86" i="2"/>
  <c r="F86" i="2"/>
  <c r="G64" i="2"/>
  <c r="F64" i="2"/>
  <c r="G96" i="2"/>
  <c r="F96" i="2"/>
  <c r="D158" i="1"/>
  <c r="H102" i="2"/>
  <c r="G102" i="2"/>
  <c r="F102" i="2"/>
  <c r="H57" i="2"/>
  <c r="G57" i="2"/>
  <c r="F57" i="2"/>
  <c r="H51" i="2"/>
  <c r="G51" i="2"/>
  <c r="F51" i="2"/>
  <c r="H23" i="2"/>
  <c r="F23" i="2"/>
  <c r="G154" i="1"/>
  <c r="G119" i="1"/>
  <c r="H73" i="2"/>
  <c r="G73" i="2"/>
  <c r="H68" i="1"/>
  <c r="G68" i="1"/>
  <c r="F68" i="1"/>
  <c r="G179" i="1"/>
  <c r="D198" i="1"/>
  <c r="G197" i="1"/>
  <c r="G142" i="1"/>
  <c r="H47" i="2"/>
  <c r="G47" i="2"/>
  <c r="F47" i="2"/>
  <c r="D157" i="1" l="1"/>
  <c r="G54" i="1"/>
  <c r="E198" i="1"/>
  <c r="G148" i="1"/>
  <c r="G139" i="1"/>
  <c r="F97" i="2"/>
  <c r="G145" i="1"/>
  <c r="G159" i="1"/>
  <c r="G146" i="1"/>
  <c r="E184" i="1"/>
  <c r="G184" i="1" s="1"/>
  <c r="G138" i="1"/>
  <c r="G141" i="1"/>
  <c r="G191" i="1"/>
  <c r="G166" i="1"/>
  <c r="G172" i="1"/>
  <c r="H54" i="1"/>
  <c r="G164" i="1"/>
  <c r="G162" i="1"/>
  <c r="G195" i="1"/>
  <c r="G178" i="1"/>
  <c r="G189" i="1"/>
  <c r="G173" i="1"/>
  <c r="F119" i="1"/>
  <c r="G147" i="1"/>
  <c r="B184" i="1"/>
  <c r="G133" i="1"/>
  <c r="H97" i="2"/>
  <c r="H119" i="1"/>
  <c r="G175" i="1"/>
  <c r="G180" i="1"/>
  <c r="G153" i="1"/>
  <c r="H133" i="1"/>
  <c r="G97" i="2"/>
  <c r="G174" i="1"/>
  <c r="F133" i="1"/>
  <c r="B198" i="1"/>
  <c r="F27" i="1"/>
  <c r="H27" i="1"/>
  <c r="G27" i="1"/>
  <c r="G155" i="1"/>
  <c r="C157" i="1"/>
  <c r="E157" i="1"/>
  <c r="G92" i="1"/>
  <c r="F92" i="1"/>
  <c r="H92" i="1"/>
  <c r="G198" i="1"/>
  <c r="B157" i="1"/>
  <c r="G156" i="1"/>
  <c r="G158" i="1"/>
  <c r="G157" i="1" l="1"/>
</calcChain>
</file>

<file path=xl/sharedStrings.xml><?xml version="1.0" encoding="utf-8"?>
<sst xmlns="http://schemas.openxmlformats.org/spreadsheetml/2006/main" count="507" uniqueCount="146">
  <si>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</si>
  <si>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</si>
  <si>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</si>
  <si>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</si>
  <si>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</si>
  <si>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</si>
  <si>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</si>
  <si>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</si>
  <si>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</si>
  <si>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</si>
  <si>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</si>
  <si>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</si>
  <si>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</si>
  <si>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</si>
  <si>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</si>
  <si>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</si>
  <si>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</si>
  <si>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</si>
  <si>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</si>
  <si>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</si>
  <si>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</si>
  <si>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</si>
  <si>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</si>
  <si>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</si>
  <si>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</si>
  <si>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</si>
  <si>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</si>
  <si>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</si>
  <si>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</si>
  <si>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</si>
  <si>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</si>
  <si>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</si>
  <si>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</si>
  <si>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</si>
  <si>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</si>
  <si>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</si>
  <si>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</si>
  <si>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</si>
  <si>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</si>
  <si>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</si>
  <si>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</si>
  <si>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</si>
  <si>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</si>
  <si>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</si>
  <si>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</si>
  <si>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</si>
  <si>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</si>
  <si>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</si>
  <si>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</si>
  <si>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</si>
  <si>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</si>
  <si>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</si>
  <si>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</si>
  <si>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</si>
  <si>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</si>
  <si>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</si>
  <si>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</si>
  <si>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</si>
  <si>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</si>
  <si>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</si>
  <si>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</si>
  <si>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</si>
  <si>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</si>
  <si>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</si>
  <si>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</si>
  <si>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</si>
  <si>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</si>
  <si>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</si>
  <si>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</si>
  <si>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</si>
  <si>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</si>
  <si>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</si>
  <si>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</si>
  <si>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</si>
  <si>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</si>
  <si>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</si>
  <si>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</si>
  <si>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</si>
  <si>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</si>
  <si>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</si>
  <si>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</si>
  <si>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</si>
  <si>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</si>
  <si>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</si>
  <si>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</si>
  <si>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</si>
  <si>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</si>
  <si>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</si>
  <si>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</si>
  <si>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</si>
  <si>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</si>
  <si>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</si>
  <si>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</si>
  <si>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</si>
  <si>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</si>
  <si>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</si>
  <si>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</si>
  <si>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</si>
  <si>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</si>
  <si>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</si>
  <si>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</si>
  <si>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</si>
  <si>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</si>
  <si>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</si>
  <si>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</si>
  <si>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</si>
  <si>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</si>
  <si>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</si>
  <si>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</si>
  <si>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</si>
  <si>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</si>
  <si>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</si>
  <si>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</si>
  <si>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</si>
  <si>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Fuente: Estadísticas de Movimientos Turísticos en Fronteras de Canarias 
FRONTUR ISTAC (turistas residentes en el extranjero y en Península)</t>
  </si>
  <si>
    <t>Entrada de turistas en Tenerife - procedencia y características del viaje</t>
  </si>
  <si>
    <t>Turistas entrados en Tenerife según lugar de residencia</t>
  </si>
  <si>
    <t>TOTAL (EXTRANJERO + PENINSULA)</t>
  </si>
  <si>
    <t>TOTAL RESIDENTES EN PENÍNSULA</t>
  </si>
  <si>
    <t>TOTAL RESIDENTES EN EL EXTRANJERO</t>
  </si>
  <si>
    <t>Turistas entrados en Tenerife según número de pernoctaciones realizadas</t>
  </si>
  <si>
    <t>TOTAL NOCHES</t>
  </si>
  <si>
    <t>De 1 a 7 noches</t>
  </si>
  <si>
    <t>De 8 a 15 noches</t>
  </si>
  <si>
    <t>De 16 a 31 noches</t>
  </si>
  <si>
    <t>Más de 31 noches</t>
  </si>
  <si>
    <t>Turistas entrados en Tenerife según tipo de alojamiento utilizado</t>
  </si>
  <si>
    <t>TOTAL ALOJAMIENTO</t>
  </si>
  <si>
    <t>Hoteles y alojamientos similares</t>
  </si>
  <si>
    <t>Hoteles y alojamientos similares excepto apartamentos</t>
  </si>
  <si>
    <t>Vivienda de amigos y familiares</t>
  </si>
  <si>
    <t>Vivienda propia</t>
  </si>
  <si>
    <t>Cruceros</t>
  </si>
  <si>
    <t>Otro</t>
  </si>
  <si>
    <t>Turistas entrados en Tenerife según motivo del viaje</t>
  </si>
  <si>
    <t>TOTAL MOTIVOS</t>
  </si>
  <si>
    <t>Vacaciones, recreo y ocio</t>
  </si>
  <si>
    <t>Visita y salud</t>
  </si>
  <si>
    <t>Negocios y motivos profesionales</t>
  </si>
  <si>
    <t>Educación, religión, compras y otros motivos personales</t>
  </si>
  <si>
    <t>Turistas entrados en Tenerife según forma de contratación del viaje</t>
  </si>
  <si>
    <t>TOTAL</t>
  </si>
  <si>
    <t>Si contrataron un paquete turístico</t>
  </si>
  <si>
    <t>No contrataron un paquete turístico</t>
  </si>
  <si>
    <t>Fuente: FRONTUR - ISTAC. Elaboración Turismo de Tenerife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</si>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</sst>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77CCD7"/>
      <name val="Calibri"/>
      <family val="2"/>
      <scheme val="minor"/>
    </font>
    <font>
      <b/>
      <sz val="11"/>
      <color rgb="FF8DC192"/>
      <name val="Calibri"/>
      <family val="2"/>
      <scheme val="minor"/>
    </font>
    <font>
      <b/>
      <sz val="11"/>
      <color rgb="FF60A4EE"/>
      <name val="Calibri"/>
      <family val="2"/>
      <scheme val="minor"/>
    </font>
    <font>
      <b/>
      <sz val="11"/>
      <color rgb="FFD8767F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7CCD7"/>
        <bgColor indexed="64"/>
      </patternFill>
    </fill>
    <fill>
      <patternFill patternType="solid">
        <fgColor rgb="FF8DC192"/>
        <bgColor indexed="64"/>
      </patternFill>
    </fill>
    <fill>
      <patternFill patternType="solid">
        <fgColor rgb="FF60A4EE"/>
        <bgColor indexed="64"/>
      </patternFill>
    </fill>
    <fill>
      <patternFill patternType="solid">
        <fgColor rgb="FFD8767F"/>
        <bgColor indexed="64"/>
      </patternFill>
    </fill>
  </fills>
  <borders count="128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dashed">
        <color theme="0" tint="-0.499984740745262"/>
      </top>
      <bottom/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  <border>
      <left style="hair">
        <color rgb="FF77CCD7"/>
      </left>
      <right style="hair">
        <color rgb="FF77CCD7"/>
      </right>
      <top style="dashed">
        <color theme="0" tint="-0.34998626667073579"/>
      </top>
      <bottom style="hair">
        <color rgb="FF77CCD7"/>
      </bottom>
      <diagonal/>
    </border>
    <border>
      <left style="hair">
        <color rgb="FF8DC192"/>
      </left>
      <right style="hair">
        <color rgb="FF8DC192"/>
      </right>
      <top style="dashed">
        <color theme="0" tint="-0.34998626667073579"/>
      </top>
      <bottom style="hair">
        <color rgb="FF8DC192"/>
      </bottom>
      <diagonal/>
    </border>
    <border>
      <left style="hair">
        <color rgb="FF60A4EE"/>
      </left>
      <right style="hair">
        <color rgb="FF60A4EE"/>
      </right>
      <top style="dashed">
        <color theme="0" tint="-0.34998626667073579"/>
      </top>
      <bottom style="hair">
        <color rgb="FF60A4EE"/>
      </bottom>
      <diagonal/>
    </border>
    <border>
      <left style="hair">
        <color rgb="FFD8767F"/>
      </left>
      <right style="hair">
        <color rgb="FFD8767F"/>
      </right>
      <top style="dashed">
        <color theme="0" tint="-0.34998626667073579"/>
      </top>
      <bottom style="hair">
        <color rgb="FFD8767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1" fontId="0" fillId="2" borderId="10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3" fontId="6" fillId="0" borderId="11" xfId="0" applyNumberFormat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3" fontId="7" fillId="0" borderId="13" xfId="0" applyNumberFormat="1" applyFont="1" applyBorder="1" applyAlignment="1">
      <alignment horizontal="center"/>
    </xf>
    <xf numFmtId="164" fontId="7" fillId="0" borderId="13" xfId="1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3" fontId="0" fillId="0" borderId="14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0" fontId="0" fillId="0" borderId="17" xfId="0" applyBorder="1" applyAlignment="1">
      <alignment horizontal="left"/>
    </xf>
    <xf numFmtId="3" fontId="0" fillId="0" borderId="17" xfId="0" applyNumberForma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3" fontId="0" fillId="0" borderId="20" xfId="0" applyNumberForma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5" xfId="0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20" xfId="0" applyBorder="1" applyAlignment="1">
      <alignment horizontal="left"/>
    </xf>
    <xf numFmtId="0" fontId="8" fillId="0" borderId="12" xfId="0" applyFont="1" applyBorder="1" applyAlignment="1">
      <alignment horizontal="left"/>
    </xf>
    <xf numFmtId="3" fontId="8" fillId="0" borderId="12" xfId="0" applyNumberFormat="1" applyFont="1" applyBorder="1" applyAlignment="1">
      <alignment horizontal="center"/>
    </xf>
    <xf numFmtId="164" fontId="8" fillId="0" borderId="12" xfId="1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3" fontId="0" fillId="0" borderId="27" xfId="0" applyNumberForma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0" fontId="0" fillId="0" borderId="28" xfId="0" applyBorder="1" applyAlignment="1">
      <alignment horizontal="left"/>
    </xf>
    <xf numFmtId="3" fontId="0" fillId="0" borderId="28" xfId="0" applyNumberForma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0" fontId="0" fillId="2" borderId="29" xfId="0" applyFill="1" applyBorder="1" applyAlignment="1">
      <alignment horizontal="left"/>
    </xf>
    <xf numFmtId="0" fontId="9" fillId="0" borderId="30" xfId="0" applyFont="1" applyBorder="1" applyAlignment="1">
      <alignment horizontal="left"/>
    </xf>
    <xf numFmtId="3" fontId="9" fillId="0" borderId="30" xfId="0" applyNumberFormat="1" applyFont="1" applyBorder="1" applyAlignment="1">
      <alignment horizontal="center"/>
    </xf>
    <xf numFmtId="164" fontId="9" fillId="0" borderId="30" xfId="1" applyNumberFormat="1" applyFont="1" applyBorder="1" applyAlignment="1">
      <alignment horizontal="center"/>
    </xf>
    <xf numFmtId="0" fontId="10" fillId="0" borderId="31" xfId="0" applyFont="1" applyBorder="1" applyAlignment="1">
      <alignment horizontal="left"/>
    </xf>
    <xf numFmtId="3" fontId="10" fillId="0" borderId="31" xfId="0" applyNumberFormat="1" applyFont="1" applyBorder="1" applyAlignment="1">
      <alignment horizontal="center"/>
    </xf>
    <xf numFmtId="164" fontId="10" fillId="0" borderId="31" xfId="1" applyNumberFormat="1" applyFont="1" applyBorder="1" applyAlignment="1">
      <alignment horizontal="center"/>
    </xf>
    <xf numFmtId="0" fontId="10" fillId="0" borderId="30" xfId="0" applyFont="1" applyBorder="1" applyAlignment="1">
      <alignment horizontal="left"/>
    </xf>
    <xf numFmtId="3" fontId="10" fillId="0" borderId="30" xfId="0" applyNumberFormat="1" applyFont="1" applyBorder="1" applyAlignment="1">
      <alignment horizontal="center"/>
    </xf>
    <xf numFmtId="164" fontId="10" fillId="0" borderId="30" xfId="1" applyNumberFormat="1" applyFont="1" applyBorder="1" applyAlignment="1">
      <alignment horizontal="center"/>
    </xf>
    <xf numFmtId="0" fontId="0" fillId="0" borderId="32" xfId="0" applyBorder="1" applyAlignment="1">
      <alignment horizontal="left"/>
    </xf>
    <xf numFmtId="3" fontId="0" fillId="0" borderId="33" xfId="0" applyNumberFormat="1" applyBorder="1" applyAlignment="1">
      <alignment horizontal="center"/>
    </xf>
    <xf numFmtId="164" fontId="0" fillId="0" borderId="33" xfId="1" applyNumberFormat="1" applyFont="1" applyBorder="1" applyAlignment="1">
      <alignment horizontal="center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/>
    </xf>
    <xf numFmtId="2" fontId="12" fillId="0" borderId="36" xfId="0" applyNumberFormat="1" applyFont="1" applyBorder="1" applyAlignment="1">
      <alignment horizontal="center"/>
    </xf>
    <xf numFmtId="2" fontId="12" fillId="0" borderId="37" xfId="0" applyNumberFormat="1" applyFont="1" applyBorder="1" applyAlignment="1">
      <alignment horizontal="center"/>
    </xf>
    <xf numFmtId="0" fontId="12" fillId="0" borderId="38" xfId="0" applyFont="1" applyBorder="1" applyAlignment="1">
      <alignment horizontal="left"/>
    </xf>
    <xf numFmtId="2" fontId="12" fillId="0" borderId="38" xfId="0" applyNumberFormat="1" applyFont="1" applyBorder="1" applyAlignment="1">
      <alignment horizontal="center"/>
    </xf>
    <xf numFmtId="2" fontId="12" fillId="0" borderId="39" xfId="0" applyNumberFormat="1" applyFont="1" applyBorder="1" applyAlignment="1">
      <alignment horizontal="center"/>
    </xf>
    <xf numFmtId="0" fontId="0" fillId="0" borderId="40" xfId="0" applyBorder="1" applyAlignment="1">
      <alignment horizontal="left"/>
    </xf>
    <xf numFmtId="2" fontId="0" fillId="0" borderId="40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0" fillId="0" borderId="43" xfId="0" applyBorder="1" applyAlignment="1">
      <alignment horizontal="left"/>
    </xf>
    <xf numFmtId="2" fontId="0" fillId="0" borderId="43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0" fontId="12" fillId="0" borderId="45" xfId="0" applyFont="1" applyBorder="1" applyAlignment="1">
      <alignment horizontal="left"/>
    </xf>
    <xf numFmtId="2" fontId="12" fillId="0" borderId="45" xfId="0" applyNumberFormat="1" applyFon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165" fontId="12" fillId="0" borderId="36" xfId="0" applyNumberFormat="1" applyFont="1" applyBorder="1" applyAlignment="1">
      <alignment horizontal="center"/>
    </xf>
    <xf numFmtId="2" fontId="12" fillId="0" borderId="52" xfId="0" applyNumberFormat="1" applyFont="1" applyBorder="1" applyAlignment="1">
      <alignment horizontal="center"/>
    </xf>
    <xf numFmtId="0" fontId="12" fillId="0" borderId="36" xfId="0" applyFont="1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0" fontId="0" fillId="0" borderId="55" xfId="0" applyBorder="1" applyAlignment="1">
      <alignment horizontal="left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0" fillId="0" borderId="48" xfId="0" applyBorder="1" applyAlignment="1">
      <alignment horizontal="left"/>
    </xf>
    <xf numFmtId="0" fontId="0" fillId="0" borderId="57" xfId="0" applyBorder="1" applyAlignment="1">
      <alignment horizontal="left"/>
    </xf>
    <xf numFmtId="2" fontId="0" fillId="0" borderId="57" xfId="0" applyNumberFormat="1" applyBorder="1" applyAlignment="1">
      <alignment horizontal="center"/>
    </xf>
    <xf numFmtId="0" fontId="0" fillId="0" borderId="50" xfId="0" applyBorder="1" applyAlignment="1">
      <alignment horizontal="left"/>
    </xf>
    <xf numFmtId="2" fontId="0" fillId="0" borderId="58" xfId="0" applyNumberFormat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14" fillId="0" borderId="59" xfId="0" applyFont="1" applyBorder="1" applyAlignment="1">
      <alignment horizontal="left"/>
    </xf>
    <xf numFmtId="164" fontId="15" fillId="0" borderId="59" xfId="1" applyNumberFormat="1" applyFont="1" applyBorder="1" applyAlignment="1">
      <alignment horizontal="center"/>
    </xf>
    <xf numFmtId="166" fontId="15" fillId="0" borderId="60" xfId="0" applyNumberFormat="1" applyFont="1" applyBorder="1" applyAlignment="1">
      <alignment horizontal="center"/>
    </xf>
    <xf numFmtId="166" fontId="15" fillId="0" borderId="61" xfId="0" applyNumberFormat="1" applyFont="1" applyBorder="1" applyAlignment="1">
      <alignment horizontal="center"/>
    </xf>
    <xf numFmtId="0" fontId="15" fillId="0" borderId="62" xfId="0" applyFont="1" applyBorder="1" applyAlignment="1">
      <alignment horizontal="left"/>
    </xf>
    <xf numFmtId="164" fontId="15" fillId="0" borderId="62" xfId="1" applyNumberFormat="1" applyFont="1" applyBorder="1" applyAlignment="1">
      <alignment horizontal="center"/>
    </xf>
    <xf numFmtId="166" fontId="15" fillId="0" borderId="63" xfId="0" applyNumberFormat="1" applyFont="1" applyBorder="1" applyAlignment="1">
      <alignment horizontal="center"/>
    </xf>
    <xf numFmtId="166" fontId="15" fillId="0" borderId="64" xfId="0" applyNumberFormat="1" applyFont="1" applyBorder="1" applyAlignment="1">
      <alignment horizontal="center"/>
    </xf>
    <xf numFmtId="0" fontId="0" fillId="0" borderId="65" xfId="0" applyBorder="1" applyAlignment="1">
      <alignment horizontal="left"/>
    </xf>
    <xf numFmtId="164" fontId="0" fillId="0" borderId="65" xfId="1" applyNumberFormat="1" applyFont="1" applyBorder="1" applyAlignment="1">
      <alignment horizontal="center"/>
    </xf>
    <xf numFmtId="166" fontId="0" fillId="0" borderId="66" xfId="0" applyNumberFormat="1" applyBorder="1" applyAlignment="1">
      <alignment horizontal="center"/>
    </xf>
    <xf numFmtId="166" fontId="0" fillId="0" borderId="67" xfId="0" applyNumberFormat="1" applyBorder="1" applyAlignment="1">
      <alignment horizontal="center"/>
    </xf>
    <xf numFmtId="166" fontId="0" fillId="0" borderId="42" xfId="0" applyNumberFormat="1" applyBorder="1" applyAlignment="1">
      <alignment horizontal="center"/>
    </xf>
    <xf numFmtId="166" fontId="0" fillId="0" borderId="68" xfId="0" applyNumberFormat="1" applyBorder="1" applyAlignment="1">
      <alignment horizontal="center"/>
    </xf>
    <xf numFmtId="0" fontId="0" fillId="0" borderId="69" xfId="0" applyBorder="1" applyAlignment="1">
      <alignment horizontal="left"/>
    </xf>
    <xf numFmtId="164" fontId="0" fillId="0" borderId="69" xfId="1" applyNumberFormat="1" applyFont="1" applyBorder="1" applyAlignment="1">
      <alignment horizontal="center"/>
    </xf>
    <xf numFmtId="166" fontId="0" fillId="0" borderId="70" xfId="0" applyNumberFormat="1" applyBorder="1" applyAlignment="1">
      <alignment horizontal="center"/>
    </xf>
    <xf numFmtId="166" fontId="0" fillId="0" borderId="71" xfId="0" applyNumberFormat="1" applyBorder="1" applyAlignment="1">
      <alignment horizontal="center"/>
    </xf>
    <xf numFmtId="166" fontId="0" fillId="0" borderId="72" xfId="0" applyNumberFormat="1" applyBorder="1" applyAlignment="1">
      <alignment horizontal="center"/>
    </xf>
    <xf numFmtId="166" fontId="0" fillId="0" borderId="73" xfId="0" applyNumberFormat="1" applyBorder="1" applyAlignment="1">
      <alignment horizontal="center"/>
    </xf>
    <xf numFmtId="166" fontId="0" fillId="0" borderId="74" xfId="0" applyNumberFormat="1" applyBorder="1" applyAlignment="1">
      <alignment horizontal="center"/>
    </xf>
    <xf numFmtId="166" fontId="0" fillId="0" borderId="75" xfId="0" applyNumberFormat="1" applyBorder="1" applyAlignment="1">
      <alignment horizontal="center"/>
    </xf>
    <xf numFmtId="0" fontId="17" fillId="0" borderId="76" xfId="0" applyFont="1" applyBorder="1" applyAlignment="1">
      <alignment horizontal="left"/>
    </xf>
    <xf numFmtId="167" fontId="17" fillId="0" borderId="76" xfId="0" applyNumberFormat="1" applyFont="1" applyBorder="1" applyAlignment="1">
      <alignment horizontal="center"/>
    </xf>
    <xf numFmtId="164" fontId="17" fillId="0" borderId="76" xfId="1" applyNumberFormat="1" applyFont="1" applyBorder="1" applyAlignment="1">
      <alignment horizontal="center"/>
    </xf>
    <xf numFmtId="0" fontId="18" fillId="0" borderId="77" xfId="0" applyFont="1" applyBorder="1" applyAlignment="1">
      <alignment horizontal="left"/>
    </xf>
    <xf numFmtId="167" fontId="18" fillId="0" borderId="77" xfId="0" applyNumberFormat="1" applyFont="1" applyBorder="1" applyAlignment="1">
      <alignment horizontal="center"/>
    </xf>
    <xf numFmtId="164" fontId="18" fillId="0" borderId="77" xfId="1" applyNumberFormat="1" applyFont="1" applyBorder="1" applyAlignment="1">
      <alignment horizontal="center"/>
    </xf>
    <xf numFmtId="0" fontId="0" fillId="0" borderId="78" xfId="0" applyBorder="1" applyAlignment="1">
      <alignment horizontal="left"/>
    </xf>
    <xf numFmtId="167" fontId="0" fillId="0" borderId="79" xfId="0" applyNumberFormat="1" applyBorder="1" applyAlignment="1">
      <alignment horizontal="center"/>
    </xf>
    <xf numFmtId="164" fontId="0" fillId="0" borderId="79" xfId="1" applyNumberFormat="1" applyFont="1" applyBorder="1" applyAlignment="1">
      <alignment horizontal="center"/>
    </xf>
    <xf numFmtId="0" fontId="0" fillId="0" borderId="80" xfId="0" applyBorder="1" applyAlignment="1">
      <alignment horizontal="left"/>
    </xf>
    <xf numFmtId="167" fontId="0" fillId="0" borderId="16" xfId="0" applyNumberFormat="1" applyBorder="1" applyAlignment="1">
      <alignment horizontal="center"/>
    </xf>
    <xf numFmtId="0" fontId="0" fillId="0" borderId="81" xfId="0" applyBorder="1" applyAlignment="1">
      <alignment horizontal="left"/>
    </xf>
    <xf numFmtId="0" fontId="0" fillId="0" borderId="82" xfId="0" applyBorder="1" applyAlignment="1">
      <alignment horizontal="left"/>
    </xf>
    <xf numFmtId="167" fontId="0" fillId="0" borderId="83" xfId="0" applyNumberFormat="1" applyBorder="1" applyAlignment="1">
      <alignment horizontal="center"/>
    </xf>
    <xf numFmtId="164" fontId="0" fillId="0" borderId="83" xfId="1" applyNumberFormat="1" applyFon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167" fontId="0" fillId="0" borderId="34" xfId="0" applyNumberFormat="1" applyBorder="1" applyAlignment="1">
      <alignment horizontal="center"/>
    </xf>
    <xf numFmtId="168" fontId="17" fillId="0" borderId="76" xfId="0" applyNumberFormat="1" applyFont="1" applyBorder="1" applyAlignment="1">
      <alignment horizontal="center"/>
    </xf>
    <xf numFmtId="164" fontId="17" fillId="0" borderId="84" xfId="1" applyNumberFormat="1" applyFont="1" applyBorder="1" applyAlignment="1">
      <alignment horizontal="center"/>
    </xf>
    <xf numFmtId="169" fontId="17" fillId="0" borderId="84" xfId="0" applyNumberFormat="1" applyFont="1" applyBorder="1" applyAlignment="1">
      <alignment horizontal="center"/>
    </xf>
    <xf numFmtId="169" fontId="17" fillId="0" borderId="85" xfId="0" applyNumberFormat="1" applyFont="1" applyBorder="1" applyAlignment="1">
      <alignment horizontal="center"/>
    </xf>
    <xf numFmtId="168" fontId="18" fillId="0" borderId="77" xfId="0" applyNumberFormat="1" applyFont="1" applyBorder="1" applyAlignment="1">
      <alignment horizontal="center"/>
    </xf>
    <xf numFmtId="164" fontId="18" fillId="0" borderId="86" xfId="1" applyNumberFormat="1" applyFont="1" applyBorder="1" applyAlignment="1">
      <alignment horizontal="center"/>
    </xf>
    <xf numFmtId="169" fontId="18" fillId="0" borderId="86" xfId="0" applyNumberFormat="1" applyFont="1" applyBorder="1" applyAlignment="1">
      <alignment horizontal="center"/>
    </xf>
    <xf numFmtId="169" fontId="18" fillId="0" borderId="87" xfId="0" applyNumberFormat="1" applyFont="1" applyBorder="1" applyAlignment="1">
      <alignment horizontal="center"/>
    </xf>
    <xf numFmtId="168" fontId="0" fillId="0" borderId="79" xfId="0" applyNumberFormat="1" applyBorder="1" applyAlignment="1">
      <alignment horizontal="center"/>
    </xf>
    <xf numFmtId="164" fontId="0" fillId="0" borderId="88" xfId="1" applyNumberFormat="1" applyFont="1" applyBorder="1" applyAlignment="1">
      <alignment horizontal="center"/>
    </xf>
    <xf numFmtId="169" fontId="0" fillId="0" borderId="88" xfId="0" applyNumberFormat="1" applyBorder="1" applyAlignment="1">
      <alignment horizontal="center"/>
    </xf>
    <xf numFmtId="169" fontId="0" fillId="0" borderId="89" xfId="0" applyNumberFormat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164" fontId="0" fillId="0" borderId="90" xfId="1" applyNumberFormat="1" applyFont="1" applyBorder="1" applyAlignment="1">
      <alignment horizontal="center"/>
    </xf>
    <xf numFmtId="169" fontId="0" fillId="0" borderId="90" xfId="0" applyNumberFormat="1" applyBorder="1" applyAlignment="1">
      <alignment horizontal="center"/>
    </xf>
    <xf numFmtId="169" fontId="0" fillId="0" borderId="91" xfId="0" applyNumberFormat="1" applyBorder="1" applyAlignment="1">
      <alignment horizontal="center"/>
    </xf>
    <xf numFmtId="164" fontId="0" fillId="0" borderId="92" xfId="1" applyNumberFormat="1" applyFont="1" applyBorder="1" applyAlignment="1">
      <alignment horizontal="center"/>
    </xf>
    <xf numFmtId="169" fontId="0" fillId="0" borderId="92" xfId="0" applyNumberFormat="1" applyBorder="1" applyAlignment="1">
      <alignment horizontal="center"/>
    </xf>
    <xf numFmtId="169" fontId="0" fillId="0" borderId="93" xfId="0" applyNumberFormat="1" applyBorder="1" applyAlignment="1">
      <alignment horizontal="center"/>
    </xf>
    <xf numFmtId="168" fontId="0" fillId="0" borderId="83" xfId="0" applyNumberFormat="1" applyBorder="1" applyAlignment="1">
      <alignment horizontal="center"/>
    </xf>
    <xf numFmtId="164" fontId="0" fillId="0" borderId="94" xfId="1" applyNumberFormat="1" applyFont="1" applyBorder="1" applyAlignment="1">
      <alignment horizontal="center"/>
    </xf>
    <xf numFmtId="169" fontId="0" fillId="0" borderId="94" xfId="0" applyNumberFormat="1" applyBorder="1" applyAlignment="1">
      <alignment horizontal="center"/>
    </xf>
    <xf numFmtId="169" fontId="0" fillId="0" borderId="95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64" fontId="0" fillId="0" borderId="96" xfId="1" applyNumberFormat="1" applyFont="1" applyBorder="1" applyAlignment="1">
      <alignment horizontal="center"/>
    </xf>
    <xf numFmtId="169" fontId="0" fillId="0" borderId="96" xfId="0" applyNumberFormat="1" applyBorder="1" applyAlignment="1">
      <alignment horizontal="center"/>
    </xf>
    <xf numFmtId="169" fontId="0" fillId="0" borderId="97" xfId="0" applyNumberFormat="1" applyBorder="1" applyAlignment="1">
      <alignment horizontal="center"/>
    </xf>
    <xf numFmtId="164" fontId="0" fillId="0" borderId="42" xfId="1" applyNumberFormat="1" applyFont="1" applyBorder="1" applyAlignment="1">
      <alignment horizontal="center"/>
    </xf>
    <xf numFmtId="169" fontId="0" fillId="0" borderId="42" xfId="0" applyNumberFormat="1" applyBorder="1" applyAlignment="1">
      <alignment horizontal="center"/>
    </xf>
    <xf numFmtId="169" fontId="0" fillId="0" borderId="68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0" fillId="0" borderId="74" xfId="1" applyNumberFormat="1" applyFont="1" applyBorder="1" applyAlignment="1">
      <alignment horizontal="center"/>
    </xf>
    <xf numFmtId="169" fontId="0" fillId="0" borderId="72" xfId="0" applyNumberFormat="1" applyBorder="1" applyAlignment="1">
      <alignment horizontal="center"/>
    </xf>
    <xf numFmtId="169" fontId="0" fillId="0" borderId="73" xfId="0" applyNumberFormat="1" applyBorder="1" applyAlignment="1">
      <alignment horizontal="center"/>
    </xf>
    <xf numFmtId="168" fontId="0" fillId="0" borderId="34" xfId="0" applyNumberFormat="1" applyBorder="1" applyAlignment="1">
      <alignment horizontal="center"/>
    </xf>
    <xf numFmtId="164" fontId="0" fillId="0" borderId="98" xfId="1" applyNumberFormat="1" applyFont="1" applyBorder="1" applyAlignment="1">
      <alignment horizontal="center"/>
    </xf>
    <xf numFmtId="169" fontId="0" fillId="0" borderId="99" xfId="0" applyNumberFormat="1" applyBorder="1" applyAlignment="1">
      <alignment horizontal="center"/>
    </xf>
    <xf numFmtId="169" fontId="0" fillId="0" borderId="100" xfId="0" applyNumberFormat="1" applyBorder="1" applyAlignment="1">
      <alignment horizontal="center"/>
    </xf>
    <xf numFmtId="169" fontId="0" fillId="0" borderId="101" xfId="0" applyNumberFormat="1" applyBorder="1" applyAlignment="1">
      <alignment horizontal="center"/>
    </xf>
    <xf numFmtId="164" fontId="0" fillId="0" borderId="102" xfId="1" applyNumberFormat="1" applyFont="1" applyBorder="1" applyAlignment="1">
      <alignment horizontal="center"/>
    </xf>
    <xf numFmtId="169" fontId="0" fillId="0" borderId="102" xfId="0" applyNumberFormat="1" applyBorder="1" applyAlignment="1">
      <alignment horizontal="center"/>
    </xf>
    <xf numFmtId="164" fontId="0" fillId="0" borderId="99" xfId="1" applyNumberFormat="1" applyFont="1" applyBorder="1" applyAlignment="1">
      <alignment horizontal="center"/>
    </xf>
    <xf numFmtId="0" fontId="0" fillId="2" borderId="105" xfId="0" applyFill="1" applyBorder="1" applyAlignment="1">
      <alignment horizontal="center" vertical="center" wrapText="1"/>
    </xf>
    <xf numFmtId="0" fontId="19" fillId="0" borderId="106" xfId="0" applyFont="1" applyBorder="1" applyAlignment="1">
      <alignment horizontal="left"/>
    </xf>
    <xf numFmtId="0" fontId="19" fillId="0" borderId="107" xfId="0" applyFont="1" applyBorder="1" applyAlignment="1">
      <alignment horizontal="center"/>
    </xf>
    <xf numFmtId="164" fontId="19" fillId="0" borderId="107" xfId="1" applyNumberFormat="1" applyFont="1" applyBorder="1" applyAlignment="1">
      <alignment horizontal="center"/>
    </xf>
    <xf numFmtId="1" fontId="19" fillId="0" borderId="107" xfId="1" applyNumberFormat="1" applyFont="1" applyBorder="1" applyAlignment="1">
      <alignment horizontal="center"/>
    </xf>
    <xf numFmtId="0" fontId="20" fillId="0" borderId="108" xfId="0" applyFont="1" applyBorder="1" applyAlignment="1">
      <alignment horizontal="left"/>
    </xf>
    <xf numFmtId="0" fontId="20" fillId="0" borderId="109" xfId="0" applyFont="1" applyBorder="1" applyAlignment="1">
      <alignment horizontal="center"/>
    </xf>
    <xf numFmtId="164" fontId="20" fillId="0" borderId="109" xfId="1" applyNumberFormat="1" applyFont="1" applyBorder="1" applyAlignment="1">
      <alignment horizontal="center"/>
    </xf>
    <xf numFmtId="1" fontId="20" fillId="0" borderId="109" xfId="1" applyNumberFormat="1" applyFont="1" applyBorder="1" applyAlignment="1">
      <alignment horizontal="center"/>
    </xf>
    <xf numFmtId="0" fontId="0" fillId="0" borderId="110" xfId="0" applyBorder="1" applyAlignment="1">
      <alignment horizontal="center"/>
    </xf>
    <xf numFmtId="164" fontId="0" fillId="0" borderId="110" xfId="1" applyNumberFormat="1" applyFont="1" applyBorder="1" applyAlignment="1">
      <alignment horizontal="center"/>
    </xf>
    <xf numFmtId="1" fontId="0" fillId="0" borderId="110" xfId="1" applyNumberFormat="1" applyFont="1" applyBorder="1" applyAlignment="1">
      <alignment horizontal="center"/>
    </xf>
    <xf numFmtId="0" fontId="0" fillId="0" borderId="42" xfId="0" applyBorder="1" applyAlignment="1">
      <alignment horizontal="center"/>
    </xf>
    <xf numFmtId="1" fontId="0" fillId="0" borderId="42" xfId="1" applyNumberFormat="1" applyFont="1" applyBorder="1" applyAlignment="1">
      <alignment horizontal="center"/>
    </xf>
    <xf numFmtId="0" fontId="0" fillId="0" borderId="111" xfId="0" applyBorder="1" applyAlignment="1">
      <alignment horizontal="center"/>
    </xf>
    <xf numFmtId="164" fontId="0" fillId="0" borderId="111" xfId="1" applyNumberFormat="1" applyFont="1" applyBorder="1" applyAlignment="1">
      <alignment horizontal="center"/>
    </xf>
    <xf numFmtId="1" fontId="0" fillId="0" borderId="111" xfId="1" applyNumberFormat="1" applyFont="1" applyBorder="1" applyAlignment="1">
      <alignment horizontal="center"/>
    </xf>
    <xf numFmtId="0" fontId="20" fillId="0" borderId="112" xfId="0" applyFont="1" applyBorder="1" applyAlignment="1">
      <alignment horizontal="left"/>
    </xf>
    <xf numFmtId="1" fontId="0" fillId="0" borderId="102" xfId="1" applyNumberFormat="1" applyFont="1" applyBorder="1" applyAlignment="1">
      <alignment horizontal="center"/>
    </xf>
    <xf numFmtId="3" fontId="19" fillId="0" borderId="107" xfId="0" applyNumberFormat="1" applyFont="1" applyBorder="1" applyAlignment="1">
      <alignment horizontal="center"/>
    </xf>
    <xf numFmtId="3" fontId="19" fillId="0" borderId="107" xfId="1" applyNumberFormat="1" applyFont="1" applyBorder="1" applyAlignment="1">
      <alignment horizontal="center"/>
    </xf>
    <xf numFmtId="3" fontId="20" fillId="0" borderId="109" xfId="0" applyNumberFormat="1" applyFont="1" applyBorder="1" applyAlignment="1">
      <alignment horizontal="center"/>
    </xf>
    <xf numFmtId="3" fontId="20" fillId="0" borderId="109" xfId="1" applyNumberFormat="1" applyFont="1" applyBorder="1" applyAlignment="1">
      <alignment horizontal="center"/>
    </xf>
    <xf numFmtId="3" fontId="0" fillId="0" borderId="110" xfId="0" applyNumberFormat="1" applyBorder="1" applyAlignment="1">
      <alignment horizontal="center"/>
    </xf>
    <xf numFmtId="3" fontId="0" fillId="0" borderId="110" xfId="1" applyNumberFormat="1" applyFon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3" fontId="0" fillId="0" borderId="111" xfId="0" applyNumberFormat="1" applyBorder="1" applyAlignment="1">
      <alignment horizontal="center"/>
    </xf>
    <xf numFmtId="3" fontId="0" fillId="0" borderId="111" xfId="1" applyNumberFormat="1" applyFont="1" applyBorder="1" applyAlignment="1">
      <alignment horizontal="center"/>
    </xf>
    <xf numFmtId="3" fontId="0" fillId="0" borderId="102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3" fontId="6" fillId="0" borderId="11" xfId="0" applyNumberFormat="1" applyFont="1" applyBorder="1" applyAlignment="1">
      <alignment horizontal="right" vertical="center"/>
    </xf>
    <xf numFmtId="0" fontId="21" fillId="0" borderId="114" xfId="0" applyFont="1" applyBorder="1" applyAlignment="1">
      <alignment horizontal="left"/>
    </xf>
    <xf numFmtId="3" fontId="21" fillId="0" borderId="114" xfId="0" applyNumberFormat="1" applyFont="1" applyBorder="1" applyAlignment="1">
      <alignment horizontal="center" vertical="center"/>
    </xf>
    <xf numFmtId="164" fontId="21" fillId="0" borderId="114" xfId="1" applyNumberFormat="1" applyFont="1" applyBorder="1" applyAlignment="1">
      <alignment horizontal="center" vertical="center"/>
    </xf>
    <xf numFmtId="3" fontId="0" fillId="0" borderId="0" xfId="0" applyNumberFormat="1"/>
    <xf numFmtId="3" fontId="0" fillId="0" borderId="27" xfId="0" applyNumberFormat="1" applyBorder="1" applyAlignment="1">
      <alignment horizontal="left"/>
    </xf>
    <xf numFmtId="3" fontId="0" fillId="0" borderId="27" xfId="0" applyNumberFormat="1" applyBorder="1" applyAlignment="1">
      <alignment horizontal="center" vertical="center"/>
    </xf>
    <xf numFmtId="164" fontId="1" fillId="0" borderId="27" xfId="1" applyNumberFormat="1" applyFont="1" applyBorder="1" applyAlignment="1">
      <alignment horizontal="center" vertical="center"/>
    </xf>
    <xf numFmtId="3" fontId="23" fillId="0" borderId="115" xfId="0" applyNumberFormat="1" applyFont="1" applyBorder="1" applyAlignment="1">
      <alignment horizontal="right"/>
    </xf>
    <xf numFmtId="3" fontId="24" fillId="0" borderId="116" xfId="0" applyNumberFormat="1" applyFont="1" applyBorder="1" applyAlignment="1">
      <alignment horizontal="right"/>
    </xf>
    <xf numFmtId="0" fontId="21" fillId="0" borderId="117" xfId="0" applyFont="1" applyBorder="1" applyAlignment="1">
      <alignment horizontal="left"/>
    </xf>
    <xf numFmtId="3" fontId="21" fillId="0" borderId="117" xfId="0" applyNumberFormat="1" applyFont="1" applyBorder="1" applyAlignment="1">
      <alignment horizontal="center" vertical="center"/>
    </xf>
    <xf numFmtId="164" fontId="21" fillId="0" borderId="117" xfId="1" applyNumberFormat="1" applyFont="1" applyBorder="1" applyAlignment="1">
      <alignment horizontal="center" vertical="center"/>
    </xf>
    <xf numFmtId="0" fontId="22" fillId="0" borderId="118" xfId="0" applyFont="1" applyBorder="1" applyAlignment="1">
      <alignment horizontal="left"/>
    </xf>
    <xf numFmtId="3" fontId="22" fillId="0" borderId="118" xfId="0" applyNumberFormat="1" applyFont="1" applyBorder="1" applyAlignment="1">
      <alignment horizontal="center" vertical="center"/>
    </xf>
    <xf numFmtId="164" fontId="22" fillId="0" borderId="118" xfId="1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left"/>
    </xf>
    <xf numFmtId="3" fontId="0" fillId="0" borderId="15" xfId="0" applyNumberFormat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 vertical="center"/>
    </xf>
    <xf numFmtId="0" fontId="25" fillId="0" borderId="119" xfId="0" applyFont="1" applyBorder="1" applyAlignment="1">
      <alignment horizontal="left"/>
    </xf>
    <xf numFmtId="3" fontId="25" fillId="0" borderId="119" xfId="0" applyNumberFormat="1" applyFont="1" applyBorder="1" applyAlignment="1">
      <alignment horizontal="center" vertical="center"/>
    </xf>
    <xf numFmtId="164" fontId="25" fillId="0" borderId="119" xfId="1" applyNumberFormat="1" applyFont="1" applyBorder="1" applyAlignment="1">
      <alignment horizontal="center" vertical="center"/>
    </xf>
    <xf numFmtId="0" fontId="25" fillId="0" borderId="120" xfId="0" applyFont="1" applyBorder="1" applyAlignment="1">
      <alignment horizontal="left"/>
    </xf>
    <xf numFmtId="3" fontId="25" fillId="0" borderId="120" xfId="0" applyNumberFormat="1" applyFont="1" applyBorder="1" applyAlignment="1">
      <alignment horizontal="center" vertical="center"/>
    </xf>
    <xf numFmtId="164" fontId="25" fillId="0" borderId="120" xfId="1" applyNumberFormat="1" applyFont="1" applyBorder="1" applyAlignment="1">
      <alignment horizontal="center" vertical="center"/>
    </xf>
    <xf numFmtId="0" fontId="26" fillId="0" borderId="121" xfId="0" applyFont="1" applyBorder="1" applyAlignment="1">
      <alignment horizontal="left"/>
    </xf>
    <xf numFmtId="3" fontId="26" fillId="0" borderId="121" xfId="0" applyNumberFormat="1" applyFont="1" applyBorder="1" applyAlignment="1">
      <alignment horizontal="center" vertical="center"/>
    </xf>
    <xf numFmtId="164" fontId="26" fillId="0" borderId="121" xfId="1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2" borderId="29" xfId="0" applyFill="1" applyBorder="1" applyAlignment="1">
      <alignment horizontal="center" vertical="center" wrapText="1"/>
    </xf>
    <xf numFmtId="0" fontId="27" fillId="0" borderId="123" xfId="0" applyFont="1" applyBorder="1" applyAlignment="1">
      <alignment horizontal="left"/>
    </xf>
    <xf numFmtId="3" fontId="27" fillId="0" borderId="123" xfId="0" applyNumberFormat="1" applyFont="1" applyBorder="1" applyAlignment="1">
      <alignment horizontal="center"/>
    </xf>
    <xf numFmtId="164" fontId="27" fillId="0" borderId="123" xfId="1" applyNumberFormat="1" applyFont="1" applyBorder="1" applyAlignment="1">
      <alignment horizontal="center"/>
    </xf>
    <xf numFmtId="0" fontId="28" fillId="0" borderId="123" xfId="0" applyFont="1" applyBorder="1" applyAlignment="1">
      <alignment horizontal="left"/>
    </xf>
    <xf numFmtId="3" fontId="28" fillId="0" borderId="123" xfId="0" applyNumberFormat="1" applyFont="1" applyBorder="1" applyAlignment="1">
      <alignment horizontal="center"/>
    </xf>
    <xf numFmtId="164" fontId="28" fillId="0" borderId="123" xfId="1" applyNumberFormat="1" applyFont="1" applyBorder="1" applyAlignment="1">
      <alignment horizontal="center"/>
    </xf>
    <xf numFmtId="0" fontId="29" fillId="0" borderId="124" xfId="0" applyFont="1" applyBorder="1" applyAlignment="1">
      <alignment horizontal="left"/>
    </xf>
    <xf numFmtId="3" fontId="29" fillId="0" borderId="124" xfId="0" applyNumberFormat="1" applyFont="1" applyBorder="1" applyAlignment="1">
      <alignment horizontal="center"/>
    </xf>
    <xf numFmtId="164" fontId="29" fillId="0" borderId="124" xfId="1" applyNumberFormat="1" applyFont="1" applyBorder="1" applyAlignment="1">
      <alignment horizontal="center"/>
    </xf>
    <xf numFmtId="0" fontId="30" fillId="0" borderId="125" xfId="0" applyFont="1" applyBorder="1" applyAlignment="1">
      <alignment horizontal="left"/>
    </xf>
    <xf numFmtId="3" fontId="30" fillId="0" borderId="125" xfId="0" applyNumberFormat="1" applyFont="1" applyBorder="1" applyAlignment="1">
      <alignment horizontal="center" vertical="center"/>
    </xf>
    <xf numFmtId="164" fontId="30" fillId="0" borderId="125" xfId="1" applyNumberFormat="1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 vertical="center"/>
    </xf>
    <xf numFmtId="0" fontId="31" fillId="0" borderId="126" xfId="0" applyFont="1" applyBorder="1" applyAlignment="1">
      <alignment horizontal="left"/>
    </xf>
    <xf numFmtId="3" fontId="31" fillId="0" borderId="126" xfId="0" applyNumberFormat="1" applyFont="1" applyBorder="1" applyAlignment="1">
      <alignment horizontal="center" vertical="center"/>
    </xf>
    <xf numFmtId="164" fontId="31" fillId="0" borderId="126" xfId="1" applyNumberFormat="1" applyFont="1" applyBorder="1" applyAlignment="1">
      <alignment horizontal="center" vertical="center"/>
    </xf>
    <xf numFmtId="3" fontId="0" fillId="0" borderId="27" xfId="0" applyNumberFormat="1" applyBorder="1" applyAlignment="1">
      <alignment horizontal="left" wrapText="1"/>
    </xf>
    <xf numFmtId="0" fontId="32" fillId="0" borderId="127" xfId="0" applyFont="1" applyBorder="1" applyAlignment="1">
      <alignment horizontal="left"/>
    </xf>
    <xf numFmtId="3" fontId="32" fillId="0" borderId="127" xfId="0" applyNumberFormat="1" applyFont="1" applyBorder="1" applyAlignment="1">
      <alignment horizontal="center" vertical="center"/>
    </xf>
    <xf numFmtId="164" fontId="32" fillId="0" borderId="127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13" borderId="12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5" fillId="11" borderId="113" xfId="0" applyFont="1" applyFill="1" applyBorder="1" applyAlignment="1">
      <alignment horizontal="center"/>
    </xf>
    <xf numFmtId="2" fontId="0" fillId="0" borderId="103" xfId="0" applyNumberFormat="1" applyBorder="1" applyAlignment="1">
      <alignment horizontal="center"/>
    </xf>
    <xf numFmtId="2" fontId="0" fillId="0" borderId="104" xfId="0" applyNumberFormat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5" fillId="1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94F4E0CA-571C-4782-BE46-C44F87C5644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1123950</xdr:colOff>
      <xdr:row>0</xdr:row>
      <xdr:rowOff>349721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C6CAA-1F7F-4696-8ECC-8D5F9ECEE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066799" cy="311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1895" cy="314325"/>
    <xdr:pic>
      <xdr:nvPicPr>
        <xdr:cNvPr id="2" name="Imagen 1">
          <a:extLst>
            <a:ext uri="{FF2B5EF4-FFF2-40B4-BE49-F238E27FC236}">
              <a16:creationId xmlns:a16="http://schemas.microsoft.com/office/drawing/2014/main" id="{6AB0AC2A-070E-4253-AD06-3393DF3D8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1895" cy="3143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1685925</xdr:colOff>
      <xdr:row>0</xdr:row>
      <xdr:rowOff>438181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C1C65D-5679-4468-BC25-4ED1C9478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1619250" cy="438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E86E-EF90-40A6-8E3A-920A5E058A7B}">
  <dimension ref="A1:H381"/>
  <sheetViews>
    <sheetView tabSelected="1" zoomScaleNormal="100" workbookViewId="0">
      <pane xSplit="1" ySplit="6" topLeftCell="B7" activePane="bottomRight" state="frozen"/>
      <selection activeCell="A20" sqref="A20:P20"/>
      <selection pane="topRight" activeCell="A20" sqref="A20:P20"/>
      <selection pane="bottomLeft" activeCell="A20" sqref="A20:P20"/>
      <selection pane="bottomRight" activeCell="I5" sqref="I1:P1048576"/>
    </sheetView>
  </sheetViews>
  <sheetFormatPr baseColWidth="10" defaultRowHeight="15" x14ac:dyDescent="0.25"/>
  <cols>
    <col min="1" max="1" width="31.7109375" style="207" customWidth="1"/>
    <col min="2" max="3" width="13.140625" customWidth="1"/>
    <col min="4" max="5" width="13.85546875" customWidth="1"/>
    <col min="6" max="6" width="10.42578125" customWidth="1"/>
    <col min="7" max="7" width="12.7109375" customWidth="1"/>
    <col min="8" max="8" width="11" customWidth="1"/>
  </cols>
  <sheetData>
    <row r="1" spans="1:8" ht="46.5" x14ac:dyDescent="0.25">
      <c r="A1" s="258" t="s">
        <v>0</v>
      </c>
      <c r="B1" s="258"/>
      <c r="C1" s="259"/>
      <c r="D1" s="259"/>
      <c r="E1" s="259"/>
      <c r="F1" s="259"/>
      <c r="G1" s="259"/>
      <c r="H1" s="259"/>
    </row>
    <row r="2" spans="1:8" ht="21" x14ac:dyDescent="0.35">
      <c r="A2" s="273" t="s">
        <v>1</v>
      </c>
      <c r="B2" s="273"/>
      <c r="C2" s="273"/>
      <c r="D2" s="273"/>
      <c r="E2" s="273"/>
      <c r="F2" s="273"/>
      <c r="G2" s="273"/>
      <c r="H2" s="273"/>
    </row>
    <row r="3" spans="1:8" ht="46.35" customHeight="1" x14ac:dyDescent="0.25">
      <c r="A3" s="261" t="s">
        <v>2</v>
      </c>
      <c r="B3" s="262"/>
      <c r="C3" s="262"/>
      <c r="D3" s="262"/>
      <c r="E3" s="262"/>
      <c r="F3" s="262"/>
      <c r="G3" s="262"/>
      <c r="H3" s="262"/>
    </row>
    <row r="4" spans="1:8" ht="21" x14ac:dyDescent="0.35">
      <c r="A4" s="274" t="s">
        <v>3</v>
      </c>
      <c r="B4" s="275"/>
      <c r="C4" s="275"/>
      <c r="D4" s="275"/>
      <c r="E4" s="275"/>
      <c r="F4" s="275"/>
      <c r="G4" s="275"/>
      <c r="H4" s="275"/>
    </row>
    <row r="5" spans="1:8" x14ac:dyDescent="0.25">
      <c r="A5" s="1"/>
      <c r="B5" s="264" t="s">
        <v>145</v>
      </c>
      <c r="C5" s="265"/>
      <c r="D5" s="265"/>
      <c r="E5" s="265"/>
      <c r="F5" s="265"/>
      <c r="G5" s="265"/>
      <c r="H5" s="266"/>
    </row>
    <row r="6" spans="1:8" x14ac:dyDescent="0.25">
      <c r="A6" s="3"/>
      <c r="B6" s="4">
        <v>2023</v>
      </c>
      <c r="C6" s="5">
        <v>2024</v>
      </c>
      <c r="D6" s="5">
        <v>2025</v>
      </c>
      <c r="E6" s="5">
        <v>2026</v>
      </c>
      <c r="F6" s="5" t="str">
        <f>CONCATENATE("var ",RIGHT(E6,2),"/",RIGHT(D6,2))</f>
        <v>var 26/25</v>
      </c>
      <c r="G6" s="5" t="str">
        <f>CONCATENATE("dif ",RIGHT(E6,2),"-",RIGHT(D6,2))</f>
        <v>dif 26-25</v>
      </c>
      <c r="H6" s="5" t="str">
        <f>CONCATENATE("cuota ",RIGHT(E6,2))</f>
        <v>cuota 26</v>
      </c>
    </row>
    <row r="7" spans="1:8" x14ac:dyDescent="0.25">
      <c r="A7" s="6" t="s">
        <v>4</v>
      </c>
      <c r="B7" s="7">
        <v>403637</v>
      </c>
      <c r="C7" s="7">
        <v>420635</v>
      </c>
      <c r="D7" s="7">
        <v>422462</v>
      </c>
      <c r="E7" s="7">
        <v>432545</v>
      </c>
      <c r="F7" s="8">
        <f>E7/D7-1</f>
        <v>2.386723539631963E-2</v>
      </c>
      <c r="G7" s="7">
        <f t="shared" ref="G7:G18" si="0">E7-D7</f>
        <v>10083</v>
      </c>
      <c r="H7" s="8">
        <f t="shared" ref="H7:H18" si="1">E7/$E$7</f>
        <v>1</v>
      </c>
    </row>
    <row r="8" spans="1:8" x14ac:dyDescent="0.25">
      <c r="A8" s="9" t="s">
        <v>5</v>
      </c>
      <c r="B8" s="10">
        <v>323159</v>
      </c>
      <c r="C8" s="10">
        <v>331345</v>
      </c>
      <c r="D8" s="10">
        <v>336465</v>
      </c>
      <c r="E8" s="10">
        <v>339734</v>
      </c>
      <c r="F8" s="11">
        <f t="shared" ref="F8:F18" si="2">E8/D8-1</f>
        <v>9.7157208030553832E-3</v>
      </c>
      <c r="G8" s="10">
        <f t="shared" si="0"/>
        <v>3269</v>
      </c>
      <c r="H8" s="11">
        <f t="shared" si="1"/>
        <v>0.78543041764440691</v>
      </c>
    </row>
    <row r="9" spans="1:8" x14ac:dyDescent="0.25">
      <c r="A9" s="12" t="s">
        <v>6</v>
      </c>
      <c r="B9" s="13">
        <v>60660</v>
      </c>
      <c r="C9" s="13">
        <v>61320</v>
      </c>
      <c r="D9" s="13">
        <v>65524</v>
      </c>
      <c r="E9" s="13">
        <v>65949</v>
      </c>
      <c r="F9" s="14">
        <f t="shared" si="2"/>
        <v>6.4861730053109579E-3</v>
      </c>
      <c r="G9" s="13">
        <f t="shared" si="0"/>
        <v>425</v>
      </c>
      <c r="H9" s="14">
        <f t="shared" si="1"/>
        <v>0.15246737333687824</v>
      </c>
    </row>
    <row r="10" spans="1:8" x14ac:dyDescent="0.25">
      <c r="A10" s="15" t="s">
        <v>7</v>
      </c>
      <c r="B10" s="16">
        <v>202529</v>
      </c>
      <c r="C10" s="16">
        <v>212040</v>
      </c>
      <c r="D10" s="16">
        <v>206866</v>
      </c>
      <c r="E10" s="16">
        <v>210942</v>
      </c>
      <c r="F10" s="17">
        <f t="shared" si="2"/>
        <v>1.9703576228089714E-2</v>
      </c>
      <c r="G10" s="16">
        <f t="shared" si="0"/>
        <v>4076</v>
      </c>
      <c r="H10" s="17">
        <f t="shared" si="1"/>
        <v>0.48767642673016681</v>
      </c>
    </row>
    <row r="11" spans="1:8" x14ac:dyDescent="0.25">
      <c r="A11" s="15" t="s">
        <v>8</v>
      </c>
      <c r="B11" s="16">
        <v>46492</v>
      </c>
      <c r="C11" s="16">
        <v>44554</v>
      </c>
      <c r="D11" s="16">
        <v>49247</v>
      </c>
      <c r="E11" s="16">
        <v>46684</v>
      </c>
      <c r="F11" s="17">
        <f t="shared" si="2"/>
        <v>-5.2043779316506611E-2</v>
      </c>
      <c r="G11" s="16">
        <f t="shared" si="0"/>
        <v>-2563</v>
      </c>
      <c r="H11" s="17">
        <f t="shared" si="1"/>
        <v>0.10792865482204164</v>
      </c>
    </row>
    <row r="12" spans="1:8" x14ac:dyDescent="0.25">
      <c r="A12" s="15" t="s">
        <v>9</v>
      </c>
      <c r="B12" s="16">
        <v>10005</v>
      </c>
      <c r="C12" s="16">
        <v>9700</v>
      </c>
      <c r="D12" s="16">
        <v>10851</v>
      </c>
      <c r="E12" s="16">
        <v>11461</v>
      </c>
      <c r="F12" s="17">
        <f>E12/D12-1</f>
        <v>5.6216016956962545E-2</v>
      </c>
      <c r="G12" s="16">
        <f t="shared" si="0"/>
        <v>610</v>
      </c>
      <c r="H12" s="17">
        <f t="shared" si="1"/>
        <v>2.6496665086869573E-2</v>
      </c>
    </row>
    <row r="13" spans="1:8" x14ac:dyDescent="0.25">
      <c r="A13" s="18" t="s">
        <v>10</v>
      </c>
      <c r="B13" s="19">
        <v>3473</v>
      </c>
      <c r="C13" s="19">
        <v>3731</v>
      </c>
      <c r="D13" s="19">
        <v>3977</v>
      </c>
      <c r="E13" s="19">
        <v>4698</v>
      </c>
      <c r="F13" s="20">
        <f t="shared" si="2"/>
        <v>0.18129243148101581</v>
      </c>
      <c r="G13" s="19">
        <f t="shared" si="0"/>
        <v>721</v>
      </c>
      <c r="H13" s="20">
        <f t="shared" si="1"/>
        <v>1.0861297668450681E-2</v>
      </c>
    </row>
    <row r="14" spans="1:8" x14ac:dyDescent="0.25">
      <c r="A14" s="9" t="s">
        <v>11</v>
      </c>
      <c r="B14" s="10">
        <v>80478</v>
      </c>
      <c r="C14" s="10">
        <v>89290</v>
      </c>
      <c r="D14" s="10">
        <v>85997</v>
      </c>
      <c r="E14" s="10">
        <v>92811</v>
      </c>
      <c r="F14" s="11">
        <f t="shared" si="2"/>
        <v>7.9235322162400923E-2</v>
      </c>
      <c r="G14" s="10">
        <f t="shared" si="0"/>
        <v>6814</v>
      </c>
      <c r="H14" s="11">
        <f t="shared" si="1"/>
        <v>0.21456958235559306</v>
      </c>
    </row>
    <row r="15" spans="1:8" x14ac:dyDescent="0.25">
      <c r="A15" s="21" t="s">
        <v>12</v>
      </c>
      <c r="B15" s="13">
        <v>6138</v>
      </c>
      <c r="C15" s="13">
        <v>9476</v>
      </c>
      <c r="D15" s="13">
        <v>9166</v>
      </c>
      <c r="E15" s="13">
        <v>8390</v>
      </c>
      <c r="F15" s="14">
        <f t="shared" si="2"/>
        <v>-8.4660702596552451E-2</v>
      </c>
      <c r="G15" s="13">
        <f t="shared" si="0"/>
        <v>-776</v>
      </c>
      <c r="H15" s="14">
        <f t="shared" si="1"/>
        <v>1.9396825763793361E-2</v>
      </c>
    </row>
    <row r="16" spans="1:8" x14ac:dyDescent="0.25">
      <c r="A16" s="15" t="s">
        <v>8</v>
      </c>
      <c r="B16" s="16">
        <v>43419</v>
      </c>
      <c r="C16" s="16">
        <v>49699</v>
      </c>
      <c r="D16" s="16">
        <v>45024</v>
      </c>
      <c r="E16" s="16">
        <v>53165</v>
      </c>
      <c r="F16" s="17">
        <f t="shared" si="2"/>
        <v>0.18081467661691542</v>
      </c>
      <c r="G16" s="16">
        <f t="shared" si="0"/>
        <v>8141</v>
      </c>
      <c r="H16" s="17">
        <f t="shared" si="1"/>
        <v>0.12291206695257141</v>
      </c>
    </row>
    <row r="17" spans="1:8" x14ac:dyDescent="0.25">
      <c r="A17" s="15" t="s">
        <v>9</v>
      </c>
      <c r="B17" s="16">
        <v>22524</v>
      </c>
      <c r="C17" s="16">
        <v>21515</v>
      </c>
      <c r="D17" s="16">
        <v>22190</v>
      </c>
      <c r="E17" s="16">
        <v>21159</v>
      </c>
      <c r="F17" s="17">
        <f t="shared" si="2"/>
        <v>-4.646237043713386E-2</v>
      </c>
      <c r="G17" s="16">
        <f t="shared" si="0"/>
        <v>-1031</v>
      </c>
      <c r="H17" s="17">
        <f t="shared" si="1"/>
        <v>4.8917453675340138E-2</v>
      </c>
    </row>
    <row r="18" spans="1:8" x14ac:dyDescent="0.25">
      <c r="A18" s="22" t="s">
        <v>10</v>
      </c>
      <c r="B18" s="23">
        <v>8397</v>
      </c>
      <c r="C18" s="23">
        <v>8600</v>
      </c>
      <c r="D18" s="23">
        <v>9617</v>
      </c>
      <c r="E18" s="23">
        <v>10097</v>
      </c>
      <c r="F18" s="24">
        <f t="shared" si="2"/>
        <v>4.9911614848705321E-2</v>
      </c>
      <c r="G18" s="23">
        <f t="shared" si="0"/>
        <v>480</v>
      </c>
      <c r="H18" s="24">
        <f t="shared" si="1"/>
        <v>2.334323596388815E-2</v>
      </c>
    </row>
    <row r="19" spans="1:8" x14ac:dyDescent="0.25">
      <c r="A19" s="276" t="s">
        <v>13</v>
      </c>
      <c r="B19" s="277"/>
      <c r="C19" s="277"/>
      <c r="D19" s="277"/>
      <c r="E19" s="277"/>
      <c r="F19" s="277"/>
      <c r="G19" s="277"/>
      <c r="H19" s="277"/>
    </row>
    <row r="20" spans="1:8" ht="21" x14ac:dyDescent="0.35">
      <c r="A20" s="278" t="s">
        <v>14</v>
      </c>
      <c r="B20" s="279"/>
      <c r="C20" s="279"/>
      <c r="D20" s="279"/>
      <c r="E20" s="279"/>
      <c r="F20" s="279"/>
      <c r="G20" s="279"/>
      <c r="H20" s="279"/>
    </row>
    <row r="21" spans="1:8" x14ac:dyDescent="0.25">
      <c r="A21" s="1"/>
      <c r="B21" s="264" t="s">
        <v>145</v>
      </c>
      <c r="C21" s="265"/>
      <c r="D21" s="265"/>
      <c r="E21" s="265"/>
      <c r="F21" s="265"/>
      <c r="G21" s="265"/>
      <c r="H21" s="266"/>
    </row>
    <row r="22" spans="1:8" x14ac:dyDescent="0.25">
      <c r="A22" s="3"/>
      <c r="B22" s="5">
        <f>B$6</f>
        <v>2023</v>
      </c>
      <c r="C22" s="5">
        <f>C$6</f>
        <v>2024</v>
      </c>
      <c r="D22" s="5">
        <f>D$6</f>
        <v>2025</v>
      </c>
      <c r="E22" s="5">
        <f>E$6</f>
        <v>2026</v>
      </c>
      <c r="F22" s="5" t="str">
        <f>CONCATENATE("var ",RIGHT(E22,2),"/",RIGHT(D22,2))</f>
        <v>var 26/25</v>
      </c>
      <c r="G22" s="5" t="str">
        <f>CONCATENATE("dif ",RIGHT(E22,2),"-",RIGHT(D22,2))</f>
        <v>dif 26-25</v>
      </c>
      <c r="H22" s="5" t="str">
        <f>CONCATENATE("cuota ",RIGHT(E22,2))</f>
        <v>cuota 26</v>
      </c>
    </row>
    <row r="23" spans="1:8" x14ac:dyDescent="0.25">
      <c r="A23" s="6" t="s">
        <v>15</v>
      </c>
      <c r="B23" s="7">
        <v>403637</v>
      </c>
      <c r="C23" s="7">
        <v>420635</v>
      </c>
      <c r="D23" s="7">
        <v>422462</v>
      </c>
      <c r="E23" s="7">
        <v>432545</v>
      </c>
      <c r="F23" s="8">
        <f>E23/D23-1</f>
        <v>2.386723539631963E-2</v>
      </c>
      <c r="G23" s="7">
        <f t="shared" ref="G23:G54" si="3">E23-D23</f>
        <v>10083</v>
      </c>
      <c r="H23" s="8">
        <f t="shared" ref="H23:H54" si="4">E23/$E$23</f>
        <v>1</v>
      </c>
    </row>
    <row r="24" spans="1:8" x14ac:dyDescent="0.25">
      <c r="A24" s="9" t="s">
        <v>16</v>
      </c>
      <c r="B24" s="10">
        <v>60988</v>
      </c>
      <c r="C24" s="10">
        <v>53825</v>
      </c>
      <c r="D24" s="10">
        <v>55404</v>
      </c>
      <c r="E24" s="10">
        <v>55604</v>
      </c>
      <c r="F24" s="11">
        <f t="shared" ref="F24:F54" si="5">E24/D24-1</f>
        <v>3.6098476644286226E-3</v>
      </c>
      <c r="G24" s="10">
        <f t="shared" si="3"/>
        <v>200</v>
      </c>
      <c r="H24" s="11">
        <f t="shared" si="4"/>
        <v>0.12855078662335712</v>
      </c>
    </row>
    <row r="25" spans="1:8" x14ac:dyDescent="0.25">
      <c r="A25" s="12" t="s">
        <v>17</v>
      </c>
      <c r="B25" s="13">
        <v>24326</v>
      </c>
      <c r="C25" s="13">
        <v>18790</v>
      </c>
      <c r="D25" s="13">
        <v>17933</v>
      </c>
      <c r="E25" s="13">
        <v>18416</v>
      </c>
      <c r="F25" s="14">
        <f t="shared" si="5"/>
        <v>2.6933586126136166E-2</v>
      </c>
      <c r="G25" s="13">
        <f t="shared" si="3"/>
        <v>483</v>
      </c>
      <c r="H25" s="14">
        <f t="shared" si="4"/>
        <v>4.2575916956617228E-2</v>
      </c>
    </row>
    <row r="26" spans="1:8" x14ac:dyDescent="0.25">
      <c r="A26" s="25" t="s">
        <v>18</v>
      </c>
      <c r="B26" s="13">
        <v>16976</v>
      </c>
      <c r="C26" s="13">
        <v>6820</v>
      </c>
      <c r="D26" s="13">
        <v>7825</v>
      </c>
      <c r="E26" s="13">
        <v>8187</v>
      </c>
      <c r="F26" s="26">
        <f t="shared" si="5"/>
        <v>4.6261980830671012E-2</v>
      </c>
      <c r="G26" s="13">
        <f t="shared" si="3"/>
        <v>362</v>
      </c>
      <c r="H26" s="26">
        <f t="shared" si="4"/>
        <v>1.8927510432440554E-2</v>
      </c>
    </row>
    <row r="27" spans="1:8" x14ac:dyDescent="0.25">
      <c r="A27" s="25" t="s">
        <v>19</v>
      </c>
      <c r="B27" s="27">
        <f>B25-B26</f>
        <v>7350</v>
      </c>
      <c r="C27" s="27">
        <f>C25-C26</f>
        <v>11970</v>
      </c>
      <c r="D27" s="27">
        <f>D25-D26</f>
        <v>10108</v>
      </c>
      <c r="E27" s="27">
        <f>E25-E26</f>
        <v>10229</v>
      </c>
      <c r="F27" s="26">
        <f t="shared" si="5"/>
        <v>1.1970716264344983E-2</v>
      </c>
      <c r="G27" s="27">
        <f t="shared" si="3"/>
        <v>121</v>
      </c>
      <c r="H27" s="26">
        <f t="shared" si="4"/>
        <v>2.3648406524176675E-2</v>
      </c>
    </row>
    <row r="28" spans="1:8" x14ac:dyDescent="0.25">
      <c r="A28" s="18" t="s">
        <v>20</v>
      </c>
      <c r="B28" s="19">
        <v>36662</v>
      </c>
      <c r="C28" s="19">
        <v>35035</v>
      </c>
      <c r="D28" s="19">
        <v>37471</v>
      </c>
      <c r="E28" s="19">
        <v>37188</v>
      </c>
      <c r="F28" s="20">
        <f t="shared" si="5"/>
        <v>-7.5525072722906206E-3</v>
      </c>
      <c r="G28" s="19">
        <f t="shared" si="3"/>
        <v>-283</v>
      </c>
      <c r="H28" s="20">
        <f t="shared" si="4"/>
        <v>8.5974869666739881E-2</v>
      </c>
    </row>
    <row r="29" spans="1:8" x14ac:dyDescent="0.25">
      <c r="A29" s="9" t="s">
        <v>21</v>
      </c>
      <c r="B29" s="10">
        <v>342649</v>
      </c>
      <c r="C29" s="10">
        <v>366810</v>
      </c>
      <c r="D29" s="10">
        <v>367058</v>
      </c>
      <c r="E29" s="10">
        <v>376941</v>
      </c>
      <c r="F29" s="11">
        <f t="shared" si="5"/>
        <v>2.6924900152019537E-2</v>
      </c>
      <c r="G29" s="10">
        <f t="shared" si="3"/>
        <v>9883</v>
      </c>
      <c r="H29" s="11">
        <f t="shared" si="4"/>
        <v>0.87144921337664294</v>
      </c>
    </row>
    <row r="30" spans="1:8" x14ac:dyDescent="0.25">
      <c r="A30" s="12" t="s">
        <v>22</v>
      </c>
      <c r="B30" s="13">
        <v>38646</v>
      </c>
      <c r="C30" s="13">
        <v>42271</v>
      </c>
      <c r="D30" s="13">
        <v>41200</v>
      </c>
      <c r="E30" s="13">
        <v>42232</v>
      </c>
      <c r="F30" s="14">
        <f t="shared" si="5"/>
        <v>2.5048543689320413E-2</v>
      </c>
      <c r="G30" s="13">
        <f t="shared" si="3"/>
        <v>1032</v>
      </c>
      <c r="H30" s="14">
        <f t="shared" si="4"/>
        <v>9.7636084106855939E-2</v>
      </c>
    </row>
    <row r="31" spans="1:8" x14ac:dyDescent="0.25">
      <c r="A31" s="15" t="s">
        <v>23</v>
      </c>
      <c r="B31" s="16">
        <v>2843</v>
      </c>
      <c r="C31" s="16">
        <v>2806</v>
      </c>
      <c r="D31" s="16">
        <v>2983</v>
      </c>
      <c r="E31" s="16">
        <v>3753</v>
      </c>
      <c r="F31" s="17">
        <f t="shared" si="5"/>
        <v>0.25812939993295347</v>
      </c>
      <c r="G31" s="16">
        <f t="shared" si="3"/>
        <v>770</v>
      </c>
      <c r="H31" s="17">
        <f t="shared" si="4"/>
        <v>8.6765538845669232E-3</v>
      </c>
    </row>
    <row r="32" spans="1:8" x14ac:dyDescent="0.25">
      <c r="A32" s="15" t="s">
        <v>24</v>
      </c>
      <c r="B32" s="16">
        <v>572</v>
      </c>
      <c r="C32" s="16">
        <v>486</v>
      </c>
      <c r="D32" s="16">
        <v>636</v>
      </c>
      <c r="E32" s="16">
        <v>796</v>
      </c>
      <c r="F32" s="17">
        <f t="shared" si="5"/>
        <v>0.2515723270440251</v>
      </c>
      <c r="G32" s="16">
        <f t="shared" si="3"/>
        <v>160</v>
      </c>
      <c r="H32" s="17">
        <f t="shared" si="4"/>
        <v>1.8402709544671652E-3</v>
      </c>
    </row>
    <row r="33" spans="1:8" x14ac:dyDescent="0.25">
      <c r="A33" s="15" t="s">
        <v>25</v>
      </c>
      <c r="B33" s="16">
        <v>12291</v>
      </c>
      <c r="C33" s="16">
        <v>9811</v>
      </c>
      <c r="D33" s="16">
        <v>8586</v>
      </c>
      <c r="E33" s="16">
        <v>8424</v>
      </c>
      <c r="F33" s="17">
        <f t="shared" si="5"/>
        <v>-1.8867924528301883E-2</v>
      </c>
      <c r="G33" s="16">
        <f t="shared" si="3"/>
        <v>-162</v>
      </c>
      <c r="H33" s="17">
        <f t="shared" si="4"/>
        <v>1.9475430302049498E-2</v>
      </c>
    </row>
    <row r="34" spans="1:8" x14ac:dyDescent="0.25">
      <c r="A34" s="15" t="s">
        <v>26</v>
      </c>
      <c r="B34" s="16">
        <v>2324</v>
      </c>
      <c r="C34" s="16">
        <v>3048</v>
      </c>
      <c r="D34" s="16">
        <v>2600</v>
      </c>
      <c r="E34" s="16">
        <v>3048</v>
      </c>
      <c r="F34" s="17">
        <f t="shared" si="5"/>
        <v>0.17230769230769227</v>
      </c>
      <c r="G34" s="16">
        <f t="shared" si="3"/>
        <v>448</v>
      </c>
      <c r="H34" s="17">
        <f t="shared" si="4"/>
        <v>7.0466656648441204E-3</v>
      </c>
    </row>
    <row r="35" spans="1:8" x14ac:dyDescent="0.25">
      <c r="A35" s="15" t="s">
        <v>27</v>
      </c>
      <c r="B35" s="16">
        <v>10905</v>
      </c>
      <c r="C35" s="16">
        <v>11685</v>
      </c>
      <c r="D35" s="16">
        <v>9053</v>
      </c>
      <c r="E35" s="16">
        <v>9026</v>
      </c>
      <c r="F35" s="17">
        <f t="shared" si="5"/>
        <v>-2.9824367612946157E-3</v>
      </c>
      <c r="G35" s="16">
        <f t="shared" si="3"/>
        <v>-27</v>
      </c>
      <c r="H35" s="17">
        <f t="shared" si="4"/>
        <v>2.0867193008819892E-2</v>
      </c>
    </row>
    <row r="36" spans="1:8" x14ac:dyDescent="0.25">
      <c r="A36" s="15" t="s">
        <v>28</v>
      </c>
      <c r="B36" s="16">
        <v>471</v>
      </c>
      <c r="C36" s="16">
        <v>473</v>
      </c>
      <c r="D36" s="16">
        <v>462</v>
      </c>
      <c r="E36" s="16">
        <v>589</v>
      </c>
      <c r="F36" s="17">
        <f t="shared" si="5"/>
        <v>0.27489177489177496</v>
      </c>
      <c r="G36" s="16">
        <f t="shared" si="3"/>
        <v>127</v>
      </c>
      <c r="H36" s="17">
        <f t="shared" si="4"/>
        <v>1.3617080303783421E-3</v>
      </c>
    </row>
    <row r="37" spans="1:8" x14ac:dyDescent="0.25">
      <c r="A37" s="15" t="s">
        <v>29</v>
      </c>
      <c r="B37" s="16">
        <v>128763</v>
      </c>
      <c r="C37" s="16">
        <v>146555</v>
      </c>
      <c r="D37" s="16">
        <v>150351</v>
      </c>
      <c r="E37" s="16">
        <v>150130</v>
      </c>
      <c r="F37" s="17">
        <f t="shared" si="5"/>
        <v>-1.4698937818837798E-3</v>
      </c>
      <c r="G37" s="16">
        <f t="shared" si="3"/>
        <v>-221</v>
      </c>
      <c r="H37" s="17">
        <f t="shared" si="4"/>
        <v>0.34708527436451697</v>
      </c>
    </row>
    <row r="38" spans="1:8" x14ac:dyDescent="0.25">
      <c r="A38" s="15" t="s">
        <v>30</v>
      </c>
      <c r="B38" s="16">
        <v>17335</v>
      </c>
      <c r="C38" s="16">
        <v>16355</v>
      </c>
      <c r="D38" s="16">
        <v>16262</v>
      </c>
      <c r="E38" s="16">
        <v>16870</v>
      </c>
      <c r="F38" s="17">
        <f t="shared" si="5"/>
        <v>3.7387775181404459E-2</v>
      </c>
      <c r="G38" s="16">
        <f t="shared" si="3"/>
        <v>608</v>
      </c>
      <c r="H38" s="17">
        <f t="shared" si="4"/>
        <v>3.9001722364147083E-2</v>
      </c>
    </row>
    <row r="39" spans="1:8" ht="15.75" customHeight="1" x14ac:dyDescent="0.25">
      <c r="A39" s="15" t="s">
        <v>31</v>
      </c>
      <c r="B39" s="16">
        <v>12828</v>
      </c>
      <c r="C39" s="16">
        <v>13586</v>
      </c>
      <c r="D39" s="16">
        <v>12623</v>
      </c>
      <c r="E39" s="16">
        <v>13601</v>
      </c>
      <c r="F39" s="17">
        <f t="shared" si="5"/>
        <v>7.7477620217064169E-2</v>
      </c>
      <c r="G39" s="16">
        <f t="shared" si="3"/>
        <v>978</v>
      </c>
      <c r="H39" s="17">
        <f t="shared" si="4"/>
        <v>3.1444127200638085E-2</v>
      </c>
    </row>
    <row r="40" spans="1:8" x14ac:dyDescent="0.25">
      <c r="A40" s="15" t="s">
        <v>32</v>
      </c>
      <c r="B40" s="16">
        <v>12734</v>
      </c>
      <c r="C40" s="16">
        <v>13140</v>
      </c>
      <c r="D40" s="16">
        <v>11962</v>
      </c>
      <c r="E40" s="16">
        <v>12660</v>
      </c>
      <c r="F40" s="17">
        <f t="shared" si="5"/>
        <v>5.8351446246447169E-2</v>
      </c>
      <c r="G40" s="16">
        <f t="shared" si="3"/>
        <v>698</v>
      </c>
      <c r="H40" s="17">
        <f t="shared" si="4"/>
        <v>2.9268631009490342E-2</v>
      </c>
    </row>
    <row r="41" spans="1:8" x14ac:dyDescent="0.25">
      <c r="A41" s="15" t="s">
        <v>33</v>
      </c>
      <c r="B41" s="16">
        <v>12002</v>
      </c>
      <c r="C41" s="16">
        <v>15302</v>
      </c>
      <c r="D41" s="16">
        <v>18741</v>
      </c>
      <c r="E41" s="16">
        <v>20714</v>
      </c>
      <c r="F41" s="17">
        <f t="shared" si="5"/>
        <v>0.10527719972253347</v>
      </c>
      <c r="G41" s="16">
        <f t="shared" si="3"/>
        <v>1973</v>
      </c>
      <c r="H41" s="17">
        <f t="shared" si="4"/>
        <v>4.7888658983458371E-2</v>
      </c>
    </row>
    <row r="42" spans="1:8" x14ac:dyDescent="0.25">
      <c r="A42" s="15" t="s">
        <v>34</v>
      </c>
      <c r="B42" s="16">
        <v>4920</v>
      </c>
      <c r="C42" s="16">
        <v>4694</v>
      </c>
      <c r="D42" s="16">
        <v>4738</v>
      </c>
      <c r="E42" s="16">
        <v>4338</v>
      </c>
      <c r="F42" s="17">
        <f t="shared" si="5"/>
        <v>-8.4423807513718918E-2</v>
      </c>
      <c r="G42" s="16">
        <f t="shared" si="3"/>
        <v>-400</v>
      </c>
      <c r="H42" s="17">
        <f t="shared" si="4"/>
        <v>1.002901432220925E-2</v>
      </c>
    </row>
    <row r="43" spans="1:8" x14ac:dyDescent="0.25">
      <c r="A43" s="15" t="s">
        <v>35</v>
      </c>
      <c r="B43" s="16">
        <v>16063</v>
      </c>
      <c r="C43" s="16">
        <v>16842</v>
      </c>
      <c r="D43" s="16">
        <v>17994</v>
      </c>
      <c r="E43" s="16">
        <v>17066</v>
      </c>
      <c r="F43" s="17">
        <f t="shared" si="5"/>
        <v>-5.1572746471045927E-2</v>
      </c>
      <c r="G43" s="16">
        <f t="shared" si="3"/>
        <v>-928</v>
      </c>
      <c r="H43" s="17">
        <f t="shared" si="4"/>
        <v>3.9454854408211865E-2</v>
      </c>
    </row>
    <row r="44" spans="1:8" x14ac:dyDescent="0.25">
      <c r="A44" s="15" t="s">
        <v>36</v>
      </c>
      <c r="B44" s="16">
        <v>7577</v>
      </c>
      <c r="C44" s="16">
        <v>8183</v>
      </c>
      <c r="D44" s="16">
        <v>8471</v>
      </c>
      <c r="E44" s="16">
        <v>8448</v>
      </c>
      <c r="F44" s="17">
        <f t="shared" si="5"/>
        <v>-2.7151457915239874E-3</v>
      </c>
      <c r="G44" s="16">
        <f t="shared" si="3"/>
        <v>-23</v>
      </c>
      <c r="H44" s="17">
        <f t="shared" si="4"/>
        <v>1.9530915858465593E-2</v>
      </c>
    </row>
    <row r="45" spans="1:8" x14ac:dyDescent="0.25">
      <c r="A45" s="15" t="s">
        <v>37</v>
      </c>
      <c r="B45" s="16">
        <v>12762</v>
      </c>
      <c r="C45" s="16">
        <v>12827</v>
      </c>
      <c r="D45" s="16">
        <v>9792</v>
      </c>
      <c r="E45" s="16">
        <v>9634</v>
      </c>
      <c r="F45" s="17">
        <f t="shared" si="5"/>
        <v>-1.6135620915032733E-2</v>
      </c>
      <c r="G45" s="16">
        <f t="shared" si="3"/>
        <v>-158</v>
      </c>
      <c r="H45" s="17">
        <f t="shared" si="4"/>
        <v>2.2272827104694311E-2</v>
      </c>
    </row>
    <row r="46" spans="1:8" x14ac:dyDescent="0.25">
      <c r="A46" s="15" t="s">
        <v>38</v>
      </c>
      <c r="B46" s="16">
        <v>1912</v>
      </c>
      <c r="C46" s="16">
        <v>1763</v>
      </c>
      <c r="D46" s="16">
        <v>1797</v>
      </c>
      <c r="E46" s="16">
        <v>2138</v>
      </c>
      <c r="F46" s="17">
        <f t="shared" si="5"/>
        <v>0.18976071229827496</v>
      </c>
      <c r="G46" s="16">
        <f t="shared" si="3"/>
        <v>341</v>
      </c>
      <c r="H46" s="17">
        <f t="shared" si="4"/>
        <v>4.9428383174005015E-3</v>
      </c>
    </row>
    <row r="47" spans="1:8" x14ac:dyDescent="0.25">
      <c r="A47" s="15" t="s">
        <v>39</v>
      </c>
      <c r="B47" s="16">
        <v>1688</v>
      </c>
      <c r="C47" s="16">
        <v>2223</v>
      </c>
      <c r="D47" s="16">
        <v>2599</v>
      </c>
      <c r="E47" s="16">
        <v>2674</v>
      </c>
      <c r="F47" s="17">
        <f t="shared" si="5"/>
        <v>2.8857252789534327E-2</v>
      </c>
      <c r="G47" s="16">
        <f t="shared" si="3"/>
        <v>75</v>
      </c>
      <c r="H47" s="17">
        <f t="shared" si="4"/>
        <v>6.1820157440266327E-3</v>
      </c>
    </row>
    <row r="48" spans="1:8" x14ac:dyDescent="0.25">
      <c r="A48" s="15" t="s">
        <v>40</v>
      </c>
      <c r="B48" s="16">
        <v>996</v>
      </c>
      <c r="C48" s="16">
        <v>776</v>
      </c>
      <c r="D48" s="16">
        <v>892</v>
      </c>
      <c r="E48" s="16">
        <v>1092</v>
      </c>
      <c r="F48" s="17">
        <f t="shared" si="5"/>
        <v>0.22421524663677128</v>
      </c>
      <c r="G48" s="16">
        <f t="shared" si="3"/>
        <v>200</v>
      </c>
      <c r="H48" s="17">
        <f t="shared" si="4"/>
        <v>2.5245928169323425E-3</v>
      </c>
    </row>
    <row r="49" spans="1:8" x14ac:dyDescent="0.25">
      <c r="A49" s="15" t="s">
        <v>41</v>
      </c>
      <c r="B49" s="16">
        <v>2983</v>
      </c>
      <c r="C49" s="16">
        <v>2996</v>
      </c>
      <c r="D49" s="16">
        <v>2386</v>
      </c>
      <c r="E49" s="16">
        <v>2350</v>
      </c>
      <c r="F49" s="17">
        <f t="shared" si="5"/>
        <v>-1.5088013411567514E-2</v>
      </c>
      <c r="G49" s="16">
        <f t="shared" si="3"/>
        <v>-36</v>
      </c>
      <c r="H49" s="17">
        <f t="shared" si="4"/>
        <v>5.4329607324093447E-3</v>
      </c>
    </row>
    <row r="50" spans="1:8" x14ac:dyDescent="0.25">
      <c r="A50" s="15" t="s">
        <v>42</v>
      </c>
      <c r="B50" s="16">
        <v>2082</v>
      </c>
      <c r="C50" s="16">
        <v>2900</v>
      </c>
      <c r="D50" s="16">
        <v>2673</v>
      </c>
      <c r="E50" s="16">
        <v>3049</v>
      </c>
      <c r="F50" s="17">
        <f t="shared" si="5"/>
        <v>0.14066591844369625</v>
      </c>
      <c r="G50" s="16">
        <f t="shared" si="3"/>
        <v>376</v>
      </c>
      <c r="H50" s="17">
        <f t="shared" si="4"/>
        <v>7.0489775630281247E-3</v>
      </c>
    </row>
    <row r="51" spans="1:8" x14ac:dyDescent="0.25">
      <c r="A51" s="15" t="s">
        <v>43</v>
      </c>
      <c r="B51" s="16">
        <v>9856</v>
      </c>
      <c r="C51" s="16">
        <v>12717</v>
      </c>
      <c r="D51" s="16">
        <v>14028</v>
      </c>
      <c r="E51" s="16">
        <v>16817</v>
      </c>
      <c r="F51" s="17">
        <f t="shared" si="5"/>
        <v>0.19881665240946678</v>
      </c>
      <c r="G51" s="16">
        <f t="shared" si="3"/>
        <v>2789</v>
      </c>
      <c r="H51" s="17">
        <f t="shared" si="4"/>
        <v>3.8879191760394873E-2</v>
      </c>
    </row>
    <row r="52" spans="1:8" x14ac:dyDescent="0.25">
      <c r="A52" s="15" t="s">
        <v>44</v>
      </c>
      <c r="B52" s="16">
        <v>3770</v>
      </c>
      <c r="C52" s="16">
        <v>3346</v>
      </c>
      <c r="D52" s="16">
        <v>3455</v>
      </c>
      <c r="E52" s="16">
        <v>3787</v>
      </c>
      <c r="F52" s="17">
        <f t="shared" si="5"/>
        <v>9.6092619392185163E-2</v>
      </c>
      <c r="G52" s="16">
        <f t="shared" si="3"/>
        <v>332</v>
      </c>
      <c r="H52" s="17">
        <f t="shared" si="4"/>
        <v>8.7551584228230585E-3</v>
      </c>
    </row>
    <row r="53" spans="1:8" x14ac:dyDescent="0.25">
      <c r="A53" s="28" t="s">
        <v>45</v>
      </c>
      <c r="B53" s="16">
        <v>1154</v>
      </c>
      <c r="C53" s="16">
        <v>1068</v>
      </c>
      <c r="D53" s="16">
        <v>952</v>
      </c>
      <c r="E53" s="16">
        <v>853</v>
      </c>
      <c r="F53" s="17">
        <f t="shared" si="5"/>
        <v>-0.10399159663865543</v>
      </c>
      <c r="G53" s="16">
        <f t="shared" si="3"/>
        <v>-99</v>
      </c>
      <c r="H53" s="17">
        <f t="shared" si="4"/>
        <v>1.9720491509553919E-3</v>
      </c>
    </row>
    <row r="54" spans="1:8" x14ac:dyDescent="0.25">
      <c r="A54" s="18" t="s">
        <v>46</v>
      </c>
      <c r="B54" s="19">
        <f>B29-SUM(B30:B53)</f>
        <v>25172</v>
      </c>
      <c r="C54" s="19">
        <f>C29-SUM(C30:C53)</f>
        <v>20957</v>
      </c>
      <c r="D54" s="19">
        <f>D29-SUM(D30:D53)</f>
        <v>21822</v>
      </c>
      <c r="E54" s="19">
        <f>E29-SUM(E30:E53)</f>
        <v>22852</v>
      </c>
      <c r="F54" s="20">
        <f t="shared" si="5"/>
        <v>4.7200073320502245E-2</v>
      </c>
      <c r="G54" s="19">
        <f t="shared" si="3"/>
        <v>1030</v>
      </c>
      <c r="H54" s="20">
        <f t="shared" si="4"/>
        <v>5.2831497300858871E-2</v>
      </c>
    </row>
    <row r="55" spans="1:8" ht="21" x14ac:dyDescent="0.35">
      <c r="A55" s="280" t="s">
        <v>47</v>
      </c>
      <c r="B55" s="281"/>
      <c r="C55" s="281"/>
      <c r="D55" s="281"/>
      <c r="E55" s="281"/>
      <c r="F55" s="281"/>
      <c r="G55" s="281"/>
      <c r="H55" s="281"/>
    </row>
    <row r="56" spans="1:8" x14ac:dyDescent="0.25">
      <c r="A56" s="1"/>
      <c r="B56" s="264" t="s">
        <v>145</v>
      </c>
      <c r="C56" s="265"/>
      <c r="D56" s="265"/>
      <c r="E56" s="265"/>
      <c r="F56" s="265"/>
      <c r="G56" s="265"/>
      <c r="H56" s="266"/>
    </row>
    <row r="57" spans="1:8" x14ac:dyDescent="0.25">
      <c r="A57" s="3"/>
      <c r="B57" s="5">
        <f>B$6</f>
        <v>2023</v>
      </c>
      <c r="C57" s="5">
        <f>C$6</f>
        <v>2024</v>
      </c>
      <c r="D57" s="5">
        <f>D$6</f>
        <v>2025</v>
      </c>
      <c r="E57" s="5">
        <f>E$6</f>
        <v>2026</v>
      </c>
      <c r="F57" s="5" t="str">
        <f>CONCATENATE("var ",RIGHT(E57,2),"/",RIGHT(D57,2))</f>
        <v>var 26/25</v>
      </c>
      <c r="G57" s="5" t="str">
        <f>CONCATENATE("dif ",RIGHT(E57,2),"-",RIGHT(D57,2))</f>
        <v>dif 26-25</v>
      </c>
      <c r="H57" s="5" t="str">
        <f>CONCATENATE("cuota ",RIGHT(E57,2))</f>
        <v>cuota 26</v>
      </c>
    </row>
    <row r="58" spans="1:8" x14ac:dyDescent="0.25">
      <c r="A58" s="6" t="s">
        <v>48</v>
      </c>
      <c r="B58" s="7">
        <v>403637</v>
      </c>
      <c r="C58" s="7">
        <v>420635</v>
      </c>
      <c r="D58" s="7">
        <v>422462</v>
      </c>
      <c r="E58" s="7">
        <v>432545</v>
      </c>
      <c r="F58" s="8">
        <f>E58/D58-1</f>
        <v>2.386723539631963E-2</v>
      </c>
      <c r="G58" s="7">
        <f t="shared" ref="G58:G68" si="6">E58-D58</f>
        <v>10083</v>
      </c>
      <c r="H58" s="8">
        <f t="shared" ref="H58:H68" si="7">E58/$E$58</f>
        <v>1</v>
      </c>
    </row>
    <row r="59" spans="1:8" x14ac:dyDescent="0.25">
      <c r="A59" s="29" t="s">
        <v>49</v>
      </c>
      <c r="B59" s="30">
        <v>139602</v>
      </c>
      <c r="C59" s="30">
        <v>150956</v>
      </c>
      <c r="D59" s="30">
        <v>146051</v>
      </c>
      <c r="E59" s="30">
        <v>151134</v>
      </c>
      <c r="F59" s="31">
        <f t="shared" ref="F59:F68" si="8">E59/D59-1</f>
        <v>3.4802911311802021E-2</v>
      </c>
      <c r="G59" s="30">
        <f t="shared" si="6"/>
        <v>5083</v>
      </c>
      <c r="H59" s="31">
        <f t="shared" si="7"/>
        <v>0.349406420141257</v>
      </c>
    </row>
    <row r="60" spans="1:8" x14ac:dyDescent="0.25">
      <c r="A60" s="15" t="s">
        <v>50</v>
      </c>
      <c r="B60" s="16">
        <v>102127</v>
      </c>
      <c r="C60" s="16">
        <v>102133</v>
      </c>
      <c r="D60" s="16">
        <v>108758</v>
      </c>
      <c r="E60" s="16">
        <v>112370</v>
      </c>
      <c r="F60" s="17">
        <f t="shared" si="8"/>
        <v>3.3211349969657356E-2</v>
      </c>
      <c r="G60" s="16">
        <f t="shared" si="6"/>
        <v>3612</v>
      </c>
      <c r="H60" s="17">
        <f t="shared" si="7"/>
        <v>0.25978799893652682</v>
      </c>
    </row>
    <row r="61" spans="1:8" x14ac:dyDescent="0.25">
      <c r="A61" s="32" t="s">
        <v>51</v>
      </c>
      <c r="B61" s="33">
        <v>6916</v>
      </c>
      <c r="C61" s="33">
        <v>5790</v>
      </c>
      <c r="D61" s="33">
        <v>4609</v>
      </c>
      <c r="E61" s="33">
        <v>4796</v>
      </c>
      <c r="F61" s="34">
        <f t="shared" si="8"/>
        <v>4.0572792362768562E-2</v>
      </c>
      <c r="G61" s="33">
        <f t="shared" si="6"/>
        <v>187</v>
      </c>
      <c r="H61" s="34">
        <f t="shared" si="7"/>
        <v>1.1087863690483072E-2</v>
      </c>
    </row>
    <row r="62" spans="1:8" x14ac:dyDescent="0.25">
      <c r="A62" s="15" t="s">
        <v>52</v>
      </c>
      <c r="B62" s="16">
        <v>60088</v>
      </c>
      <c r="C62" s="16">
        <v>66083</v>
      </c>
      <c r="D62" s="16">
        <v>65410</v>
      </c>
      <c r="E62" s="16">
        <v>65769</v>
      </c>
      <c r="F62" s="17">
        <f t="shared" si="8"/>
        <v>5.4884574224125515E-3</v>
      </c>
      <c r="G62" s="16">
        <f t="shared" si="6"/>
        <v>359</v>
      </c>
      <c r="H62" s="17">
        <f t="shared" si="7"/>
        <v>0.15205123166375753</v>
      </c>
    </row>
    <row r="63" spans="1:8" x14ac:dyDescent="0.25">
      <c r="A63" s="15" t="s">
        <v>53</v>
      </c>
      <c r="B63" s="16">
        <v>15634</v>
      </c>
      <c r="C63" s="16">
        <v>17228</v>
      </c>
      <c r="D63" s="16">
        <v>20420</v>
      </c>
      <c r="E63" s="16">
        <v>16931</v>
      </c>
      <c r="F63" s="17">
        <f t="shared" si="8"/>
        <v>-0.17086190009794322</v>
      </c>
      <c r="G63" s="16">
        <f t="shared" si="6"/>
        <v>-3489</v>
      </c>
      <c r="H63" s="17">
        <f t="shared" si="7"/>
        <v>3.9142748153371328E-2</v>
      </c>
    </row>
    <row r="64" spans="1:8" x14ac:dyDescent="0.25">
      <c r="A64" s="15" t="s">
        <v>54</v>
      </c>
      <c r="B64" s="16">
        <v>23609</v>
      </c>
      <c r="C64" s="16">
        <v>23403</v>
      </c>
      <c r="D64" s="16">
        <v>24602</v>
      </c>
      <c r="E64" s="16">
        <v>28418</v>
      </c>
      <c r="F64" s="17">
        <f t="shared" si="8"/>
        <v>0.15510934070400784</v>
      </c>
      <c r="G64" s="16">
        <f t="shared" si="6"/>
        <v>3816</v>
      </c>
      <c r="H64" s="17">
        <f t="shared" si="7"/>
        <v>6.5699522593025E-2</v>
      </c>
    </row>
    <row r="65" spans="1:8" x14ac:dyDescent="0.25">
      <c r="A65" s="15" t="s">
        <v>55</v>
      </c>
      <c r="B65" s="16">
        <v>5390</v>
      </c>
      <c r="C65" s="16">
        <v>5217</v>
      </c>
      <c r="D65" s="16">
        <v>5311</v>
      </c>
      <c r="E65" s="16">
        <v>4829</v>
      </c>
      <c r="F65" s="17">
        <f t="shared" si="8"/>
        <v>-9.0755036716249293E-2</v>
      </c>
      <c r="G65" s="16">
        <f t="shared" si="6"/>
        <v>-482</v>
      </c>
      <c r="H65" s="17">
        <f t="shared" si="7"/>
        <v>1.1164156330555203E-2</v>
      </c>
    </row>
    <row r="66" spans="1:8" x14ac:dyDescent="0.25">
      <c r="A66" s="15" t="s">
        <v>56</v>
      </c>
      <c r="B66" s="16">
        <v>22490</v>
      </c>
      <c r="C66" s="16">
        <v>23190</v>
      </c>
      <c r="D66" s="16">
        <v>22528</v>
      </c>
      <c r="E66" s="16">
        <v>23783</v>
      </c>
      <c r="F66" s="17">
        <f t="shared" si="8"/>
        <v>5.5708451704545414E-2</v>
      </c>
      <c r="G66" s="16">
        <f t="shared" si="6"/>
        <v>1255</v>
      </c>
      <c r="H66" s="17">
        <f t="shared" si="7"/>
        <v>5.4983874510166571E-2</v>
      </c>
    </row>
    <row r="67" spans="1:8" x14ac:dyDescent="0.25">
      <c r="A67" s="28" t="s">
        <v>57</v>
      </c>
      <c r="B67" s="23">
        <v>17947</v>
      </c>
      <c r="C67" s="23">
        <v>15841</v>
      </c>
      <c r="D67" s="23">
        <v>14788</v>
      </c>
      <c r="E67" s="23">
        <v>15932</v>
      </c>
      <c r="F67" s="24">
        <f t="shared" si="8"/>
        <v>7.7360021639166998E-2</v>
      </c>
      <c r="G67" s="23">
        <f t="shared" si="6"/>
        <v>1144</v>
      </c>
      <c r="H67" s="24">
        <f t="shared" si="7"/>
        <v>3.6833161867551353E-2</v>
      </c>
    </row>
    <row r="68" spans="1:8" x14ac:dyDescent="0.25">
      <c r="A68" s="35" t="s">
        <v>58</v>
      </c>
      <c r="B68" s="36">
        <f>B58-SUM(B59:B67)</f>
        <v>9834</v>
      </c>
      <c r="C68" s="36">
        <f>C58-SUM(C59:C67)</f>
        <v>10794</v>
      </c>
      <c r="D68" s="36">
        <f>D58-SUM(D59:D67)</f>
        <v>9985</v>
      </c>
      <c r="E68" s="36">
        <f>E58-SUM(E59:E67)</f>
        <v>8583</v>
      </c>
      <c r="F68" s="37">
        <f t="shared" si="8"/>
        <v>-0.14041061592388582</v>
      </c>
      <c r="G68" s="36">
        <f t="shared" si="6"/>
        <v>-1402</v>
      </c>
      <c r="H68" s="37">
        <f t="shared" si="7"/>
        <v>1.984302211330613E-2</v>
      </c>
    </row>
    <row r="69" spans="1:8" ht="21" x14ac:dyDescent="0.35">
      <c r="A69" s="282" t="s">
        <v>59</v>
      </c>
      <c r="B69" s="282"/>
      <c r="C69" s="282"/>
      <c r="D69" s="282"/>
      <c r="E69" s="282"/>
      <c r="F69" s="282"/>
      <c r="G69" s="282"/>
      <c r="H69" s="282"/>
    </row>
    <row r="70" spans="1:8" x14ac:dyDescent="0.25">
      <c r="A70" s="38"/>
      <c r="B70" s="264" t="s">
        <v>145</v>
      </c>
      <c r="C70" s="265"/>
      <c r="D70" s="265"/>
      <c r="E70" s="265"/>
      <c r="F70" s="265"/>
      <c r="G70" s="265"/>
      <c r="H70" s="266"/>
    </row>
    <row r="71" spans="1:8" x14ac:dyDescent="0.25">
      <c r="A71" s="3"/>
      <c r="B71" s="5">
        <f>B$6</f>
        <v>2023</v>
      </c>
      <c r="C71" s="5">
        <f>C$6</f>
        <v>2024</v>
      </c>
      <c r="D71" s="5">
        <f>D$6</f>
        <v>2025</v>
      </c>
      <c r="E71" s="5">
        <f>E$6</f>
        <v>2026</v>
      </c>
      <c r="F71" s="5" t="str">
        <f>CONCATENATE("var ",RIGHT(E71,2),"/",RIGHT(D71,2))</f>
        <v>var 26/25</v>
      </c>
      <c r="G71" s="5" t="str">
        <f>CONCATENATE("dif ",RIGHT(E71,2),"-",RIGHT(D71,2))</f>
        <v>dif 26-25</v>
      </c>
      <c r="H71" s="5" t="str">
        <f>CONCATENATE("cuota ",RIGHT(E71,2))</f>
        <v>cuota 26</v>
      </c>
    </row>
    <row r="72" spans="1:8" x14ac:dyDescent="0.25">
      <c r="A72" s="39" t="s">
        <v>4</v>
      </c>
      <c r="B72" s="40">
        <v>2930663</v>
      </c>
      <c r="C72" s="40">
        <v>3037982</v>
      </c>
      <c r="D72" s="40">
        <v>3019532</v>
      </c>
      <c r="E72" s="40">
        <v>2971157</v>
      </c>
      <c r="F72" s="41">
        <f>E72/D72-1</f>
        <v>-1.6020694597705831E-2</v>
      </c>
      <c r="G72" s="40">
        <f t="shared" ref="G72:G83" si="9">E72-D72</f>
        <v>-48375</v>
      </c>
      <c r="H72" s="41">
        <f t="shared" ref="H72:H83" si="10">E72/$E$72</f>
        <v>1</v>
      </c>
    </row>
    <row r="73" spans="1:8" x14ac:dyDescent="0.25">
      <c r="A73" s="42" t="s">
        <v>5</v>
      </c>
      <c r="B73" s="43">
        <v>2233177</v>
      </c>
      <c r="C73" s="43">
        <v>2256674</v>
      </c>
      <c r="D73" s="43">
        <v>2260738</v>
      </c>
      <c r="E73" s="43">
        <v>2191463</v>
      </c>
      <c r="F73" s="44">
        <f t="shared" ref="F73:F83" si="11">E73/D73-1</f>
        <v>-3.0642648551048368E-2</v>
      </c>
      <c r="G73" s="43">
        <f t="shared" si="9"/>
        <v>-69275</v>
      </c>
      <c r="H73" s="44">
        <f t="shared" si="10"/>
        <v>0.73757899700352425</v>
      </c>
    </row>
    <row r="74" spans="1:8" x14ac:dyDescent="0.25">
      <c r="A74" s="15" t="s">
        <v>6</v>
      </c>
      <c r="B74" s="16">
        <v>411312</v>
      </c>
      <c r="C74" s="16">
        <v>401487</v>
      </c>
      <c r="D74" s="16">
        <v>412275</v>
      </c>
      <c r="E74" s="16">
        <v>423573</v>
      </c>
      <c r="F74" s="17">
        <f t="shared" si="11"/>
        <v>2.7404038566490874E-2</v>
      </c>
      <c r="G74" s="16">
        <f t="shared" si="9"/>
        <v>11298</v>
      </c>
      <c r="H74" s="17">
        <f t="shared" si="10"/>
        <v>0.14256163508020614</v>
      </c>
    </row>
    <row r="75" spans="1:8" x14ac:dyDescent="0.25">
      <c r="A75" s="15" t="s">
        <v>7</v>
      </c>
      <c r="B75" s="16">
        <v>1450169</v>
      </c>
      <c r="C75" s="16">
        <v>1502602</v>
      </c>
      <c r="D75" s="16">
        <v>1469475</v>
      </c>
      <c r="E75" s="16">
        <v>1417016</v>
      </c>
      <c r="F75" s="17">
        <f t="shared" si="11"/>
        <v>-3.5699144252198889E-2</v>
      </c>
      <c r="G75" s="16">
        <f t="shared" si="9"/>
        <v>-52459</v>
      </c>
      <c r="H75" s="17">
        <f t="shared" si="10"/>
        <v>0.47692397271500631</v>
      </c>
    </row>
    <row r="76" spans="1:8" x14ac:dyDescent="0.25">
      <c r="A76" s="15" t="s">
        <v>8</v>
      </c>
      <c r="B76" s="16">
        <v>315071</v>
      </c>
      <c r="C76" s="16">
        <v>296357</v>
      </c>
      <c r="D76" s="16">
        <v>323157</v>
      </c>
      <c r="E76" s="16">
        <v>293584</v>
      </c>
      <c r="F76" s="17">
        <f t="shared" si="11"/>
        <v>-9.1512794090797933E-2</v>
      </c>
      <c r="G76" s="16">
        <f t="shared" si="9"/>
        <v>-29573</v>
      </c>
      <c r="H76" s="17">
        <f t="shared" si="10"/>
        <v>9.8811338478579216E-2</v>
      </c>
    </row>
    <row r="77" spans="1:8" x14ac:dyDescent="0.25">
      <c r="A77" s="15" t="s">
        <v>9</v>
      </c>
      <c r="B77" s="16">
        <v>43001</v>
      </c>
      <c r="C77" s="16">
        <v>41569</v>
      </c>
      <c r="D77" s="16">
        <v>41316</v>
      </c>
      <c r="E77" s="16">
        <v>41985</v>
      </c>
      <c r="F77" s="17">
        <f t="shared" si="11"/>
        <v>1.6192274179494648E-2</v>
      </c>
      <c r="G77" s="16">
        <f t="shared" si="9"/>
        <v>669</v>
      </c>
      <c r="H77" s="17">
        <f t="shared" si="10"/>
        <v>1.4130858786661224E-2</v>
      </c>
    </row>
    <row r="78" spans="1:8" x14ac:dyDescent="0.25">
      <c r="A78" s="18" t="s">
        <v>10</v>
      </c>
      <c r="B78" s="19">
        <v>13624</v>
      </c>
      <c r="C78" s="19">
        <v>14659</v>
      </c>
      <c r="D78" s="19">
        <v>14515</v>
      </c>
      <c r="E78" s="19">
        <v>15305</v>
      </c>
      <c r="F78" s="20">
        <f t="shared" si="11"/>
        <v>5.4426455390974793E-2</v>
      </c>
      <c r="G78" s="19">
        <f t="shared" si="9"/>
        <v>790</v>
      </c>
      <c r="H78" s="20">
        <f t="shared" si="10"/>
        <v>5.1511919430713357E-3</v>
      </c>
    </row>
    <row r="79" spans="1:8" x14ac:dyDescent="0.25">
      <c r="A79" s="42" t="s">
        <v>11</v>
      </c>
      <c r="B79" s="43">
        <v>697486</v>
      </c>
      <c r="C79" s="43">
        <v>781308</v>
      </c>
      <c r="D79" s="43">
        <v>758794</v>
      </c>
      <c r="E79" s="43">
        <v>779694</v>
      </c>
      <c r="F79" s="44">
        <f t="shared" si="11"/>
        <v>2.7543707514819493E-2</v>
      </c>
      <c r="G79" s="43">
        <f t="shared" si="9"/>
        <v>20900</v>
      </c>
      <c r="H79" s="44">
        <f t="shared" si="10"/>
        <v>0.26242100299647581</v>
      </c>
    </row>
    <row r="80" spans="1:8" x14ac:dyDescent="0.25">
      <c r="A80" s="21" t="s">
        <v>12</v>
      </c>
      <c r="B80" s="16">
        <v>43378</v>
      </c>
      <c r="C80" s="16">
        <v>56155</v>
      </c>
      <c r="D80" s="16">
        <v>59657</v>
      </c>
      <c r="E80" s="16">
        <v>60107</v>
      </c>
      <c r="F80" s="17">
        <f t="shared" si="11"/>
        <v>7.5431215113062056E-3</v>
      </c>
      <c r="G80" s="16">
        <f t="shared" si="9"/>
        <v>450</v>
      </c>
      <c r="H80" s="17">
        <f t="shared" si="10"/>
        <v>2.0230166228173065E-2</v>
      </c>
    </row>
    <row r="81" spans="1:8" x14ac:dyDescent="0.25">
      <c r="A81" s="15" t="s">
        <v>8</v>
      </c>
      <c r="B81" s="16">
        <v>406502</v>
      </c>
      <c r="C81" s="16">
        <v>467230</v>
      </c>
      <c r="D81" s="16">
        <v>446058</v>
      </c>
      <c r="E81" s="16">
        <v>476120</v>
      </c>
      <c r="F81" s="17">
        <f t="shared" si="11"/>
        <v>6.739482309475453E-2</v>
      </c>
      <c r="G81" s="16">
        <f t="shared" si="9"/>
        <v>30062</v>
      </c>
      <c r="H81" s="17">
        <f t="shared" si="10"/>
        <v>0.16024733798988072</v>
      </c>
    </row>
    <row r="82" spans="1:8" x14ac:dyDescent="0.25">
      <c r="A82" s="15" t="s">
        <v>9</v>
      </c>
      <c r="B82" s="16">
        <v>176465</v>
      </c>
      <c r="C82" s="16">
        <v>181694</v>
      </c>
      <c r="D82" s="16">
        <v>171122</v>
      </c>
      <c r="E82" s="16">
        <v>161719</v>
      </c>
      <c r="F82" s="17">
        <f t="shared" si="11"/>
        <v>-5.4949100641647486E-2</v>
      </c>
      <c r="G82" s="16">
        <f t="shared" si="9"/>
        <v>-9403</v>
      </c>
      <c r="H82" s="17">
        <f t="shared" si="10"/>
        <v>5.4429638016436022E-2</v>
      </c>
    </row>
    <row r="83" spans="1:8" x14ac:dyDescent="0.25">
      <c r="A83" s="22" t="s">
        <v>10</v>
      </c>
      <c r="B83" s="36">
        <v>71141</v>
      </c>
      <c r="C83" s="36">
        <v>76229</v>
      </c>
      <c r="D83" s="36">
        <v>81957</v>
      </c>
      <c r="E83" s="36">
        <v>81748</v>
      </c>
      <c r="F83" s="37">
        <f t="shared" si="11"/>
        <v>-2.5501177446709544E-3</v>
      </c>
      <c r="G83" s="36">
        <f t="shared" si="9"/>
        <v>-209</v>
      </c>
      <c r="H83" s="37">
        <f t="shared" si="10"/>
        <v>2.7513860761985986E-2</v>
      </c>
    </row>
    <row r="84" spans="1:8" x14ac:dyDescent="0.25">
      <c r="A84" s="276" t="s">
        <v>13</v>
      </c>
      <c r="B84" s="277"/>
      <c r="C84" s="277"/>
      <c r="D84" s="277"/>
      <c r="E84" s="277"/>
      <c r="F84" s="277"/>
      <c r="G84" s="277"/>
      <c r="H84" s="277"/>
    </row>
    <row r="85" spans="1:8" ht="21" x14ac:dyDescent="0.35">
      <c r="A85" s="282" t="s">
        <v>60</v>
      </c>
      <c r="B85" s="282"/>
      <c r="C85" s="282"/>
      <c r="D85" s="282"/>
      <c r="E85" s="282"/>
      <c r="F85" s="282"/>
      <c r="G85" s="282"/>
      <c r="H85" s="282"/>
    </row>
    <row r="86" spans="1:8" x14ac:dyDescent="0.25">
      <c r="A86" s="38"/>
      <c r="B86" s="264" t="s">
        <v>145</v>
      </c>
      <c r="C86" s="265"/>
      <c r="D86" s="265"/>
      <c r="E86" s="265"/>
      <c r="F86" s="265"/>
      <c r="G86" s="265"/>
      <c r="H86" s="266"/>
    </row>
    <row r="87" spans="1:8" x14ac:dyDescent="0.25">
      <c r="A87" s="3"/>
      <c r="B87" s="5">
        <f>B$6</f>
        <v>2023</v>
      </c>
      <c r="C87" s="5">
        <f>C$6</f>
        <v>2024</v>
      </c>
      <c r="D87" s="5">
        <f>D$6</f>
        <v>2025</v>
      </c>
      <c r="E87" s="5">
        <f>E$6</f>
        <v>2026</v>
      </c>
      <c r="F87" s="5" t="str">
        <f>CONCATENATE("var ",RIGHT(E87,2),"/",RIGHT(D87,2))</f>
        <v>var 26/25</v>
      </c>
      <c r="G87" s="5" t="str">
        <f>CONCATENATE("dif ",RIGHT(E87,2),"-",RIGHT(D87,2))</f>
        <v>dif 26-25</v>
      </c>
      <c r="H87" s="5" t="str">
        <f>CONCATENATE("cuota ",RIGHT(E87,2))</f>
        <v>cuota 26</v>
      </c>
    </row>
    <row r="88" spans="1:8" x14ac:dyDescent="0.25">
      <c r="A88" s="39" t="s">
        <v>15</v>
      </c>
      <c r="B88" s="40">
        <v>2930663</v>
      </c>
      <c r="C88" s="40">
        <v>3037982</v>
      </c>
      <c r="D88" s="40">
        <v>3019532</v>
      </c>
      <c r="E88" s="40">
        <v>2971157</v>
      </c>
      <c r="F88" s="41">
        <f>E88/D88-1</f>
        <v>-1.6020694597705831E-2</v>
      </c>
      <c r="G88" s="40">
        <f t="shared" ref="G88:G119" si="12">E88-D88</f>
        <v>-48375</v>
      </c>
      <c r="H88" s="41">
        <f>E88/$E$88</f>
        <v>1</v>
      </c>
    </row>
    <row r="89" spans="1:8" x14ac:dyDescent="0.25">
      <c r="A89" s="45" t="s">
        <v>16</v>
      </c>
      <c r="B89" s="46">
        <v>281845</v>
      </c>
      <c r="C89" s="46">
        <v>239208</v>
      </c>
      <c r="D89" s="46">
        <v>229765</v>
      </c>
      <c r="E89" s="46">
        <v>235426</v>
      </c>
      <c r="F89" s="47">
        <f t="shared" ref="F89:F119" si="13">E89/D89-1</f>
        <v>2.4638217308989629E-2</v>
      </c>
      <c r="G89" s="46">
        <f t="shared" si="12"/>
        <v>5661</v>
      </c>
      <c r="H89" s="47">
        <f>E89/$E$88</f>
        <v>7.9237145664130162E-2</v>
      </c>
    </row>
    <row r="90" spans="1:8" x14ac:dyDescent="0.25">
      <c r="A90" s="28" t="s">
        <v>17</v>
      </c>
      <c r="B90" s="13">
        <v>87686</v>
      </c>
      <c r="C90" s="13">
        <v>69007</v>
      </c>
      <c r="D90" s="13">
        <v>59579</v>
      </c>
      <c r="E90" s="13">
        <v>54284</v>
      </c>
      <c r="F90" s="14">
        <f t="shared" si="13"/>
        <v>-8.8873596401416566E-2</v>
      </c>
      <c r="G90" s="13">
        <f t="shared" si="12"/>
        <v>-5295</v>
      </c>
      <c r="H90" s="14">
        <f>E90/$E$23</f>
        <v>0.12549908102047186</v>
      </c>
    </row>
    <row r="91" spans="1:8" x14ac:dyDescent="0.25">
      <c r="A91" s="25" t="s">
        <v>18</v>
      </c>
      <c r="B91" s="13">
        <v>69358</v>
      </c>
      <c r="C91" s="13">
        <v>24140</v>
      </c>
      <c r="D91" s="13">
        <v>25742</v>
      </c>
      <c r="E91" s="13">
        <v>32375</v>
      </c>
      <c r="F91" s="26">
        <f t="shared" si="13"/>
        <v>0.25767228653562269</v>
      </c>
      <c r="G91" s="13">
        <f t="shared" si="12"/>
        <v>6633</v>
      </c>
      <c r="H91" s="26">
        <f>E91/$E$23</f>
        <v>7.4847703707128732E-2</v>
      </c>
    </row>
    <row r="92" spans="1:8" x14ac:dyDescent="0.25">
      <c r="A92" s="25" t="s">
        <v>19</v>
      </c>
      <c r="B92" s="27">
        <f>B90-B91</f>
        <v>18328</v>
      </c>
      <c r="C92" s="27">
        <f>C90-C91</f>
        <v>44867</v>
      </c>
      <c r="D92" s="27">
        <f>D90-D91</f>
        <v>33837</v>
      </c>
      <c r="E92" s="27">
        <f>E90-E91</f>
        <v>21909</v>
      </c>
      <c r="F92" s="26">
        <f t="shared" si="13"/>
        <v>-0.35251352070218989</v>
      </c>
      <c r="G92" s="27">
        <f t="shared" si="12"/>
        <v>-11928</v>
      </c>
      <c r="H92" s="26">
        <f>E92/$E$23</f>
        <v>5.065137731334312E-2</v>
      </c>
    </row>
    <row r="93" spans="1:8" x14ac:dyDescent="0.25">
      <c r="A93" s="48" t="s">
        <v>20</v>
      </c>
      <c r="B93" s="19">
        <v>194159</v>
      </c>
      <c r="C93" s="19">
        <v>170201</v>
      </c>
      <c r="D93" s="19">
        <v>170186</v>
      </c>
      <c r="E93" s="19">
        <v>181142</v>
      </c>
      <c r="F93" s="20">
        <f t="shared" si="13"/>
        <v>6.437662322400195E-2</v>
      </c>
      <c r="G93" s="19">
        <f t="shared" si="12"/>
        <v>10956</v>
      </c>
      <c r="H93" s="20">
        <f>E93/$E$23</f>
        <v>0.41878186084684832</v>
      </c>
    </row>
    <row r="94" spans="1:8" x14ac:dyDescent="0.25">
      <c r="A94" s="45" t="s">
        <v>21</v>
      </c>
      <c r="B94" s="46">
        <v>2648818</v>
      </c>
      <c r="C94" s="46">
        <v>2798774</v>
      </c>
      <c r="D94" s="46">
        <v>2789767</v>
      </c>
      <c r="E94" s="46">
        <v>2735731</v>
      </c>
      <c r="F94" s="47">
        <f t="shared" si="13"/>
        <v>-1.9369359519988638E-2</v>
      </c>
      <c r="G94" s="46">
        <f t="shared" si="12"/>
        <v>-54036</v>
      </c>
      <c r="H94" s="47">
        <f t="shared" ref="H94:H119" si="14">E94/$E$88</f>
        <v>0.9207628543358698</v>
      </c>
    </row>
    <row r="95" spans="1:8" x14ac:dyDescent="0.25">
      <c r="A95" s="12" t="s">
        <v>22</v>
      </c>
      <c r="B95" s="49">
        <v>354283</v>
      </c>
      <c r="C95" s="49">
        <v>374647</v>
      </c>
      <c r="D95" s="49">
        <v>368628</v>
      </c>
      <c r="E95" s="49">
        <v>347549</v>
      </c>
      <c r="F95" s="50">
        <f t="shared" si="13"/>
        <v>-5.7182308451880992E-2</v>
      </c>
      <c r="G95" s="49">
        <f t="shared" si="12"/>
        <v>-21079</v>
      </c>
      <c r="H95" s="50">
        <f t="shared" si="14"/>
        <v>0.11697429654508328</v>
      </c>
    </row>
    <row r="96" spans="1:8" x14ac:dyDescent="0.25">
      <c r="A96" s="15" t="s">
        <v>23</v>
      </c>
      <c r="B96" s="16">
        <v>26920</v>
      </c>
      <c r="C96" s="16">
        <v>25917</v>
      </c>
      <c r="D96" s="16">
        <v>26520</v>
      </c>
      <c r="E96" s="16">
        <v>29037</v>
      </c>
      <c r="F96" s="17">
        <f t="shared" si="13"/>
        <v>9.4909502262443546E-2</v>
      </c>
      <c r="G96" s="16">
        <f t="shared" si="12"/>
        <v>2517</v>
      </c>
      <c r="H96" s="17">
        <f t="shared" si="14"/>
        <v>9.7729604998995339E-3</v>
      </c>
    </row>
    <row r="97" spans="1:8" x14ac:dyDescent="0.25">
      <c r="A97" s="15" t="s">
        <v>24</v>
      </c>
      <c r="B97" s="16">
        <v>3465</v>
      </c>
      <c r="C97" s="16">
        <v>2726</v>
      </c>
      <c r="D97" s="16">
        <v>2853</v>
      </c>
      <c r="E97" s="16">
        <v>3275</v>
      </c>
      <c r="F97" s="17">
        <f t="shared" si="13"/>
        <v>0.14791447599018581</v>
      </c>
      <c r="G97" s="16">
        <f t="shared" si="12"/>
        <v>422</v>
      </c>
      <c r="H97" s="17">
        <f t="shared" si="14"/>
        <v>1.1022642021273194E-3</v>
      </c>
    </row>
    <row r="98" spans="1:8" x14ac:dyDescent="0.25">
      <c r="A98" s="15" t="s">
        <v>25</v>
      </c>
      <c r="B98" s="16">
        <v>87732</v>
      </c>
      <c r="C98" s="16">
        <v>78696</v>
      </c>
      <c r="D98" s="16">
        <v>76979</v>
      </c>
      <c r="E98" s="16">
        <v>71034</v>
      </c>
      <c r="F98" s="17">
        <f t="shared" si="13"/>
        <v>-7.7228854622689358E-2</v>
      </c>
      <c r="G98" s="16">
        <f t="shared" si="12"/>
        <v>-5945</v>
      </c>
      <c r="H98" s="17">
        <f t="shared" si="14"/>
        <v>2.3907858117225039E-2</v>
      </c>
    </row>
    <row r="99" spans="1:8" x14ac:dyDescent="0.25">
      <c r="A99" s="15" t="s">
        <v>26</v>
      </c>
      <c r="B99" s="16">
        <v>11639</v>
      </c>
      <c r="C99" s="16">
        <v>13623</v>
      </c>
      <c r="D99" s="16">
        <v>10838</v>
      </c>
      <c r="E99" s="16">
        <v>12508</v>
      </c>
      <c r="F99" s="17">
        <f t="shared" si="13"/>
        <v>0.15408747001291756</v>
      </c>
      <c r="G99" s="16">
        <f t="shared" si="12"/>
        <v>1670</v>
      </c>
      <c r="H99" s="17">
        <f t="shared" si="14"/>
        <v>4.2098078290713015E-3</v>
      </c>
    </row>
    <row r="100" spans="1:8" x14ac:dyDescent="0.25">
      <c r="A100" s="15" t="s">
        <v>27</v>
      </c>
      <c r="B100" s="16">
        <v>92741</v>
      </c>
      <c r="C100" s="16">
        <v>93085</v>
      </c>
      <c r="D100" s="16">
        <v>76890</v>
      </c>
      <c r="E100" s="16">
        <v>71308</v>
      </c>
      <c r="F100" s="17">
        <f t="shared" si="13"/>
        <v>-7.2597216803225395E-2</v>
      </c>
      <c r="G100" s="16">
        <f t="shared" si="12"/>
        <v>-5582</v>
      </c>
      <c r="H100" s="17">
        <f t="shared" si="14"/>
        <v>2.400007808405951E-2</v>
      </c>
    </row>
    <row r="101" spans="1:8" x14ac:dyDescent="0.25">
      <c r="A101" s="15" t="s">
        <v>28</v>
      </c>
      <c r="B101" s="16">
        <v>4696</v>
      </c>
      <c r="C101" s="16">
        <v>4587</v>
      </c>
      <c r="D101" s="16">
        <v>4676</v>
      </c>
      <c r="E101" s="16">
        <v>5109</v>
      </c>
      <c r="F101" s="17">
        <f t="shared" si="13"/>
        <v>9.2600513259195827E-2</v>
      </c>
      <c r="G101" s="16">
        <f t="shared" si="12"/>
        <v>433</v>
      </c>
      <c r="H101" s="17">
        <f t="shared" si="14"/>
        <v>1.7195321553186184E-3</v>
      </c>
    </row>
    <row r="102" spans="1:8" x14ac:dyDescent="0.25">
      <c r="A102" s="15" t="s">
        <v>29</v>
      </c>
      <c r="B102" s="16">
        <v>996744</v>
      </c>
      <c r="C102" s="16">
        <v>1106956</v>
      </c>
      <c r="D102" s="16">
        <v>1111730</v>
      </c>
      <c r="E102" s="16">
        <v>1107629</v>
      </c>
      <c r="F102" s="17">
        <f t="shared" si="13"/>
        <v>-3.6888453131606047E-3</v>
      </c>
      <c r="G102" s="16">
        <f t="shared" si="12"/>
        <v>-4101</v>
      </c>
      <c r="H102" s="17">
        <f t="shared" si="14"/>
        <v>0.37279383082078799</v>
      </c>
    </row>
    <row r="103" spans="1:8" x14ac:dyDescent="0.25">
      <c r="A103" s="15" t="s">
        <v>30</v>
      </c>
      <c r="B103" s="16">
        <v>126041</v>
      </c>
      <c r="C103" s="16">
        <v>128386</v>
      </c>
      <c r="D103" s="16">
        <v>123185</v>
      </c>
      <c r="E103" s="16">
        <v>114976</v>
      </c>
      <c r="F103" s="17">
        <f t="shared" si="13"/>
        <v>-6.6639607095019704E-2</v>
      </c>
      <c r="G103" s="16">
        <f t="shared" si="12"/>
        <v>-8209</v>
      </c>
      <c r="H103" s="17">
        <f t="shared" si="14"/>
        <v>3.8697382871386465E-2</v>
      </c>
    </row>
    <row r="104" spans="1:8" x14ac:dyDescent="0.25">
      <c r="A104" s="15" t="s">
        <v>31</v>
      </c>
      <c r="B104" s="16">
        <v>99985</v>
      </c>
      <c r="C104" s="16">
        <v>107834</v>
      </c>
      <c r="D104" s="16">
        <v>99471</v>
      </c>
      <c r="E104" s="16">
        <v>100593</v>
      </c>
      <c r="F104" s="17">
        <f t="shared" si="13"/>
        <v>1.1279669451397911E-2</v>
      </c>
      <c r="G104" s="16">
        <f t="shared" si="12"/>
        <v>1122</v>
      </c>
      <c r="H104" s="17">
        <f t="shared" si="14"/>
        <v>3.3856507751020899E-2</v>
      </c>
    </row>
    <row r="105" spans="1:8" x14ac:dyDescent="0.25">
      <c r="A105" s="15" t="s">
        <v>32</v>
      </c>
      <c r="B105" s="16">
        <v>106604</v>
      </c>
      <c r="C105" s="16">
        <v>105667</v>
      </c>
      <c r="D105" s="16">
        <v>97876</v>
      </c>
      <c r="E105" s="16">
        <v>98694</v>
      </c>
      <c r="F105" s="17">
        <f t="shared" si="13"/>
        <v>8.3575135886222451E-3</v>
      </c>
      <c r="G105" s="16">
        <f t="shared" si="12"/>
        <v>818</v>
      </c>
      <c r="H105" s="17">
        <f t="shared" si="14"/>
        <v>3.3217362798398063E-2</v>
      </c>
    </row>
    <row r="106" spans="1:8" x14ac:dyDescent="0.25">
      <c r="A106" s="15" t="s">
        <v>33</v>
      </c>
      <c r="B106" s="16">
        <v>92162</v>
      </c>
      <c r="C106" s="16">
        <v>116981</v>
      </c>
      <c r="D106" s="16">
        <v>135667</v>
      </c>
      <c r="E106" s="16">
        <v>139479</v>
      </c>
      <c r="F106" s="17">
        <f t="shared" si="13"/>
        <v>2.8098211060906486E-2</v>
      </c>
      <c r="G106" s="16">
        <f t="shared" si="12"/>
        <v>3812</v>
      </c>
      <c r="H106" s="17">
        <f t="shared" si="14"/>
        <v>4.694433851863096E-2</v>
      </c>
    </row>
    <row r="107" spans="1:8" x14ac:dyDescent="0.25">
      <c r="A107" s="15" t="s">
        <v>34</v>
      </c>
      <c r="B107" s="16">
        <v>47643</v>
      </c>
      <c r="C107" s="16">
        <v>39458</v>
      </c>
      <c r="D107" s="16">
        <v>39003</v>
      </c>
      <c r="E107" s="16">
        <v>36186</v>
      </c>
      <c r="F107" s="17">
        <f t="shared" si="13"/>
        <v>-7.2225213445119563E-2</v>
      </c>
      <c r="G107" s="16">
        <f t="shared" si="12"/>
        <v>-2817</v>
      </c>
      <c r="H107" s="17">
        <f t="shared" si="14"/>
        <v>1.2179093868146315E-2</v>
      </c>
    </row>
    <row r="108" spans="1:8" x14ac:dyDescent="0.25">
      <c r="A108" s="15" t="s">
        <v>35</v>
      </c>
      <c r="B108" s="16">
        <v>119390</v>
      </c>
      <c r="C108" s="16">
        <v>118062</v>
      </c>
      <c r="D108" s="16">
        <v>128754</v>
      </c>
      <c r="E108" s="16">
        <v>119744</v>
      </c>
      <c r="F108" s="17">
        <f t="shared" si="13"/>
        <v>-6.9978408437796125E-2</v>
      </c>
      <c r="G108" s="16">
        <f t="shared" si="12"/>
        <v>-9010</v>
      </c>
      <c r="H108" s="17">
        <f t="shared" si="14"/>
        <v>4.0302144921995034E-2</v>
      </c>
    </row>
    <row r="109" spans="1:8" x14ac:dyDescent="0.25">
      <c r="A109" s="15" t="s">
        <v>36</v>
      </c>
      <c r="B109" s="16">
        <v>59883</v>
      </c>
      <c r="C109" s="16">
        <v>74971</v>
      </c>
      <c r="D109" s="16">
        <v>80617</v>
      </c>
      <c r="E109" s="16">
        <v>77084</v>
      </c>
      <c r="F109" s="17">
        <f t="shared" si="13"/>
        <v>-4.3824503516628033E-2</v>
      </c>
      <c r="G109" s="16">
        <f t="shared" si="12"/>
        <v>-3533</v>
      </c>
      <c r="H109" s="17">
        <f t="shared" si="14"/>
        <v>2.5944101910467875E-2</v>
      </c>
    </row>
    <row r="110" spans="1:8" x14ac:dyDescent="0.25">
      <c r="A110" s="15" t="s">
        <v>37</v>
      </c>
      <c r="B110" s="16">
        <v>94135</v>
      </c>
      <c r="C110" s="16">
        <v>101788</v>
      </c>
      <c r="D110" s="16">
        <v>94215</v>
      </c>
      <c r="E110" s="16">
        <v>81119</v>
      </c>
      <c r="F110" s="17">
        <f t="shared" si="13"/>
        <v>-0.13900122061242903</v>
      </c>
      <c r="G110" s="16">
        <f t="shared" si="12"/>
        <v>-13096</v>
      </c>
      <c r="H110" s="17">
        <f t="shared" si="14"/>
        <v>2.7302158721333136E-2</v>
      </c>
    </row>
    <row r="111" spans="1:8" x14ac:dyDescent="0.25">
      <c r="A111" s="15" t="s">
        <v>38</v>
      </c>
      <c r="B111" s="16">
        <v>12436</v>
      </c>
      <c r="C111" s="16">
        <v>10175</v>
      </c>
      <c r="D111" s="16">
        <v>10792</v>
      </c>
      <c r="E111" s="16">
        <v>12171</v>
      </c>
      <c r="F111" s="17">
        <f t="shared" si="13"/>
        <v>0.12777983691623418</v>
      </c>
      <c r="G111" s="16">
        <f t="shared" si="12"/>
        <v>1379</v>
      </c>
      <c r="H111" s="17">
        <f t="shared" si="14"/>
        <v>4.096384001249345E-3</v>
      </c>
    </row>
    <row r="112" spans="1:8" x14ac:dyDescent="0.25">
      <c r="A112" s="15" t="s">
        <v>39</v>
      </c>
      <c r="B112" s="16">
        <v>11299</v>
      </c>
      <c r="C112" s="16">
        <v>15037</v>
      </c>
      <c r="D112" s="16">
        <v>17607</v>
      </c>
      <c r="E112" s="16">
        <v>16247</v>
      </c>
      <c r="F112" s="17">
        <f t="shared" si="13"/>
        <v>-7.7242006020332821E-2</v>
      </c>
      <c r="G112" s="16">
        <f t="shared" si="12"/>
        <v>-1360</v>
      </c>
      <c r="H112" s="17">
        <f t="shared" si="14"/>
        <v>5.4682401502175754E-3</v>
      </c>
    </row>
    <row r="113" spans="1:8" x14ac:dyDescent="0.25">
      <c r="A113" s="15" t="s">
        <v>40</v>
      </c>
      <c r="B113" s="16">
        <v>4591</v>
      </c>
      <c r="C113" s="16">
        <v>4015</v>
      </c>
      <c r="D113" s="16">
        <v>4370</v>
      </c>
      <c r="E113" s="16">
        <v>5251</v>
      </c>
      <c r="F113" s="17">
        <f t="shared" si="13"/>
        <v>0.20160183066361559</v>
      </c>
      <c r="G113" s="16">
        <f t="shared" si="12"/>
        <v>881</v>
      </c>
      <c r="H113" s="17">
        <f t="shared" si="14"/>
        <v>1.7673249848459709E-3</v>
      </c>
    </row>
    <row r="114" spans="1:8" x14ac:dyDescent="0.25">
      <c r="A114" s="15" t="s">
        <v>41</v>
      </c>
      <c r="B114" s="16">
        <v>20901</v>
      </c>
      <c r="C114" s="16">
        <v>19835</v>
      </c>
      <c r="D114" s="16">
        <v>14791</v>
      </c>
      <c r="E114" s="16">
        <v>14639</v>
      </c>
      <c r="F114" s="17">
        <f t="shared" si="13"/>
        <v>-1.0276519505104442E-2</v>
      </c>
      <c r="G114" s="16">
        <f t="shared" si="12"/>
        <v>-152</v>
      </c>
      <c r="H114" s="17">
        <f t="shared" si="14"/>
        <v>4.9270368412036121E-3</v>
      </c>
    </row>
    <row r="115" spans="1:8" x14ac:dyDescent="0.25">
      <c r="A115" s="15" t="s">
        <v>42</v>
      </c>
      <c r="B115" s="16">
        <v>12803</v>
      </c>
      <c r="C115" s="16">
        <v>15081</v>
      </c>
      <c r="D115" s="16">
        <v>15656</v>
      </c>
      <c r="E115" s="16">
        <v>17001</v>
      </c>
      <c r="F115" s="17">
        <f t="shared" si="13"/>
        <v>8.5909555442003072E-2</v>
      </c>
      <c r="G115" s="16">
        <f t="shared" si="12"/>
        <v>1345</v>
      </c>
      <c r="H115" s="17">
        <f t="shared" si="14"/>
        <v>5.722013343623376E-3</v>
      </c>
    </row>
    <row r="116" spans="1:8" x14ac:dyDescent="0.25">
      <c r="A116" s="15" t="s">
        <v>43</v>
      </c>
      <c r="B116" s="16">
        <v>66131</v>
      </c>
      <c r="C116" s="16">
        <v>81764</v>
      </c>
      <c r="D116" s="16">
        <v>88446</v>
      </c>
      <c r="E116" s="16">
        <v>99956</v>
      </c>
      <c r="F116" s="17">
        <f t="shared" si="13"/>
        <v>0.13013590213237447</v>
      </c>
      <c r="G116" s="16">
        <f t="shared" si="12"/>
        <v>11510</v>
      </c>
      <c r="H116" s="17">
        <f t="shared" si="14"/>
        <v>3.3642113156591859E-2</v>
      </c>
    </row>
    <row r="117" spans="1:8" x14ac:dyDescent="0.25">
      <c r="A117" s="15" t="s">
        <v>44</v>
      </c>
      <c r="B117" s="16">
        <v>29392</v>
      </c>
      <c r="C117" s="16">
        <v>26119</v>
      </c>
      <c r="D117" s="16">
        <v>26750</v>
      </c>
      <c r="E117" s="16">
        <v>25620</v>
      </c>
      <c r="F117" s="17">
        <f t="shared" si="13"/>
        <v>-4.2242990654205559E-2</v>
      </c>
      <c r="G117" s="16">
        <f t="shared" si="12"/>
        <v>-1130</v>
      </c>
      <c r="H117" s="17">
        <f t="shared" si="14"/>
        <v>8.6229034682448625E-3</v>
      </c>
    </row>
    <row r="118" spans="1:8" x14ac:dyDescent="0.25">
      <c r="A118" s="28" t="s">
        <v>45</v>
      </c>
      <c r="B118" s="16">
        <v>7396</v>
      </c>
      <c r="C118" s="16">
        <v>6272</v>
      </c>
      <c r="D118" s="16">
        <v>5761</v>
      </c>
      <c r="E118" s="16">
        <v>4621</v>
      </c>
      <c r="F118" s="17">
        <f t="shared" si="13"/>
        <v>-0.19788231209859397</v>
      </c>
      <c r="G118" s="16">
        <f t="shared" si="12"/>
        <v>-1140</v>
      </c>
      <c r="H118" s="17">
        <f t="shared" si="14"/>
        <v>1.555286374971097E-3</v>
      </c>
    </row>
    <row r="119" spans="1:8" x14ac:dyDescent="0.25">
      <c r="A119" s="18" t="s">
        <v>46</v>
      </c>
      <c r="B119" s="36">
        <f>B94-SUM(B95:B118)</f>
        <v>159806</v>
      </c>
      <c r="C119" s="36">
        <f>C94-SUM(C95:C118)</f>
        <v>127092</v>
      </c>
      <c r="D119" s="36">
        <f>D94-SUM(D95:D118)</f>
        <v>127692</v>
      </c>
      <c r="E119" s="36">
        <f>E94-SUM(E95:E118)</f>
        <v>124901</v>
      </c>
      <c r="F119" s="37">
        <f t="shared" si="13"/>
        <v>-2.1857281583811061E-2</v>
      </c>
      <c r="G119" s="36">
        <f t="shared" si="12"/>
        <v>-2791</v>
      </c>
      <c r="H119" s="37">
        <f t="shared" si="14"/>
        <v>4.2037832399970783E-2</v>
      </c>
    </row>
    <row r="120" spans="1:8" ht="21" x14ac:dyDescent="0.35">
      <c r="A120" s="282" t="s">
        <v>61</v>
      </c>
      <c r="B120" s="282"/>
      <c r="C120" s="282"/>
      <c r="D120" s="282"/>
      <c r="E120" s="282"/>
      <c r="F120" s="282"/>
      <c r="G120" s="282"/>
      <c r="H120" s="282"/>
    </row>
    <row r="121" spans="1:8" x14ac:dyDescent="0.25">
      <c r="A121" s="38"/>
      <c r="B121" s="264" t="s">
        <v>145</v>
      </c>
      <c r="C121" s="265"/>
      <c r="D121" s="265"/>
      <c r="E121" s="265"/>
      <c r="F121" s="265"/>
      <c r="G121" s="265"/>
      <c r="H121" s="266"/>
    </row>
    <row r="122" spans="1:8" x14ac:dyDescent="0.25">
      <c r="A122" s="3"/>
      <c r="B122" s="5">
        <f>B$6</f>
        <v>2023</v>
      </c>
      <c r="C122" s="5">
        <f>C$6</f>
        <v>2024</v>
      </c>
      <c r="D122" s="5">
        <f>D$6</f>
        <v>2025</v>
      </c>
      <c r="E122" s="5">
        <f>E$6</f>
        <v>2026</v>
      </c>
      <c r="F122" s="5" t="str">
        <f>CONCATENATE("var ",RIGHT(E122,2),"/",RIGHT(D122,2))</f>
        <v>var 26/25</v>
      </c>
      <c r="G122" s="5" t="str">
        <f>CONCATENATE("dif ",RIGHT(E122,2),"-",RIGHT(D122,2))</f>
        <v>dif 26-25</v>
      </c>
      <c r="H122" s="5" t="str">
        <f>CONCATENATE("cuota ",RIGHT(E122,2))</f>
        <v>cuota 26</v>
      </c>
    </row>
    <row r="123" spans="1:8" x14ac:dyDescent="0.25">
      <c r="A123" s="39" t="s">
        <v>48</v>
      </c>
      <c r="B123" s="40">
        <v>2930663</v>
      </c>
      <c r="C123" s="40">
        <v>3037982</v>
      </c>
      <c r="D123" s="40">
        <v>3019532</v>
      </c>
      <c r="E123" s="40">
        <v>2971157</v>
      </c>
      <c r="F123" s="41">
        <f>E123/D123-1</f>
        <v>-1.6020694597705831E-2</v>
      </c>
      <c r="G123" s="40">
        <f t="shared" ref="G123:G133" si="15">E123-D123</f>
        <v>-48375</v>
      </c>
      <c r="H123" s="41">
        <f t="shared" ref="H123:H133" si="16">E123/$E$123</f>
        <v>1</v>
      </c>
    </row>
    <row r="124" spans="1:8" x14ac:dyDescent="0.25">
      <c r="A124" s="51" t="s">
        <v>49</v>
      </c>
      <c r="B124" s="52">
        <v>1105557</v>
      </c>
      <c r="C124" s="52">
        <v>1165585</v>
      </c>
      <c r="D124" s="52">
        <v>1119747</v>
      </c>
      <c r="E124" s="52">
        <v>1138018</v>
      </c>
      <c r="F124" s="53">
        <f t="shared" ref="F124:F133" si="17">E124/D124-1</f>
        <v>1.6317078768686155E-2</v>
      </c>
      <c r="G124" s="52">
        <f t="shared" si="15"/>
        <v>18271</v>
      </c>
      <c r="H124" s="53">
        <f t="shared" si="16"/>
        <v>0.38302183290886344</v>
      </c>
    </row>
    <row r="125" spans="1:8" x14ac:dyDescent="0.25">
      <c r="A125" s="15" t="s">
        <v>50</v>
      </c>
      <c r="B125" s="16">
        <v>810733</v>
      </c>
      <c r="C125" s="16">
        <v>835098</v>
      </c>
      <c r="D125" s="16">
        <v>876312</v>
      </c>
      <c r="E125" s="16">
        <v>844964</v>
      </c>
      <c r="F125" s="17">
        <f t="shared" si="17"/>
        <v>-3.5772647185020823E-2</v>
      </c>
      <c r="G125" s="16">
        <f t="shared" si="15"/>
        <v>-31348</v>
      </c>
      <c r="H125" s="17">
        <f t="shared" si="16"/>
        <v>0.28438887611795677</v>
      </c>
    </row>
    <row r="126" spans="1:8" x14ac:dyDescent="0.25">
      <c r="A126" s="15" t="s">
        <v>51</v>
      </c>
      <c r="B126" s="16">
        <v>17982</v>
      </c>
      <c r="C126" s="16">
        <v>19547</v>
      </c>
      <c r="D126" s="16">
        <v>21020</v>
      </c>
      <c r="E126" s="16">
        <v>18316</v>
      </c>
      <c r="F126" s="17">
        <f t="shared" si="17"/>
        <v>-0.12863939105613698</v>
      </c>
      <c r="G126" s="16">
        <f t="shared" si="15"/>
        <v>-2704</v>
      </c>
      <c r="H126" s="17">
        <f t="shared" si="16"/>
        <v>6.1646018705844218E-3</v>
      </c>
    </row>
    <row r="127" spans="1:8" x14ac:dyDescent="0.25">
      <c r="A127" s="15" t="s">
        <v>52</v>
      </c>
      <c r="B127" s="16">
        <v>459644</v>
      </c>
      <c r="C127" s="16">
        <v>493020</v>
      </c>
      <c r="D127" s="16">
        <v>494946</v>
      </c>
      <c r="E127" s="16">
        <v>475524</v>
      </c>
      <c r="F127" s="17">
        <f t="shared" si="17"/>
        <v>-3.9240644433938265E-2</v>
      </c>
      <c r="G127" s="16">
        <f t="shared" si="15"/>
        <v>-19422</v>
      </c>
      <c r="H127" s="17">
        <f t="shared" si="16"/>
        <v>0.16004674273355463</v>
      </c>
    </row>
    <row r="128" spans="1:8" x14ac:dyDescent="0.25">
      <c r="A128" s="15" t="s">
        <v>53</v>
      </c>
      <c r="B128" s="16">
        <v>98876</v>
      </c>
      <c r="C128" s="16">
        <v>114993</v>
      </c>
      <c r="D128" s="16">
        <v>115159</v>
      </c>
      <c r="E128" s="16">
        <v>101107</v>
      </c>
      <c r="F128" s="17">
        <f t="shared" si="17"/>
        <v>-0.12202259484712441</v>
      </c>
      <c r="G128" s="16">
        <f t="shared" si="15"/>
        <v>-14052</v>
      </c>
      <c r="H128" s="17">
        <f t="shared" si="16"/>
        <v>3.4029504331141033E-2</v>
      </c>
    </row>
    <row r="129" spans="1:8" x14ac:dyDescent="0.25">
      <c r="A129" s="15" t="s">
        <v>54</v>
      </c>
      <c r="B129" s="16">
        <v>59578</v>
      </c>
      <c r="C129" s="16">
        <v>61741</v>
      </c>
      <c r="D129" s="16">
        <v>57077</v>
      </c>
      <c r="E129" s="16">
        <v>61315</v>
      </c>
      <c r="F129" s="17">
        <f t="shared" si="17"/>
        <v>7.4250573786288632E-2</v>
      </c>
      <c r="G129" s="16">
        <f t="shared" si="15"/>
        <v>4238</v>
      </c>
      <c r="H129" s="17">
        <f t="shared" si="16"/>
        <v>2.0636741848377584E-2</v>
      </c>
    </row>
    <row r="130" spans="1:8" x14ac:dyDescent="0.25">
      <c r="A130" s="15" t="s">
        <v>55</v>
      </c>
      <c r="B130" s="16">
        <v>14353</v>
      </c>
      <c r="C130" s="16">
        <v>14581</v>
      </c>
      <c r="D130" s="16">
        <v>14255</v>
      </c>
      <c r="E130" s="16">
        <v>13388</v>
      </c>
      <c r="F130" s="17">
        <f t="shared" si="17"/>
        <v>-6.082076464398456E-2</v>
      </c>
      <c r="G130" s="16">
        <f t="shared" si="15"/>
        <v>-867</v>
      </c>
      <c r="H130" s="17">
        <f t="shared" si="16"/>
        <v>4.5059887444520771E-3</v>
      </c>
    </row>
    <row r="131" spans="1:8" x14ac:dyDescent="0.25">
      <c r="A131" s="15" t="s">
        <v>56</v>
      </c>
      <c r="B131" s="16">
        <v>163920</v>
      </c>
      <c r="C131" s="16">
        <v>175787</v>
      </c>
      <c r="D131" s="16">
        <v>169944</v>
      </c>
      <c r="E131" s="16">
        <v>173007</v>
      </c>
      <c r="F131" s="17">
        <f t="shared" si="17"/>
        <v>1.8023584239514223E-2</v>
      </c>
      <c r="G131" s="16">
        <f t="shared" si="15"/>
        <v>3063</v>
      </c>
      <c r="H131" s="17">
        <f t="shared" si="16"/>
        <v>5.8228831394638518E-2</v>
      </c>
    </row>
    <row r="132" spans="1:8" x14ac:dyDescent="0.25">
      <c r="A132" s="28" t="s">
        <v>57</v>
      </c>
      <c r="B132" s="23">
        <v>120145</v>
      </c>
      <c r="C132" s="23">
        <v>89491</v>
      </c>
      <c r="D132" s="23">
        <v>90625</v>
      </c>
      <c r="E132" s="23">
        <v>92733</v>
      </c>
      <c r="F132" s="24">
        <f t="shared" si="17"/>
        <v>2.3260689655172362E-2</v>
      </c>
      <c r="G132" s="23">
        <f t="shared" si="15"/>
        <v>2108</v>
      </c>
      <c r="H132" s="24">
        <f t="shared" si="16"/>
        <v>3.1211073665915332E-2</v>
      </c>
    </row>
    <row r="133" spans="1:8" x14ac:dyDescent="0.25">
      <c r="A133" s="22" t="s">
        <v>58</v>
      </c>
      <c r="B133" s="54">
        <f>B123-SUM(B124:B132)</f>
        <v>79875</v>
      </c>
      <c r="C133" s="54">
        <f>C123-SUM(C124:C132)</f>
        <v>68139</v>
      </c>
      <c r="D133" s="54">
        <f>D123-SUM(D124:D132)</f>
        <v>60447</v>
      </c>
      <c r="E133" s="54">
        <f>E123-SUM(E124:E132)</f>
        <v>52785</v>
      </c>
      <c r="F133" s="55">
        <f t="shared" si="17"/>
        <v>-0.1267556702565884</v>
      </c>
      <c r="G133" s="54">
        <f t="shared" si="15"/>
        <v>-7662</v>
      </c>
      <c r="H133" s="55">
        <f t="shared" si="16"/>
        <v>1.7765806384516199E-2</v>
      </c>
    </row>
    <row r="134" spans="1:8" ht="21" x14ac:dyDescent="0.35">
      <c r="A134" s="283" t="s">
        <v>62</v>
      </c>
      <c r="B134" s="283"/>
      <c r="C134" s="283"/>
      <c r="D134" s="283"/>
      <c r="E134" s="283"/>
      <c r="F134" s="283"/>
      <c r="G134" s="283"/>
      <c r="H134" s="283"/>
    </row>
    <row r="135" spans="1:8" x14ac:dyDescent="0.25">
      <c r="A135" s="38"/>
      <c r="B135" s="264" t="s">
        <v>145</v>
      </c>
      <c r="C135" s="265"/>
      <c r="D135" s="265"/>
      <c r="E135" s="265"/>
      <c r="F135" s="265"/>
      <c r="G135" s="265"/>
      <c r="H135" s="266"/>
    </row>
    <row r="136" spans="1:8" x14ac:dyDescent="0.25">
      <c r="A136" s="3"/>
      <c r="B136" s="56">
        <f>B$6</f>
        <v>2023</v>
      </c>
      <c r="C136" s="2">
        <f>C$6</f>
        <v>2024</v>
      </c>
      <c r="D136" s="2">
        <f>D$6</f>
        <v>2025</v>
      </c>
      <c r="E136" s="2">
        <f>E$6</f>
        <v>2026</v>
      </c>
      <c r="F136" s="2"/>
      <c r="G136" s="57" t="str">
        <f>CONCATENATE("dif ",RIGHT(E122,2),"-",RIGHT(D122,2))</f>
        <v>dif 26-25</v>
      </c>
      <c r="H136" s="2"/>
    </row>
    <row r="137" spans="1:8" x14ac:dyDescent="0.25">
      <c r="A137" s="58" t="s">
        <v>4</v>
      </c>
      <c r="B137" s="59">
        <f t="shared" ref="B137:E148" si="18">B72/B7</f>
        <v>7.2606401296214171</v>
      </c>
      <c r="C137" s="60">
        <f>C72/C7</f>
        <v>7.2223709391752946</v>
      </c>
      <c r="D137" s="60">
        <f>D72/D7</f>
        <v>7.1474641506218308</v>
      </c>
      <c r="E137" s="59">
        <f>E72/E7</f>
        <v>6.8690124726907031</v>
      </c>
      <c r="F137" s="59"/>
      <c r="G137" s="60">
        <f t="shared" ref="G137:G148" si="19">E137-D137</f>
        <v>-0.27845167793112768</v>
      </c>
      <c r="H137" s="59"/>
    </row>
    <row r="138" spans="1:8" x14ac:dyDescent="0.25">
      <c r="A138" s="61" t="s">
        <v>5</v>
      </c>
      <c r="B138" s="62">
        <f t="shared" si="18"/>
        <v>6.9104589381697554</v>
      </c>
      <c r="C138" s="63">
        <f t="shared" si="18"/>
        <v>6.8106475124115349</v>
      </c>
      <c r="D138" s="63">
        <f t="shared" si="18"/>
        <v>6.7190881666740969</v>
      </c>
      <c r="E138" s="62">
        <f t="shared" si="18"/>
        <v>6.450525999752748</v>
      </c>
      <c r="F138" s="62"/>
      <c r="G138" s="63">
        <f t="shared" si="19"/>
        <v>-0.26856216692134893</v>
      </c>
      <c r="H138" s="62"/>
    </row>
    <row r="139" spans="1:8" x14ac:dyDescent="0.25">
      <c r="A139" s="64" t="s">
        <v>6</v>
      </c>
      <c r="B139" s="65">
        <f t="shared" si="18"/>
        <v>6.7806132542037583</v>
      </c>
      <c r="C139" s="66">
        <f t="shared" si="18"/>
        <v>6.547407045009785</v>
      </c>
      <c r="D139" s="66">
        <f t="shared" si="18"/>
        <v>6.2919693547402478</v>
      </c>
      <c r="E139" s="65">
        <f t="shared" si="18"/>
        <v>6.4227357503525448</v>
      </c>
      <c r="F139" s="65"/>
      <c r="G139" s="66">
        <f t="shared" si="19"/>
        <v>0.13076639561229708</v>
      </c>
      <c r="H139" s="65"/>
    </row>
    <row r="140" spans="1:8" x14ac:dyDescent="0.25">
      <c r="A140" s="15" t="s">
        <v>7</v>
      </c>
      <c r="B140" s="67">
        <f t="shared" si="18"/>
        <v>7.1603029689575317</v>
      </c>
      <c r="C140" s="68">
        <f t="shared" si="18"/>
        <v>7.0864082248632334</v>
      </c>
      <c r="D140" s="68">
        <f t="shared" si="18"/>
        <v>7.1035114518577247</v>
      </c>
      <c r="E140" s="67">
        <f t="shared" si="18"/>
        <v>6.7175621734884468</v>
      </c>
      <c r="F140" s="67"/>
      <c r="G140" s="68">
        <f t="shared" si="19"/>
        <v>-0.38594927836927795</v>
      </c>
      <c r="H140" s="67"/>
    </row>
    <row r="141" spans="1:8" x14ac:dyDescent="0.25">
      <c r="A141" s="15" t="s">
        <v>8</v>
      </c>
      <c r="B141" s="67">
        <f t="shared" si="18"/>
        <v>6.7768863460380278</v>
      </c>
      <c r="C141" s="68">
        <f t="shared" si="18"/>
        <v>6.6516362167257705</v>
      </c>
      <c r="D141" s="68">
        <f t="shared" si="18"/>
        <v>6.5619631652689501</v>
      </c>
      <c r="E141" s="67">
        <f t="shared" si="18"/>
        <v>6.2887498928969237</v>
      </c>
      <c r="F141" s="67"/>
      <c r="G141" s="68">
        <f t="shared" si="19"/>
        <v>-0.27321327237202642</v>
      </c>
      <c r="H141" s="67"/>
    </row>
    <row r="142" spans="1:8" x14ac:dyDescent="0.25">
      <c r="A142" s="15" t="s">
        <v>9</v>
      </c>
      <c r="B142" s="67">
        <f t="shared" si="18"/>
        <v>4.2979510244877561</v>
      </c>
      <c r="C142" s="68">
        <f t="shared" si="18"/>
        <v>4.2854639175257736</v>
      </c>
      <c r="D142" s="68">
        <f t="shared" si="18"/>
        <v>3.807575338678463</v>
      </c>
      <c r="E142" s="67">
        <f t="shared" si="18"/>
        <v>3.6632929063781519</v>
      </c>
      <c r="F142" s="67"/>
      <c r="G142" s="68">
        <f t="shared" si="19"/>
        <v>-0.14428243230031113</v>
      </c>
      <c r="H142" s="67"/>
    </row>
    <row r="143" spans="1:8" x14ac:dyDescent="0.25">
      <c r="A143" s="69" t="s">
        <v>10</v>
      </c>
      <c r="B143" s="70">
        <f t="shared" si="18"/>
        <v>3.9228332853440828</v>
      </c>
      <c r="C143" s="71">
        <f t="shared" si="18"/>
        <v>3.9289734655588315</v>
      </c>
      <c r="D143" s="71">
        <f t="shared" si="18"/>
        <v>3.6497359818959016</v>
      </c>
      <c r="E143" s="70">
        <f t="shared" si="18"/>
        <v>3.2577692635163897</v>
      </c>
      <c r="F143" s="70"/>
      <c r="G143" s="71">
        <f t="shared" si="19"/>
        <v>-0.39196671837951191</v>
      </c>
      <c r="H143" s="70"/>
    </row>
    <row r="144" spans="1:8" x14ac:dyDescent="0.25">
      <c r="A144" s="72" t="s">
        <v>11</v>
      </c>
      <c r="B144" s="73">
        <f t="shared" si="18"/>
        <v>8.6667909242277386</v>
      </c>
      <c r="C144" s="63">
        <f t="shared" si="18"/>
        <v>8.7502295889797281</v>
      </c>
      <c r="D144" s="63">
        <f t="shared" si="18"/>
        <v>8.8234938428084693</v>
      </c>
      <c r="E144" s="73">
        <f t="shared" si="18"/>
        <v>8.4008792061285842</v>
      </c>
      <c r="F144" s="73"/>
      <c r="G144" s="63">
        <f t="shared" si="19"/>
        <v>-0.42261463667988508</v>
      </c>
      <c r="H144" s="73"/>
    </row>
    <row r="145" spans="1:8" x14ac:dyDescent="0.25">
      <c r="A145" s="21" t="s">
        <v>12</v>
      </c>
      <c r="B145" s="74">
        <f t="shared" si="18"/>
        <v>7.0671228413163893</v>
      </c>
      <c r="C145" s="75">
        <f t="shared" si="18"/>
        <v>5.9260236386661038</v>
      </c>
      <c r="D145" s="75">
        <f t="shared" si="18"/>
        <v>6.5085097097970763</v>
      </c>
      <c r="E145" s="74">
        <f t="shared" si="18"/>
        <v>7.1641239570917756</v>
      </c>
      <c r="F145" s="74"/>
      <c r="G145" s="75">
        <f t="shared" si="19"/>
        <v>0.6556142472946993</v>
      </c>
      <c r="H145" s="74"/>
    </row>
    <row r="146" spans="1:8" x14ac:dyDescent="0.25">
      <c r="A146" s="15" t="s">
        <v>8</v>
      </c>
      <c r="B146" s="76">
        <f t="shared" si="18"/>
        <v>9.3623068242013865</v>
      </c>
      <c r="C146" s="77">
        <f t="shared" si="18"/>
        <v>9.4011951950743473</v>
      </c>
      <c r="D146" s="77">
        <f t="shared" si="18"/>
        <v>9.9071162046908317</v>
      </c>
      <c r="E146" s="76">
        <f t="shared" si="18"/>
        <v>8.9555158468917515</v>
      </c>
      <c r="F146" s="76"/>
      <c r="G146" s="77">
        <f t="shared" si="19"/>
        <v>-0.95160035779908014</v>
      </c>
      <c r="H146" s="76"/>
    </row>
    <row r="147" spans="1:8" x14ac:dyDescent="0.25">
      <c r="A147" s="15" t="s">
        <v>9</v>
      </c>
      <c r="B147" s="76">
        <f t="shared" si="18"/>
        <v>7.8345320546972115</v>
      </c>
      <c r="C147" s="77">
        <f t="shared" si="18"/>
        <v>8.4449918661399028</v>
      </c>
      <c r="D147" s="77">
        <f t="shared" si="18"/>
        <v>7.7116719242902212</v>
      </c>
      <c r="E147" s="76">
        <f t="shared" si="18"/>
        <v>7.6430360603053078</v>
      </c>
      <c r="F147" s="76"/>
      <c r="G147" s="77">
        <f t="shared" si="19"/>
        <v>-6.8635863984913392E-2</v>
      </c>
      <c r="H147" s="76"/>
    </row>
    <row r="148" spans="1:8" x14ac:dyDescent="0.25">
      <c r="A148" s="22" t="s">
        <v>10</v>
      </c>
      <c r="B148" s="78">
        <f t="shared" si="18"/>
        <v>8.4721924496844103</v>
      </c>
      <c r="C148" s="79">
        <f t="shared" si="18"/>
        <v>8.863837209302325</v>
      </c>
      <c r="D148" s="79">
        <f t="shared" si="18"/>
        <v>8.5220962878236453</v>
      </c>
      <c r="E148" s="78">
        <f t="shared" si="18"/>
        <v>8.0962662176884219</v>
      </c>
      <c r="F148" s="78"/>
      <c r="G148" s="79">
        <f t="shared" si="19"/>
        <v>-0.42583007013522334</v>
      </c>
      <c r="H148" s="78"/>
    </row>
    <row r="149" spans="1:8" x14ac:dyDescent="0.25">
      <c r="A149" s="276" t="s">
        <v>13</v>
      </c>
      <c r="B149" s="277"/>
      <c r="C149" s="277"/>
      <c r="D149" s="277"/>
      <c r="E149" s="277"/>
      <c r="F149" s="277"/>
      <c r="G149" s="277"/>
      <c r="H149" s="277"/>
    </row>
    <row r="150" spans="1:8" ht="21" x14ac:dyDescent="0.35">
      <c r="A150" s="283" t="s">
        <v>63</v>
      </c>
      <c r="B150" s="283"/>
      <c r="C150" s="283"/>
      <c r="D150" s="283"/>
      <c r="E150" s="283"/>
      <c r="F150" s="283"/>
      <c r="G150" s="283"/>
      <c r="H150" s="283"/>
    </row>
    <row r="151" spans="1:8" x14ac:dyDescent="0.25">
      <c r="A151" s="38"/>
      <c r="B151" s="264" t="s">
        <v>145</v>
      </c>
      <c r="C151" s="265"/>
      <c r="D151" s="265"/>
      <c r="E151" s="265"/>
      <c r="F151" s="265"/>
      <c r="G151" s="265"/>
      <c r="H151" s="266"/>
    </row>
    <row r="152" spans="1:8" x14ac:dyDescent="0.25">
      <c r="A152" s="3"/>
      <c r="B152" s="56">
        <f>B$6</f>
        <v>2023</v>
      </c>
      <c r="C152" s="2">
        <f>C$6</f>
        <v>2024</v>
      </c>
      <c r="D152" s="2">
        <f>D$6</f>
        <v>2025</v>
      </c>
      <c r="E152" s="2">
        <f>E$6</f>
        <v>2026</v>
      </c>
      <c r="F152" s="2"/>
      <c r="G152" s="57" t="str">
        <f>CONCATENATE("dif ",RIGHT(E152,2),"-",RIGHT(D152,2))</f>
        <v>dif 26-25</v>
      </c>
      <c r="H152" s="2"/>
    </row>
    <row r="153" spans="1:8" x14ac:dyDescent="0.25">
      <c r="A153" s="58" t="s">
        <v>15</v>
      </c>
      <c r="B153" s="80">
        <f t="shared" ref="B153:E168" si="20">B88/B23</f>
        <v>7.2606401296214171</v>
      </c>
      <c r="C153" s="59">
        <f t="shared" si="20"/>
        <v>7.2223709391752946</v>
      </c>
      <c r="D153" s="81">
        <f t="shared" si="20"/>
        <v>7.1474641506218308</v>
      </c>
      <c r="E153" s="80">
        <f t="shared" si="20"/>
        <v>6.8690124726907031</v>
      </c>
      <c r="F153" s="80"/>
      <c r="G153" s="60">
        <f t="shared" ref="G153:G184" si="21">E153-D153</f>
        <v>-0.27845167793112768</v>
      </c>
      <c r="H153" s="80"/>
    </row>
    <row r="154" spans="1:8" x14ac:dyDescent="0.25">
      <c r="A154" s="82" t="s">
        <v>16</v>
      </c>
      <c r="B154" s="59">
        <f t="shared" si="20"/>
        <v>4.6213189479897681</v>
      </c>
      <c r="C154" s="59">
        <f t="shared" si="20"/>
        <v>4.4441802136553648</v>
      </c>
      <c r="D154" s="60">
        <f t="shared" si="20"/>
        <v>4.1470832430871418</v>
      </c>
      <c r="E154" s="59">
        <f t="shared" si="20"/>
        <v>4.233975972951586</v>
      </c>
      <c r="F154" s="59"/>
      <c r="G154" s="63">
        <f t="shared" si="21"/>
        <v>8.6892729864444185E-2</v>
      </c>
      <c r="H154" s="59"/>
    </row>
    <row r="155" spans="1:8" x14ac:dyDescent="0.25">
      <c r="A155" s="64" t="s">
        <v>17</v>
      </c>
      <c r="B155" s="65">
        <f t="shared" si="20"/>
        <v>3.6046205705829153</v>
      </c>
      <c r="C155" s="65">
        <f t="shared" si="20"/>
        <v>3.6725385843533793</v>
      </c>
      <c r="D155" s="83">
        <f t="shared" si="20"/>
        <v>3.3223108236212568</v>
      </c>
      <c r="E155" s="65">
        <f t="shared" si="20"/>
        <v>2.9476542137271937</v>
      </c>
      <c r="F155" s="65"/>
      <c r="G155" s="83">
        <f t="shared" si="21"/>
        <v>-0.37465660989406313</v>
      </c>
      <c r="H155" s="65"/>
    </row>
    <row r="156" spans="1:8" x14ac:dyDescent="0.25">
      <c r="A156" s="64" t="s">
        <v>18</v>
      </c>
      <c r="B156" s="65">
        <f t="shared" si="20"/>
        <v>4.085650329877474</v>
      </c>
      <c r="C156" s="65">
        <f t="shared" si="20"/>
        <v>3.5395894428152492</v>
      </c>
      <c r="D156" s="83">
        <f t="shared" si="20"/>
        <v>3.2897124600638978</v>
      </c>
      <c r="E156" s="65">
        <f t="shared" si="20"/>
        <v>3.954439965799438</v>
      </c>
      <c r="F156" s="65"/>
      <c r="G156" s="83">
        <f t="shared" si="21"/>
        <v>0.66472750573554018</v>
      </c>
      <c r="H156" s="65"/>
    </row>
    <row r="157" spans="1:8" x14ac:dyDescent="0.25">
      <c r="A157" s="64" t="s">
        <v>19</v>
      </c>
      <c r="B157" s="65">
        <f t="shared" si="20"/>
        <v>2.4936054421768707</v>
      </c>
      <c r="C157" s="65">
        <f t="shared" si="20"/>
        <v>3.7482873851294904</v>
      </c>
      <c r="D157" s="66">
        <f t="shared" si="20"/>
        <v>3.3475464978235063</v>
      </c>
      <c r="E157" s="65">
        <f t="shared" si="20"/>
        <v>2.1418515983967152</v>
      </c>
      <c r="F157" s="65"/>
      <c r="G157" s="66">
        <f t="shared" si="21"/>
        <v>-1.2056948994267911</v>
      </c>
      <c r="H157" s="65"/>
    </row>
    <row r="158" spans="1:8" x14ac:dyDescent="0.25">
      <c r="A158" s="69" t="s">
        <v>64</v>
      </c>
      <c r="B158" s="70">
        <f t="shared" si="20"/>
        <v>5.2959194806611753</v>
      </c>
      <c r="C158" s="70">
        <f t="shared" si="20"/>
        <v>4.8580276865991152</v>
      </c>
      <c r="D158" s="71">
        <f t="shared" si="20"/>
        <v>4.5418056630460892</v>
      </c>
      <c r="E158" s="70">
        <f t="shared" si="20"/>
        <v>4.8709798859847266</v>
      </c>
      <c r="F158" s="70"/>
      <c r="G158" s="71">
        <f t="shared" si="21"/>
        <v>0.32917422293863741</v>
      </c>
      <c r="H158" s="70"/>
    </row>
    <row r="159" spans="1:8" x14ac:dyDescent="0.25">
      <c r="A159" s="61" t="s">
        <v>21</v>
      </c>
      <c r="B159" s="62">
        <f t="shared" si="20"/>
        <v>7.7304121710555114</v>
      </c>
      <c r="C159" s="62">
        <f t="shared" si="20"/>
        <v>7.6300373490362858</v>
      </c>
      <c r="D159" s="63">
        <f t="shared" si="20"/>
        <v>7.6003438148739439</v>
      </c>
      <c r="E159" s="62">
        <f t="shared" si="20"/>
        <v>7.2577167248985912</v>
      </c>
      <c r="F159" s="62"/>
      <c r="G159" s="63">
        <f t="shared" si="21"/>
        <v>-0.34262708997535274</v>
      </c>
      <c r="H159" s="62"/>
    </row>
    <row r="160" spans="1:8" x14ac:dyDescent="0.25">
      <c r="A160" s="12" t="s">
        <v>22</v>
      </c>
      <c r="B160" s="76">
        <f t="shared" si="20"/>
        <v>9.167391191843917</v>
      </c>
      <c r="C160" s="84">
        <f t="shared" si="20"/>
        <v>8.8629793475432326</v>
      </c>
      <c r="D160" s="75">
        <f t="shared" si="20"/>
        <v>8.9472815533980583</v>
      </c>
      <c r="E160" s="84">
        <f t="shared" si="20"/>
        <v>8.2295179011176351</v>
      </c>
      <c r="F160" s="84"/>
      <c r="G160" s="75">
        <f t="shared" si="21"/>
        <v>-0.71776365228042316</v>
      </c>
      <c r="H160" s="84"/>
    </row>
    <row r="161" spans="1:8" x14ac:dyDescent="0.25">
      <c r="A161" s="15" t="s">
        <v>23</v>
      </c>
      <c r="B161" s="76">
        <f t="shared" si="20"/>
        <v>9.4688709110094962</v>
      </c>
      <c r="C161" s="76">
        <f t="shared" si="20"/>
        <v>9.2362794012829657</v>
      </c>
      <c r="D161" s="77">
        <f t="shared" si="20"/>
        <v>8.8903788132752268</v>
      </c>
      <c r="E161" s="76">
        <f t="shared" si="20"/>
        <v>7.7370103916866508</v>
      </c>
      <c r="F161" s="76"/>
      <c r="G161" s="77">
        <f t="shared" si="21"/>
        <v>-1.153368421588576</v>
      </c>
      <c r="H161" s="76"/>
    </row>
    <row r="162" spans="1:8" x14ac:dyDescent="0.25">
      <c r="A162" s="15" t="s">
        <v>24</v>
      </c>
      <c r="B162" s="76">
        <f t="shared" si="20"/>
        <v>6.0576923076923075</v>
      </c>
      <c r="C162" s="76">
        <f t="shared" si="20"/>
        <v>5.6090534979423872</v>
      </c>
      <c r="D162" s="77">
        <f t="shared" si="20"/>
        <v>4.4858490566037732</v>
      </c>
      <c r="E162" s="76">
        <f t="shared" si="20"/>
        <v>4.1143216080402008</v>
      </c>
      <c r="F162" s="76"/>
      <c r="G162" s="77">
        <f t="shared" si="21"/>
        <v>-0.37152744856357245</v>
      </c>
      <c r="H162" s="76"/>
    </row>
    <row r="163" spans="1:8" x14ac:dyDescent="0.25">
      <c r="A163" s="15" t="s">
        <v>25</v>
      </c>
      <c r="B163" s="76">
        <f t="shared" si="20"/>
        <v>7.1379057847205276</v>
      </c>
      <c r="C163" s="76">
        <f t="shared" si="20"/>
        <v>8.0212006930995816</v>
      </c>
      <c r="D163" s="77">
        <f t="shared" si="20"/>
        <v>8.965641742371302</v>
      </c>
      <c r="E163" s="76">
        <f t="shared" si="20"/>
        <v>8.4323361823361829</v>
      </c>
      <c r="F163" s="76"/>
      <c r="G163" s="77">
        <f t="shared" si="21"/>
        <v>-0.53330556003511909</v>
      </c>
      <c r="H163" s="76"/>
    </row>
    <row r="164" spans="1:8" x14ac:dyDescent="0.25">
      <c r="A164" s="15" t="s">
        <v>26</v>
      </c>
      <c r="B164" s="76">
        <f t="shared" si="20"/>
        <v>5.0081755593803789</v>
      </c>
      <c r="C164" s="76">
        <f t="shared" si="20"/>
        <v>4.4694881889763778</v>
      </c>
      <c r="D164" s="77">
        <f t="shared" si="20"/>
        <v>4.1684615384615382</v>
      </c>
      <c r="E164" s="76">
        <f t="shared" si="20"/>
        <v>4.1036745406824151</v>
      </c>
      <c r="F164" s="76"/>
      <c r="G164" s="77">
        <f t="shared" si="21"/>
        <v>-6.4786997779123112E-2</v>
      </c>
      <c r="H164" s="76"/>
    </row>
    <row r="165" spans="1:8" x14ac:dyDescent="0.25">
      <c r="A165" s="15" t="s">
        <v>27</v>
      </c>
      <c r="B165" s="76">
        <f t="shared" si="20"/>
        <v>8.504447501146263</v>
      </c>
      <c r="C165" s="76">
        <f t="shared" si="20"/>
        <v>7.9661959777492513</v>
      </c>
      <c r="D165" s="77">
        <f t="shared" si="20"/>
        <v>8.493317132442284</v>
      </c>
      <c r="E165" s="76">
        <f t="shared" si="20"/>
        <v>7.9002880567250164</v>
      </c>
      <c r="F165" s="76"/>
      <c r="G165" s="77">
        <f t="shared" si="21"/>
        <v>-0.5930290757172676</v>
      </c>
      <c r="H165" s="76"/>
    </row>
    <row r="166" spans="1:8" x14ac:dyDescent="0.25">
      <c r="A166" s="15" t="s">
        <v>28</v>
      </c>
      <c r="B166" s="76">
        <f t="shared" si="20"/>
        <v>9.9702760084925686</v>
      </c>
      <c r="C166" s="76">
        <f t="shared" si="20"/>
        <v>9.6976744186046506</v>
      </c>
      <c r="D166" s="77">
        <f t="shared" si="20"/>
        <v>10.121212121212121</v>
      </c>
      <c r="E166" s="76">
        <f t="shared" si="20"/>
        <v>8.6740237691001703</v>
      </c>
      <c r="F166" s="76"/>
      <c r="G166" s="77">
        <f t="shared" si="21"/>
        <v>-1.4471883521119508</v>
      </c>
      <c r="H166" s="76"/>
    </row>
    <row r="167" spans="1:8" x14ac:dyDescent="0.25">
      <c r="A167" s="15" t="s">
        <v>29</v>
      </c>
      <c r="B167" s="76">
        <f t="shared" si="20"/>
        <v>7.7409193634817459</v>
      </c>
      <c r="C167" s="76">
        <f t="shared" si="20"/>
        <v>7.5531779877861558</v>
      </c>
      <c r="D167" s="77">
        <f>D102/D37</f>
        <v>7.3942308331836832</v>
      </c>
      <c r="E167" s="76">
        <f t="shared" si="20"/>
        <v>7.3777992406580966</v>
      </c>
      <c r="F167" s="76"/>
      <c r="G167" s="77">
        <f t="shared" si="21"/>
        <v>-1.643159252558668E-2</v>
      </c>
      <c r="H167" s="76"/>
    </row>
    <row r="168" spans="1:8" x14ac:dyDescent="0.25">
      <c r="A168" s="15" t="s">
        <v>30</v>
      </c>
      <c r="B168" s="76">
        <f t="shared" si="20"/>
        <v>7.270897029131814</v>
      </c>
      <c r="C168" s="76">
        <f t="shared" si="20"/>
        <v>7.8499541424640782</v>
      </c>
      <c r="D168" s="77">
        <f t="shared" si="20"/>
        <v>7.5750215225679502</v>
      </c>
      <c r="E168" s="76">
        <f t="shared" si="20"/>
        <v>6.8154119739181978</v>
      </c>
      <c r="F168" s="76"/>
      <c r="G168" s="77">
        <f t="shared" si="21"/>
        <v>-0.7596095486497525</v>
      </c>
      <c r="H168" s="76"/>
    </row>
    <row r="169" spans="1:8" x14ac:dyDescent="0.25">
      <c r="A169" s="15" t="s">
        <v>31</v>
      </c>
      <c r="B169" s="76">
        <f t="shared" ref="B169:E184" si="22">B104/B39</f>
        <v>7.7942781415653259</v>
      </c>
      <c r="C169" s="76">
        <f t="shared" si="22"/>
        <v>7.9371411747387013</v>
      </c>
      <c r="D169" s="77">
        <f t="shared" si="22"/>
        <v>7.8801394280282029</v>
      </c>
      <c r="E169" s="76">
        <f t="shared" si="22"/>
        <v>7.3960002940960221</v>
      </c>
      <c r="F169" s="76"/>
      <c r="G169" s="77">
        <f t="shared" si="21"/>
        <v>-0.48413913393218078</v>
      </c>
      <c r="H169" s="76"/>
    </row>
    <row r="170" spans="1:8" x14ac:dyDescent="0.25">
      <c r="A170" s="15" t="s">
        <v>32</v>
      </c>
      <c r="B170" s="76">
        <f t="shared" si="22"/>
        <v>8.3716035809643472</v>
      </c>
      <c r="C170" s="76">
        <f t="shared" si="22"/>
        <v>8.0416286149162861</v>
      </c>
      <c r="D170" s="77">
        <f>D105/D40</f>
        <v>8.1822437719444903</v>
      </c>
      <c r="E170" s="76">
        <f t="shared" si="22"/>
        <v>7.7957345971563985</v>
      </c>
      <c r="F170" s="76"/>
      <c r="G170" s="77">
        <f t="shared" si="21"/>
        <v>-0.38650917478809177</v>
      </c>
      <c r="H170" s="76"/>
    </row>
    <row r="171" spans="1:8" x14ac:dyDescent="0.25">
      <c r="A171" s="15" t="s">
        <v>33</v>
      </c>
      <c r="B171" s="76">
        <f t="shared" si="22"/>
        <v>7.6788868521913018</v>
      </c>
      <c r="C171" s="76">
        <f t="shared" si="22"/>
        <v>7.644817670892694</v>
      </c>
      <c r="D171" s="77">
        <f t="shared" si="22"/>
        <v>7.2390480764100102</v>
      </c>
      <c r="E171" s="76">
        <f t="shared" si="22"/>
        <v>6.7335618422323069</v>
      </c>
      <c r="F171" s="76"/>
      <c r="G171" s="77">
        <f t="shared" si="21"/>
        <v>-0.50548623417770333</v>
      </c>
      <c r="H171" s="76"/>
    </row>
    <row r="172" spans="1:8" x14ac:dyDescent="0.25">
      <c r="A172" s="15" t="s">
        <v>34</v>
      </c>
      <c r="B172" s="76">
        <f t="shared" si="22"/>
        <v>9.6835365853658537</v>
      </c>
      <c r="C172" s="76">
        <f t="shared" si="22"/>
        <v>8.4060502769492977</v>
      </c>
      <c r="D172" s="77">
        <f t="shared" si="22"/>
        <v>8.231954411143942</v>
      </c>
      <c r="E172" s="76">
        <f t="shared" si="22"/>
        <v>8.3416320885200559</v>
      </c>
      <c r="F172" s="76"/>
      <c r="G172" s="77">
        <f t="shared" si="21"/>
        <v>0.10967767737611389</v>
      </c>
      <c r="H172" s="76"/>
    </row>
    <row r="173" spans="1:8" x14ac:dyDescent="0.25">
      <c r="A173" s="15" t="s">
        <v>35</v>
      </c>
      <c r="B173" s="76">
        <f t="shared" si="22"/>
        <v>7.4326091016622051</v>
      </c>
      <c r="C173" s="76">
        <f t="shared" si="22"/>
        <v>7.0099750623441395</v>
      </c>
      <c r="D173" s="77">
        <f t="shared" si="22"/>
        <v>7.1553851283761256</v>
      </c>
      <c r="E173" s="76">
        <f t="shared" si="22"/>
        <v>7.0165240829719915</v>
      </c>
      <c r="F173" s="76"/>
      <c r="G173" s="77">
        <f t="shared" si="21"/>
        <v>-0.13886104540413413</v>
      </c>
      <c r="H173" s="76"/>
    </row>
    <row r="174" spans="1:8" x14ac:dyDescent="0.25">
      <c r="A174" s="15" t="s">
        <v>36</v>
      </c>
      <c r="B174" s="76">
        <f t="shared" si="22"/>
        <v>7.9032598653820774</v>
      </c>
      <c r="C174" s="76">
        <f t="shared" si="22"/>
        <v>9.1617988512770374</v>
      </c>
      <c r="D174" s="77">
        <f t="shared" si="22"/>
        <v>9.516822098925747</v>
      </c>
      <c r="E174" s="76">
        <f t="shared" si="22"/>
        <v>9.1245265151515156</v>
      </c>
      <c r="F174" s="76"/>
      <c r="G174" s="77">
        <f t="shared" si="21"/>
        <v>-0.39229558377423146</v>
      </c>
      <c r="H174" s="76"/>
    </row>
    <row r="175" spans="1:8" x14ac:dyDescent="0.25">
      <c r="A175" s="15" t="s">
        <v>37</v>
      </c>
      <c r="B175" s="76">
        <f t="shared" si="22"/>
        <v>7.3761949537690015</v>
      </c>
      <c r="C175" s="76">
        <f t="shared" si="22"/>
        <v>7.9354486629765342</v>
      </c>
      <c r="D175" s="77">
        <f t="shared" si="22"/>
        <v>9.6216299019607838</v>
      </c>
      <c r="E175" s="76">
        <f t="shared" si="22"/>
        <v>8.4200747353124346</v>
      </c>
      <c r="F175" s="76"/>
      <c r="G175" s="77">
        <f t="shared" si="21"/>
        <v>-1.2015551666483493</v>
      </c>
      <c r="H175" s="76"/>
    </row>
    <row r="176" spans="1:8" x14ac:dyDescent="0.25">
      <c r="A176" s="15" t="s">
        <v>38</v>
      </c>
      <c r="B176" s="76">
        <f t="shared" si="22"/>
        <v>6.50418410041841</v>
      </c>
      <c r="C176" s="76">
        <f t="shared" si="22"/>
        <v>5.7714123652864435</v>
      </c>
      <c r="D176" s="77">
        <f t="shared" si="22"/>
        <v>6.005564830272677</v>
      </c>
      <c r="E176" s="76">
        <f t="shared" si="22"/>
        <v>5.692703461178672</v>
      </c>
      <c r="F176" s="76"/>
      <c r="G176" s="77">
        <f t="shared" si="21"/>
        <v>-0.31286136909400497</v>
      </c>
      <c r="H176" s="76"/>
    </row>
    <row r="177" spans="1:8" x14ac:dyDescent="0.25">
      <c r="A177" s="15" t="s">
        <v>39</v>
      </c>
      <c r="B177" s="76">
        <f t="shared" si="22"/>
        <v>6.6937203791469191</v>
      </c>
      <c r="C177" s="76">
        <f t="shared" si="22"/>
        <v>6.7642825011246064</v>
      </c>
      <c r="D177" s="77">
        <f t="shared" si="22"/>
        <v>6.7745286648711041</v>
      </c>
      <c r="E177" s="76">
        <f t="shared" si="22"/>
        <v>6.0759162303664924</v>
      </c>
      <c r="F177" s="76"/>
      <c r="G177" s="77">
        <f t="shared" si="21"/>
        <v>-0.69861243450461163</v>
      </c>
      <c r="H177" s="76"/>
    </row>
    <row r="178" spans="1:8" x14ac:dyDescent="0.25">
      <c r="A178" s="15" t="s">
        <v>40</v>
      </c>
      <c r="B178" s="76">
        <f t="shared" si="22"/>
        <v>4.6094377510040161</v>
      </c>
      <c r="C178" s="76">
        <f t="shared" si="22"/>
        <v>5.1739690721649483</v>
      </c>
      <c r="D178" s="77">
        <f t="shared" si="22"/>
        <v>4.8991031390134525</v>
      </c>
      <c r="E178" s="76">
        <f t="shared" si="22"/>
        <v>4.8086080586080584</v>
      </c>
      <c r="F178" s="76"/>
      <c r="G178" s="77">
        <f t="shared" si="21"/>
        <v>-9.0495080405394113E-2</v>
      </c>
      <c r="H178" s="76"/>
    </row>
    <row r="179" spans="1:8" x14ac:dyDescent="0.25">
      <c r="A179" s="15" t="s">
        <v>41</v>
      </c>
      <c r="B179" s="76">
        <f t="shared" si="22"/>
        <v>7.0067046597385181</v>
      </c>
      <c r="C179" s="76">
        <f t="shared" si="22"/>
        <v>6.6204939919893189</v>
      </c>
      <c r="D179" s="77">
        <f t="shared" si="22"/>
        <v>6.1990779547359596</v>
      </c>
      <c r="E179" s="76">
        <f t="shared" si="22"/>
        <v>6.2293617021276599</v>
      </c>
      <c r="F179" s="76"/>
      <c r="G179" s="77">
        <f t="shared" si="21"/>
        <v>3.0283747391700366E-2</v>
      </c>
      <c r="H179" s="76"/>
    </row>
    <row r="180" spans="1:8" x14ac:dyDescent="0.25">
      <c r="A180" s="15" t="s">
        <v>42</v>
      </c>
      <c r="B180" s="76">
        <f t="shared" si="22"/>
        <v>6.1493756003842464</v>
      </c>
      <c r="C180" s="76">
        <f t="shared" si="22"/>
        <v>5.200344827586207</v>
      </c>
      <c r="D180" s="77">
        <f t="shared" si="22"/>
        <v>5.8570894126449682</v>
      </c>
      <c r="E180" s="76">
        <f t="shared" si="22"/>
        <v>5.5759265332896035</v>
      </c>
      <c r="F180" s="76"/>
      <c r="G180" s="77">
        <f t="shared" si="21"/>
        <v>-0.28116287935536466</v>
      </c>
      <c r="H180" s="76"/>
    </row>
    <row r="181" spans="1:8" x14ac:dyDescent="0.25">
      <c r="A181" s="15" t="s">
        <v>43</v>
      </c>
      <c r="B181" s="76">
        <f t="shared" si="22"/>
        <v>6.7097199675324672</v>
      </c>
      <c r="C181" s="76">
        <f t="shared" si="22"/>
        <v>6.4295038137925609</v>
      </c>
      <c r="D181" s="77">
        <f t="shared" si="22"/>
        <v>6.3049615055603079</v>
      </c>
      <c r="E181" s="76">
        <f t="shared" si="22"/>
        <v>5.9437473984658382</v>
      </c>
      <c r="F181" s="76"/>
      <c r="G181" s="77">
        <f t="shared" si="21"/>
        <v>-0.36121410709446966</v>
      </c>
      <c r="H181" s="76"/>
    </row>
    <row r="182" spans="1:8" x14ac:dyDescent="0.25">
      <c r="A182" s="15" t="s">
        <v>44</v>
      </c>
      <c r="B182" s="76">
        <f t="shared" si="22"/>
        <v>7.796286472148541</v>
      </c>
      <c r="C182" s="76">
        <f t="shared" si="22"/>
        <v>7.8060370591751349</v>
      </c>
      <c r="D182" s="77">
        <f t="shared" si="22"/>
        <v>7.7424023154848047</v>
      </c>
      <c r="E182" s="76">
        <f t="shared" si="22"/>
        <v>6.7652495378927915</v>
      </c>
      <c r="F182" s="76"/>
      <c r="G182" s="77">
        <f t="shared" si="21"/>
        <v>-0.97715277759201324</v>
      </c>
      <c r="H182" s="76"/>
    </row>
    <row r="183" spans="1:8" x14ac:dyDescent="0.25">
      <c r="A183" s="28" t="s">
        <v>45</v>
      </c>
      <c r="B183" s="76">
        <f t="shared" si="22"/>
        <v>6.4090121317157713</v>
      </c>
      <c r="C183" s="76">
        <f t="shared" si="22"/>
        <v>5.8726591760299627</v>
      </c>
      <c r="D183" s="77">
        <f t="shared" si="22"/>
        <v>6.0514705882352944</v>
      </c>
      <c r="E183" s="76">
        <f t="shared" si="22"/>
        <v>5.4173505275498242</v>
      </c>
      <c r="F183" s="76"/>
      <c r="G183" s="77">
        <f t="shared" si="21"/>
        <v>-0.63412006068547022</v>
      </c>
      <c r="H183" s="76"/>
    </row>
    <row r="184" spans="1:8" x14ac:dyDescent="0.25">
      <c r="A184" s="18" t="s">
        <v>46</v>
      </c>
      <c r="B184" s="76">
        <f t="shared" si="22"/>
        <v>6.3485618941681237</v>
      </c>
      <c r="C184" s="76">
        <f t="shared" si="22"/>
        <v>6.0644176170253372</v>
      </c>
      <c r="D184" s="77">
        <f t="shared" si="22"/>
        <v>5.8515259829529835</v>
      </c>
      <c r="E184" s="76">
        <f t="shared" si="22"/>
        <v>5.4656485209172061</v>
      </c>
      <c r="F184" s="76"/>
      <c r="G184" s="77">
        <f t="shared" si="21"/>
        <v>-0.38587746203577744</v>
      </c>
      <c r="H184" s="76"/>
    </row>
    <row r="185" spans="1:8" ht="21" x14ac:dyDescent="0.35">
      <c r="A185" s="283" t="s">
        <v>65</v>
      </c>
      <c r="B185" s="283"/>
      <c r="C185" s="283"/>
      <c r="D185" s="283"/>
      <c r="E185" s="283"/>
      <c r="F185" s="283"/>
      <c r="G185" s="283"/>
      <c r="H185" s="283"/>
    </row>
    <row r="186" spans="1:8" x14ac:dyDescent="0.25">
      <c r="A186" s="38"/>
      <c r="B186" s="264" t="s">
        <v>145</v>
      </c>
      <c r="C186" s="265"/>
      <c r="D186" s="265"/>
      <c r="E186" s="265"/>
      <c r="F186" s="265"/>
      <c r="G186" s="265"/>
      <c r="H186" s="266"/>
    </row>
    <row r="187" spans="1:8" x14ac:dyDescent="0.25">
      <c r="A187" s="3"/>
      <c r="B187" s="56">
        <f>B$6</f>
        <v>2023</v>
      </c>
      <c r="C187" s="2">
        <f>C$6</f>
        <v>2024</v>
      </c>
      <c r="D187" s="2">
        <f>D$6</f>
        <v>2025</v>
      </c>
      <c r="E187" s="2">
        <f>E$6</f>
        <v>2026</v>
      </c>
      <c r="F187" s="2"/>
      <c r="G187" s="57" t="str">
        <f>CONCATENATE("dif ",RIGHT(E187,2),"-",RIGHT(D187,2))</f>
        <v>dif 26-25</v>
      </c>
      <c r="H187" s="2"/>
    </row>
    <row r="188" spans="1:8" x14ac:dyDescent="0.25">
      <c r="A188" s="58" t="s">
        <v>48</v>
      </c>
      <c r="B188" s="59">
        <f t="shared" ref="B188:E198" si="23">B123/B58</f>
        <v>7.2606401296214171</v>
      </c>
      <c r="C188" s="81">
        <f t="shared" si="23"/>
        <v>7.2223709391752946</v>
      </c>
      <c r="D188" s="81">
        <f>D123/D58</f>
        <v>7.1474641506218308</v>
      </c>
      <c r="E188" s="59">
        <f>E123/E58</f>
        <v>6.8690124726907031</v>
      </c>
      <c r="F188" s="59"/>
      <c r="G188" s="60">
        <f t="shared" ref="G188:G198" si="24">E188-D188</f>
        <v>-0.27845167793112768</v>
      </c>
      <c r="H188" s="81"/>
    </row>
    <row r="189" spans="1:8" x14ac:dyDescent="0.25">
      <c r="A189" s="85" t="s">
        <v>49</v>
      </c>
      <c r="B189" s="86">
        <f t="shared" si="23"/>
        <v>7.9193492929900717</v>
      </c>
      <c r="C189" s="86">
        <f t="shared" si="23"/>
        <v>7.7213558917830358</v>
      </c>
      <c r="D189" s="87">
        <f>D124/D59</f>
        <v>7.6668218635955929</v>
      </c>
      <c r="E189" s="86">
        <f>E124/E59</f>
        <v>7.5298609181256371</v>
      </c>
      <c r="F189" s="86"/>
      <c r="G189" s="75">
        <f t="shared" si="24"/>
        <v>-0.13696094546995585</v>
      </c>
      <c r="H189" s="87"/>
    </row>
    <row r="190" spans="1:8" x14ac:dyDescent="0.25">
      <c r="A190" s="88" t="s">
        <v>50</v>
      </c>
      <c r="B190" s="76">
        <f t="shared" si="23"/>
        <v>7.9384785610073729</v>
      </c>
      <c r="C190" s="76">
        <f t="shared" si="23"/>
        <v>8.1765736833344764</v>
      </c>
      <c r="D190" s="77">
        <f t="shared" si="23"/>
        <v>8.0574486474558196</v>
      </c>
      <c r="E190" s="76">
        <f t="shared" si="23"/>
        <v>7.5194802883331846</v>
      </c>
      <c r="F190" s="76"/>
      <c r="G190" s="77">
        <f t="shared" si="24"/>
        <v>-0.53796835912263496</v>
      </c>
      <c r="H190" s="77"/>
    </row>
    <row r="191" spans="1:8" x14ac:dyDescent="0.25">
      <c r="A191" s="88" t="s">
        <v>51</v>
      </c>
      <c r="B191" s="76">
        <f t="shared" si="23"/>
        <v>2.6000578368999423</v>
      </c>
      <c r="C191" s="76">
        <f t="shared" si="23"/>
        <v>3.3759930915371328</v>
      </c>
      <c r="D191" s="77">
        <f t="shared" si="23"/>
        <v>4.5606422217400739</v>
      </c>
      <c r="E191" s="76">
        <f t="shared" si="23"/>
        <v>3.8190158465387825</v>
      </c>
      <c r="F191" s="76"/>
      <c r="G191" s="77">
        <f t="shared" si="24"/>
        <v>-0.74162637520129149</v>
      </c>
      <c r="H191" s="77"/>
    </row>
    <row r="192" spans="1:8" x14ac:dyDescent="0.25">
      <c r="A192" s="88" t="s">
        <v>52</v>
      </c>
      <c r="B192" s="76">
        <f t="shared" si="23"/>
        <v>7.6495140460657698</v>
      </c>
      <c r="C192" s="76">
        <f t="shared" si="23"/>
        <v>7.4606177080338361</v>
      </c>
      <c r="D192" s="77">
        <f t="shared" si="23"/>
        <v>7.5668246445497633</v>
      </c>
      <c r="E192" s="76">
        <f t="shared" si="23"/>
        <v>7.2302148428590973</v>
      </c>
      <c r="F192" s="76"/>
      <c r="G192" s="77">
        <f t="shared" si="24"/>
        <v>-0.33660980169066601</v>
      </c>
      <c r="H192" s="77"/>
    </row>
    <row r="193" spans="1:8" x14ac:dyDescent="0.25">
      <c r="A193" s="88" t="s">
        <v>53</v>
      </c>
      <c r="B193" s="76">
        <f t="shared" si="23"/>
        <v>6.3244211334271458</v>
      </c>
      <c r="C193" s="76">
        <f t="shared" si="23"/>
        <v>6.6747736243324818</v>
      </c>
      <c r="D193" s="77">
        <f t="shared" si="23"/>
        <v>5.639520078354554</v>
      </c>
      <c r="E193" s="76">
        <f t="shared" si="23"/>
        <v>5.9717087000177189</v>
      </c>
      <c r="F193" s="76"/>
      <c r="G193" s="77">
        <f t="shared" si="24"/>
        <v>0.33218862166316487</v>
      </c>
      <c r="H193" s="77"/>
    </row>
    <row r="194" spans="1:8" x14ac:dyDescent="0.25">
      <c r="A194" s="88" t="s">
        <v>54</v>
      </c>
      <c r="B194" s="76">
        <f t="shared" si="23"/>
        <v>2.5235291626074803</v>
      </c>
      <c r="C194" s="76">
        <f t="shared" si="23"/>
        <v>2.6381660470879802</v>
      </c>
      <c r="D194" s="77">
        <f t="shared" si="23"/>
        <v>2.3200146329566702</v>
      </c>
      <c r="E194" s="76">
        <f t="shared" si="23"/>
        <v>2.1576113730734043</v>
      </c>
      <c r="F194" s="76"/>
      <c r="G194" s="77">
        <f t="shared" si="24"/>
        <v>-0.16240325988326587</v>
      </c>
      <c r="H194" s="77"/>
    </row>
    <row r="195" spans="1:8" x14ac:dyDescent="0.25">
      <c r="A195" s="88" t="s">
        <v>55</v>
      </c>
      <c r="B195" s="76">
        <f t="shared" si="23"/>
        <v>2.6628942486085343</v>
      </c>
      <c r="C195" s="76">
        <f t="shared" si="23"/>
        <v>2.7949012842629863</v>
      </c>
      <c r="D195" s="77">
        <f t="shared" si="23"/>
        <v>2.6840519676143852</v>
      </c>
      <c r="E195" s="76">
        <f t="shared" si="23"/>
        <v>2.7724166494098159</v>
      </c>
      <c r="F195" s="76"/>
      <c r="G195" s="77">
        <f t="shared" si="24"/>
        <v>8.8364681795430666E-2</v>
      </c>
      <c r="H195" s="77"/>
    </row>
    <row r="196" spans="1:8" x14ac:dyDescent="0.25">
      <c r="A196" s="88" t="s">
        <v>56</v>
      </c>
      <c r="B196" s="76">
        <f t="shared" si="23"/>
        <v>7.2885726989773234</v>
      </c>
      <c r="C196" s="76">
        <f t="shared" si="23"/>
        <v>7.5802932298404482</v>
      </c>
      <c r="D196" s="77">
        <f t="shared" si="23"/>
        <v>7.5436789772727275</v>
      </c>
      <c r="E196" s="76">
        <f t="shared" si="23"/>
        <v>7.274397679014422</v>
      </c>
      <c r="F196" s="76"/>
      <c r="G196" s="77">
        <f t="shared" si="24"/>
        <v>-0.26928129825830549</v>
      </c>
      <c r="H196" s="77"/>
    </row>
    <row r="197" spans="1:8" x14ac:dyDescent="0.25">
      <c r="A197" s="89" t="s">
        <v>57</v>
      </c>
      <c r="B197" s="76">
        <f t="shared" si="23"/>
        <v>6.6944336100741069</v>
      </c>
      <c r="C197" s="77">
        <f t="shared" si="23"/>
        <v>5.6493276939587149</v>
      </c>
      <c r="D197" s="77">
        <f t="shared" si="23"/>
        <v>6.1282796862320801</v>
      </c>
      <c r="E197" s="90">
        <f t="shared" si="23"/>
        <v>5.8205498368064275</v>
      </c>
      <c r="F197" s="90"/>
      <c r="G197" s="77">
        <f t="shared" si="24"/>
        <v>-0.30772984942565262</v>
      </c>
      <c r="H197" s="77"/>
    </row>
    <row r="198" spans="1:8" x14ac:dyDescent="0.25">
      <c r="A198" s="91" t="s">
        <v>58</v>
      </c>
      <c r="B198" s="78">
        <f t="shared" si="23"/>
        <v>8.1223306894447838</v>
      </c>
      <c r="C198" s="78">
        <f t="shared" si="23"/>
        <v>6.3126737076153416</v>
      </c>
      <c r="D198" s="92">
        <f t="shared" si="23"/>
        <v>6.0537806710065096</v>
      </c>
      <c r="E198" s="78">
        <f t="shared" si="23"/>
        <v>6.1499475707794478</v>
      </c>
      <c r="F198" s="78"/>
      <c r="G198" s="77">
        <f t="shared" si="24"/>
        <v>9.616689977293813E-2</v>
      </c>
      <c r="H198" s="92"/>
    </row>
    <row r="199" spans="1:8" ht="21" x14ac:dyDescent="0.35">
      <c r="A199" s="284" t="s">
        <v>66</v>
      </c>
      <c r="B199" s="284"/>
      <c r="C199" s="284"/>
      <c r="D199" s="284"/>
      <c r="E199" s="284"/>
      <c r="F199" s="284"/>
      <c r="G199" s="284"/>
      <c r="H199" s="284"/>
    </row>
    <row r="200" spans="1:8" x14ac:dyDescent="0.25">
      <c r="A200" s="38"/>
      <c r="B200" s="264" t="s">
        <v>145</v>
      </c>
      <c r="C200" s="265"/>
      <c r="D200" s="265"/>
      <c r="E200" s="265"/>
      <c r="F200" s="265"/>
      <c r="G200" s="265"/>
      <c r="H200" s="266"/>
    </row>
    <row r="201" spans="1:8" x14ac:dyDescent="0.25">
      <c r="A201" s="3"/>
      <c r="B201" s="5">
        <f>B$6</f>
        <v>2023</v>
      </c>
      <c r="C201" s="5">
        <f>C$6</f>
        <v>2024</v>
      </c>
      <c r="D201" s="5">
        <f>D$6</f>
        <v>2025</v>
      </c>
      <c r="E201" s="5">
        <f>E$6</f>
        <v>2026</v>
      </c>
      <c r="F201" s="5" t="str">
        <f>CONCATENATE("var ",RIGHT(E201,2),"/",RIGHT(D201,2))</f>
        <v>var 26/25</v>
      </c>
      <c r="G201" s="5" t="str">
        <f>CONCATENATE("dif ",RIGHT(E201,2),"-",RIGHT(D201,2))</f>
        <v>dif 26-25</v>
      </c>
      <c r="H201" s="93"/>
    </row>
    <row r="202" spans="1:8" x14ac:dyDescent="0.25">
      <c r="A202" s="94" t="s">
        <v>4</v>
      </c>
      <c r="B202" s="95">
        <v>0.74150000000000005</v>
      </c>
      <c r="C202" s="95">
        <v>0.76580000000000004</v>
      </c>
      <c r="D202" s="95">
        <v>0.76260000000000006</v>
      </c>
      <c r="E202" s="95">
        <v>0.74659999999999993</v>
      </c>
      <c r="F202" s="95">
        <f>E202/D202-1</f>
        <v>-2.0980854969840146E-2</v>
      </c>
      <c r="G202" s="96">
        <f t="shared" ref="G202:G213" si="25">(E202-D202)*100</f>
        <v>-1.6000000000000125</v>
      </c>
      <c r="H202" s="97"/>
    </row>
    <row r="203" spans="1:8" x14ac:dyDescent="0.25">
      <c r="A203" s="98" t="s">
        <v>5</v>
      </c>
      <c r="B203" s="95">
        <v>0.79170000000000007</v>
      </c>
      <c r="C203" s="95">
        <v>0.79400000000000004</v>
      </c>
      <c r="D203" s="95">
        <v>0.79519999999999991</v>
      </c>
      <c r="E203" s="95">
        <v>0.76680000000000004</v>
      </c>
      <c r="F203" s="99">
        <f t="shared" ref="F203:F213" si="26">E203/D203-1</f>
        <v>-3.5714285714285587E-2</v>
      </c>
      <c r="G203" s="100">
        <f t="shared" si="25"/>
        <v>-2.839999999999987</v>
      </c>
      <c r="H203" s="101"/>
    </row>
    <row r="204" spans="1:8" x14ac:dyDescent="0.25">
      <c r="A204" s="102" t="s">
        <v>6</v>
      </c>
      <c r="B204" s="103">
        <v>0.754</v>
      </c>
      <c r="C204" s="103">
        <v>0.73930000000000007</v>
      </c>
      <c r="D204" s="103">
        <v>0.71540000000000004</v>
      </c>
      <c r="E204" s="103">
        <v>0.72</v>
      </c>
      <c r="F204" s="103">
        <f t="shared" si="26"/>
        <v>6.4299692479730108E-3</v>
      </c>
      <c r="G204" s="104">
        <f t="shared" si="25"/>
        <v>0.45999999999999375</v>
      </c>
      <c r="H204" s="105"/>
    </row>
    <row r="205" spans="1:8" x14ac:dyDescent="0.25">
      <c r="A205" s="15" t="s">
        <v>7</v>
      </c>
      <c r="B205" s="17">
        <v>0.84870000000000001</v>
      </c>
      <c r="C205" s="17">
        <v>0.8478</v>
      </c>
      <c r="D205" s="17">
        <v>0.83930000000000005</v>
      </c>
      <c r="E205" s="17">
        <v>0.79549999999999998</v>
      </c>
      <c r="F205" s="17">
        <f t="shared" si="26"/>
        <v>-5.2186345764327458E-2</v>
      </c>
      <c r="G205" s="106">
        <f t="shared" si="25"/>
        <v>-4.3800000000000061</v>
      </c>
      <c r="H205" s="107"/>
    </row>
    <row r="206" spans="1:8" x14ac:dyDescent="0.25">
      <c r="A206" s="15" t="s">
        <v>8</v>
      </c>
      <c r="B206" s="17">
        <v>0.65670000000000006</v>
      </c>
      <c r="C206" s="17">
        <v>0.67</v>
      </c>
      <c r="D206" s="17">
        <v>0.75219999999999998</v>
      </c>
      <c r="E206" s="17">
        <v>0.73450000000000004</v>
      </c>
      <c r="F206" s="17">
        <f>E206/D206-1</f>
        <v>-2.3530975804307297E-2</v>
      </c>
      <c r="G206" s="106">
        <f t="shared" si="25"/>
        <v>-1.7699999999999938</v>
      </c>
      <c r="H206" s="107"/>
    </row>
    <row r="207" spans="1:8" x14ac:dyDescent="0.25">
      <c r="A207" s="15" t="s">
        <v>9</v>
      </c>
      <c r="B207" s="17">
        <v>0.62680000000000002</v>
      </c>
      <c r="C207" s="17">
        <v>0.64969999999999994</v>
      </c>
      <c r="D207" s="17">
        <v>0.63649999999999995</v>
      </c>
      <c r="E207" s="17">
        <v>0.63759999999999994</v>
      </c>
      <c r="F207" s="17">
        <f t="shared" si="26"/>
        <v>1.7282010997643482E-3</v>
      </c>
      <c r="G207" s="106">
        <f t="shared" si="25"/>
        <v>0.10999999999999899</v>
      </c>
      <c r="H207" s="107"/>
    </row>
    <row r="208" spans="1:8" x14ac:dyDescent="0.25">
      <c r="A208" s="108" t="s">
        <v>10</v>
      </c>
      <c r="B208" s="109">
        <v>0.75129999999999997</v>
      </c>
      <c r="C208" s="109">
        <v>0.71760000000000002</v>
      </c>
      <c r="D208" s="109">
        <v>0.67659999999999998</v>
      </c>
      <c r="E208" s="109">
        <v>0.66449999999999998</v>
      </c>
      <c r="F208" s="109">
        <f t="shared" si="26"/>
        <v>-1.7883535323677258E-2</v>
      </c>
      <c r="G208" s="110">
        <f t="shared" si="25"/>
        <v>-1.21</v>
      </c>
      <c r="H208" s="111"/>
    </row>
    <row r="209" spans="1:8" x14ac:dyDescent="0.25">
      <c r="A209" s="98" t="s">
        <v>11</v>
      </c>
      <c r="B209" s="95">
        <v>0.61649999999999994</v>
      </c>
      <c r="C209" s="95">
        <v>0.69450000000000001</v>
      </c>
      <c r="D209" s="95">
        <v>0.67959999999999998</v>
      </c>
      <c r="E209" s="95">
        <v>0.69519999999999993</v>
      </c>
      <c r="F209" s="99">
        <f t="shared" si="26"/>
        <v>2.2954679223072372E-2</v>
      </c>
      <c r="G209" s="100">
        <f t="shared" si="25"/>
        <v>1.5599999999999947</v>
      </c>
      <c r="H209" s="101"/>
    </row>
    <row r="210" spans="1:8" x14ac:dyDescent="0.25">
      <c r="A210" s="21" t="s">
        <v>12</v>
      </c>
      <c r="B210" s="103">
        <v>0.66099999999999992</v>
      </c>
      <c r="C210" s="103">
        <v>0.85569999999999991</v>
      </c>
      <c r="D210" s="103">
        <v>0.87430000000000008</v>
      </c>
      <c r="E210" s="103">
        <v>0.88090000000000002</v>
      </c>
      <c r="F210" s="103">
        <f t="shared" si="26"/>
        <v>7.548896259864879E-3</v>
      </c>
      <c r="G210" s="104">
        <f t="shared" si="25"/>
        <v>0.65999999999999392</v>
      </c>
      <c r="H210" s="105"/>
    </row>
    <row r="211" spans="1:8" x14ac:dyDescent="0.25">
      <c r="A211" s="15" t="s">
        <v>8</v>
      </c>
      <c r="B211" s="17">
        <v>0.60539999999999994</v>
      </c>
      <c r="C211" s="17">
        <v>0.70409999999999995</v>
      </c>
      <c r="D211" s="17">
        <v>0.66859999999999997</v>
      </c>
      <c r="E211" s="17">
        <v>0.7026</v>
      </c>
      <c r="F211" s="17">
        <f t="shared" si="26"/>
        <v>5.0852527669757785E-2</v>
      </c>
      <c r="G211" s="106">
        <f t="shared" si="25"/>
        <v>3.400000000000003</v>
      </c>
      <c r="H211" s="107"/>
    </row>
    <row r="212" spans="1:8" x14ac:dyDescent="0.25">
      <c r="A212" s="15" t="s">
        <v>9</v>
      </c>
      <c r="B212" s="17">
        <v>0.61039999999999994</v>
      </c>
      <c r="C212" s="17">
        <v>0.62460000000000004</v>
      </c>
      <c r="D212" s="17">
        <v>0.62939999999999996</v>
      </c>
      <c r="E212" s="17">
        <v>0.61399999999999999</v>
      </c>
      <c r="F212" s="17">
        <f t="shared" si="26"/>
        <v>-2.4467747060692657E-2</v>
      </c>
      <c r="G212" s="106">
        <f t="shared" si="25"/>
        <v>-1.5399999999999969</v>
      </c>
      <c r="H212" s="107"/>
    </row>
    <row r="213" spans="1:8" x14ac:dyDescent="0.25">
      <c r="A213" s="22" t="s">
        <v>10</v>
      </c>
      <c r="B213" s="55">
        <v>0.67559999999999998</v>
      </c>
      <c r="C213" s="55">
        <v>0.72730000000000006</v>
      </c>
      <c r="D213" s="55">
        <v>0.75019999999999998</v>
      </c>
      <c r="E213" s="55">
        <v>0.72809999999999997</v>
      </c>
      <c r="F213" s="55">
        <f t="shared" si="26"/>
        <v>-2.9458810983737704E-2</v>
      </c>
      <c r="G213" s="112">
        <f t="shared" si="25"/>
        <v>-2.2100000000000009</v>
      </c>
      <c r="H213" s="113"/>
    </row>
    <row r="214" spans="1:8" x14ac:dyDescent="0.25">
      <c r="A214" s="276" t="s">
        <v>13</v>
      </c>
      <c r="B214" s="277"/>
      <c r="C214" s="277"/>
      <c r="D214" s="277"/>
      <c r="E214" s="277"/>
      <c r="F214" s="277"/>
      <c r="G214" s="277"/>
      <c r="H214" s="277"/>
    </row>
    <row r="215" spans="1:8" ht="21" x14ac:dyDescent="0.35">
      <c r="A215" s="284" t="s">
        <v>67</v>
      </c>
      <c r="B215" s="284"/>
      <c r="C215" s="284"/>
      <c r="D215" s="284"/>
      <c r="E215" s="284"/>
      <c r="F215" s="284"/>
      <c r="G215" s="284"/>
      <c r="H215" s="284"/>
    </row>
    <row r="216" spans="1:8" x14ac:dyDescent="0.25">
      <c r="A216" s="38"/>
      <c r="B216" s="264" t="s">
        <v>145</v>
      </c>
      <c r="C216" s="265"/>
      <c r="D216" s="265"/>
      <c r="E216" s="265"/>
      <c r="F216" s="265"/>
      <c r="G216" s="265"/>
      <c r="H216" s="266"/>
    </row>
    <row r="217" spans="1:8" x14ac:dyDescent="0.25">
      <c r="A217" s="1"/>
      <c r="B217" s="5">
        <f>B$6</f>
        <v>2023</v>
      </c>
      <c r="C217" s="5">
        <f>C$6</f>
        <v>2024</v>
      </c>
      <c r="D217" s="5">
        <f>D$6</f>
        <v>2025</v>
      </c>
      <c r="E217" s="5">
        <f>E$6</f>
        <v>2026</v>
      </c>
      <c r="F217" s="5" t="str">
        <f>CONCATENATE("var ",RIGHT(E217,2),"/",RIGHT(D217,2))</f>
        <v>var 26/25</v>
      </c>
      <c r="G217" s="5" t="str">
        <f>CONCATENATE("dif ",RIGHT(E217,2),"-",RIGHT(D217,2))</f>
        <v>dif 26-25</v>
      </c>
      <c r="H217" s="93"/>
    </row>
    <row r="218" spans="1:8" x14ac:dyDescent="0.25">
      <c r="A218" s="94" t="s">
        <v>48</v>
      </c>
      <c r="B218" s="95">
        <v>0.74150000000000005</v>
      </c>
      <c r="C218" s="95">
        <v>0.76580000000000004</v>
      </c>
      <c r="D218" s="95">
        <v>0.76260000000000006</v>
      </c>
      <c r="E218" s="95">
        <v>0.74659999999999993</v>
      </c>
      <c r="F218" s="95">
        <f>IFERROR(E218/D218-1,"-")</f>
        <v>-2.0980854969840146E-2</v>
      </c>
      <c r="G218" s="96">
        <f t="shared" ref="G218:G228" si="27">IFERROR((E218-D218)*100,"-")</f>
        <v>-1.6000000000000125</v>
      </c>
      <c r="H218" s="97"/>
    </row>
    <row r="219" spans="1:8" x14ac:dyDescent="0.25">
      <c r="A219" s="102" t="s">
        <v>49</v>
      </c>
      <c r="B219" s="103">
        <v>0.77349999999999997</v>
      </c>
      <c r="C219" s="103">
        <v>0.80680000000000007</v>
      </c>
      <c r="D219" s="103">
        <v>0.78489999999999993</v>
      </c>
      <c r="E219" s="103">
        <v>0.76819999999999988</v>
      </c>
      <c r="F219" s="17">
        <f>IFERROR(E219/D219-1,"-")</f>
        <v>-2.1276595744680882E-2</v>
      </c>
      <c r="G219" s="106">
        <f t="shared" si="27"/>
        <v>-1.6700000000000048</v>
      </c>
      <c r="H219" s="107"/>
    </row>
    <row r="220" spans="1:8" x14ac:dyDescent="0.25">
      <c r="A220" s="15" t="s">
        <v>50</v>
      </c>
      <c r="B220" s="17">
        <v>0.66949999999999998</v>
      </c>
      <c r="C220" s="17">
        <v>0.70779999999999998</v>
      </c>
      <c r="D220" s="17">
        <v>0.73430000000000006</v>
      </c>
      <c r="E220" s="17">
        <v>0.7359</v>
      </c>
      <c r="F220" s="17">
        <f t="shared" ref="F220:F228" si="28">IFERROR(E220/D220-1,"-")</f>
        <v>2.1789459349039753E-3</v>
      </c>
      <c r="G220" s="106">
        <f t="shared" si="27"/>
        <v>0.15999999999999348</v>
      </c>
      <c r="H220" s="107"/>
    </row>
    <row r="221" spans="1:8" x14ac:dyDescent="0.25">
      <c r="A221" s="15" t="s">
        <v>51</v>
      </c>
      <c r="B221" s="17">
        <v>0.63600000000000001</v>
      </c>
      <c r="C221" s="17">
        <v>0.69140000000000001</v>
      </c>
      <c r="D221" s="17">
        <v>0.74019999999999997</v>
      </c>
      <c r="E221" s="17">
        <v>0.65290000000000004</v>
      </c>
      <c r="F221" s="17">
        <f>IFERROR(E221/D221-1,"-")</f>
        <v>-0.11794109700081046</v>
      </c>
      <c r="G221" s="106">
        <f t="shared" si="27"/>
        <v>-8.7299999999999933</v>
      </c>
      <c r="H221" s="107"/>
    </row>
    <row r="222" spans="1:8" x14ac:dyDescent="0.25">
      <c r="A222" s="15" t="s">
        <v>52</v>
      </c>
      <c r="B222" s="17">
        <v>0.77790000000000004</v>
      </c>
      <c r="C222" s="17">
        <v>0.7903</v>
      </c>
      <c r="D222" s="17">
        <v>0.80409999999999993</v>
      </c>
      <c r="E222" s="17">
        <v>0.76090000000000002</v>
      </c>
      <c r="F222" s="17">
        <f t="shared" si="28"/>
        <v>-5.3724661111801852E-2</v>
      </c>
      <c r="G222" s="106">
        <f t="shared" si="27"/>
        <v>-4.3199999999999905</v>
      </c>
      <c r="H222" s="107"/>
    </row>
    <row r="223" spans="1:8" x14ac:dyDescent="0.25">
      <c r="A223" s="15" t="s">
        <v>53</v>
      </c>
      <c r="B223" s="17">
        <v>0.66569999999999996</v>
      </c>
      <c r="C223" s="17">
        <v>0.77329999999999999</v>
      </c>
      <c r="D223" s="17">
        <v>0.76390000000000002</v>
      </c>
      <c r="E223" s="17">
        <v>0.70369999999999999</v>
      </c>
      <c r="F223" s="17">
        <f t="shared" si="28"/>
        <v>-7.880612645634244E-2</v>
      </c>
      <c r="G223" s="106">
        <f t="shared" si="27"/>
        <v>-6.0200000000000031</v>
      </c>
      <c r="H223" s="107"/>
    </row>
    <row r="224" spans="1:8" x14ac:dyDescent="0.25">
      <c r="A224" s="15" t="s">
        <v>54</v>
      </c>
      <c r="B224" s="17">
        <v>0.67859999999999998</v>
      </c>
      <c r="C224" s="17">
        <v>0.71819999999999995</v>
      </c>
      <c r="D224" s="17">
        <v>0.68730000000000002</v>
      </c>
      <c r="E224" s="17">
        <v>0.67069999999999996</v>
      </c>
      <c r="F224" s="17">
        <f t="shared" si="28"/>
        <v>-2.4152480721664538E-2</v>
      </c>
      <c r="G224" s="106">
        <f t="shared" si="27"/>
        <v>-1.6600000000000059</v>
      </c>
      <c r="H224" s="107"/>
    </row>
    <row r="225" spans="1:8" x14ac:dyDescent="0.25">
      <c r="A225" s="15" t="s">
        <v>55</v>
      </c>
      <c r="B225" s="17">
        <v>0.69830000000000003</v>
      </c>
      <c r="C225" s="17">
        <v>0.69889999999999997</v>
      </c>
      <c r="D225" s="17">
        <v>0.68330000000000002</v>
      </c>
      <c r="E225" s="17">
        <v>0.64170000000000005</v>
      </c>
      <c r="F225" s="17">
        <f t="shared" si="28"/>
        <v>-6.0881018586272484E-2</v>
      </c>
      <c r="G225" s="106">
        <f t="shared" si="27"/>
        <v>-4.1599999999999966</v>
      </c>
      <c r="H225" s="107"/>
    </row>
    <row r="226" spans="1:8" x14ac:dyDescent="0.25">
      <c r="A226" s="15" t="s">
        <v>56</v>
      </c>
      <c r="B226" s="17">
        <v>0.82430000000000003</v>
      </c>
      <c r="C226" s="17">
        <v>0.88400000000000001</v>
      </c>
      <c r="D226" s="17">
        <v>0.84379999999999999</v>
      </c>
      <c r="E226" s="17">
        <v>0.8590000000000001</v>
      </c>
      <c r="F226" s="17">
        <f t="shared" si="28"/>
        <v>1.801374733349137E-2</v>
      </c>
      <c r="G226" s="106">
        <f t="shared" si="27"/>
        <v>1.5200000000000102</v>
      </c>
      <c r="H226" s="107"/>
    </row>
    <row r="227" spans="1:8" x14ac:dyDescent="0.25">
      <c r="A227" s="28" t="s">
        <v>57</v>
      </c>
      <c r="B227" s="24">
        <v>0.84950000000000003</v>
      </c>
      <c r="C227" s="24">
        <v>0.63280000000000003</v>
      </c>
      <c r="D227" s="24">
        <v>0.63329999999999997</v>
      </c>
      <c r="E227" s="24">
        <v>0.64800000000000002</v>
      </c>
      <c r="F227" s="24">
        <f t="shared" si="28"/>
        <v>2.3211747986736198E-2</v>
      </c>
      <c r="G227" s="114">
        <f t="shared" si="27"/>
        <v>1.4700000000000046</v>
      </c>
      <c r="H227" s="115"/>
    </row>
    <row r="228" spans="1:8" x14ac:dyDescent="0.25">
      <c r="A228" s="15" t="s">
        <v>58</v>
      </c>
      <c r="B228" s="17">
        <v>0.83629999999999993</v>
      </c>
      <c r="C228" s="17">
        <v>0.72019999999999995</v>
      </c>
      <c r="D228" s="17">
        <v>0.62639999999999996</v>
      </c>
      <c r="E228" s="17">
        <v>0.54700000000000004</v>
      </c>
      <c r="F228" s="17">
        <f t="shared" si="28"/>
        <v>-0.12675606641123871</v>
      </c>
      <c r="G228" s="106">
        <f t="shared" si="27"/>
        <v>-7.9399999999999915</v>
      </c>
      <c r="H228" s="107"/>
    </row>
    <row r="229" spans="1:8" ht="23.25" x14ac:dyDescent="0.35">
      <c r="A229" s="286" t="s">
        <v>68</v>
      </c>
      <c r="B229" s="286"/>
      <c r="C229" s="286"/>
      <c r="D229" s="286"/>
      <c r="E229" s="286"/>
      <c r="F229" s="286"/>
      <c r="G229" s="286"/>
      <c r="H229" s="286"/>
    </row>
    <row r="230" spans="1:8" ht="21" x14ac:dyDescent="0.35">
      <c r="A230" s="285" t="s">
        <v>69</v>
      </c>
      <c r="B230" s="285"/>
      <c r="C230" s="285"/>
      <c r="D230" s="285"/>
      <c r="E230" s="285"/>
      <c r="F230" s="285"/>
      <c r="G230" s="285"/>
      <c r="H230" s="285"/>
    </row>
    <row r="231" spans="1:8" x14ac:dyDescent="0.25">
      <c r="A231" s="38"/>
      <c r="B231" s="264" t="s">
        <v>145</v>
      </c>
      <c r="C231" s="265"/>
      <c r="D231" s="265"/>
      <c r="E231" s="265"/>
      <c r="F231" s="265"/>
      <c r="G231" s="265"/>
      <c r="H231" s="266"/>
    </row>
    <row r="232" spans="1:8" x14ac:dyDescent="0.25">
      <c r="A232" s="3"/>
      <c r="B232" s="5">
        <f>B$6</f>
        <v>2023</v>
      </c>
      <c r="C232" s="5">
        <f>C$6</f>
        <v>2024</v>
      </c>
      <c r="D232" s="5">
        <f>D$6</f>
        <v>2025</v>
      </c>
      <c r="E232" s="5">
        <f>E$6</f>
        <v>2026</v>
      </c>
      <c r="F232" s="5" t="str">
        <f>CONCATENATE("var ",RIGHT(E232,2),"/",RIGHT(D232,2))</f>
        <v>var 26/25</v>
      </c>
      <c r="G232" s="5" t="str">
        <f>CONCATENATE("dif ",RIGHT(E232,2),"-",RIGHT(D232,2))</f>
        <v>dif 26-25</v>
      </c>
      <c r="H232" s="5" t="str">
        <f>CONCATENATE("cuota ",RIGHT(E232,2))</f>
        <v>cuota 26</v>
      </c>
    </row>
    <row r="233" spans="1:8" x14ac:dyDescent="0.25">
      <c r="A233" s="116" t="s">
        <v>4</v>
      </c>
      <c r="B233" s="117">
        <v>162652524.10000002</v>
      </c>
      <c r="C233" s="117">
        <v>192151885.41000003</v>
      </c>
      <c r="D233" s="117">
        <v>203423839.31</v>
      </c>
      <c r="E233" s="117">
        <v>223616745.68000001</v>
      </c>
      <c r="F233" s="118">
        <f>E233/D233-1</f>
        <v>9.9265191525698127E-2</v>
      </c>
      <c r="G233" s="117">
        <f t="shared" ref="G233:G244" si="29">E233-D233</f>
        <v>20192906.370000005</v>
      </c>
      <c r="H233" s="118">
        <f t="shared" ref="H233:H244" si="30">E233/$E$233</f>
        <v>1</v>
      </c>
    </row>
    <row r="234" spans="1:8" x14ac:dyDescent="0.25">
      <c r="A234" s="119" t="s">
        <v>5</v>
      </c>
      <c r="B234" s="120">
        <v>135448276.38999999</v>
      </c>
      <c r="C234" s="120">
        <v>163630529.83000001</v>
      </c>
      <c r="D234" s="120">
        <v>171380623.30000001</v>
      </c>
      <c r="E234" s="120">
        <v>188524918.69</v>
      </c>
      <c r="F234" s="121">
        <f t="shared" ref="F234:F244" si="31">E234/D234-1</f>
        <v>0.10003636968917462</v>
      </c>
      <c r="G234" s="120">
        <f t="shared" si="29"/>
        <v>17144295.389999986</v>
      </c>
      <c r="H234" s="121">
        <f t="shared" si="30"/>
        <v>0.84307156030158359</v>
      </c>
    </row>
    <row r="235" spans="1:8" x14ac:dyDescent="0.25">
      <c r="A235" s="122" t="s">
        <v>6</v>
      </c>
      <c r="B235" s="123">
        <v>39383406.109999999</v>
      </c>
      <c r="C235" s="123">
        <v>49875398.189999998</v>
      </c>
      <c r="D235" s="123">
        <v>57520941.219999999</v>
      </c>
      <c r="E235" s="123">
        <v>65085871.270000003</v>
      </c>
      <c r="F235" s="124">
        <f t="shared" si="31"/>
        <v>0.13151610334515329</v>
      </c>
      <c r="G235" s="123">
        <f t="shared" si="29"/>
        <v>7564930.0500000045</v>
      </c>
      <c r="H235" s="124">
        <f t="shared" si="30"/>
        <v>0.29105991625125954</v>
      </c>
    </row>
    <row r="236" spans="1:8" x14ac:dyDescent="0.25">
      <c r="A236" s="125" t="s">
        <v>7</v>
      </c>
      <c r="B236" s="126">
        <v>81666783.480000004</v>
      </c>
      <c r="C236" s="126">
        <v>97755010.75</v>
      </c>
      <c r="D236" s="126">
        <v>96303058.13000001</v>
      </c>
      <c r="E236" s="126">
        <v>106229785.30000001</v>
      </c>
      <c r="F236" s="17">
        <f t="shared" si="31"/>
        <v>0.10307800564962188</v>
      </c>
      <c r="G236" s="126">
        <f t="shared" si="29"/>
        <v>9926727.1700000018</v>
      </c>
      <c r="H236" s="17">
        <f t="shared" si="30"/>
        <v>0.47505290794284671</v>
      </c>
    </row>
    <row r="237" spans="1:8" x14ac:dyDescent="0.25">
      <c r="A237" s="127" t="s">
        <v>8</v>
      </c>
      <c r="B237" s="126">
        <v>12528857.469999999</v>
      </c>
      <c r="C237" s="126">
        <v>14190302.539999999</v>
      </c>
      <c r="D237" s="126">
        <v>15863169.560000001</v>
      </c>
      <c r="E237" s="126">
        <v>15328957.890000001</v>
      </c>
      <c r="F237" s="17">
        <f t="shared" si="31"/>
        <v>-3.3676225169215201E-2</v>
      </c>
      <c r="G237" s="126">
        <f t="shared" si="29"/>
        <v>-534211.66999999993</v>
      </c>
      <c r="H237" s="17">
        <f t="shared" si="30"/>
        <v>6.8550134040212013E-2</v>
      </c>
    </row>
    <row r="238" spans="1:8" x14ac:dyDescent="0.25">
      <c r="A238" s="127" t="s">
        <v>9</v>
      </c>
      <c r="B238" s="126">
        <v>1415219.0999999999</v>
      </c>
      <c r="C238" s="126">
        <v>1385215.03</v>
      </c>
      <c r="D238" s="126">
        <v>1269604.56</v>
      </c>
      <c r="E238" s="126">
        <v>1472689.3199999998</v>
      </c>
      <c r="F238" s="17">
        <f t="shared" si="31"/>
        <v>0.15995906630959156</v>
      </c>
      <c r="G238" s="126">
        <f t="shared" si="29"/>
        <v>203084.75999999978</v>
      </c>
      <c r="H238" s="17">
        <f t="shared" si="30"/>
        <v>6.5857738673446549E-3</v>
      </c>
    </row>
    <row r="239" spans="1:8" x14ac:dyDescent="0.25">
      <c r="A239" s="128" t="s">
        <v>10</v>
      </c>
      <c r="B239" s="129">
        <v>454010.23</v>
      </c>
      <c r="C239" s="129">
        <v>424603.32999999996</v>
      </c>
      <c r="D239" s="129">
        <v>423849.83</v>
      </c>
      <c r="E239" s="129">
        <v>407614.92</v>
      </c>
      <c r="F239" s="130">
        <f t="shared" si="31"/>
        <v>-3.8303448181163713E-2</v>
      </c>
      <c r="G239" s="129">
        <f t="shared" si="29"/>
        <v>-16234.910000000033</v>
      </c>
      <c r="H239" s="130">
        <f t="shared" si="30"/>
        <v>1.8228282446400728E-3</v>
      </c>
    </row>
    <row r="240" spans="1:8" x14ac:dyDescent="0.25">
      <c r="A240" s="119" t="s">
        <v>11</v>
      </c>
      <c r="B240" s="120">
        <v>27204247.710000001</v>
      </c>
      <c r="C240" s="120">
        <v>28521355.579999998</v>
      </c>
      <c r="D240" s="120">
        <v>32043216</v>
      </c>
      <c r="E240" s="120">
        <v>35091826.989999995</v>
      </c>
      <c r="F240" s="121">
        <f t="shared" si="31"/>
        <v>9.5140606049030518E-2</v>
      </c>
      <c r="G240" s="120">
        <f t="shared" si="29"/>
        <v>3048610.9899999946</v>
      </c>
      <c r="H240" s="121">
        <f t="shared" si="30"/>
        <v>0.15692843969841638</v>
      </c>
    </row>
    <row r="241" spans="1:8" x14ac:dyDescent="0.25">
      <c r="A241" s="21" t="s">
        <v>12</v>
      </c>
      <c r="B241" s="131">
        <v>2354536.16</v>
      </c>
      <c r="C241" s="131">
        <v>2768169.71</v>
      </c>
      <c r="D241" s="131">
        <v>2868407.01</v>
      </c>
      <c r="E241" s="131">
        <v>3276869.79</v>
      </c>
      <c r="F241" s="132">
        <f t="shared" si="31"/>
        <v>0.14240056539256618</v>
      </c>
      <c r="G241" s="131">
        <f t="shared" si="29"/>
        <v>408462.78000000026</v>
      </c>
      <c r="H241" s="132">
        <f t="shared" si="30"/>
        <v>1.4653955275287235E-2</v>
      </c>
    </row>
    <row r="242" spans="1:8" x14ac:dyDescent="0.25">
      <c r="A242" s="15" t="s">
        <v>8</v>
      </c>
      <c r="B242" s="126">
        <v>17410882.629999999</v>
      </c>
      <c r="C242" s="126">
        <v>17094846.82</v>
      </c>
      <c r="D242" s="126">
        <v>19512008.939999998</v>
      </c>
      <c r="E242" s="126">
        <v>21583743.43</v>
      </c>
      <c r="F242" s="17">
        <f t="shared" si="31"/>
        <v>0.10617740573872458</v>
      </c>
      <c r="G242" s="126">
        <f t="shared" si="29"/>
        <v>2071734.4900000021</v>
      </c>
      <c r="H242" s="17">
        <f t="shared" si="30"/>
        <v>9.6521140956441445E-2</v>
      </c>
    </row>
    <row r="243" spans="1:8" x14ac:dyDescent="0.25">
      <c r="A243" s="15" t="s">
        <v>9</v>
      </c>
      <c r="B243" s="126">
        <v>5123240.6900000004</v>
      </c>
      <c r="C243" s="126">
        <v>5777694.6100000003</v>
      </c>
      <c r="D243" s="126">
        <v>6001026.9499999993</v>
      </c>
      <c r="E243" s="126">
        <v>6460666.3499999996</v>
      </c>
      <c r="F243" s="17">
        <f t="shared" si="31"/>
        <v>7.6593457058212522E-2</v>
      </c>
      <c r="G243" s="126">
        <f t="shared" si="29"/>
        <v>459639.40000000037</v>
      </c>
      <c r="H243" s="17">
        <f t="shared" si="30"/>
        <v>2.8891692929139311E-2</v>
      </c>
    </row>
    <row r="244" spans="1:8" x14ac:dyDescent="0.25">
      <c r="A244" s="22" t="s">
        <v>10</v>
      </c>
      <c r="B244" s="133">
        <v>2315588.23</v>
      </c>
      <c r="C244" s="133">
        <v>2880644.4400000004</v>
      </c>
      <c r="D244" s="133">
        <v>3661773.1</v>
      </c>
      <c r="E244" s="133">
        <v>3770547.42</v>
      </c>
      <c r="F244" s="55">
        <f t="shared" si="31"/>
        <v>2.9705368691468115E-2</v>
      </c>
      <c r="G244" s="133">
        <f t="shared" si="29"/>
        <v>108774.31999999983</v>
      </c>
      <c r="H244" s="55">
        <f t="shared" si="30"/>
        <v>1.6861650537548418E-2</v>
      </c>
    </row>
    <row r="245" spans="1:8" x14ac:dyDescent="0.25">
      <c r="A245" s="276" t="s">
        <v>13</v>
      </c>
      <c r="B245" s="277"/>
      <c r="C245" s="277"/>
      <c r="D245" s="277"/>
      <c r="E245" s="277"/>
      <c r="F245" s="277"/>
      <c r="G245" s="277"/>
      <c r="H245" s="277"/>
    </row>
    <row r="246" spans="1:8" ht="21" x14ac:dyDescent="0.35">
      <c r="A246" s="285" t="s">
        <v>70</v>
      </c>
      <c r="B246" s="285"/>
      <c r="C246" s="285"/>
      <c r="D246" s="285"/>
      <c r="E246" s="285"/>
      <c r="F246" s="285"/>
      <c r="G246" s="285"/>
      <c r="H246" s="285"/>
    </row>
    <row r="247" spans="1:8" x14ac:dyDescent="0.25">
      <c r="A247" s="38"/>
      <c r="B247" s="264" t="s">
        <v>145</v>
      </c>
      <c r="C247" s="265"/>
      <c r="D247" s="265"/>
      <c r="E247" s="265"/>
      <c r="F247" s="265"/>
      <c r="G247" s="265"/>
      <c r="H247" s="266"/>
    </row>
    <row r="248" spans="1:8" x14ac:dyDescent="0.25">
      <c r="A248" s="3"/>
      <c r="B248" s="5">
        <f>B$6</f>
        <v>2023</v>
      </c>
      <c r="C248" s="5">
        <f>C$6</f>
        <v>2024</v>
      </c>
      <c r="D248" s="5">
        <f>D$6</f>
        <v>2025</v>
      </c>
      <c r="E248" s="5">
        <f>E$6</f>
        <v>2026</v>
      </c>
      <c r="F248" s="5" t="str">
        <f>CONCATENATE("var ",RIGHT(E248,2),"/",RIGHT(D248,2))</f>
        <v>var 26/25</v>
      </c>
      <c r="G248" s="5" t="str">
        <f>CONCATENATE("dif ",RIGHT(E248,2),"-",RIGHT(D248,2))</f>
        <v>dif 26-25</v>
      </c>
      <c r="H248" s="5" t="str">
        <f>CONCATENATE("cuota ",RIGHT(E248,2))</f>
        <v>cuota 26</v>
      </c>
    </row>
    <row r="249" spans="1:8" x14ac:dyDescent="0.25">
      <c r="A249" s="116" t="s">
        <v>48</v>
      </c>
      <c r="B249" s="117">
        <v>162652524.10000002</v>
      </c>
      <c r="C249" s="117">
        <v>192151885.41000003</v>
      </c>
      <c r="D249" s="117">
        <v>203423839.31</v>
      </c>
      <c r="E249" s="117">
        <v>223616745.68000001</v>
      </c>
      <c r="F249" s="118">
        <f>E249/D249-1</f>
        <v>9.9265191525698127E-2</v>
      </c>
      <c r="G249" s="117">
        <f t="shared" ref="G249:G259" si="32">E249-D249</f>
        <v>20192906.370000005</v>
      </c>
      <c r="H249" s="118">
        <f t="shared" ref="H249:H259" si="33">E249/$E$249</f>
        <v>1</v>
      </c>
    </row>
    <row r="250" spans="1:8" x14ac:dyDescent="0.25">
      <c r="A250" s="51" t="s">
        <v>49</v>
      </c>
      <c r="B250" s="134">
        <v>76810128.820000008</v>
      </c>
      <c r="C250" s="134">
        <v>87332895.670000002</v>
      </c>
      <c r="D250" s="134">
        <v>90587056.910000011</v>
      </c>
      <c r="E250" s="134">
        <v>99826737.180000007</v>
      </c>
      <c r="F250" s="53">
        <f t="shared" ref="F250:F259" si="34">E250/D250-1</f>
        <v>0.10199779731424319</v>
      </c>
      <c r="G250" s="134">
        <f t="shared" si="32"/>
        <v>9239680.2699999958</v>
      </c>
      <c r="H250" s="53">
        <f t="shared" si="33"/>
        <v>0.44641888010862141</v>
      </c>
    </row>
    <row r="251" spans="1:8" x14ac:dyDescent="0.25">
      <c r="A251" s="15" t="s">
        <v>50</v>
      </c>
      <c r="B251" s="126">
        <v>40744112.910000004</v>
      </c>
      <c r="C251" s="126">
        <v>47010567.200000003</v>
      </c>
      <c r="D251" s="126">
        <v>52278162.850000001</v>
      </c>
      <c r="E251" s="126">
        <v>54935184.210000001</v>
      </c>
      <c r="F251" s="17">
        <f t="shared" si="34"/>
        <v>5.0824688840418908E-2</v>
      </c>
      <c r="G251" s="126">
        <f t="shared" si="32"/>
        <v>2657021.3599999994</v>
      </c>
      <c r="H251" s="17">
        <f t="shared" si="33"/>
        <v>0.24566668315893184</v>
      </c>
    </row>
    <row r="252" spans="1:8" x14ac:dyDescent="0.25">
      <c r="A252" s="15" t="s">
        <v>51</v>
      </c>
      <c r="B252" s="126">
        <v>897449.88</v>
      </c>
      <c r="C252" s="126">
        <v>1063110.95</v>
      </c>
      <c r="D252" s="126">
        <v>1289416.4000000001</v>
      </c>
      <c r="E252" s="126">
        <v>1224072.82</v>
      </c>
      <c r="F252" s="17">
        <f t="shared" si="34"/>
        <v>-5.0676864355068019E-2</v>
      </c>
      <c r="G252" s="126">
        <f t="shared" si="32"/>
        <v>-65343.580000000075</v>
      </c>
      <c r="H252" s="17">
        <f t="shared" si="33"/>
        <v>5.4739765408788861E-3</v>
      </c>
    </row>
    <row r="253" spans="1:8" x14ac:dyDescent="0.25">
      <c r="A253" s="15" t="s">
        <v>52</v>
      </c>
      <c r="B253" s="126">
        <v>16682580.899999999</v>
      </c>
      <c r="C253" s="126">
        <v>20546766.98</v>
      </c>
      <c r="D253" s="126">
        <v>22203708.059999999</v>
      </c>
      <c r="E253" s="126">
        <v>23393144.580000002</v>
      </c>
      <c r="F253" s="17">
        <f t="shared" si="34"/>
        <v>5.3569273960270447E-2</v>
      </c>
      <c r="G253" s="126">
        <f t="shared" si="32"/>
        <v>1189436.5200000033</v>
      </c>
      <c r="H253" s="17">
        <f t="shared" si="33"/>
        <v>0.1046126689164686</v>
      </c>
    </row>
    <row r="254" spans="1:8" x14ac:dyDescent="0.25">
      <c r="A254" s="15" t="s">
        <v>53</v>
      </c>
      <c r="B254" s="126">
        <v>6119826.8399999999</v>
      </c>
      <c r="C254" s="126">
        <v>7672300.4099999992</v>
      </c>
      <c r="D254" s="126">
        <v>10687868.290000001</v>
      </c>
      <c r="E254" s="126">
        <v>11510407.709999999</v>
      </c>
      <c r="F254" s="17">
        <f t="shared" si="34"/>
        <v>7.6960100712468504E-2</v>
      </c>
      <c r="G254" s="126">
        <f t="shared" si="32"/>
        <v>822539.41999999806</v>
      </c>
      <c r="H254" s="17">
        <f t="shared" si="33"/>
        <v>5.1473818183865448E-2</v>
      </c>
    </row>
    <row r="255" spans="1:8" x14ac:dyDescent="0.25">
      <c r="A255" s="15" t="s">
        <v>54</v>
      </c>
      <c r="B255" s="126">
        <v>3292257.81</v>
      </c>
      <c r="C255" s="126">
        <v>3808832.41</v>
      </c>
      <c r="D255" s="126">
        <v>3903097.96</v>
      </c>
      <c r="E255" s="126">
        <v>4176336.02</v>
      </c>
      <c r="F255" s="17">
        <f t="shared" si="34"/>
        <v>7.0005432300243919E-2</v>
      </c>
      <c r="G255" s="126">
        <f t="shared" si="32"/>
        <v>273238.06000000006</v>
      </c>
      <c r="H255" s="17">
        <f t="shared" si="33"/>
        <v>1.8676311594197064E-2</v>
      </c>
    </row>
    <row r="256" spans="1:8" x14ac:dyDescent="0.25">
      <c r="A256" s="15" t="s">
        <v>55</v>
      </c>
      <c r="B256" s="126">
        <v>943653.78</v>
      </c>
      <c r="C256" s="126">
        <v>1175669.8799999999</v>
      </c>
      <c r="D256" s="126">
        <v>1161773.55</v>
      </c>
      <c r="E256" s="126">
        <v>1121810.25</v>
      </c>
      <c r="F256" s="17">
        <f t="shared" si="34"/>
        <v>-3.4398528009180529E-2</v>
      </c>
      <c r="G256" s="126">
        <f t="shared" si="32"/>
        <v>-39963.300000000047</v>
      </c>
      <c r="H256" s="17">
        <f t="shared" si="33"/>
        <v>5.0166647698439036E-3</v>
      </c>
    </row>
    <row r="257" spans="1:8" x14ac:dyDescent="0.25">
      <c r="A257" s="15" t="s">
        <v>56</v>
      </c>
      <c r="B257" s="126">
        <v>9259544.6799999997</v>
      </c>
      <c r="C257" s="126">
        <v>11035035.040000001</v>
      </c>
      <c r="D257" s="126">
        <v>9293845.9399999995</v>
      </c>
      <c r="E257" s="126">
        <v>9933328.2400000002</v>
      </c>
      <c r="F257" s="17">
        <f t="shared" si="34"/>
        <v>6.8807069121698872E-2</v>
      </c>
      <c r="G257" s="126">
        <f t="shared" si="32"/>
        <v>639482.30000000075</v>
      </c>
      <c r="H257" s="17">
        <f t="shared" si="33"/>
        <v>4.4421218141752185E-2</v>
      </c>
    </row>
    <row r="258" spans="1:8" x14ac:dyDescent="0.25">
      <c r="A258" s="15" t="s">
        <v>57</v>
      </c>
      <c r="B258" s="126">
        <v>5154413.03</v>
      </c>
      <c r="C258" s="126">
        <v>9423114.9700000007</v>
      </c>
      <c r="D258" s="126">
        <v>9268511.25</v>
      </c>
      <c r="E258" s="126">
        <v>13980145.479999999</v>
      </c>
      <c r="F258" s="17">
        <f t="shared" si="34"/>
        <v>0.50834854734626322</v>
      </c>
      <c r="G258" s="126">
        <f t="shared" si="32"/>
        <v>4711634.2299999986</v>
      </c>
      <c r="H258" s="17">
        <f t="shared" si="33"/>
        <v>6.2518329910792383E-2</v>
      </c>
    </row>
    <row r="259" spans="1:8" x14ac:dyDescent="0.25">
      <c r="A259" s="22" t="s">
        <v>58</v>
      </c>
      <c r="B259" s="133">
        <v>2748555.4499999997</v>
      </c>
      <c r="C259" s="133">
        <v>3083591.89</v>
      </c>
      <c r="D259" s="133">
        <v>2750398.09</v>
      </c>
      <c r="E259" s="133">
        <v>3515579.19</v>
      </c>
      <c r="F259" s="55">
        <f t="shared" si="34"/>
        <v>0.27820739942413208</v>
      </c>
      <c r="G259" s="133">
        <f t="shared" si="32"/>
        <v>765181.10000000009</v>
      </c>
      <c r="H259" s="55">
        <f t="shared" si="33"/>
        <v>1.5721448674648291E-2</v>
      </c>
    </row>
    <row r="260" spans="1:8" ht="21" x14ac:dyDescent="0.35">
      <c r="A260" s="285" t="s">
        <v>71</v>
      </c>
      <c r="B260" s="285"/>
      <c r="C260" s="285"/>
      <c r="D260" s="285"/>
      <c r="E260" s="285"/>
      <c r="F260" s="285"/>
      <c r="G260" s="285"/>
      <c r="H260" s="285"/>
    </row>
    <row r="261" spans="1:8" x14ac:dyDescent="0.25">
      <c r="A261" s="38"/>
      <c r="B261" s="264" t="s">
        <v>145</v>
      </c>
      <c r="C261" s="265"/>
      <c r="D261" s="265"/>
      <c r="E261" s="265"/>
      <c r="F261" s="265"/>
      <c r="G261" s="265"/>
      <c r="H261" s="266"/>
    </row>
    <row r="262" spans="1:8" x14ac:dyDescent="0.25">
      <c r="A262" s="3"/>
      <c r="B262" s="5">
        <f>B$6</f>
        <v>2023</v>
      </c>
      <c r="C262" s="5">
        <f>C$6</f>
        <v>2024</v>
      </c>
      <c r="D262" s="5">
        <f>D$6</f>
        <v>2025</v>
      </c>
      <c r="E262" s="5">
        <f>E$6</f>
        <v>2026</v>
      </c>
      <c r="F262" s="5" t="str">
        <f>CONCATENATE("var ",RIGHT(E262,2),"/",RIGHT(D262,2))</f>
        <v>var 26/25</v>
      </c>
      <c r="G262" s="5" t="str">
        <f>CONCATENATE("dif ",RIGHT(E262,2),"-",RIGHT(D262,2))</f>
        <v>dif 26-25</v>
      </c>
      <c r="H262" s="93"/>
    </row>
    <row r="263" spans="1:8" x14ac:dyDescent="0.25">
      <c r="A263" s="116" t="s">
        <v>4</v>
      </c>
      <c r="B263" s="135">
        <v>113.84</v>
      </c>
      <c r="C263" s="135">
        <v>130.11000000000001</v>
      </c>
      <c r="D263" s="135">
        <v>139.81</v>
      </c>
      <c r="E263" s="135">
        <v>155.56</v>
      </c>
      <c r="F263" s="136">
        <f>E263/D263-1</f>
        <v>0.11265288605965229</v>
      </c>
      <c r="G263" s="137">
        <f t="shared" ref="G263:G274" si="35">E263-D263</f>
        <v>15.75</v>
      </c>
      <c r="H263" s="138"/>
    </row>
    <row r="264" spans="1:8" x14ac:dyDescent="0.25">
      <c r="A264" s="119" t="s">
        <v>5</v>
      </c>
      <c r="B264" s="139">
        <v>122.85</v>
      </c>
      <c r="C264" s="139">
        <v>142.1</v>
      </c>
      <c r="D264" s="139">
        <v>151.32</v>
      </c>
      <c r="E264" s="139">
        <v>169.45</v>
      </c>
      <c r="F264" s="140">
        <f t="shared" ref="F264:F274" si="36">E264/D264-1</f>
        <v>0.11981231826592653</v>
      </c>
      <c r="G264" s="141">
        <f t="shared" si="35"/>
        <v>18.129999999999995</v>
      </c>
      <c r="H264" s="142"/>
    </row>
    <row r="265" spans="1:8" x14ac:dyDescent="0.25">
      <c r="A265" s="122" t="s">
        <v>6</v>
      </c>
      <c r="B265" s="143">
        <v>212.26</v>
      </c>
      <c r="C265" s="143">
        <v>238.54</v>
      </c>
      <c r="D265" s="143">
        <v>273.62</v>
      </c>
      <c r="E265" s="143">
        <v>290.07</v>
      </c>
      <c r="F265" s="144">
        <f t="shared" si="36"/>
        <v>6.0119874278196095E-2</v>
      </c>
      <c r="G265" s="145">
        <f t="shared" si="35"/>
        <v>16.449999999999989</v>
      </c>
      <c r="H265" s="146"/>
    </row>
    <row r="266" spans="1:8" x14ac:dyDescent="0.25">
      <c r="A266" s="125" t="s">
        <v>7</v>
      </c>
      <c r="B266" s="147">
        <v>113.12</v>
      </c>
      <c r="C266" s="147">
        <v>129.38</v>
      </c>
      <c r="D266" s="147">
        <v>130.72</v>
      </c>
      <c r="E266" s="147">
        <v>149.72</v>
      </c>
      <c r="F266" s="148">
        <f t="shared" si="36"/>
        <v>0.14534883720930236</v>
      </c>
      <c r="G266" s="149">
        <f t="shared" si="35"/>
        <v>19</v>
      </c>
      <c r="H266" s="150"/>
    </row>
    <row r="267" spans="1:8" x14ac:dyDescent="0.25">
      <c r="A267" s="127" t="s">
        <v>8</v>
      </c>
      <c r="B267" s="147">
        <v>75.06</v>
      </c>
      <c r="C267" s="147">
        <v>89.16</v>
      </c>
      <c r="D267" s="147">
        <v>100.01</v>
      </c>
      <c r="E267" s="147">
        <v>101.51</v>
      </c>
      <c r="F267" s="151">
        <f t="shared" si="36"/>
        <v>1.499850014998505E-2</v>
      </c>
      <c r="G267" s="152">
        <f t="shared" si="35"/>
        <v>1.5</v>
      </c>
      <c r="H267" s="153"/>
    </row>
    <row r="268" spans="1:8" x14ac:dyDescent="0.25">
      <c r="A268" s="127" t="s">
        <v>9</v>
      </c>
      <c r="B268" s="147">
        <v>69.75</v>
      </c>
      <c r="C268" s="147">
        <v>72.61</v>
      </c>
      <c r="D268" s="147">
        <v>65.819999999999993</v>
      </c>
      <c r="E268" s="147">
        <v>77.819999999999993</v>
      </c>
      <c r="F268" s="151">
        <f t="shared" si="36"/>
        <v>0.18231540565177751</v>
      </c>
      <c r="G268" s="152">
        <f t="shared" si="35"/>
        <v>12</v>
      </c>
      <c r="H268" s="153"/>
    </row>
    <row r="269" spans="1:8" x14ac:dyDescent="0.25">
      <c r="A269" s="128" t="s">
        <v>10</v>
      </c>
      <c r="B269" s="154">
        <v>57.88</v>
      </c>
      <c r="C269" s="154">
        <v>49.25</v>
      </c>
      <c r="D269" s="154">
        <v>54.88</v>
      </c>
      <c r="E269" s="154">
        <v>46.41</v>
      </c>
      <c r="F269" s="155">
        <f t="shared" si="36"/>
        <v>-0.15433673469387765</v>
      </c>
      <c r="G269" s="156">
        <f t="shared" si="35"/>
        <v>-8.470000000000006</v>
      </c>
      <c r="H269" s="157"/>
    </row>
    <row r="270" spans="1:8" x14ac:dyDescent="0.25">
      <c r="A270" s="119" t="s">
        <v>11</v>
      </c>
      <c r="B270" s="139">
        <v>83.37</v>
      </c>
      <c r="C270" s="139">
        <v>87.67</v>
      </c>
      <c r="D270" s="139">
        <v>99.36</v>
      </c>
      <c r="E270" s="139">
        <v>108.01</v>
      </c>
      <c r="F270" s="140">
        <f t="shared" si="36"/>
        <v>8.7057165861513797E-2</v>
      </c>
      <c r="G270" s="141">
        <f t="shared" si="35"/>
        <v>8.6500000000000057</v>
      </c>
      <c r="H270" s="142"/>
    </row>
    <row r="271" spans="1:8" x14ac:dyDescent="0.25">
      <c r="A271" s="21" t="s">
        <v>12</v>
      </c>
      <c r="B271" s="158">
        <v>140.44</v>
      </c>
      <c r="C271" s="158">
        <v>141.41999999999999</v>
      </c>
      <c r="D271" s="158">
        <v>148.93</v>
      </c>
      <c r="E271" s="158">
        <v>162.97999999999999</v>
      </c>
      <c r="F271" s="159">
        <f t="shared" si="36"/>
        <v>9.4339622641509413E-2</v>
      </c>
      <c r="G271" s="160">
        <f t="shared" si="35"/>
        <v>14.049999999999983</v>
      </c>
      <c r="H271" s="161"/>
    </row>
    <row r="272" spans="1:8" x14ac:dyDescent="0.25">
      <c r="A272" s="15" t="s">
        <v>8</v>
      </c>
      <c r="B272" s="147">
        <v>86.68</v>
      </c>
      <c r="C272" s="147">
        <v>86.75</v>
      </c>
      <c r="D272" s="147">
        <v>99.32</v>
      </c>
      <c r="E272" s="147">
        <v>108.64</v>
      </c>
      <c r="F272" s="162">
        <f t="shared" si="36"/>
        <v>9.3838099073701331E-2</v>
      </c>
      <c r="G272" s="163">
        <f t="shared" si="35"/>
        <v>9.3200000000000074</v>
      </c>
      <c r="H272" s="164"/>
    </row>
    <row r="273" spans="1:8" x14ac:dyDescent="0.25">
      <c r="A273" s="15" t="s">
        <v>9</v>
      </c>
      <c r="B273" s="147">
        <v>65.47</v>
      </c>
      <c r="C273" s="147">
        <v>74.22</v>
      </c>
      <c r="D273" s="147">
        <v>81.58</v>
      </c>
      <c r="E273" s="147">
        <v>88.12</v>
      </c>
      <c r="F273" s="162">
        <f t="shared" si="36"/>
        <v>8.0166707526354575E-2</v>
      </c>
      <c r="G273" s="163">
        <f t="shared" si="35"/>
        <v>6.5400000000000063</v>
      </c>
      <c r="H273" s="164"/>
    </row>
    <row r="274" spans="1:8" x14ac:dyDescent="0.25">
      <c r="A274" s="22" t="s">
        <v>10</v>
      </c>
      <c r="B274" s="165">
        <v>76.08</v>
      </c>
      <c r="C274" s="165">
        <v>93.32</v>
      </c>
      <c r="D274" s="165">
        <v>110.23</v>
      </c>
      <c r="E274" s="165">
        <v>114.98</v>
      </c>
      <c r="F274" s="166">
        <f t="shared" si="36"/>
        <v>4.3091717318334499E-2</v>
      </c>
      <c r="G274" s="167">
        <f t="shared" si="35"/>
        <v>4.75</v>
      </c>
      <c r="H274" s="168"/>
    </row>
    <row r="275" spans="1:8" x14ac:dyDescent="0.25">
      <c r="A275" s="276" t="s">
        <v>13</v>
      </c>
      <c r="B275" s="277"/>
      <c r="C275" s="277"/>
      <c r="D275" s="277"/>
      <c r="E275" s="277"/>
      <c r="F275" s="277"/>
      <c r="G275" s="277"/>
      <c r="H275" s="277"/>
    </row>
    <row r="276" spans="1:8" ht="21" x14ac:dyDescent="0.35">
      <c r="A276" s="285" t="s">
        <v>72</v>
      </c>
      <c r="B276" s="285"/>
      <c r="C276" s="285"/>
      <c r="D276" s="285"/>
      <c r="E276" s="285"/>
      <c r="F276" s="285"/>
      <c r="G276" s="285"/>
      <c r="H276" s="285"/>
    </row>
    <row r="277" spans="1:8" x14ac:dyDescent="0.25">
      <c r="A277" s="38"/>
      <c r="B277" s="264" t="s">
        <v>145</v>
      </c>
      <c r="C277" s="265"/>
      <c r="D277" s="265"/>
      <c r="E277" s="265"/>
      <c r="F277" s="265"/>
      <c r="G277" s="265"/>
      <c r="H277" s="266"/>
    </row>
    <row r="278" spans="1:8" x14ac:dyDescent="0.25">
      <c r="A278" s="3"/>
      <c r="B278" s="5">
        <f>B$6</f>
        <v>2023</v>
      </c>
      <c r="C278" s="5">
        <f>C$6</f>
        <v>2024</v>
      </c>
      <c r="D278" s="5">
        <f>D$6</f>
        <v>2025</v>
      </c>
      <c r="E278" s="5">
        <f>E$6</f>
        <v>2026</v>
      </c>
      <c r="F278" s="5" t="str">
        <f>CONCATENATE("var ",RIGHT(E278,2),"/",RIGHT(D278,2))</f>
        <v>var 26/25</v>
      </c>
      <c r="G278" s="5" t="str">
        <f>CONCATENATE("dif ",RIGHT(E278,2),"-",RIGHT(D278,2))</f>
        <v>dif 26-25</v>
      </c>
      <c r="H278" s="93"/>
    </row>
    <row r="279" spans="1:8" x14ac:dyDescent="0.25">
      <c r="A279" s="116" t="s">
        <v>48</v>
      </c>
      <c r="B279" s="135">
        <v>113.84</v>
      </c>
      <c r="C279" s="135">
        <v>130.11000000000001</v>
      </c>
      <c r="D279" s="135">
        <v>139.81</v>
      </c>
      <c r="E279" s="135">
        <v>155.56</v>
      </c>
      <c r="F279" s="136">
        <f>E279/D279-1</f>
        <v>0.11265288605965229</v>
      </c>
      <c r="G279" s="137">
        <f t="shared" ref="G279:G289" si="37">E279-D279</f>
        <v>15.75</v>
      </c>
      <c r="H279" s="138"/>
    </row>
    <row r="280" spans="1:8" x14ac:dyDescent="0.25">
      <c r="A280" s="51" t="s">
        <v>49</v>
      </c>
      <c r="B280" s="169">
        <v>143.35</v>
      </c>
      <c r="C280" s="169">
        <v>159.1</v>
      </c>
      <c r="D280" s="169">
        <v>167.71</v>
      </c>
      <c r="E280" s="169">
        <v>186.17</v>
      </c>
      <c r="F280" s="170">
        <f t="shared" ref="F280:F289" si="38">E280/D280-1</f>
        <v>0.11007095581658799</v>
      </c>
      <c r="G280" s="171">
        <f t="shared" si="37"/>
        <v>18.45999999999998</v>
      </c>
      <c r="H280" s="172"/>
    </row>
    <row r="281" spans="1:8" x14ac:dyDescent="0.25">
      <c r="A281" s="15" t="s">
        <v>50</v>
      </c>
      <c r="B281" s="147">
        <v>103.14</v>
      </c>
      <c r="C281" s="147">
        <v>119.29</v>
      </c>
      <c r="D281" s="147">
        <v>129.65</v>
      </c>
      <c r="E281" s="147">
        <v>143.66999999999999</v>
      </c>
      <c r="F281" s="162">
        <f t="shared" si="38"/>
        <v>0.10813729271114525</v>
      </c>
      <c r="G281" s="163">
        <f t="shared" si="37"/>
        <v>14.019999999999982</v>
      </c>
      <c r="H281" s="164"/>
    </row>
    <row r="282" spans="1:8" x14ac:dyDescent="0.25">
      <c r="A282" s="15" t="s">
        <v>51</v>
      </c>
      <c r="B282" s="147">
        <v>78.790000000000006</v>
      </c>
      <c r="C282" s="147">
        <v>85.02</v>
      </c>
      <c r="D282" s="147">
        <v>118.35</v>
      </c>
      <c r="E282" s="147">
        <v>108.9</v>
      </c>
      <c r="F282" s="162">
        <f t="shared" si="38"/>
        <v>-7.9847908745247054E-2</v>
      </c>
      <c r="G282" s="163">
        <f t="shared" si="37"/>
        <v>-9.4499999999999886</v>
      </c>
      <c r="H282" s="164"/>
    </row>
    <row r="283" spans="1:8" x14ac:dyDescent="0.25">
      <c r="A283" s="15" t="s">
        <v>52</v>
      </c>
      <c r="B283" s="147">
        <v>66.25</v>
      </c>
      <c r="C283" s="147">
        <v>77.08</v>
      </c>
      <c r="D283" s="147">
        <v>85.99</v>
      </c>
      <c r="E283" s="147">
        <v>92.22</v>
      </c>
      <c r="F283" s="162">
        <f t="shared" si="38"/>
        <v>7.2450284916850904E-2</v>
      </c>
      <c r="G283" s="163">
        <f t="shared" si="37"/>
        <v>6.230000000000004</v>
      </c>
      <c r="H283" s="164"/>
    </row>
    <row r="284" spans="1:8" x14ac:dyDescent="0.25">
      <c r="A284" s="15" t="s">
        <v>53</v>
      </c>
      <c r="B284" s="147">
        <v>137.74</v>
      </c>
      <c r="C284" s="147">
        <v>156.54</v>
      </c>
      <c r="D284" s="147">
        <v>221.06</v>
      </c>
      <c r="E284" s="147">
        <v>246.41</v>
      </c>
      <c r="F284" s="162">
        <f t="shared" si="38"/>
        <v>0.11467474893694019</v>
      </c>
      <c r="G284" s="163">
        <f t="shared" si="37"/>
        <v>25.349999999999994</v>
      </c>
      <c r="H284" s="164"/>
    </row>
    <row r="285" spans="1:8" x14ac:dyDescent="0.25">
      <c r="A285" s="15" t="s">
        <v>54</v>
      </c>
      <c r="B285" s="147">
        <v>86.57</v>
      </c>
      <c r="C285" s="147">
        <v>95.99</v>
      </c>
      <c r="D285" s="147">
        <v>111.62</v>
      </c>
      <c r="E285" s="147">
        <v>108.25</v>
      </c>
      <c r="F285" s="162">
        <f t="shared" si="38"/>
        <v>-3.0191721913635616E-2</v>
      </c>
      <c r="G285" s="163">
        <f t="shared" si="37"/>
        <v>-3.3700000000000045</v>
      </c>
      <c r="H285" s="164"/>
    </row>
    <row r="286" spans="1:8" x14ac:dyDescent="0.25">
      <c r="A286" s="15" t="s">
        <v>55</v>
      </c>
      <c r="B286" s="147">
        <v>104.66</v>
      </c>
      <c r="C286" s="147">
        <v>122.34</v>
      </c>
      <c r="D286" s="147">
        <v>123.08</v>
      </c>
      <c r="E286" s="147">
        <v>130.11000000000001</v>
      </c>
      <c r="F286" s="162">
        <f>E286/D286-1</f>
        <v>5.7117322066948528E-2</v>
      </c>
      <c r="G286" s="163">
        <f t="shared" si="37"/>
        <v>7.0300000000000153</v>
      </c>
      <c r="H286" s="164"/>
    </row>
    <row r="287" spans="1:8" x14ac:dyDescent="0.25">
      <c r="A287" s="15" t="s">
        <v>56</v>
      </c>
      <c r="B287" s="147">
        <v>122.19</v>
      </c>
      <c r="C287" s="147">
        <v>142.58000000000001</v>
      </c>
      <c r="D287" s="147">
        <v>122.53</v>
      </c>
      <c r="E287" s="147">
        <v>129.97</v>
      </c>
      <c r="F287" s="162">
        <f t="shared" si="38"/>
        <v>6.0719823716640864E-2</v>
      </c>
      <c r="G287" s="163">
        <f t="shared" si="37"/>
        <v>7.4399999999999977</v>
      </c>
      <c r="H287" s="164"/>
    </row>
    <row r="288" spans="1:8" x14ac:dyDescent="0.25">
      <c r="A288" s="15" t="s">
        <v>57</v>
      </c>
      <c r="B288" s="147">
        <v>149.52000000000001</v>
      </c>
      <c r="C288" s="147">
        <v>209.53</v>
      </c>
      <c r="D288" s="147">
        <v>228.74</v>
      </c>
      <c r="E288" s="147">
        <v>277.23</v>
      </c>
      <c r="F288" s="162">
        <f t="shared" si="38"/>
        <v>0.21198740928565196</v>
      </c>
      <c r="G288" s="163">
        <f t="shared" si="37"/>
        <v>48.490000000000009</v>
      </c>
      <c r="H288" s="164"/>
    </row>
    <row r="289" spans="1:8" x14ac:dyDescent="0.25">
      <c r="A289" s="15" t="s">
        <v>73</v>
      </c>
      <c r="B289" s="165">
        <v>83.16</v>
      </c>
      <c r="C289" s="165">
        <v>90.37</v>
      </c>
      <c r="D289" s="165">
        <v>82.26</v>
      </c>
      <c r="E289" s="165">
        <v>105.84</v>
      </c>
      <c r="F289" s="162">
        <f t="shared" si="38"/>
        <v>0.28665207877461696</v>
      </c>
      <c r="G289" s="163">
        <f t="shared" si="37"/>
        <v>23.58</v>
      </c>
      <c r="H289" s="164"/>
    </row>
    <row r="290" spans="1:8" x14ac:dyDescent="0.25">
      <c r="A290" s="276" t="s">
        <v>13</v>
      </c>
      <c r="B290" s="277"/>
      <c r="C290" s="277"/>
      <c r="D290" s="277"/>
      <c r="E290" s="277"/>
      <c r="F290" s="277"/>
      <c r="G290" s="277"/>
      <c r="H290" s="277"/>
    </row>
    <row r="291" spans="1:8" ht="21" x14ac:dyDescent="0.35">
      <c r="A291" s="285" t="s">
        <v>74</v>
      </c>
      <c r="B291" s="285"/>
      <c r="C291" s="285"/>
      <c r="D291" s="285"/>
      <c r="E291" s="285"/>
      <c r="F291" s="285"/>
      <c r="G291" s="285"/>
      <c r="H291" s="285"/>
    </row>
    <row r="292" spans="1:8" x14ac:dyDescent="0.25">
      <c r="A292" s="38"/>
      <c r="B292" s="264" t="s">
        <v>145</v>
      </c>
      <c r="C292" s="265"/>
      <c r="D292" s="265"/>
      <c r="E292" s="265"/>
      <c r="F292" s="265"/>
      <c r="G292" s="265"/>
      <c r="H292" s="266"/>
    </row>
    <row r="293" spans="1:8" x14ac:dyDescent="0.25">
      <c r="A293" s="3"/>
      <c r="B293" s="5">
        <f>B$6</f>
        <v>2023</v>
      </c>
      <c r="C293" s="5">
        <f>C$6</f>
        <v>2024</v>
      </c>
      <c r="D293" s="5">
        <f>D$6</f>
        <v>2025</v>
      </c>
      <c r="E293" s="5">
        <f>E$6</f>
        <v>2026</v>
      </c>
      <c r="F293" s="5" t="str">
        <f>CONCATENATE("var ",RIGHT(E293,2),"/",RIGHT(D293,2))</f>
        <v>var 26/25</v>
      </c>
      <c r="G293" s="5" t="str">
        <f>CONCATENATE("dif ",RIGHT(E293,2),"-",RIGHT(C293,2))</f>
        <v>dif 26-24</v>
      </c>
      <c r="H293" s="93"/>
    </row>
    <row r="294" spans="1:8" x14ac:dyDescent="0.25">
      <c r="A294" s="116" t="s">
        <v>4</v>
      </c>
      <c r="B294" s="135">
        <v>97.69</v>
      </c>
      <c r="C294" s="135">
        <v>114.02</v>
      </c>
      <c r="D294" s="135">
        <v>121.68</v>
      </c>
      <c r="E294" s="135">
        <v>131.75</v>
      </c>
      <c r="F294" s="136">
        <f>E294/D294-1</f>
        <v>8.2758053911899943E-2</v>
      </c>
      <c r="G294" s="137">
        <f t="shared" ref="G294:G305" si="39">E294-D294</f>
        <v>10.069999999999993</v>
      </c>
      <c r="H294" s="138"/>
    </row>
    <row r="295" spans="1:8" x14ac:dyDescent="0.25">
      <c r="A295" s="119" t="s">
        <v>5</v>
      </c>
      <c r="B295" s="139">
        <v>105.27</v>
      </c>
      <c r="C295" s="139">
        <v>125.07</v>
      </c>
      <c r="D295" s="139">
        <v>132.19999999999999</v>
      </c>
      <c r="E295" s="139">
        <v>142.77000000000001</v>
      </c>
      <c r="F295" s="140">
        <f t="shared" ref="F295:F305" si="40">E295/D295-1</f>
        <v>7.9954614220877573E-2</v>
      </c>
      <c r="G295" s="141">
        <f t="shared" si="39"/>
        <v>10.570000000000022</v>
      </c>
      <c r="H295" s="142"/>
    </row>
    <row r="296" spans="1:8" x14ac:dyDescent="0.25">
      <c r="A296" s="15" t="s">
        <v>6</v>
      </c>
      <c r="B296" s="143">
        <v>154.65</v>
      </c>
      <c r="C296" s="143">
        <v>189.91</v>
      </c>
      <c r="D296" s="143">
        <v>217.04</v>
      </c>
      <c r="E296" s="143">
        <v>225.61</v>
      </c>
      <c r="F296" s="162">
        <f t="shared" si="40"/>
        <v>3.9485809067453026E-2</v>
      </c>
      <c r="G296" s="163">
        <f t="shared" si="39"/>
        <v>8.5700000000000216</v>
      </c>
      <c r="H296" s="164"/>
    </row>
    <row r="297" spans="1:8" x14ac:dyDescent="0.25">
      <c r="A297" s="15" t="s">
        <v>7</v>
      </c>
      <c r="B297" s="147">
        <v>101.47</v>
      </c>
      <c r="C297" s="147">
        <v>117.66</v>
      </c>
      <c r="D297" s="147">
        <v>117.15</v>
      </c>
      <c r="E297" s="147">
        <v>127.72</v>
      </c>
      <c r="F297" s="162">
        <f t="shared" si="40"/>
        <v>9.0226205719163399E-2</v>
      </c>
      <c r="G297" s="163">
        <f t="shared" si="39"/>
        <v>10.569999999999993</v>
      </c>
      <c r="H297" s="164"/>
    </row>
    <row r="298" spans="1:8" x14ac:dyDescent="0.25">
      <c r="A298" s="15" t="s">
        <v>8</v>
      </c>
      <c r="B298" s="147">
        <v>64.52</v>
      </c>
      <c r="C298" s="147">
        <v>77.36</v>
      </c>
      <c r="D298" s="147">
        <v>89.71</v>
      </c>
      <c r="E298" s="147">
        <v>92</v>
      </c>
      <c r="F298" s="162">
        <f t="shared" si="40"/>
        <v>2.5526697135213494E-2</v>
      </c>
      <c r="G298" s="163">
        <f t="shared" si="39"/>
        <v>2.2900000000000063</v>
      </c>
      <c r="H298" s="164"/>
    </row>
    <row r="299" spans="1:8" x14ac:dyDescent="0.25">
      <c r="A299" s="15" t="s">
        <v>9</v>
      </c>
      <c r="B299" s="147">
        <v>58.16</v>
      </c>
      <c r="C299" s="147">
        <v>65.23</v>
      </c>
      <c r="D299" s="147">
        <v>58.51</v>
      </c>
      <c r="E299" s="147">
        <v>66.540000000000006</v>
      </c>
      <c r="F299" s="162">
        <f t="shared" si="40"/>
        <v>0.13724149717996936</v>
      </c>
      <c r="G299" s="163">
        <f t="shared" si="39"/>
        <v>8.0300000000000082</v>
      </c>
      <c r="H299" s="164"/>
    </row>
    <row r="300" spans="1:8" x14ac:dyDescent="0.25">
      <c r="A300" s="15" t="s">
        <v>10</v>
      </c>
      <c r="B300" s="154">
        <v>52.87</v>
      </c>
      <c r="C300" s="154">
        <v>41.76</v>
      </c>
      <c r="D300" s="154">
        <v>39.4</v>
      </c>
      <c r="E300" s="154">
        <v>35.44</v>
      </c>
      <c r="F300" s="162">
        <f t="shared" si="40"/>
        <v>-0.10050761421319798</v>
      </c>
      <c r="G300" s="163">
        <f t="shared" si="39"/>
        <v>-3.9600000000000009</v>
      </c>
      <c r="H300" s="164"/>
    </row>
    <row r="301" spans="1:8" x14ac:dyDescent="0.25">
      <c r="A301" s="119" t="s">
        <v>11</v>
      </c>
      <c r="B301" s="139">
        <v>71.900000000000006</v>
      </c>
      <c r="C301" s="139">
        <v>75.67</v>
      </c>
      <c r="D301" s="139">
        <v>85.34</v>
      </c>
      <c r="E301" s="139">
        <v>93.11</v>
      </c>
      <c r="F301" s="140">
        <f t="shared" si="40"/>
        <v>9.1047574408249288E-2</v>
      </c>
      <c r="G301" s="141">
        <f t="shared" si="39"/>
        <v>7.769999999999996</v>
      </c>
      <c r="H301" s="142"/>
    </row>
    <row r="302" spans="1:8" x14ac:dyDescent="0.25">
      <c r="A302" s="21" t="s">
        <v>12</v>
      </c>
      <c r="B302" s="158">
        <v>111.7</v>
      </c>
      <c r="C302" s="158">
        <v>131.32</v>
      </c>
      <c r="D302" s="158">
        <v>132.18</v>
      </c>
      <c r="E302" s="158">
        <v>147.02000000000001</v>
      </c>
      <c r="F302" s="162">
        <f t="shared" si="40"/>
        <v>0.11227114540777738</v>
      </c>
      <c r="G302" s="163">
        <f t="shared" si="39"/>
        <v>14.840000000000003</v>
      </c>
      <c r="H302" s="164"/>
    </row>
    <row r="303" spans="1:8" x14ac:dyDescent="0.25">
      <c r="A303" s="15" t="s">
        <v>8</v>
      </c>
      <c r="B303" s="147">
        <v>76.88</v>
      </c>
      <c r="C303" s="147">
        <v>76.42</v>
      </c>
      <c r="D303" s="147">
        <v>85.76</v>
      </c>
      <c r="E303" s="147">
        <v>93.23</v>
      </c>
      <c r="F303" s="162">
        <f t="shared" si="40"/>
        <v>8.7103544776119479E-2</v>
      </c>
      <c r="G303" s="163">
        <f t="shared" si="39"/>
        <v>7.4699999999999989</v>
      </c>
      <c r="H303" s="164"/>
    </row>
    <row r="304" spans="1:8" x14ac:dyDescent="0.25">
      <c r="A304" s="15" t="s">
        <v>9</v>
      </c>
      <c r="B304" s="147">
        <v>52.94</v>
      </c>
      <c r="C304" s="147">
        <v>59.32</v>
      </c>
      <c r="D304" s="147">
        <v>67.05</v>
      </c>
      <c r="E304" s="147">
        <v>75.62</v>
      </c>
      <c r="F304" s="162">
        <f t="shared" si="40"/>
        <v>0.12781506338553328</v>
      </c>
      <c r="G304" s="163">
        <f t="shared" si="39"/>
        <v>8.5700000000000074</v>
      </c>
      <c r="H304" s="164"/>
    </row>
    <row r="305" spans="1:8" x14ac:dyDescent="0.25">
      <c r="A305" s="22" t="s">
        <v>10</v>
      </c>
      <c r="B305" s="165">
        <v>68.03</v>
      </c>
      <c r="C305" s="165">
        <v>82.89</v>
      </c>
      <c r="D305" s="165">
        <v>99.6</v>
      </c>
      <c r="E305" s="165">
        <v>100.19</v>
      </c>
      <c r="F305" s="174">
        <f t="shared" si="40"/>
        <v>5.9236947791165839E-3</v>
      </c>
      <c r="G305" s="175">
        <f t="shared" si="39"/>
        <v>0.59000000000000341</v>
      </c>
      <c r="H305" s="173"/>
    </row>
    <row r="306" spans="1:8" x14ac:dyDescent="0.25">
      <c r="A306" s="288" t="s">
        <v>13</v>
      </c>
      <c r="B306" s="289"/>
      <c r="C306" s="289"/>
      <c r="D306" s="289"/>
      <c r="E306" s="289"/>
      <c r="F306" s="289"/>
      <c r="G306" s="289"/>
      <c r="H306" s="289"/>
    </row>
    <row r="307" spans="1:8" ht="21" x14ac:dyDescent="0.35">
      <c r="A307" s="285" t="s">
        <v>75</v>
      </c>
      <c r="B307" s="285"/>
      <c r="C307" s="285"/>
      <c r="D307" s="285"/>
      <c r="E307" s="285"/>
      <c r="F307" s="285"/>
      <c r="G307" s="285"/>
      <c r="H307" s="285"/>
    </row>
    <row r="308" spans="1:8" x14ac:dyDescent="0.25">
      <c r="A308" s="38"/>
      <c r="B308" s="264" t="s">
        <v>145</v>
      </c>
      <c r="C308" s="265"/>
      <c r="D308" s="265"/>
      <c r="E308" s="265"/>
      <c r="F308" s="265"/>
      <c r="G308" s="265"/>
      <c r="H308" s="266"/>
    </row>
    <row r="309" spans="1:8" x14ac:dyDescent="0.25">
      <c r="A309" s="3"/>
      <c r="B309" s="5">
        <f>B$6</f>
        <v>2023</v>
      </c>
      <c r="C309" s="5">
        <f>C$6</f>
        <v>2024</v>
      </c>
      <c r="D309" s="5">
        <f>D$6</f>
        <v>2025</v>
      </c>
      <c r="E309" s="5">
        <f>E$6</f>
        <v>2026</v>
      </c>
      <c r="F309" s="5" t="str">
        <f>CONCATENATE("var ",RIGHT(E309,2),"/",RIGHT(D309,2))</f>
        <v>var 26/25</v>
      </c>
      <c r="G309" s="5" t="str">
        <f>CONCATENATE("dif ",RIGHT(E309,2),"-",RIGHT(D309,2))</f>
        <v>dif 26-25</v>
      </c>
      <c r="H309" s="93"/>
    </row>
    <row r="310" spans="1:8" x14ac:dyDescent="0.25">
      <c r="A310" s="116" t="s">
        <v>48</v>
      </c>
      <c r="B310" s="135">
        <v>97.69</v>
      </c>
      <c r="C310" s="135">
        <v>114.02</v>
      </c>
      <c r="D310" s="135">
        <v>121.68</v>
      </c>
      <c r="E310" s="135">
        <v>131.75</v>
      </c>
      <c r="F310" s="136">
        <f>E310/D310-1</f>
        <v>8.2758053911899943E-2</v>
      </c>
      <c r="G310" s="137">
        <f t="shared" ref="G310:G320" si="41">E310-D310</f>
        <v>10.069999999999993</v>
      </c>
      <c r="H310" s="138"/>
    </row>
    <row r="311" spans="1:8" x14ac:dyDescent="0.25">
      <c r="A311" s="51" t="s">
        <v>49</v>
      </c>
      <c r="B311" s="169">
        <v>125.75</v>
      </c>
      <c r="C311" s="169">
        <v>141.22999999999999</v>
      </c>
      <c r="D311" s="169">
        <v>149.38999999999999</v>
      </c>
      <c r="E311" s="169">
        <v>158.88999999999999</v>
      </c>
      <c r="F311" s="176">
        <f t="shared" ref="F311:F320" si="42">E311/D311-1</f>
        <v>6.3591940558270332E-2</v>
      </c>
      <c r="G311" s="171">
        <f t="shared" si="41"/>
        <v>9.5</v>
      </c>
      <c r="H311" s="172"/>
    </row>
    <row r="312" spans="1:8" x14ac:dyDescent="0.25">
      <c r="A312" s="15" t="s">
        <v>50</v>
      </c>
      <c r="B312" s="147">
        <v>87.57</v>
      </c>
      <c r="C312" s="147">
        <v>104.76</v>
      </c>
      <c r="D312" s="147">
        <v>112.2</v>
      </c>
      <c r="E312" s="147">
        <v>123.5</v>
      </c>
      <c r="F312" s="162">
        <f t="shared" si="42"/>
        <v>0.10071301247771824</v>
      </c>
      <c r="G312" s="163">
        <f t="shared" si="41"/>
        <v>11.299999999999997</v>
      </c>
      <c r="H312" s="164"/>
    </row>
    <row r="313" spans="1:8" x14ac:dyDescent="0.25">
      <c r="A313" s="15" t="s">
        <v>51</v>
      </c>
      <c r="B313" s="147">
        <v>64.33</v>
      </c>
      <c r="C313" s="147">
        <v>76.209999999999994</v>
      </c>
      <c r="D313" s="147">
        <v>92.02</v>
      </c>
      <c r="E313" s="147">
        <v>86.4</v>
      </c>
      <c r="F313" s="162">
        <f t="shared" si="42"/>
        <v>-6.1073679634861877E-2</v>
      </c>
      <c r="G313" s="163">
        <f t="shared" si="41"/>
        <v>-5.6199999999999903</v>
      </c>
      <c r="H313" s="164"/>
    </row>
    <row r="314" spans="1:8" x14ac:dyDescent="0.25">
      <c r="A314" s="15" t="s">
        <v>52</v>
      </c>
      <c r="B314" s="147">
        <v>57.87</v>
      </c>
      <c r="C314" s="147">
        <v>67.58</v>
      </c>
      <c r="D314" s="147">
        <v>74.489999999999995</v>
      </c>
      <c r="E314" s="147">
        <v>76.14</v>
      </c>
      <c r="F314" s="162">
        <f t="shared" si="42"/>
        <v>2.2150624244865247E-2</v>
      </c>
      <c r="G314" s="163">
        <f t="shared" si="41"/>
        <v>1.6500000000000057</v>
      </c>
      <c r="H314" s="164"/>
    </row>
    <row r="315" spans="1:8" x14ac:dyDescent="0.25">
      <c r="A315" s="15" t="s">
        <v>53</v>
      </c>
      <c r="B315" s="147">
        <v>110.6</v>
      </c>
      <c r="C315" s="147">
        <v>138.41999999999999</v>
      </c>
      <c r="D315" s="147">
        <v>190.38</v>
      </c>
      <c r="E315" s="147">
        <v>218.93</v>
      </c>
      <c r="F315" s="162">
        <f t="shared" si="42"/>
        <v>0.14996323143187307</v>
      </c>
      <c r="G315" s="163">
        <f t="shared" si="41"/>
        <v>28.550000000000011</v>
      </c>
      <c r="H315" s="164"/>
    </row>
    <row r="316" spans="1:8" x14ac:dyDescent="0.25">
      <c r="A316" s="15" t="s">
        <v>54</v>
      </c>
      <c r="B316" s="147">
        <v>69.73</v>
      </c>
      <c r="C316" s="147">
        <v>83.58</v>
      </c>
      <c r="D316" s="147">
        <v>89.42</v>
      </c>
      <c r="E316" s="147">
        <v>87.31</v>
      </c>
      <c r="F316" s="162">
        <f t="shared" si="42"/>
        <v>-2.3596510847685104E-2</v>
      </c>
      <c r="G316" s="163">
        <f t="shared" si="41"/>
        <v>-2.1099999999999994</v>
      </c>
      <c r="H316" s="164"/>
    </row>
    <row r="317" spans="1:8" x14ac:dyDescent="0.25">
      <c r="A317" s="15" t="s">
        <v>55</v>
      </c>
      <c r="B317" s="147">
        <v>89.79</v>
      </c>
      <c r="C317" s="147">
        <v>110.25</v>
      </c>
      <c r="D317" s="147">
        <v>108.94</v>
      </c>
      <c r="E317" s="147">
        <v>105.2</v>
      </c>
      <c r="F317" s="162">
        <f t="shared" si="42"/>
        <v>-3.4330824306957886E-2</v>
      </c>
      <c r="G317" s="163">
        <f t="shared" si="41"/>
        <v>-3.7399999999999949</v>
      </c>
      <c r="H317" s="164"/>
    </row>
    <row r="318" spans="1:8" x14ac:dyDescent="0.25">
      <c r="A318" s="15" t="s">
        <v>56</v>
      </c>
      <c r="B318" s="147">
        <v>109.73</v>
      </c>
      <c r="C318" s="147">
        <v>130.77000000000001</v>
      </c>
      <c r="D318" s="147">
        <v>109.38</v>
      </c>
      <c r="E318" s="147">
        <v>116.1</v>
      </c>
      <c r="F318" s="162">
        <f t="shared" si="42"/>
        <v>6.1437191442677008E-2</v>
      </c>
      <c r="G318" s="163">
        <f t="shared" si="41"/>
        <v>6.7199999999999989</v>
      </c>
      <c r="H318" s="164"/>
    </row>
    <row r="319" spans="1:8" x14ac:dyDescent="0.25">
      <c r="A319" s="15" t="s">
        <v>57</v>
      </c>
      <c r="B319" s="147">
        <v>100.71</v>
      </c>
      <c r="C319" s="147">
        <v>144.13</v>
      </c>
      <c r="D319" s="147">
        <v>176.91</v>
      </c>
      <c r="E319" s="147">
        <v>209.85</v>
      </c>
      <c r="F319" s="162">
        <f t="shared" si="42"/>
        <v>0.18619637103612008</v>
      </c>
      <c r="G319" s="163">
        <f t="shared" si="41"/>
        <v>32.94</v>
      </c>
      <c r="H319" s="164"/>
    </row>
    <row r="320" spans="1:8" x14ac:dyDescent="0.25">
      <c r="A320" s="15" t="s">
        <v>73</v>
      </c>
      <c r="B320" s="165">
        <v>72.319999999999993</v>
      </c>
      <c r="C320" s="165">
        <v>79.77</v>
      </c>
      <c r="D320" s="165">
        <v>69.48</v>
      </c>
      <c r="E320" s="165">
        <v>88.81</v>
      </c>
      <c r="F320" s="162">
        <f t="shared" si="42"/>
        <v>0.27820955670696601</v>
      </c>
      <c r="G320" s="163">
        <f t="shared" si="41"/>
        <v>19.329999999999998</v>
      </c>
      <c r="H320" s="164"/>
    </row>
    <row r="321" spans="1:8" x14ac:dyDescent="0.25">
      <c r="A321" s="276" t="s">
        <v>13</v>
      </c>
      <c r="B321" s="277"/>
      <c r="C321" s="277"/>
      <c r="D321" s="277"/>
      <c r="E321" s="277"/>
      <c r="F321" s="277"/>
      <c r="G321" s="277"/>
      <c r="H321" s="277"/>
    </row>
    <row r="322" spans="1:8" ht="23.25" x14ac:dyDescent="0.35">
      <c r="A322" s="290" t="s">
        <v>76</v>
      </c>
      <c r="B322" s="290"/>
      <c r="C322" s="290"/>
      <c r="D322" s="290"/>
      <c r="E322" s="290"/>
      <c r="F322" s="290"/>
      <c r="G322" s="290"/>
      <c r="H322" s="290"/>
    </row>
    <row r="323" spans="1:8" ht="21" x14ac:dyDescent="0.35">
      <c r="A323" s="271" t="s">
        <v>77</v>
      </c>
      <c r="B323" s="271"/>
      <c r="C323" s="271"/>
      <c r="D323" s="271"/>
      <c r="E323" s="271"/>
      <c r="F323" s="271"/>
      <c r="G323" s="271"/>
      <c r="H323" s="271"/>
    </row>
    <row r="324" spans="1:8" x14ac:dyDescent="0.25">
      <c r="A324" s="38"/>
      <c r="B324" s="264" t="s">
        <v>145</v>
      </c>
      <c r="C324" s="265"/>
      <c r="D324" s="265"/>
      <c r="E324" s="265"/>
      <c r="F324" s="265"/>
      <c r="G324" s="265"/>
      <c r="H324" s="265"/>
    </row>
    <row r="325" spans="1:8" x14ac:dyDescent="0.25">
      <c r="A325" s="3"/>
      <c r="B325" s="57">
        <f>B$6</f>
        <v>2023</v>
      </c>
      <c r="C325" s="57">
        <f>C$6</f>
        <v>2024</v>
      </c>
      <c r="D325" s="57">
        <f>D$6</f>
        <v>2025</v>
      </c>
      <c r="E325" s="57">
        <f>E$6</f>
        <v>2026</v>
      </c>
      <c r="F325" s="57" t="str">
        <f>CONCATENATE("var ",RIGHT(E325,2),"/",RIGHT(D325,2))</f>
        <v>var 26/25</v>
      </c>
      <c r="G325" s="57" t="str">
        <f>CONCATENATE("dif ",RIGHT(E325,2),"-",RIGHT(D325,2))</f>
        <v>dif 26-25</v>
      </c>
      <c r="H325" s="177" t="str">
        <f>CONCATENATE("cuota ",RIGHT(E325,2))</f>
        <v>cuota 26</v>
      </c>
    </row>
    <row r="326" spans="1:8" x14ac:dyDescent="0.25">
      <c r="A326" s="178" t="s">
        <v>4</v>
      </c>
      <c r="B326" s="179">
        <v>310</v>
      </c>
      <c r="C326" s="179">
        <v>322</v>
      </c>
      <c r="D326" s="179">
        <v>327</v>
      </c>
      <c r="E326" s="179">
        <v>331</v>
      </c>
      <c r="F326" s="180">
        <f t="shared" ref="F326:F337" si="43">E326/D326-1</f>
        <v>1.2232415902140747E-2</v>
      </c>
      <c r="G326" s="181">
        <f t="shared" ref="G326:G337" si="44">E326-D326</f>
        <v>4</v>
      </c>
      <c r="H326" s="180">
        <f t="shared" ref="H326:H337" si="45">E326/$E$326</f>
        <v>1</v>
      </c>
    </row>
    <row r="327" spans="1:8" x14ac:dyDescent="0.25">
      <c r="A327" s="182" t="s">
        <v>5</v>
      </c>
      <c r="B327" s="183">
        <v>200</v>
      </c>
      <c r="C327" s="183">
        <v>211</v>
      </c>
      <c r="D327" s="183">
        <v>214</v>
      </c>
      <c r="E327" s="183">
        <v>218</v>
      </c>
      <c r="F327" s="184">
        <f t="shared" si="43"/>
        <v>1.8691588785046731E-2</v>
      </c>
      <c r="G327" s="185">
        <f t="shared" si="44"/>
        <v>4</v>
      </c>
      <c r="H327" s="184">
        <f t="shared" si="45"/>
        <v>0.65861027190332322</v>
      </c>
    </row>
    <row r="328" spans="1:8" x14ac:dyDescent="0.25">
      <c r="A328" s="32" t="s">
        <v>6</v>
      </c>
      <c r="B328" s="186">
        <v>29</v>
      </c>
      <c r="C328" s="186">
        <v>30</v>
      </c>
      <c r="D328" s="186">
        <v>31</v>
      </c>
      <c r="E328" s="186">
        <v>33</v>
      </c>
      <c r="F328" s="187">
        <f t="shared" si="43"/>
        <v>6.4516129032258007E-2</v>
      </c>
      <c r="G328" s="188">
        <f t="shared" si="44"/>
        <v>2</v>
      </c>
      <c r="H328" s="187">
        <f t="shared" si="45"/>
        <v>9.9697885196374625E-2</v>
      </c>
    </row>
    <row r="329" spans="1:8" x14ac:dyDescent="0.25">
      <c r="A329" s="15" t="s">
        <v>7</v>
      </c>
      <c r="B329" s="189">
        <v>102</v>
      </c>
      <c r="C329" s="189">
        <v>106</v>
      </c>
      <c r="D329" s="189">
        <v>108</v>
      </c>
      <c r="E329" s="189">
        <v>109</v>
      </c>
      <c r="F329" s="162">
        <f t="shared" si="43"/>
        <v>9.2592592592593004E-3</v>
      </c>
      <c r="G329" s="190">
        <f t="shared" si="44"/>
        <v>1</v>
      </c>
      <c r="H329" s="162">
        <f t="shared" si="45"/>
        <v>0.32930513595166161</v>
      </c>
    </row>
    <row r="330" spans="1:8" x14ac:dyDescent="0.25">
      <c r="A330" s="15" t="s">
        <v>8</v>
      </c>
      <c r="B330" s="189">
        <v>44</v>
      </c>
      <c r="C330" s="189">
        <v>45</v>
      </c>
      <c r="D330" s="189">
        <v>43</v>
      </c>
      <c r="E330" s="189">
        <v>42</v>
      </c>
      <c r="F330" s="162">
        <f t="shared" si="43"/>
        <v>-2.3255813953488413E-2</v>
      </c>
      <c r="G330" s="190">
        <f t="shared" si="44"/>
        <v>-1</v>
      </c>
      <c r="H330" s="162">
        <f t="shared" si="45"/>
        <v>0.12688821752265861</v>
      </c>
    </row>
    <row r="331" spans="1:8" x14ac:dyDescent="0.25">
      <c r="A331" s="15" t="s">
        <v>9</v>
      </c>
      <c r="B331" s="189">
        <v>15</v>
      </c>
      <c r="C331" s="189">
        <v>15</v>
      </c>
      <c r="D331" s="189">
        <v>16</v>
      </c>
      <c r="E331" s="189">
        <v>17</v>
      </c>
      <c r="F331" s="162">
        <f t="shared" si="43"/>
        <v>6.25E-2</v>
      </c>
      <c r="G331" s="190">
        <f t="shared" si="44"/>
        <v>1</v>
      </c>
      <c r="H331" s="162">
        <f t="shared" si="45"/>
        <v>5.1359516616314202E-2</v>
      </c>
    </row>
    <row r="332" spans="1:8" x14ac:dyDescent="0.25">
      <c r="A332" s="28" t="s">
        <v>10</v>
      </c>
      <c r="B332" s="191">
        <v>10</v>
      </c>
      <c r="C332" s="191">
        <v>15</v>
      </c>
      <c r="D332" s="191">
        <v>16</v>
      </c>
      <c r="E332" s="191">
        <v>17</v>
      </c>
      <c r="F332" s="192">
        <f t="shared" si="43"/>
        <v>6.25E-2</v>
      </c>
      <c r="G332" s="193">
        <f t="shared" si="44"/>
        <v>1</v>
      </c>
      <c r="H332" s="192">
        <f t="shared" si="45"/>
        <v>5.1359516616314202E-2</v>
      </c>
    </row>
    <row r="333" spans="1:8" x14ac:dyDescent="0.25">
      <c r="A333" s="194" t="s">
        <v>11</v>
      </c>
      <c r="B333" s="183">
        <v>110</v>
      </c>
      <c r="C333" s="183">
        <v>111</v>
      </c>
      <c r="D333" s="183">
        <v>113</v>
      </c>
      <c r="E333" s="183">
        <v>113</v>
      </c>
      <c r="F333" s="184">
        <f t="shared" si="43"/>
        <v>0</v>
      </c>
      <c r="G333" s="185">
        <f t="shared" si="44"/>
        <v>0</v>
      </c>
      <c r="H333" s="184">
        <f t="shared" si="45"/>
        <v>0.34138972809667673</v>
      </c>
    </row>
    <row r="334" spans="1:8" x14ac:dyDescent="0.25">
      <c r="A334" s="32" t="s">
        <v>12</v>
      </c>
      <c r="B334" s="189">
        <v>5</v>
      </c>
      <c r="C334" s="189">
        <v>5</v>
      </c>
      <c r="D334" s="189">
        <v>6</v>
      </c>
      <c r="E334" s="189">
        <v>6</v>
      </c>
      <c r="F334" s="187">
        <f t="shared" si="43"/>
        <v>0</v>
      </c>
      <c r="G334" s="188">
        <f t="shared" si="44"/>
        <v>0</v>
      </c>
      <c r="H334" s="187">
        <f t="shared" si="45"/>
        <v>1.812688821752266E-2</v>
      </c>
    </row>
    <row r="335" spans="1:8" x14ac:dyDescent="0.25">
      <c r="A335" s="15" t="s">
        <v>8</v>
      </c>
      <c r="B335" s="189">
        <v>53</v>
      </c>
      <c r="C335" s="189">
        <v>53</v>
      </c>
      <c r="D335" s="189">
        <v>54</v>
      </c>
      <c r="E335" s="189">
        <v>55</v>
      </c>
      <c r="F335" s="162">
        <f t="shared" si="43"/>
        <v>1.8518518518518601E-2</v>
      </c>
      <c r="G335" s="190">
        <f t="shared" si="44"/>
        <v>1</v>
      </c>
      <c r="H335" s="162">
        <f t="shared" si="45"/>
        <v>0.16616314199395771</v>
      </c>
    </row>
    <row r="336" spans="1:8" x14ac:dyDescent="0.25">
      <c r="A336" s="15" t="s">
        <v>9</v>
      </c>
      <c r="B336" s="189">
        <v>33</v>
      </c>
      <c r="C336" s="189">
        <v>33</v>
      </c>
      <c r="D336" s="189">
        <v>31</v>
      </c>
      <c r="E336" s="189">
        <v>30</v>
      </c>
      <c r="F336" s="162">
        <f t="shared" si="43"/>
        <v>-3.2258064516129004E-2</v>
      </c>
      <c r="G336" s="190">
        <f t="shared" si="44"/>
        <v>-1</v>
      </c>
      <c r="H336" s="162">
        <f t="shared" si="45"/>
        <v>9.0634441087613288E-2</v>
      </c>
    </row>
    <row r="337" spans="1:8" x14ac:dyDescent="0.25">
      <c r="A337" s="35" t="s">
        <v>10</v>
      </c>
      <c r="B337" s="191">
        <v>19</v>
      </c>
      <c r="C337" s="191">
        <v>20</v>
      </c>
      <c r="D337" s="191">
        <v>22</v>
      </c>
      <c r="E337" s="191">
        <v>22</v>
      </c>
      <c r="F337" s="174">
        <f t="shared" si="43"/>
        <v>0</v>
      </c>
      <c r="G337" s="195">
        <f t="shared" si="44"/>
        <v>0</v>
      </c>
      <c r="H337" s="174">
        <f t="shared" si="45"/>
        <v>6.6465256797583083E-2</v>
      </c>
    </row>
    <row r="338" spans="1:8" ht="21" x14ac:dyDescent="0.35">
      <c r="A338" s="287" t="s">
        <v>78</v>
      </c>
      <c r="B338" s="287"/>
      <c r="C338" s="287"/>
      <c r="D338" s="287"/>
      <c r="E338" s="287"/>
      <c r="F338" s="287"/>
      <c r="G338" s="287"/>
      <c r="H338" s="287"/>
    </row>
    <row r="339" spans="1:8" x14ac:dyDescent="0.25">
      <c r="A339" s="38"/>
      <c r="B339" s="264" t="s">
        <v>145</v>
      </c>
      <c r="C339" s="265"/>
      <c r="D339" s="265"/>
      <c r="E339" s="265"/>
      <c r="F339" s="265"/>
      <c r="G339" s="265"/>
      <c r="H339" s="265"/>
    </row>
    <row r="340" spans="1:8" x14ac:dyDescent="0.25">
      <c r="A340" s="3"/>
      <c r="B340" s="57">
        <f>B$6</f>
        <v>2023</v>
      </c>
      <c r="C340" s="57">
        <f>C$6</f>
        <v>2024</v>
      </c>
      <c r="D340" s="57">
        <f>D$6</f>
        <v>2025</v>
      </c>
      <c r="E340" s="57">
        <f>E$6</f>
        <v>2026</v>
      </c>
      <c r="F340" s="57" t="str">
        <f>CONCATENATE("var ",RIGHT(E340,2),"/",RIGHT(D340,2))</f>
        <v>var 26/25</v>
      </c>
      <c r="G340" s="57" t="str">
        <f>CONCATENATE("dif ",RIGHT(E340,2),"-",RIGHT(D340,2))</f>
        <v>dif 26-25</v>
      </c>
      <c r="H340" s="57" t="str">
        <f>CONCATENATE("cuota ",RIGHT(E340,2))</f>
        <v>cuota 26</v>
      </c>
    </row>
    <row r="341" spans="1:8" x14ac:dyDescent="0.25">
      <c r="A341" s="178" t="s">
        <v>48</v>
      </c>
      <c r="B341" s="179">
        <v>310</v>
      </c>
      <c r="C341" s="179">
        <v>322</v>
      </c>
      <c r="D341" s="179">
        <v>327</v>
      </c>
      <c r="E341" s="179">
        <v>331</v>
      </c>
      <c r="F341" s="180">
        <f t="shared" ref="F341:F351" si="46">E341/D341-1</f>
        <v>1.2232415902140747E-2</v>
      </c>
      <c r="G341" s="181">
        <f t="shared" ref="G341:G351" si="47">E341-D341</f>
        <v>4</v>
      </c>
      <c r="H341" s="180">
        <f t="shared" ref="H341:H351" si="48">E341/$E$341</f>
        <v>1</v>
      </c>
    </row>
    <row r="342" spans="1:8" x14ac:dyDescent="0.25">
      <c r="A342" s="51" t="s">
        <v>49</v>
      </c>
      <c r="B342" s="189">
        <v>91</v>
      </c>
      <c r="C342" s="189">
        <v>94</v>
      </c>
      <c r="D342" s="186">
        <v>94</v>
      </c>
      <c r="E342" s="189">
        <v>96</v>
      </c>
      <c r="F342" s="162">
        <f t="shared" si="46"/>
        <v>2.1276595744680771E-2</v>
      </c>
      <c r="G342" s="190">
        <f t="shared" si="47"/>
        <v>2</v>
      </c>
      <c r="H342" s="162">
        <f t="shared" si="48"/>
        <v>0.29003021148036257</v>
      </c>
    </row>
    <row r="343" spans="1:8" x14ac:dyDescent="0.25">
      <c r="A343" s="15" t="s">
        <v>50</v>
      </c>
      <c r="B343" s="189">
        <v>80</v>
      </c>
      <c r="C343" s="189">
        <v>82</v>
      </c>
      <c r="D343" s="189">
        <v>82</v>
      </c>
      <c r="E343" s="189">
        <v>80</v>
      </c>
      <c r="F343" s="162">
        <f t="shared" si="46"/>
        <v>-2.4390243902439046E-2</v>
      </c>
      <c r="G343" s="190">
        <f t="shared" si="47"/>
        <v>-2</v>
      </c>
      <c r="H343" s="162">
        <f t="shared" si="48"/>
        <v>0.24169184290030213</v>
      </c>
    </row>
    <row r="344" spans="1:8" x14ac:dyDescent="0.25">
      <c r="A344" s="15" t="s">
        <v>52</v>
      </c>
      <c r="B344" s="189">
        <v>61</v>
      </c>
      <c r="C344" s="189">
        <v>64</v>
      </c>
      <c r="D344" s="189">
        <v>64</v>
      </c>
      <c r="E344" s="189">
        <v>67</v>
      </c>
      <c r="F344" s="162">
        <f t="shared" si="46"/>
        <v>4.6875E-2</v>
      </c>
      <c r="G344" s="190">
        <f t="shared" si="47"/>
        <v>3</v>
      </c>
      <c r="H344" s="162">
        <f t="shared" si="48"/>
        <v>0.20241691842900303</v>
      </c>
    </row>
    <row r="345" spans="1:8" x14ac:dyDescent="0.25">
      <c r="A345" s="15" t="s">
        <v>53</v>
      </c>
      <c r="B345" s="189">
        <v>12</v>
      </c>
      <c r="C345" s="189">
        <v>12</v>
      </c>
      <c r="D345" s="189">
        <v>13</v>
      </c>
      <c r="E345" s="189">
        <v>13</v>
      </c>
      <c r="F345" s="162">
        <f t="shared" si="46"/>
        <v>0</v>
      </c>
      <c r="G345" s="190">
        <f t="shared" si="47"/>
        <v>0</v>
      </c>
      <c r="H345" s="162">
        <f t="shared" si="48"/>
        <v>3.9274924471299093E-2</v>
      </c>
    </row>
    <row r="346" spans="1:8" x14ac:dyDescent="0.25">
      <c r="A346" s="15" t="s">
        <v>54</v>
      </c>
      <c r="B346" s="189">
        <v>19</v>
      </c>
      <c r="C346" s="189">
        <v>20</v>
      </c>
      <c r="D346" s="189">
        <v>20</v>
      </c>
      <c r="E346" s="189">
        <v>21</v>
      </c>
      <c r="F346" s="162">
        <f t="shared" si="46"/>
        <v>5.0000000000000044E-2</v>
      </c>
      <c r="G346" s="190">
        <f t="shared" si="47"/>
        <v>1</v>
      </c>
      <c r="H346" s="162">
        <f t="shared" si="48"/>
        <v>6.3444108761329304E-2</v>
      </c>
    </row>
    <row r="347" spans="1:8" x14ac:dyDescent="0.25">
      <c r="A347" s="15" t="s">
        <v>55</v>
      </c>
      <c r="B347" s="189">
        <v>5</v>
      </c>
      <c r="C347" s="189">
        <v>6</v>
      </c>
      <c r="D347" s="189">
        <v>6</v>
      </c>
      <c r="E347" s="189">
        <v>6</v>
      </c>
      <c r="F347" s="162">
        <f t="shared" si="46"/>
        <v>0</v>
      </c>
      <c r="G347" s="190">
        <f t="shared" si="47"/>
        <v>0</v>
      </c>
      <c r="H347" s="162">
        <f t="shared" si="48"/>
        <v>1.812688821752266E-2</v>
      </c>
    </row>
    <row r="348" spans="1:8" x14ac:dyDescent="0.25">
      <c r="A348" s="15" t="s">
        <v>56</v>
      </c>
      <c r="B348" s="189">
        <v>14</v>
      </c>
      <c r="C348" s="189">
        <v>14</v>
      </c>
      <c r="D348" s="189">
        <v>15</v>
      </c>
      <c r="E348" s="189">
        <v>15</v>
      </c>
      <c r="F348" s="162">
        <f t="shared" si="46"/>
        <v>0</v>
      </c>
      <c r="G348" s="190">
        <f t="shared" si="47"/>
        <v>0</v>
      </c>
      <c r="H348" s="162">
        <f t="shared" si="48"/>
        <v>4.5317220543806644E-2</v>
      </c>
    </row>
    <row r="349" spans="1:8" x14ac:dyDescent="0.25">
      <c r="A349" s="15" t="s">
        <v>51</v>
      </c>
      <c r="B349" s="189">
        <v>7</v>
      </c>
      <c r="C349" s="189">
        <v>7</v>
      </c>
      <c r="D349" s="189">
        <v>8</v>
      </c>
      <c r="E349" s="189">
        <v>8</v>
      </c>
      <c r="F349" s="162">
        <f t="shared" si="46"/>
        <v>0</v>
      </c>
      <c r="G349" s="190">
        <f t="shared" si="47"/>
        <v>0</v>
      </c>
      <c r="H349" s="162">
        <f t="shared" si="48"/>
        <v>2.4169184290030211E-2</v>
      </c>
    </row>
    <row r="350" spans="1:8" x14ac:dyDescent="0.25">
      <c r="A350" s="28" t="s">
        <v>57</v>
      </c>
      <c r="B350" s="189">
        <v>5</v>
      </c>
      <c r="C350" s="189">
        <v>5</v>
      </c>
      <c r="D350" s="189">
        <v>6</v>
      </c>
      <c r="E350" s="189">
        <v>6</v>
      </c>
      <c r="F350" s="162">
        <f t="shared" si="46"/>
        <v>0</v>
      </c>
      <c r="G350" s="190">
        <f t="shared" si="47"/>
        <v>0</v>
      </c>
      <c r="H350" s="162">
        <f t="shared" si="48"/>
        <v>1.812688821752266E-2</v>
      </c>
    </row>
    <row r="351" spans="1:8" x14ac:dyDescent="0.25">
      <c r="A351" s="22" t="s">
        <v>58</v>
      </c>
      <c r="B351" s="189">
        <v>16</v>
      </c>
      <c r="C351" s="189">
        <v>18</v>
      </c>
      <c r="D351" s="189">
        <v>19</v>
      </c>
      <c r="E351" s="189">
        <v>19</v>
      </c>
      <c r="F351" s="162">
        <f t="shared" si="46"/>
        <v>0</v>
      </c>
      <c r="G351" s="190">
        <f t="shared" si="47"/>
        <v>0</v>
      </c>
      <c r="H351" s="162">
        <f t="shared" si="48"/>
        <v>5.7401812688821753E-2</v>
      </c>
    </row>
    <row r="352" spans="1:8" ht="21" x14ac:dyDescent="0.35">
      <c r="A352" s="287" t="s">
        <v>79</v>
      </c>
      <c r="B352" s="287"/>
      <c r="C352" s="287"/>
      <c r="D352" s="287"/>
      <c r="E352" s="287"/>
      <c r="F352" s="287"/>
      <c r="G352" s="287"/>
      <c r="H352" s="287"/>
    </row>
    <row r="353" spans="1:8" x14ac:dyDescent="0.25">
      <c r="A353" s="38"/>
      <c r="B353" s="264" t="s">
        <v>145</v>
      </c>
      <c r="C353" s="265"/>
      <c r="D353" s="265"/>
      <c r="E353" s="265"/>
      <c r="F353" s="265"/>
      <c r="G353" s="265"/>
      <c r="H353" s="265"/>
    </row>
    <row r="354" spans="1:8" x14ac:dyDescent="0.25">
      <c r="A354" s="3"/>
      <c r="B354" s="57">
        <f>B$6</f>
        <v>2023</v>
      </c>
      <c r="C354" s="57">
        <f>C$6</f>
        <v>2024</v>
      </c>
      <c r="D354" s="57">
        <f>D$6</f>
        <v>2025</v>
      </c>
      <c r="E354" s="57">
        <f>E$6</f>
        <v>2026</v>
      </c>
      <c r="F354" s="57" t="str">
        <f>CONCATENATE("var ",RIGHT(E354,2),"/",RIGHT(D354,2))</f>
        <v>var 26/25</v>
      </c>
      <c r="G354" s="57" t="str">
        <f>CONCATENATE("dif ",RIGHT(E354,2),"-",RIGHT(D354,2))</f>
        <v>dif 26-25</v>
      </c>
      <c r="H354" s="57" t="str">
        <f>CONCATENATE("cuota ",RIGHT(E354,2))</f>
        <v>cuota 26</v>
      </c>
    </row>
    <row r="355" spans="1:8" x14ac:dyDescent="0.25">
      <c r="A355" s="178" t="s">
        <v>4</v>
      </c>
      <c r="B355" s="196">
        <v>127487</v>
      </c>
      <c r="C355" s="196">
        <v>127970</v>
      </c>
      <c r="D355" s="196">
        <v>127731</v>
      </c>
      <c r="E355" s="196">
        <v>128375</v>
      </c>
      <c r="F355" s="180">
        <f>E355/D355-1</f>
        <v>5.0418457539673778E-3</v>
      </c>
      <c r="G355" s="197">
        <f t="shared" ref="G355:G366" si="49">E355-D355</f>
        <v>644</v>
      </c>
      <c r="H355" s="180">
        <f t="shared" ref="H355:H366" si="50">E355/$E$355</f>
        <v>1</v>
      </c>
    </row>
    <row r="356" spans="1:8" x14ac:dyDescent="0.25">
      <c r="A356" s="182" t="s">
        <v>5</v>
      </c>
      <c r="B356" s="198">
        <v>90989</v>
      </c>
      <c r="C356" s="198">
        <v>91682</v>
      </c>
      <c r="D356" s="198">
        <v>91713</v>
      </c>
      <c r="E356" s="198">
        <v>92196</v>
      </c>
      <c r="F356" s="184">
        <f t="shared" ref="F356:F366" si="51">E356/D356-1</f>
        <v>5.2664289686303878E-3</v>
      </c>
      <c r="G356" s="199">
        <f t="shared" si="49"/>
        <v>483</v>
      </c>
      <c r="H356" s="184">
        <f t="shared" si="50"/>
        <v>0.71817721518987343</v>
      </c>
    </row>
    <row r="357" spans="1:8" x14ac:dyDescent="0.25">
      <c r="A357" s="32" t="s">
        <v>6</v>
      </c>
      <c r="B357" s="200">
        <v>17598</v>
      </c>
      <c r="C357" s="200">
        <v>17518</v>
      </c>
      <c r="D357" s="200">
        <v>18590</v>
      </c>
      <c r="E357" s="200">
        <v>18977</v>
      </c>
      <c r="F357" s="187">
        <f t="shared" si="51"/>
        <v>2.0817643894566862E-2</v>
      </c>
      <c r="G357" s="201">
        <f t="shared" si="49"/>
        <v>387</v>
      </c>
      <c r="H357" s="187">
        <f t="shared" si="50"/>
        <v>0.14782473222979553</v>
      </c>
    </row>
    <row r="358" spans="1:8" x14ac:dyDescent="0.25">
      <c r="A358" s="15" t="s">
        <v>7</v>
      </c>
      <c r="B358" s="202">
        <v>55117</v>
      </c>
      <c r="C358" s="202">
        <v>57172</v>
      </c>
      <c r="D358" s="202">
        <v>56478</v>
      </c>
      <c r="E358" s="202">
        <v>57458</v>
      </c>
      <c r="F358" s="162">
        <f t="shared" si="51"/>
        <v>1.7351889231205009E-2</v>
      </c>
      <c r="G358" s="203">
        <f t="shared" si="49"/>
        <v>980</v>
      </c>
      <c r="H358" s="162">
        <f t="shared" si="50"/>
        <v>0.44757935735150928</v>
      </c>
    </row>
    <row r="359" spans="1:8" x14ac:dyDescent="0.25">
      <c r="A359" s="15" t="s">
        <v>8</v>
      </c>
      <c r="B359" s="202">
        <v>15476</v>
      </c>
      <c r="C359" s="202">
        <v>14269</v>
      </c>
      <c r="D359" s="202">
        <v>13859</v>
      </c>
      <c r="E359" s="202">
        <v>12894</v>
      </c>
      <c r="F359" s="162">
        <f t="shared" si="51"/>
        <v>-6.9629843423046345E-2</v>
      </c>
      <c r="G359" s="203">
        <f t="shared" si="49"/>
        <v>-965</v>
      </c>
      <c r="H359" s="162">
        <f t="shared" si="50"/>
        <v>0.10044011684518013</v>
      </c>
    </row>
    <row r="360" spans="1:8" x14ac:dyDescent="0.25">
      <c r="A360" s="15" t="s">
        <v>9</v>
      </c>
      <c r="B360" s="202">
        <v>2213</v>
      </c>
      <c r="C360" s="202">
        <v>2064</v>
      </c>
      <c r="D360" s="202">
        <v>2094</v>
      </c>
      <c r="E360" s="202">
        <v>2124</v>
      </c>
      <c r="F360" s="162">
        <f t="shared" si="51"/>
        <v>1.4326647564469885E-2</v>
      </c>
      <c r="G360" s="203">
        <f t="shared" si="49"/>
        <v>30</v>
      </c>
      <c r="H360" s="162">
        <f t="shared" si="50"/>
        <v>1.6545277507302825E-2</v>
      </c>
    </row>
    <row r="361" spans="1:8" x14ac:dyDescent="0.25">
      <c r="A361" s="28" t="s">
        <v>10</v>
      </c>
      <c r="B361" s="204">
        <v>585</v>
      </c>
      <c r="C361" s="204">
        <v>659</v>
      </c>
      <c r="D361" s="204">
        <v>692</v>
      </c>
      <c r="E361" s="204">
        <v>743</v>
      </c>
      <c r="F361" s="192">
        <f t="shared" si="51"/>
        <v>7.3699421965317979E-2</v>
      </c>
      <c r="G361" s="205">
        <f t="shared" si="49"/>
        <v>51</v>
      </c>
      <c r="H361" s="192">
        <f t="shared" si="50"/>
        <v>5.7877312560856865E-3</v>
      </c>
    </row>
    <row r="362" spans="1:8" x14ac:dyDescent="0.25">
      <c r="A362" s="194" t="s">
        <v>11</v>
      </c>
      <c r="B362" s="198">
        <v>36498</v>
      </c>
      <c r="C362" s="198">
        <v>36288</v>
      </c>
      <c r="D362" s="198">
        <v>36018</v>
      </c>
      <c r="E362" s="198">
        <v>36179</v>
      </c>
      <c r="F362" s="184">
        <f t="shared" si="51"/>
        <v>4.4699872286078079E-3</v>
      </c>
      <c r="G362" s="199">
        <f t="shared" si="49"/>
        <v>161</v>
      </c>
      <c r="H362" s="184">
        <f t="shared" si="50"/>
        <v>0.28182278481012657</v>
      </c>
    </row>
    <row r="363" spans="1:8" x14ac:dyDescent="0.25">
      <c r="A363" s="32" t="s">
        <v>12</v>
      </c>
      <c r="B363" s="202">
        <v>2117</v>
      </c>
      <c r="C363" s="202">
        <v>2117</v>
      </c>
      <c r="D363" s="202">
        <v>2201</v>
      </c>
      <c r="E363" s="202">
        <v>2201</v>
      </c>
      <c r="F363" s="187">
        <f t="shared" si="51"/>
        <v>0</v>
      </c>
      <c r="G363" s="201">
        <f t="shared" si="49"/>
        <v>0</v>
      </c>
      <c r="H363" s="187">
        <f t="shared" si="50"/>
        <v>1.7145082765335929E-2</v>
      </c>
    </row>
    <row r="364" spans="1:8" x14ac:dyDescent="0.25">
      <c r="A364" s="15" t="s">
        <v>8</v>
      </c>
      <c r="B364" s="202">
        <v>21659</v>
      </c>
      <c r="C364" s="202">
        <v>21406</v>
      </c>
      <c r="D364" s="202">
        <v>21522</v>
      </c>
      <c r="E364" s="202">
        <v>21859</v>
      </c>
      <c r="F364" s="162">
        <f t="shared" si="51"/>
        <v>1.5658396059845758E-2</v>
      </c>
      <c r="G364" s="203">
        <f t="shared" si="49"/>
        <v>337</v>
      </c>
      <c r="H364" s="162">
        <f t="shared" si="50"/>
        <v>0.17027458617332036</v>
      </c>
    </row>
    <row r="365" spans="1:8" x14ac:dyDescent="0.25">
      <c r="A365" s="15" t="s">
        <v>9</v>
      </c>
      <c r="B365" s="202">
        <v>9325</v>
      </c>
      <c r="C365" s="202">
        <v>9384</v>
      </c>
      <c r="D365" s="202">
        <v>8771</v>
      </c>
      <c r="E365" s="202">
        <v>8497</v>
      </c>
      <c r="F365" s="162">
        <f t="shared" si="51"/>
        <v>-3.1239311367004863E-2</v>
      </c>
      <c r="G365" s="203">
        <f t="shared" si="49"/>
        <v>-274</v>
      </c>
      <c r="H365" s="162">
        <f t="shared" si="50"/>
        <v>6.618889970788705E-2</v>
      </c>
    </row>
    <row r="366" spans="1:8" x14ac:dyDescent="0.25">
      <c r="A366" s="35" t="s">
        <v>10</v>
      </c>
      <c r="B366" s="204">
        <v>3397</v>
      </c>
      <c r="C366" s="204">
        <v>3381</v>
      </c>
      <c r="D366" s="204">
        <v>3524</v>
      </c>
      <c r="E366" s="204">
        <v>3622</v>
      </c>
      <c r="F366" s="174">
        <f t="shared" si="51"/>
        <v>2.7809307604994338E-2</v>
      </c>
      <c r="G366" s="206">
        <f t="shared" si="49"/>
        <v>98</v>
      </c>
      <c r="H366" s="174">
        <f t="shared" si="50"/>
        <v>2.8214216163583251E-2</v>
      </c>
    </row>
    <row r="367" spans="1:8" ht="21" x14ac:dyDescent="0.35">
      <c r="A367" s="287" t="s">
        <v>80</v>
      </c>
      <c r="B367" s="287"/>
      <c r="C367" s="287"/>
      <c r="D367" s="287"/>
      <c r="E367" s="287"/>
      <c r="F367" s="287"/>
      <c r="G367" s="287"/>
      <c r="H367" s="287"/>
    </row>
    <row r="368" spans="1:8" x14ac:dyDescent="0.25">
      <c r="A368" s="38"/>
      <c r="B368" s="264" t="s">
        <v>145</v>
      </c>
      <c r="C368" s="265"/>
      <c r="D368" s="265"/>
      <c r="E368" s="265"/>
      <c r="F368" s="265"/>
      <c r="G368" s="265"/>
      <c r="H368" s="265"/>
    </row>
    <row r="369" spans="1:8" x14ac:dyDescent="0.25">
      <c r="A369" s="3"/>
      <c r="B369" s="57">
        <f>B$6</f>
        <v>2023</v>
      </c>
      <c r="C369" s="57">
        <f>C$6</f>
        <v>2024</v>
      </c>
      <c r="D369" s="57">
        <f>D$6</f>
        <v>2025</v>
      </c>
      <c r="E369" s="57">
        <f>E$6</f>
        <v>2026</v>
      </c>
      <c r="F369" s="57" t="str">
        <f>CONCATENATE("var ",RIGHT(E369,2),"/",RIGHT(D369,2))</f>
        <v>var 26/25</v>
      </c>
      <c r="G369" s="57" t="str">
        <f>CONCATENATE("dif ",RIGHT(E369,2),"-",RIGHT(D369,2))</f>
        <v>dif 26-25</v>
      </c>
      <c r="H369" s="57" t="str">
        <f>CONCATENATE("cuota ",RIGHT(E369,2))</f>
        <v>cuota 26</v>
      </c>
    </row>
    <row r="370" spans="1:8" x14ac:dyDescent="0.25">
      <c r="A370" s="178" t="s">
        <v>48</v>
      </c>
      <c r="B370" s="196">
        <v>127487</v>
      </c>
      <c r="C370" s="196">
        <v>127970</v>
      </c>
      <c r="D370" s="196">
        <v>127731</v>
      </c>
      <c r="E370" s="196">
        <v>128375</v>
      </c>
      <c r="F370" s="180">
        <f t="shared" ref="F370:F380" si="52">E370/D370-1</f>
        <v>5.0418457539673778E-3</v>
      </c>
      <c r="G370" s="197">
        <f t="shared" ref="G370:G380" si="53">E370-D370</f>
        <v>644</v>
      </c>
      <c r="H370" s="180">
        <f t="shared" ref="H370:H380" si="54">E370/$E$370</f>
        <v>1</v>
      </c>
    </row>
    <row r="371" spans="1:8" x14ac:dyDescent="0.25">
      <c r="A371" s="51" t="s">
        <v>49</v>
      </c>
      <c r="B371" s="202">
        <v>46105</v>
      </c>
      <c r="C371" s="202">
        <v>46601</v>
      </c>
      <c r="D371" s="200">
        <v>46019</v>
      </c>
      <c r="E371" s="202">
        <v>47788</v>
      </c>
      <c r="F371" s="162">
        <f t="shared" si="52"/>
        <v>3.8440644081792374E-2</v>
      </c>
      <c r="G371" s="203">
        <f t="shared" si="53"/>
        <v>1769</v>
      </c>
      <c r="H371" s="162">
        <f t="shared" si="54"/>
        <v>0.372253164556962</v>
      </c>
    </row>
    <row r="372" spans="1:8" x14ac:dyDescent="0.25">
      <c r="A372" s="15" t="s">
        <v>50</v>
      </c>
      <c r="B372" s="202">
        <v>39065</v>
      </c>
      <c r="C372" s="202">
        <v>38061</v>
      </c>
      <c r="D372" s="202">
        <v>38499</v>
      </c>
      <c r="E372" s="202">
        <v>37039</v>
      </c>
      <c r="F372" s="162">
        <f t="shared" si="52"/>
        <v>-3.792306293669967E-2</v>
      </c>
      <c r="G372" s="203">
        <f t="shared" si="53"/>
        <v>-1460</v>
      </c>
      <c r="H372" s="162">
        <f t="shared" si="54"/>
        <v>0.28852190847127557</v>
      </c>
    </row>
    <row r="373" spans="1:8" x14ac:dyDescent="0.25">
      <c r="A373" s="15" t="s">
        <v>52</v>
      </c>
      <c r="B373" s="202">
        <v>19061</v>
      </c>
      <c r="C373" s="202">
        <v>20124</v>
      </c>
      <c r="D373" s="202">
        <v>19856</v>
      </c>
      <c r="E373" s="202">
        <v>20160</v>
      </c>
      <c r="F373" s="162">
        <f t="shared" si="52"/>
        <v>1.5310233682514163E-2</v>
      </c>
      <c r="G373" s="203">
        <f t="shared" si="53"/>
        <v>304</v>
      </c>
      <c r="H373" s="162">
        <f t="shared" si="54"/>
        <v>0.15703992210321324</v>
      </c>
    </row>
    <row r="374" spans="1:8" x14ac:dyDescent="0.25">
      <c r="A374" s="15" t="s">
        <v>53</v>
      </c>
      <c r="B374" s="202">
        <v>4791</v>
      </c>
      <c r="C374" s="202">
        <v>4797</v>
      </c>
      <c r="D374" s="202">
        <v>4863</v>
      </c>
      <c r="E374" s="202">
        <v>4635</v>
      </c>
      <c r="F374" s="162">
        <f t="shared" si="52"/>
        <v>-4.6884639111659521E-2</v>
      </c>
      <c r="G374" s="203">
        <f t="shared" si="53"/>
        <v>-228</v>
      </c>
      <c r="H374" s="162">
        <f t="shared" si="54"/>
        <v>3.6105160662122687E-2</v>
      </c>
    </row>
    <row r="375" spans="1:8" x14ac:dyDescent="0.25">
      <c r="A375" s="15" t="s">
        <v>54</v>
      </c>
      <c r="B375" s="202">
        <v>2832</v>
      </c>
      <c r="C375" s="202">
        <v>2773</v>
      </c>
      <c r="D375" s="202">
        <v>2679</v>
      </c>
      <c r="E375" s="202">
        <v>2949</v>
      </c>
      <c r="F375" s="162">
        <f t="shared" si="52"/>
        <v>0.1007838745800671</v>
      </c>
      <c r="G375" s="203">
        <f t="shared" si="53"/>
        <v>270</v>
      </c>
      <c r="H375" s="162">
        <f t="shared" si="54"/>
        <v>2.2971762414800388E-2</v>
      </c>
    </row>
    <row r="376" spans="1:8" x14ac:dyDescent="0.25">
      <c r="A376" s="15" t="s">
        <v>55</v>
      </c>
      <c r="B376" s="202">
        <v>663</v>
      </c>
      <c r="C376" s="202">
        <v>673</v>
      </c>
      <c r="D376" s="202">
        <v>673</v>
      </c>
      <c r="E376" s="202">
        <v>673</v>
      </c>
      <c r="F376" s="162">
        <f t="shared" si="52"/>
        <v>0</v>
      </c>
      <c r="G376" s="203">
        <f t="shared" si="53"/>
        <v>0</v>
      </c>
      <c r="H376" s="162">
        <f t="shared" si="54"/>
        <v>5.2424537487828623E-3</v>
      </c>
    </row>
    <row r="377" spans="1:8" x14ac:dyDescent="0.25">
      <c r="A377" s="15" t="s">
        <v>56</v>
      </c>
      <c r="B377" s="202">
        <v>6415</v>
      </c>
      <c r="C377" s="202">
        <v>6415</v>
      </c>
      <c r="D377" s="202">
        <v>6497</v>
      </c>
      <c r="E377" s="202">
        <v>6497</v>
      </c>
      <c r="F377" s="162">
        <f t="shared" si="52"/>
        <v>0</v>
      </c>
      <c r="G377" s="203">
        <f t="shared" si="53"/>
        <v>0</v>
      </c>
      <c r="H377" s="162">
        <f t="shared" si="54"/>
        <v>5.0609542356377803E-2</v>
      </c>
    </row>
    <row r="378" spans="1:8" x14ac:dyDescent="0.25">
      <c r="A378" s="15" t="s">
        <v>51</v>
      </c>
      <c r="B378" s="202">
        <v>912</v>
      </c>
      <c r="C378" s="202">
        <v>912</v>
      </c>
      <c r="D378" s="202">
        <v>916</v>
      </c>
      <c r="E378" s="202">
        <v>905</v>
      </c>
      <c r="F378" s="162">
        <f t="shared" si="52"/>
        <v>-1.2008733624454093E-2</v>
      </c>
      <c r="G378" s="203">
        <f t="shared" si="53"/>
        <v>-11</v>
      </c>
      <c r="H378" s="162">
        <f t="shared" si="54"/>
        <v>7.0496592015579359E-3</v>
      </c>
    </row>
    <row r="379" spans="1:8" x14ac:dyDescent="0.25">
      <c r="A379" s="28" t="s">
        <v>57</v>
      </c>
      <c r="B379" s="202">
        <v>4562</v>
      </c>
      <c r="C379" s="202">
        <v>4562</v>
      </c>
      <c r="D379" s="202">
        <v>4616</v>
      </c>
      <c r="E379" s="202">
        <v>4616</v>
      </c>
      <c r="F379" s="162">
        <f t="shared" si="52"/>
        <v>0</v>
      </c>
      <c r="G379" s="203">
        <f t="shared" si="53"/>
        <v>0</v>
      </c>
      <c r="H379" s="162">
        <f t="shared" si="54"/>
        <v>3.5957156767283352E-2</v>
      </c>
    </row>
    <row r="380" spans="1:8" x14ac:dyDescent="0.25">
      <c r="A380" s="22" t="s">
        <v>58</v>
      </c>
      <c r="B380" s="202">
        <v>3081</v>
      </c>
      <c r="C380" s="202">
        <v>3052</v>
      </c>
      <c r="D380" s="202">
        <v>3113</v>
      </c>
      <c r="E380" s="202">
        <v>3113</v>
      </c>
      <c r="F380" s="162">
        <f t="shared" si="52"/>
        <v>0</v>
      </c>
      <c r="G380" s="203">
        <f t="shared" si="53"/>
        <v>0</v>
      </c>
      <c r="H380" s="162">
        <f t="shared" si="54"/>
        <v>2.4249269717624148E-2</v>
      </c>
    </row>
    <row r="381" spans="1:8" ht="21" x14ac:dyDescent="0.35">
      <c r="A381" s="271" t="s">
        <v>81</v>
      </c>
      <c r="B381" s="271"/>
      <c r="C381" s="271"/>
      <c r="D381" s="271"/>
      <c r="E381" s="271"/>
      <c r="F381" s="271"/>
      <c r="G381" s="271"/>
      <c r="H381" s="271"/>
    </row>
  </sheetData>
  <mergeCells count="57">
    <mergeCell ref="A381:H381"/>
    <mergeCell ref="A352:H352"/>
    <mergeCell ref="B353:H353"/>
    <mergeCell ref="A367:H367"/>
    <mergeCell ref="B368:H368"/>
    <mergeCell ref="A323:H323"/>
    <mergeCell ref="B324:H324"/>
    <mergeCell ref="A338:H338"/>
    <mergeCell ref="B339:H339"/>
    <mergeCell ref="A306:H306"/>
    <mergeCell ref="A307:H307"/>
    <mergeCell ref="B308:H308"/>
    <mergeCell ref="A321:H321"/>
    <mergeCell ref="A322:H322"/>
    <mergeCell ref="A276:H276"/>
    <mergeCell ref="B277:H277"/>
    <mergeCell ref="A290:H290"/>
    <mergeCell ref="A291:H291"/>
    <mergeCell ref="B292:H292"/>
    <mergeCell ref="B247:H247"/>
    <mergeCell ref="A260:H260"/>
    <mergeCell ref="B261:H261"/>
    <mergeCell ref="A275:H275"/>
    <mergeCell ref="A229:H229"/>
    <mergeCell ref="A230:H230"/>
    <mergeCell ref="B231:H231"/>
    <mergeCell ref="A245:H245"/>
    <mergeCell ref="A246:H246"/>
    <mergeCell ref="A199:H199"/>
    <mergeCell ref="B200:H200"/>
    <mergeCell ref="A214:H214"/>
    <mergeCell ref="A215:H215"/>
    <mergeCell ref="B216:H216"/>
    <mergeCell ref="A149:H149"/>
    <mergeCell ref="A150:H150"/>
    <mergeCell ref="B151:H151"/>
    <mergeCell ref="A185:H185"/>
    <mergeCell ref="B186:H186"/>
    <mergeCell ref="A120:H120"/>
    <mergeCell ref="B121:H121"/>
    <mergeCell ref="A134:H134"/>
    <mergeCell ref="B135:H135"/>
    <mergeCell ref="A69:H69"/>
    <mergeCell ref="B70:H70"/>
    <mergeCell ref="A84:H84"/>
    <mergeCell ref="A85:H85"/>
    <mergeCell ref="B86:H86"/>
    <mergeCell ref="A19:H19"/>
    <mergeCell ref="A20:H20"/>
    <mergeCell ref="B21:H21"/>
    <mergeCell ref="A55:H55"/>
    <mergeCell ref="B56:H56"/>
    <mergeCell ref="A1:H1"/>
    <mergeCell ref="A2:H2"/>
    <mergeCell ref="A3:H3"/>
    <mergeCell ref="A4:H4"/>
    <mergeCell ref="B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3FF1-8E78-4460-BAA7-622B8912E397}">
  <sheetPr codeName="Hoja15"/>
  <dimension ref="A1:N411"/>
  <sheetViews>
    <sheetView workbookViewId="0">
      <selection activeCell="J1" sqref="J1"/>
    </sheetView>
  </sheetViews>
  <sheetFormatPr baseColWidth="10" defaultColWidth="14.28515625" defaultRowHeight="15" customHeight="1" zeroHeight="1" x14ac:dyDescent="0.25"/>
  <cols>
    <col min="1" max="1" width="31.42578125" style="207" customWidth="1"/>
    <col min="2" max="8" width="14.28515625" style="236"/>
  </cols>
  <sheetData>
    <row r="1" spans="1:14" ht="53.25" customHeight="1" x14ac:dyDescent="0.25">
      <c r="A1" s="258" t="s">
        <v>0</v>
      </c>
      <c r="B1" s="259"/>
      <c r="C1" s="259"/>
      <c r="D1" s="259"/>
      <c r="E1" s="259"/>
      <c r="F1" s="259"/>
      <c r="G1" s="259"/>
      <c r="H1" s="259"/>
    </row>
    <row r="2" spans="1:14" ht="21" x14ac:dyDescent="0.35">
      <c r="A2" s="291" t="s">
        <v>82</v>
      </c>
      <c r="B2" s="291"/>
      <c r="C2" s="291"/>
      <c r="D2" s="291"/>
      <c r="E2" s="291"/>
      <c r="F2" s="291"/>
      <c r="G2" s="291"/>
      <c r="H2" s="291"/>
    </row>
    <row r="3" spans="1:14" ht="21" x14ac:dyDescent="0.25">
      <c r="A3" s="261" t="s">
        <v>83</v>
      </c>
      <c r="B3" s="262"/>
      <c r="C3" s="262"/>
      <c r="D3" s="262"/>
      <c r="E3" s="262"/>
      <c r="F3" s="262"/>
      <c r="G3" s="262"/>
      <c r="H3" s="262"/>
    </row>
    <row r="4" spans="1:14" ht="21" x14ac:dyDescent="0.35">
      <c r="A4" s="292" t="s">
        <v>84</v>
      </c>
      <c r="B4" s="292"/>
      <c r="C4" s="292"/>
      <c r="D4" s="292"/>
      <c r="E4" s="292"/>
      <c r="F4" s="292"/>
      <c r="G4" s="292"/>
      <c r="H4" s="292"/>
    </row>
    <row r="5" spans="1:14" x14ac:dyDescent="0.25">
      <c r="A5" s="38"/>
      <c r="B5" s="264" t="s">
        <v>145</v>
      </c>
      <c r="C5" s="265"/>
      <c r="D5" s="265"/>
      <c r="E5" s="265"/>
      <c r="F5" s="265"/>
      <c r="G5" s="265"/>
      <c r="H5" s="266"/>
    </row>
    <row r="6" spans="1:14" x14ac:dyDescent="0.25">
      <c r="A6" s="3"/>
      <c r="B6" s="5">
        <v>2023</v>
      </c>
      <c r="C6" s="5">
        <v>2024</v>
      </c>
      <c r="D6" s="5">
        <v>2025</v>
      </c>
      <c r="E6" s="5">
        <v>2026</v>
      </c>
      <c r="F6" s="5" t="str">
        <f>CONCATENATE("var ",RIGHT(E6,2),"/",RIGHT(D6,2))</f>
        <v>var 26/25</v>
      </c>
      <c r="G6" s="5" t="str">
        <f>CONCATENATE("dif ",RIGHT(E6,2),"-",RIGHT(D6,2))</f>
        <v>dif 26-25</v>
      </c>
      <c r="H6" s="5" t="str">
        <f>CONCATENATE("cuota ",RIGHT(E6,2))</f>
        <v>cuota 26</v>
      </c>
      <c r="N6" s="208"/>
    </row>
    <row r="7" spans="1:14" x14ac:dyDescent="0.25">
      <c r="A7" s="209" t="s">
        <v>85</v>
      </c>
      <c r="B7" s="210">
        <v>745587</v>
      </c>
      <c r="C7" s="210">
        <v>816328</v>
      </c>
      <c r="D7" s="210">
        <v>877046</v>
      </c>
      <c r="E7" s="210">
        <v>879120</v>
      </c>
      <c r="F7" s="211">
        <f>IFERROR(E7/D7-1,"-")</f>
        <v>2.3647562385553655E-3</v>
      </c>
      <c r="G7" s="210">
        <f>IFERROR(E7-D7,"-")</f>
        <v>2074</v>
      </c>
      <c r="H7" s="211">
        <f>E7/$E$7</f>
        <v>1</v>
      </c>
      <c r="N7" s="212"/>
    </row>
    <row r="8" spans="1:14" x14ac:dyDescent="0.25">
      <c r="A8" s="213" t="s">
        <v>86</v>
      </c>
      <c r="B8" s="214">
        <v>669121</v>
      </c>
      <c r="C8" s="214">
        <v>738442</v>
      </c>
      <c r="D8" s="214">
        <v>801038</v>
      </c>
      <c r="E8" s="214">
        <v>806308</v>
      </c>
      <c r="F8" s="215">
        <f>IFERROR(E8/D8-1,"-")</f>
        <v>6.5789637944766444E-3</v>
      </c>
      <c r="G8" s="214">
        <f>IFERROR(E8-D8,"-")</f>
        <v>5270</v>
      </c>
      <c r="H8" s="215">
        <f>E8/$E$7</f>
        <v>0.91717626717626721</v>
      </c>
    </row>
    <row r="9" spans="1:14" x14ac:dyDescent="0.25">
      <c r="A9" s="213" t="s">
        <v>87</v>
      </c>
      <c r="B9" s="214">
        <v>76466</v>
      </c>
      <c r="C9" s="214">
        <v>77886</v>
      </c>
      <c r="D9" s="214">
        <v>76008</v>
      </c>
      <c r="E9" s="214">
        <v>72812</v>
      </c>
      <c r="F9" s="215">
        <f>IFERROR(E9/D9-1,"-")</f>
        <v>-4.2048205452057674E-2</v>
      </c>
      <c r="G9" s="214">
        <f>IFERROR(E9-D9,"-")</f>
        <v>-3196</v>
      </c>
      <c r="H9" s="215">
        <f>E9/$E$7</f>
        <v>8.2823732823732829E-2</v>
      </c>
    </row>
    <row r="10" spans="1:14" ht="21" x14ac:dyDescent="0.35">
      <c r="A10" s="292" t="s">
        <v>88</v>
      </c>
      <c r="B10" s="292"/>
      <c r="C10" s="292"/>
      <c r="D10" s="292"/>
      <c r="E10" s="292"/>
      <c r="F10" s="292"/>
      <c r="G10" s="292"/>
      <c r="H10" s="292"/>
    </row>
    <row r="11" spans="1:14" x14ac:dyDescent="0.25">
      <c r="A11" s="38"/>
      <c r="B11" s="264" t="s">
        <v>145</v>
      </c>
      <c r="C11" s="265"/>
      <c r="D11" s="265"/>
      <c r="E11" s="265"/>
      <c r="F11" s="265"/>
      <c r="G11" s="265"/>
      <c r="H11" s="266"/>
      <c r="M11" s="216"/>
    </row>
    <row r="12" spans="1:14" x14ac:dyDescent="0.25">
      <c r="A12" s="3" t="s">
        <v>89</v>
      </c>
      <c r="B12" s="5">
        <f>B$6</f>
        <v>2023</v>
      </c>
      <c r="C12" s="5">
        <f t="shared" ref="C12" si="0">C$6</f>
        <v>2024</v>
      </c>
      <c r="D12" s="5">
        <f>D$6</f>
        <v>2025</v>
      </c>
      <c r="E12" s="5">
        <v>2026</v>
      </c>
      <c r="F12" s="5" t="str">
        <f>CONCATENATE("var ",RIGHT(E12,2),"/",RIGHT(D12,2))</f>
        <v>var 26/25</v>
      </c>
      <c r="G12" s="5" t="str">
        <f>CONCATENATE("dif ",RIGHT(E12,2),"-",RIGHT(D12,2))</f>
        <v>dif 26-25</v>
      </c>
      <c r="H12" s="5" t="str">
        <f>CONCATENATE("cuota ",RIGHT(E12,2))</f>
        <v>cuota 26</v>
      </c>
      <c r="M12" s="217"/>
    </row>
    <row r="13" spans="1:14" x14ac:dyDescent="0.25">
      <c r="A13" s="218" t="s">
        <v>90</v>
      </c>
      <c r="B13" s="219">
        <v>745587</v>
      </c>
      <c r="C13" s="219">
        <v>816328</v>
      </c>
      <c r="D13" s="219">
        <v>877046</v>
      </c>
      <c r="E13" s="219">
        <v>879120</v>
      </c>
      <c r="F13" s="220">
        <f>IFERROR(E13/D13-1,"-")</f>
        <v>2.3647562385553655E-3</v>
      </c>
      <c r="G13" s="219">
        <f t="shared" ref="G13:G47" si="1">IFERROR(E13-D13,"-")</f>
        <v>2074</v>
      </c>
      <c r="H13" s="220">
        <f t="shared" ref="H13:H47" si="2">IFERROR(E13/$E$7,"-")</f>
        <v>1</v>
      </c>
      <c r="M13" s="217"/>
    </row>
    <row r="14" spans="1:14" x14ac:dyDescent="0.25">
      <c r="A14" s="221" t="s">
        <v>91</v>
      </c>
      <c r="B14" s="222">
        <v>257612</v>
      </c>
      <c r="C14" s="222">
        <v>274512</v>
      </c>
      <c r="D14" s="222">
        <v>294734</v>
      </c>
      <c r="E14" s="222">
        <v>291043</v>
      </c>
      <c r="F14" s="223">
        <f t="shared" ref="F14:F47" si="3">IFERROR(E14/D14-1,"-")</f>
        <v>-1.2523156473294605E-2</v>
      </c>
      <c r="G14" s="222">
        <f t="shared" si="1"/>
        <v>-3691</v>
      </c>
      <c r="H14" s="223">
        <f t="shared" si="2"/>
        <v>0.33106174356174356</v>
      </c>
    </row>
    <row r="15" spans="1:14" x14ac:dyDescent="0.25">
      <c r="A15" s="213" t="s">
        <v>92</v>
      </c>
      <c r="B15" s="214">
        <v>99932</v>
      </c>
      <c r="C15" s="214">
        <v>106907</v>
      </c>
      <c r="D15" s="214">
        <v>113028</v>
      </c>
      <c r="E15" s="214">
        <v>116005</v>
      </c>
      <c r="F15" s="215">
        <f t="shared" si="3"/>
        <v>2.6338606363025097E-2</v>
      </c>
      <c r="G15" s="214">
        <f t="shared" si="1"/>
        <v>2977</v>
      </c>
      <c r="H15" s="215">
        <f t="shared" si="2"/>
        <v>0.13195581945581947</v>
      </c>
    </row>
    <row r="16" spans="1:14" x14ac:dyDescent="0.25">
      <c r="A16" s="224" t="s">
        <v>93</v>
      </c>
      <c r="B16" s="225">
        <v>157680</v>
      </c>
      <c r="C16" s="225">
        <v>167605</v>
      </c>
      <c r="D16" s="225">
        <v>181706</v>
      </c>
      <c r="E16" s="225">
        <v>175038</v>
      </c>
      <c r="F16" s="226">
        <f t="shared" si="3"/>
        <v>-3.6696641828007914E-2</v>
      </c>
      <c r="G16" s="225">
        <f t="shared" si="1"/>
        <v>-6668</v>
      </c>
      <c r="H16" s="226">
        <f t="shared" si="2"/>
        <v>0.19910592410592409</v>
      </c>
    </row>
    <row r="17" spans="1:9" x14ac:dyDescent="0.25">
      <c r="A17" s="221" t="s">
        <v>94</v>
      </c>
      <c r="B17" s="222">
        <v>487975</v>
      </c>
      <c r="C17" s="222">
        <v>541816</v>
      </c>
      <c r="D17" s="222">
        <v>582312</v>
      </c>
      <c r="E17" s="222">
        <v>588077</v>
      </c>
      <c r="F17" s="223">
        <f t="shared" si="3"/>
        <v>9.9001909629201634E-3</v>
      </c>
      <c r="G17" s="222">
        <f t="shared" si="1"/>
        <v>5765</v>
      </c>
      <c r="H17" s="223">
        <f t="shared" si="2"/>
        <v>0.66893825643825644</v>
      </c>
    </row>
    <row r="18" spans="1:9" x14ac:dyDescent="0.25">
      <c r="A18" s="213" t="s">
        <v>29</v>
      </c>
      <c r="B18" s="214">
        <v>191648</v>
      </c>
      <c r="C18" s="214">
        <v>209316</v>
      </c>
      <c r="D18" s="214">
        <v>226525</v>
      </c>
      <c r="E18" s="214">
        <v>220444</v>
      </c>
      <c r="F18" s="215">
        <f t="shared" si="3"/>
        <v>-2.6844719125924343E-2</v>
      </c>
      <c r="G18" s="214">
        <f t="shared" si="1"/>
        <v>-6081</v>
      </c>
      <c r="H18" s="215">
        <f t="shared" si="2"/>
        <v>0.25075530075530078</v>
      </c>
      <c r="I18" s="207"/>
    </row>
    <row r="19" spans="1:9" x14ac:dyDescent="0.25">
      <c r="A19" s="213" t="s">
        <v>22</v>
      </c>
      <c r="B19" s="214">
        <v>80833</v>
      </c>
      <c r="C19" s="214">
        <v>89962</v>
      </c>
      <c r="D19" s="214">
        <v>97044</v>
      </c>
      <c r="E19" s="214">
        <v>94670</v>
      </c>
      <c r="F19" s="215">
        <f>IFERROR(E19/D19-1,"-")</f>
        <v>-2.4463130126540555E-2</v>
      </c>
      <c r="G19" s="214">
        <f t="shared" si="1"/>
        <v>-2374</v>
      </c>
      <c r="H19" s="215">
        <f t="shared" si="2"/>
        <v>0.10768723268723268</v>
      </c>
      <c r="I19" s="207"/>
    </row>
    <row r="20" spans="1:9" x14ac:dyDescent="0.25">
      <c r="A20" s="213" t="s">
        <v>95</v>
      </c>
      <c r="B20" s="214">
        <v>22456</v>
      </c>
      <c r="C20" s="214">
        <v>23480</v>
      </c>
      <c r="D20" s="214">
        <v>25465</v>
      </c>
      <c r="E20" s="214">
        <v>27036</v>
      </c>
      <c r="F20" s="215">
        <f t="shared" si="3"/>
        <v>6.1692519143923041E-2</v>
      </c>
      <c r="G20" s="214">
        <f t="shared" si="1"/>
        <v>1571</v>
      </c>
      <c r="H20" s="215">
        <f t="shared" si="2"/>
        <v>3.0753480753480753E-2</v>
      </c>
      <c r="I20" s="207"/>
    </row>
    <row r="21" spans="1:9" x14ac:dyDescent="0.25">
      <c r="A21" s="213" t="s">
        <v>96</v>
      </c>
      <c r="B21" s="214">
        <v>16469</v>
      </c>
      <c r="C21" s="214">
        <v>17844</v>
      </c>
      <c r="D21" s="214">
        <v>18269</v>
      </c>
      <c r="E21" s="214">
        <v>19336</v>
      </c>
      <c r="F21" s="215">
        <f t="shared" si="3"/>
        <v>5.8404948273030888E-2</v>
      </c>
      <c r="G21" s="214">
        <f t="shared" si="1"/>
        <v>1067</v>
      </c>
      <c r="H21" s="215">
        <f t="shared" si="2"/>
        <v>2.1994721994721994E-2</v>
      </c>
      <c r="I21" s="207"/>
    </row>
    <row r="22" spans="1:9" x14ac:dyDescent="0.25">
      <c r="A22" s="213" t="s">
        <v>28</v>
      </c>
      <c r="B22" s="214">
        <v>2131</v>
      </c>
      <c r="C22" s="214">
        <v>2211</v>
      </c>
      <c r="D22" s="214">
        <v>1920</v>
      </c>
      <c r="E22" s="214">
        <v>2009</v>
      </c>
      <c r="F22" s="215">
        <f t="shared" si="3"/>
        <v>4.6354166666666696E-2</v>
      </c>
      <c r="G22" s="214">
        <f t="shared" si="1"/>
        <v>89</v>
      </c>
      <c r="H22" s="215">
        <f t="shared" si="2"/>
        <v>2.2852397852397852E-3</v>
      </c>
      <c r="I22" s="207"/>
    </row>
    <row r="23" spans="1:9" x14ac:dyDescent="0.25">
      <c r="A23" s="213" t="s">
        <v>97</v>
      </c>
      <c r="B23" s="214">
        <f>B24+B25+B26+B27</f>
        <v>54758</v>
      </c>
      <c r="C23" s="214">
        <f t="shared" ref="C23:D23" si="4">C24+C25+C26+C27</f>
        <v>51129</v>
      </c>
      <c r="D23" s="214">
        <f t="shared" si="4"/>
        <v>43363</v>
      </c>
      <c r="E23" s="214">
        <f>E24+E25+E26+E27</f>
        <v>44460</v>
      </c>
      <c r="F23" s="215">
        <f t="shared" si="3"/>
        <v>2.5298065170767714E-2</v>
      </c>
      <c r="G23" s="214">
        <f t="shared" si="1"/>
        <v>1097</v>
      </c>
      <c r="H23" s="215">
        <f t="shared" si="2"/>
        <v>5.0573300573300575E-2</v>
      </c>
      <c r="I23" s="207"/>
    </row>
    <row r="24" spans="1:9" x14ac:dyDescent="0.25">
      <c r="A24" s="213" t="s">
        <v>27</v>
      </c>
      <c r="B24" s="214">
        <v>14023</v>
      </c>
      <c r="C24" s="214">
        <v>13608</v>
      </c>
      <c r="D24" s="214">
        <v>11245</v>
      </c>
      <c r="E24" s="214">
        <v>11560</v>
      </c>
      <c r="F24" s="215">
        <f>IFERROR(E24/D24-1,"-")</f>
        <v>2.8012449977767861E-2</v>
      </c>
      <c r="G24" s="214">
        <f t="shared" si="1"/>
        <v>315</v>
      </c>
      <c r="H24" s="215">
        <f t="shared" si="2"/>
        <v>1.314951314951315E-2</v>
      </c>
      <c r="I24" s="207"/>
    </row>
    <row r="25" spans="1:9" x14ac:dyDescent="0.25">
      <c r="A25" s="213" t="s">
        <v>37</v>
      </c>
      <c r="B25" s="214">
        <v>13017</v>
      </c>
      <c r="C25" s="214">
        <v>12747</v>
      </c>
      <c r="D25" s="214">
        <v>10014</v>
      </c>
      <c r="E25" s="214">
        <v>9436</v>
      </c>
      <c r="F25" s="215">
        <f t="shared" si="3"/>
        <v>-5.7719193129618485E-2</v>
      </c>
      <c r="G25" s="214">
        <f t="shared" si="1"/>
        <v>-578</v>
      </c>
      <c r="H25" s="215">
        <f t="shared" si="2"/>
        <v>1.0733460733460733E-2</v>
      </c>
      <c r="I25" s="207"/>
    </row>
    <row r="26" spans="1:9" x14ac:dyDescent="0.25">
      <c r="A26" s="213" t="s">
        <v>25</v>
      </c>
      <c r="B26" s="214">
        <v>17446</v>
      </c>
      <c r="C26" s="214">
        <v>14255</v>
      </c>
      <c r="D26" s="214">
        <v>12199</v>
      </c>
      <c r="E26" s="214">
        <v>12596</v>
      </c>
      <c r="F26" s="215">
        <f t="shared" si="3"/>
        <v>3.2543651118944084E-2</v>
      </c>
      <c r="G26" s="214">
        <f t="shared" si="1"/>
        <v>397</v>
      </c>
      <c r="H26" s="215">
        <f t="shared" si="2"/>
        <v>1.4327964327964328E-2</v>
      </c>
      <c r="I26" s="207"/>
    </row>
    <row r="27" spans="1:9" x14ac:dyDescent="0.25">
      <c r="A27" s="213" t="s">
        <v>36</v>
      </c>
      <c r="B27" s="214">
        <v>10272</v>
      </c>
      <c r="C27" s="214">
        <v>10519</v>
      </c>
      <c r="D27" s="214">
        <v>9905</v>
      </c>
      <c r="E27" s="214">
        <v>10868</v>
      </c>
      <c r="F27" s="215">
        <f t="shared" si="3"/>
        <v>9.7223624432104971E-2</v>
      </c>
      <c r="G27" s="214">
        <f t="shared" si="1"/>
        <v>963</v>
      </c>
      <c r="H27" s="215">
        <f t="shared" si="2"/>
        <v>1.2362362362362362E-2</v>
      </c>
      <c r="I27" s="207"/>
    </row>
    <row r="28" spans="1:9" x14ac:dyDescent="0.25">
      <c r="A28" s="213" t="s">
        <v>30</v>
      </c>
      <c r="B28" s="214">
        <v>20549</v>
      </c>
      <c r="C28" s="214">
        <v>18603</v>
      </c>
      <c r="D28" s="214">
        <v>21635</v>
      </c>
      <c r="E28" s="214">
        <v>22485</v>
      </c>
      <c r="F28" s="215">
        <f t="shared" si="3"/>
        <v>3.9288190432170023E-2</v>
      </c>
      <c r="G28" s="214">
        <f t="shared" si="1"/>
        <v>850</v>
      </c>
      <c r="H28" s="215">
        <f t="shared" si="2"/>
        <v>2.5576713076713078E-2</v>
      </c>
      <c r="I28" s="207"/>
    </row>
    <row r="29" spans="1:9" x14ac:dyDescent="0.25">
      <c r="A29" s="213" t="s">
        <v>35</v>
      </c>
      <c r="B29" s="214">
        <v>29571</v>
      </c>
      <c r="C29" s="214">
        <v>36911</v>
      </c>
      <c r="D29" s="214">
        <v>43245</v>
      </c>
      <c r="E29" s="214">
        <v>41267</v>
      </c>
      <c r="F29" s="215">
        <f t="shared" si="3"/>
        <v>-4.5739391837206655E-2</v>
      </c>
      <c r="G29" s="214">
        <f t="shared" si="1"/>
        <v>-1978</v>
      </c>
      <c r="H29" s="215">
        <f t="shared" si="2"/>
        <v>4.6941259441259445E-2</v>
      </c>
      <c r="I29" s="207"/>
    </row>
    <row r="30" spans="1:9" x14ac:dyDescent="0.25">
      <c r="A30" s="213" t="s">
        <v>43</v>
      </c>
      <c r="B30" s="214">
        <v>11288</v>
      </c>
      <c r="C30" s="214">
        <v>19360</v>
      </c>
      <c r="D30" s="214">
        <v>25270</v>
      </c>
      <c r="E30" s="214">
        <v>29943</v>
      </c>
      <c r="F30" s="215">
        <f t="shared" si="3"/>
        <v>0.18492283339928761</v>
      </c>
      <c r="G30" s="214">
        <f t="shared" si="1"/>
        <v>4673</v>
      </c>
      <c r="H30" s="215">
        <f t="shared" si="2"/>
        <v>3.4060196560196564E-2</v>
      </c>
      <c r="I30" s="207"/>
    </row>
    <row r="31" spans="1:9" x14ac:dyDescent="0.25">
      <c r="A31" s="213" t="s">
        <v>33</v>
      </c>
      <c r="B31" s="214">
        <v>15100</v>
      </c>
      <c r="C31" s="214">
        <v>21022</v>
      </c>
      <c r="D31" s="214">
        <v>23307</v>
      </c>
      <c r="E31" s="214">
        <v>26115</v>
      </c>
      <c r="F31" s="215">
        <f t="shared" si="3"/>
        <v>0.12047882610374572</v>
      </c>
      <c r="G31" s="214">
        <f t="shared" si="1"/>
        <v>2808</v>
      </c>
      <c r="H31" s="215">
        <f t="shared" si="2"/>
        <v>2.9705842205842208E-2</v>
      </c>
      <c r="I31" s="207"/>
    </row>
    <row r="32" spans="1:9" x14ac:dyDescent="0.25">
      <c r="A32" s="213" t="s">
        <v>44</v>
      </c>
      <c r="B32" s="214">
        <v>7656</v>
      </c>
      <c r="C32" s="214">
        <v>8982</v>
      </c>
      <c r="D32" s="214">
        <v>9960</v>
      </c>
      <c r="E32" s="214">
        <v>10196</v>
      </c>
      <c r="F32" s="215">
        <f t="shared" si="3"/>
        <v>2.3694779116465892E-2</v>
      </c>
      <c r="G32" s="214">
        <f t="shared" si="1"/>
        <v>236</v>
      </c>
      <c r="H32" s="215">
        <f t="shared" si="2"/>
        <v>1.1597961597961597E-2</v>
      </c>
      <c r="I32" s="207"/>
    </row>
    <row r="33" spans="1:9" x14ac:dyDescent="0.25">
      <c r="A33" s="213" t="s">
        <v>23</v>
      </c>
      <c r="B33" s="214">
        <v>8665</v>
      </c>
      <c r="C33" s="214">
        <v>10297</v>
      </c>
      <c r="D33" s="214">
        <v>9431</v>
      </c>
      <c r="E33" s="214">
        <v>11884</v>
      </c>
      <c r="F33" s="215">
        <f t="shared" si="3"/>
        <v>0.26009967129678713</v>
      </c>
      <c r="G33" s="214">
        <f t="shared" si="1"/>
        <v>2453</v>
      </c>
      <c r="H33" s="215">
        <f t="shared" si="2"/>
        <v>1.3518063518063518E-2</v>
      </c>
      <c r="I33" s="207"/>
    </row>
    <row r="34" spans="1:9" x14ac:dyDescent="0.25">
      <c r="A34" s="213" t="s">
        <v>40</v>
      </c>
      <c r="B34" s="214">
        <v>5847</v>
      </c>
      <c r="C34" s="214">
        <v>2475</v>
      </c>
      <c r="D34" s="214">
        <v>2668</v>
      </c>
      <c r="E34" s="214">
        <v>4428</v>
      </c>
      <c r="F34" s="215">
        <f t="shared" si="3"/>
        <v>0.65967016491754116</v>
      </c>
      <c r="G34" s="214">
        <f t="shared" si="1"/>
        <v>1760</v>
      </c>
      <c r="H34" s="215">
        <f t="shared" si="2"/>
        <v>5.0368550368550371E-3</v>
      </c>
      <c r="I34" s="207"/>
    </row>
    <row r="35" spans="1:9" x14ac:dyDescent="0.25">
      <c r="A35" s="213" t="s">
        <v>98</v>
      </c>
      <c r="B35" s="214">
        <v>0</v>
      </c>
      <c r="C35" s="214">
        <v>0</v>
      </c>
      <c r="D35" s="214">
        <v>0</v>
      </c>
      <c r="E35" s="214">
        <v>0</v>
      </c>
      <c r="F35" s="215" t="str">
        <f>IFERROR(E35/D35-1,"-")</f>
        <v>-</v>
      </c>
      <c r="G35" s="214">
        <f t="shared" si="1"/>
        <v>0</v>
      </c>
      <c r="H35" s="215">
        <f t="shared" si="2"/>
        <v>0</v>
      </c>
      <c r="I35" s="207"/>
    </row>
    <row r="36" spans="1:9" x14ac:dyDescent="0.25">
      <c r="A36" s="213" t="s">
        <v>41</v>
      </c>
      <c r="B36" s="214">
        <v>1427</v>
      </c>
      <c r="C36" s="214">
        <v>3408</v>
      </c>
      <c r="D36" s="214">
        <v>2566</v>
      </c>
      <c r="E36" s="214">
        <v>2264</v>
      </c>
      <c r="F36" s="215">
        <f t="shared" si="3"/>
        <v>-0.11769290724863601</v>
      </c>
      <c r="G36" s="214">
        <f t="shared" si="1"/>
        <v>-302</v>
      </c>
      <c r="H36" s="215">
        <f t="shared" si="2"/>
        <v>2.5753025753025753E-3</v>
      </c>
      <c r="I36" s="207"/>
    </row>
    <row r="37" spans="1:9" x14ac:dyDescent="0.25">
      <c r="A37" s="213" t="s">
        <v>99</v>
      </c>
      <c r="B37" s="214">
        <v>1979</v>
      </c>
      <c r="C37" s="214">
        <v>2602</v>
      </c>
      <c r="D37" s="214">
        <v>2712</v>
      </c>
      <c r="E37" s="214">
        <v>2996</v>
      </c>
      <c r="F37" s="215">
        <f t="shared" si="3"/>
        <v>0.10471976401179939</v>
      </c>
      <c r="G37" s="214">
        <f t="shared" si="1"/>
        <v>284</v>
      </c>
      <c r="H37" s="215">
        <f t="shared" si="2"/>
        <v>3.4079534079534081E-3</v>
      </c>
      <c r="I37" s="207"/>
    </row>
    <row r="38" spans="1:9" x14ac:dyDescent="0.25">
      <c r="A38" s="213" t="s">
        <v>100</v>
      </c>
      <c r="B38" s="214">
        <v>731</v>
      </c>
      <c r="C38" s="214">
        <v>1602</v>
      </c>
      <c r="D38" s="214">
        <v>1371</v>
      </c>
      <c r="E38" s="214">
        <v>1396</v>
      </c>
      <c r="F38" s="215">
        <f t="shared" si="3"/>
        <v>1.8234865061998562E-2</v>
      </c>
      <c r="G38" s="214">
        <f t="shared" si="1"/>
        <v>25</v>
      </c>
      <c r="H38" s="215">
        <f t="shared" si="2"/>
        <v>1.587951587951588E-3</v>
      </c>
      <c r="I38" s="207"/>
    </row>
    <row r="39" spans="1:9" x14ac:dyDescent="0.25">
      <c r="A39" s="213" t="s">
        <v>101</v>
      </c>
      <c r="B39" s="214">
        <v>2187</v>
      </c>
      <c r="C39" s="214">
        <v>6568</v>
      </c>
      <c r="D39" s="214">
        <v>7541</v>
      </c>
      <c r="E39" s="214">
        <v>8859</v>
      </c>
      <c r="F39" s="215">
        <f t="shared" si="3"/>
        <v>0.17477788091765012</v>
      </c>
      <c r="G39" s="214">
        <f t="shared" si="1"/>
        <v>1318</v>
      </c>
      <c r="H39" s="215">
        <f t="shared" si="2"/>
        <v>1.0077122577122576E-2</v>
      </c>
      <c r="I39" s="207"/>
    </row>
    <row r="40" spans="1:9" x14ac:dyDescent="0.25">
      <c r="A40" s="213" t="s">
        <v>34</v>
      </c>
      <c r="B40" s="214">
        <v>7021</v>
      </c>
      <c r="C40" s="214">
        <v>6682</v>
      </c>
      <c r="D40" s="214">
        <v>6792</v>
      </c>
      <c r="E40" s="214">
        <v>5510</v>
      </c>
      <c r="F40" s="215">
        <f t="shared" si="3"/>
        <v>-0.18875147232037692</v>
      </c>
      <c r="G40" s="214">
        <f t="shared" si="1"/>
        <v>-1282</v>
      </c>
      <c r="H40" s="215">
        <f t="shared" si="2"/>
        <v>6.2676312676312679E-3</v>
      </c>
      <c r="I40" s="207"/>
    </row>
    <row r="41" spans="1:9" x14ac:dyDescent="0.25">
      <c r="A41" s="213" t="s">
        <v>102</v>
      </c>
      <c r="B41" s="214">
        <v>3426</v>
      </c>
      <c r="C41" s="214">
        <v>2962</v>
      </c>
      <c r="D41" s="214">
        <v>3005</v>
      </c>
      <c r="E41" s="214">
        <v>3018</v>
      </c>
      <c r="F41" s="215">
        <f t="shared" si="3"/>
        <v>4.3261231281197521E-3</v>
      </c>
      <c r="G41" s="214">
        <f t="shared" si="1"/>
        <v>13</v>
      </c>
      <c r="H41" s="215">
        <f t="shared" si="2"/>
        <v>3.4329784329784328E-3</v>
      </c>
      <c r="I41" s="207"/>
    </row>
    <row r="42" spans="1:9" x14ac:dyDescent="0.25">
      <c r="A42" s="213" t="s">
        <v>103</v>
      </c>
      <c r="B42" s="214">
        <v>1549</v>
      </c>
      <c r="C42" s="214">
        <v>1635</v>
      </c>
      <c r="D42" s="214">
        <v>3689</v>
      </c>
      <c r="E42" s="214">
        <v>3876</v>
      </c>
      <c r="F42" s="215">
        <f t="shared" si="3"/>
        <v>5.0691244239631228E-2</v>
      </c>
      <c r="G42" s="214">
        <f t="shared" si="1"/>
        <v>187</v>
      </c>
      <c r="H42" s="215">
        <f t="shared" si="2"/>
        <v>4.4089544089544091E-3</v>
      </c>
      <c r="I42" s="207"/>
    </row>
    <row r="43" spans="1:9" x14ac:dyDescent="0.25">
      <c r="A43" s="213" t="s">
        <v>42</v>
      </c>
      <c r="B43" s="214">
        <v>2045</v>
      </c>
      <c r="C43" s="214">
        <v>3860</v>
      </c>
      <c r="D43" s="214">
        <v>4312</v>
      </c>
      <c r="E43" s="214">
        <v>4851</v>
      </c>
      <c r="F43" s="215">
        <f t="shared" si="3"/>
        <v>0.125</v>
      </c>
      <c r="G43" s="214">
        <f t="shared" si="1"/>
        <v>539</v>
      </c>
      <c r="H43" s="215">
        <f t="shared" si="2"/>
        <v>5.518018018018018E-3</v>
      </c>
      <c r="I43" s="207"/>
    </row>
    <row r="44" spans="1:9" x14ac:dyDescent="0.25">
      <c r="A44" s="213" t="s">
        <v>104</v>
      </c>
      <c r="B44" s="214">
        <v>0</v>
      </c>
      <c r="C44" s="214">
        <v>0</v>
      </c>
      <c r="D44" s="214">
        <v>0</v>
      </c>
      <c r="E44" s="214">
        <v>0</v>
      </c>
      <c r="F44" s="215" t="str">
        <f t="shared" si="3"/>
        <v>-</v>
      </c>
      <c r="G44" s="214">
        <f t="shared" si="1"/>
        <v>0</v>
      </c>
      <c r="H44" s="215">
        <f t="shared" si="2"/>
        <v>0</v>
      </c>
      <c r="I44" s="207"/>
    </row>
    <row r="45" spans="1:9" x14ac:dyDescent="0.25">
      <c r="A45" s="213" t="s">
        <v>26</v>
      </c>
      <c r="B45" s="214">
        <v>2</v>
      </c>
      <c r="C45" s="214">
        <v>0</v>
      </c>
      <c r="D45" s="214">
        <v>1328</v>
      </c>
      <c r="E45" s="214">
        <v>0</v>
      </c>
      <c r="F45" s="215">
        <f t="shared" si="3"/>
        <v>-1</v>
      </c>
      <c r="G45" s="214">
        <f t="shared" si="1"/>
        <v>-1328</v>
      </c>
      <c r="H45" s="215">
        <f t="shared" si="2"/>
        <v>0</v>
      </c>
      <c r="I45" s="207"/>
    </row>
    <row r="46" spans="1:9" x14ac:dyDescent="0.25">
      <c r="A46" s="213" t="s">
        <v>105</v>
      </c>
      <c r="B46" s="214">
        <v>627</v>
      </c>
      <c r="C46" s="214">
        <v>875</v>
      </c>
      <c r="D46" s="214">
        <v>873</v>
      </c>
      <c r="E46" s="214">
        <v>0</v>
      </c>
      <c r="F46" s="215">
        <f t="shared" si="3"/>
        <v>-1</v>
      </c>
      <c r="G46" s="214">
        <f t="shared" si="1"/>
        <v>-873</v>
      </c>
      <c r="H46" s="215">
        <f t="shared" si="2"/>
        <v>0</v>
      </c>
      <c r="I46" s="207"/>
    </row>
    <row r="47" spans="1:9" x14ac:dyDescent="0.25">
      <c r="A47" s="213" t="s">
        <v>106</v>
      </c>
      <c r="B47" s="214">
        <f>IFERROR(B17-SUM(B18:B22)-SUM(B24:B46),"-")</f>
        <v>10</v>
      </c>
      <c r="C47" s="214">
        <f>IFERROR(C17-SUM(C18:C22)-SUM(C24:C46),"-")</f>
        <v>30</v>
      </c>
      <c r="D47" s="214">
        <f>IFERROR(D17-SUM(D18:D22)-SUM(D24:D46),"-")</f>
        <v>21</v>
      </c>
      <c r="E47" s="214">
        <f>IFERROR(E17-SUM(E18:E22)-SUM(E24:E46),"-")</f>
        <v>1034</v>
      </c>
      <c r="F47" s="215">
        <f t="shared" si="3"/>
        <v>48.238095238095241</v>
      </c>
      <c r="G47" s="214">
        <f t="shared" si="1"/>
        <v>1013</v>
      </c>
      <c r="H47" s="215">
        <f t="shared" si="2"/>
        <v>1.1761761761761762E-3</v>
      </c>
      <c r="I47" s="207"/>
    </row>
    <row r="48" spans="1:9" ht="21" x14ac:dyDescent="0.35">
      <c r="A48" s="292" t="s">
        <v>107</v>
      </c>
      <c r="B48" s="292"/>
      <c r="C48" s="292"/>
      <c r="D48" s="292"/>
      <c r="E48" s="292"/>
      <c r="F48" s="292"/>
      <c r="G48" s="292"/>
      <c r="H48" s="292"/>
      <c r="I48" s="207"/>
    </row>
    <row r="49" spans="1:9" x14ac:dyDescent="0.25">
      <c r="A49" s="38"/>
      <c r="B49" s="264" t="s">
        <v>145</v>
      </c>
      <c r="C49" s="265"/>
      <c r="D49" s="265"/>
      <c r="E49" s="265"/>
      <c r="F49" s="265"/>
      <c r="G49" s="265"/>
      <c r="H49" s="266"/>
      <c r="I49" s="207"/>
    </row>
    <row r="50" spans="1:9" x14ac:dyDescent="0.25">
      <c r="A50" s="3"/>
      <c r="B50" s="5">
        <f>B$6</f>
        <v>2023</v>
      </c>
      <c r="C50" s="5">
        <f t="shared" ref="C50:E50" si="5">C$6</f>
        <v>2024</v>
      </c>
      <c r="D50" s="5">
        <f t="shared" si="5"/>
        <v>2025</v>
      </c>
      <c r="E50" s="5">
        <f t="shared" si="5"/>
        <v>2026</v>
      </c>
      <c r="F50" s="5" t="str">
        <f>CONCATENATE("var ",RIGHT(E50,2),"/",RIGHT(D50,2))</f>
        <v>var 26/25</v>
      </c>
      <c r="G50" s="5" t="str">
        <f>CONCATENATE("dif ",RIGHT(E50,2),"-",RIGHT(D50,2))</f>
        <v>dif 26-25</v>
      </c>
      <c r="H50" s="5" t="str">
        <f>CONCATENATE("cuota ",RIGHT(E50,2))</f>
        <v>cuota 26</v>
      </c>
    </row>
    <row r="51" spans="1:9" x14ac:dyDescent="0.25">
      <c r="A51" s="209" t="s">
        <v>85</v>
      </c>
      <c r="B51" s="210">
        <v>745587</v>
      </c>
      <c r="C51" s="210">
        <v>816328</v>
      </c>
      <c r="D51" s="210">
        <v>877046</v>
      </c>
      <c r="E51" s="210">
        <v>879120</v>
      </c>
      <c r="F51" s="211">
        <f>IFERROR(E51/D51-1,"-")</f>
        <v>2.3647562385553655E-3</v>
      </c>
      <c r="G51" s="210">
        <f>IFERROR(E51-D51,"-")</f>
        <v>2074</v>
      </c>
      <c r="H51" s="211">
        <f>E51/$E$51</f>
        <v>1</v>
      </c>
    </row>
    <row r="52" spans="1:9" x14ac:dyDescent="0.25">
      <c r="A52" s="213" t="s">
        <v>108</v>
      </c>
      <c r="B52" s="214">
        <v>216311</v>
      </c>
      <c r="C52" s="214">
        <v>232952</v>
      </c>
      <c r="D52" s="214">
        <v>255637</v>
      </c>
      <c r="E52" s="214">
        <v>260317</v>
      </c>
      <c r="F52" s="215">
        <f>IFERROR(E52/D52-1,"-")</f>
        <v>1.8307209050333118E-2</v>
      </c>
      <c r="G52" s="214">
        <f>IFERROR(E52-D52,"-")</f>
        <v>4680</v>
      </c>
      <c r="H52" s="215">
        <f>E52/$E$51</f>
        <v>0.29611088361088361</v>
      </c>
    </row>
    <row r="53" spans="1:9" x14ac:dyDescent="0.25">
      <c r="A53" s="213" t="s">
        <v>109</v>
      </c>
      <c r="B53" s="214">
        <v>529276</v>
      </c>
      <c r="C53" s="214">
        <v>583376</v>
      </c>
      <c r="D53" s="214">
        <v>621409</v>
      </c>
      <c r="E53" s="214">
        <v>618803</v>
      </c>
      <c r="F53" s="215">
        <f>IFERROR(E53/D53-1,"-")</f>
        <v>-4.1936952956909135E-3</v>
      </c>
      <c r="G53" s="214">
        <f>IFERROR(E53-D53,"-")</f>
        <v>-2606</v>
      </c>
      <c r="H53" s="215">
        <f>E53/$E$51</f>
        <v>0.70388911638911644</v>
      </c>
    </row>
    <row r="54" spans="1:9" ht="21" x14ac:dyDescent="0.35">
      <c r="A54" s="271" t="s">
        <v>110</v>
      </c>
      <c r="B54" s="271"/>
      <c r="C54" s="271"/>
      <c r="D54" s="271"/>
      <c r="E54" s="271"/>
      <c r="F54" s="271"/>
      <c r="G54" s="271"/>
      <c r="H54" s="271"/>
    </row>
    <row r="55" spans="1:9" x14ac:dyDescent="0.25">
      <c r="A55" s="38"/>
      <c r="B55" s="264" t="s">
        <v>145</v>
      </c>
      <c r="C55" s="265"/>
      <c r="D55" s="265"/>
      <c r="E55" s="265"/>
      <c r="F55" s="265"/>
      <c r="G55" s="265"/>
      <c r="H55" s="266"/>
    </row>
    <row r="56" spans="1:9" x14ac:dyDescent="0.25">
      <c r="A56" s="3"/>
      <c r="B56" s="5">
        <f>B$6</f>
        <v>2023</v>
      </c>
      <c r="C56" s="5">
        <f t="shared" ref="C56:E56" si="6">C$6</f>
        <v>2024</v>
      </c>
      <c r="D56" s="5">
        <f t="shared" si="6"/>
        <v>2025</v>
      </c>
      <c r="E56" s="5">
        <f t="shared" si="6"/>
        <v>2026</v>
      </c>
      <c r="F56" s="5" t="str">
        <f>CONCATENATE("var ",RIGHT(E56,2),"/",RIGHT(D56,2))</f>
        <v>var 26/25</v>
      </c>
      <c r="G56" s="5" t="str">
        <f>CONCATENATE("dif ",RIGHT(E56,2),"-",RIGHT(D56,2))</f>
        <v>dif 26-25</v>
      </c>
      <c r="H56" s="5" t="str">
        <f>CONCATENATE("cuota ",RIGHT(E56,2))</f>
        <v>cuota 26</v>
      </c>
    </row>
    <row r="57" spans="1:9" x14ac:dyDescent="0.25">
      <c r="A57" s="227" t="s">
        <v>85</v>
      </c>
      <c r="B57" s="228">
        <v>6012</v>
      </c>
      <c r="C57" s="228">
        <v>6377</v>
      </c>
      <c r="D57" s="228">
        <v>7015</v>
      </c>
      <c r="E57" s="228">
        <v>7044</v>
      </c>
      <c r="F57" s="229">
        <f>IFERROR(E57/D57-1,"-")</f>
        <v>4.1339985744832664E-3</v>
      </c>
      <c r="G57" s="228">
        <f>IFERROR(E57-D57,"-")</f>
        <v>29</v>
      </c>
      <c r="H57" s="229">
        <f>E57/$E$57</f>
        <v>1</v>
      </c>
    </row>
    <row r="58" spans="1:9" x14ac:dyDescent="0.25">
      <c r="A58" s="213" t="s">
        <v>86</v>
      </c>
      <c r="B58" s="214">
        <v>5480</v>
      </c>
      <c r="C58" s="214">
        <v>5841</v>
      </c>
      <c r="D58" s="214">
        <v>6481</v>
      </c>
      <c r="E58" s="214">
        <v>6551</v>
      </c>
      <c r="F58" s="215">
        <f t="shared" ref="F58:F59" si="7">IFERROR(E58/D58-1,"-")</f>
        <v>1.0800802345316995E-2</v>
      </c>
      <c r="G58" s="214">
        <f>IFERROR(E58-D58,"-")</f>
        <v>70</v>
      </c>
      <c r="H58" s="215">
        <f>E58/$E$57</f>
        <v>0.93001135718341854</v>
      </c>
    </row>
    <row r="59" spans="1:9" x14ac:dyDescent="0.25">
      <c r="A59" s="213" t="s">
        <v>87</v>
      </c>
      <c r="B59" s="214">
        <v>532</v>
      </c>
      <c r="C59" s="214">
        <v>536</v>
      </c>
      <c r="D59" s="214">
        <v>534</v>
      </c>
      <c r="E59" s="214">
        <v>493</v>
      </c>
      <c r="F59" s="215">
        <f t="shared" si="7"/>
        <v>-7.677902621722843E-2</v>
      </c>
      <c r="G59" s="214">
        <f>IFERROR(E59-D59,"-")</f>
        <v>-41</v>
      </c>
      <c r="H59" s="215">
        <f>E59/$E$57</f>
        <v>6.9988642816581487E-2</v>
      </c>
    </row>
    <row r="60" spans="1:9" ht="21" x14ac:dyDescent="0.35">
      <c r="A60" s="271" t="s">
        <v>111</v>
      </c>
      <c r="B60" s="271"/>
      <c r="C60" s="271"/>
      <c r="D60" s="271"/>
      <c r="E60" s="271"/>
      <c r="F60" s="271"/>
      <c r="G60" s="271"/>
      <c r="H60" s="271"/>
    </row>
    <row r="61" spans="1:9" x14ac:dyDescent="0.25">
      <c r="A61" s="38"/>
      <c r="B61" s="264" t="s">
        <v>145</v>
      </c>
      <c r="C61" s="265"/>
      <c r="D61" s="265"/>
      <c r="E61" s="265"/>
      <c r="F61" s="265"/>
      <c r="G61" s="265"/>
      <c r="H61" s="266"/>
    </row>
    <row r="62" spans="1:9" x14ac:dyDescent="0.25">
      <c r="A62" s="3" t="s">
        <v>89</v>
      </c>
      <c r="B62" s="5">
        <f>B$6</f>
        <v>2023</v>
      </c>
      <c r="C62" s="5">
        <f t="shared" ref="C62:E62" si="8">C$6</f>
        <v>2024</v>
      </c>
      <c r="D62" s="5">
        <f t="shared" si="8"/>
        <v>2025</v>
      </c>
      <c r="E62" s="5">
        <f t="shared" si="8"/>
        <v>2026</v>
      </c>
      <c r="F62" s="5" t="str">
        <f>CONCATENATE("var ",RIGHT(E62,2),"/",RIGHT(D62,2))</f>
        <v>var 26/25</v>
      </c>
      <c r="G62" s="5" t="str">
        <f>CONCATENATE("dif ",RIGHT(E62,2),"-",RIGHT(D62,2))</f>
        <v>dif 26-25</v>
      </c>
      <c r="H62" s="5" t="str">
        <f>CONCATENATE("cuota ",RIGHT(E62,2))</f>
        <v>cuota 26</v>
      </c>
    </row>
    <row r="63" spans="1:9" x14ac:dyDescent="0.25">
      <c r="A63" s="230" t="s">
        <v>90</v>
      </c>
      <c r="B63" s="231">
        <v>6012</v>
      </c>
      <c r="C63" s="231">
        <v>6377</v>
      </c>
      <c r="D63" s="231">
        <v>7015</v>
      </c>
      <c r="E63" s="231">
        <v>7044</v>
      </c>
      <c r="F63" s="232">
        <f>IFERROR(E63/D63-1,"-")</f>
        <v>4.1339985744832664E-3</v>
      </c>
      <c r="G63" s="231">
        <f t="shared" ref="G63:G97" si="9">IFERROR(E63-D63,"-")</f>
        <v>29</v>
      </c>
      <c r="H63" s="232">
        <f t="shared" ref="H63:H72" si="10">IFERROR(E63/$E$63,"-")</f>
        <v>1</v>
      </c>
    </row>
    <row r="64" spans="1:9" x14ac:dyDescent="0.25">
      <c r="A64" s="233" t="s">
        <v>91</v>
      </c>
      <c r="B64" s="234">
        <v>2940</v>
      </c>
      <c r="C64" s="234">
        <v>3078</v>
      </c>
      <c r="D64" s="234">
        <v>3380</v>
      </c>
      <c r="E64" s="234">
        <v>3448</v>
      </c>
      <c r="F64" s="235">
        <f t="shared" ref="F64:F97" si="11">IFERROR(E64/D64-1,"-")</f>
        <v>2.0118343195266286E-2</v>
      </c>
      <c r="G64" s="234">
        <f t="shared" si="9"/>
        <v>68</v>
      </c>
      <c r="H64" s="235">
        <f t="shared" si="10"/>
        <v>0.4894946053378762</v>
      </c>
    </row>
    <row r="65" spans="1:8" x14ac:dyDescent="0.25">
      <c r="A65" s="213" t="s">
        <v>92</v>
      </c>
      <c r="B65" s="214">
        <v>1870</v>
      </c>
      <c r="C65" s="214">
        <v>1955</v>
      </c>
      <c r="D65" s="214">
        <v>2115</v>
      </c>
      <c r="E65" s="214">
        <v>2175</v>
      </c>
      <c r="F65" s="215">
        <f t="shared" si="11"/>
        <v>2.8368794326241176E-2</v>
      </c>
      <c r="G65" s="214">
        <f t="shared" si="9"/>
        <v>60</v>
      </c>
      <c r="H65" s="215">
        <f t="shared" si="10"/>
        <v>0.30877342419080067</v>
      </c>
    </row>
    <row r="66" spans="1:8" x14ac:dyDescent="0.25">
      <c r="A66" s="213" t="s">
        <v>93</v>
      </c>
      <c r="B66" s="214">
        <v>1070</v>
      </c>
      <c r="C66" s="214">
        <v>1123</v>
      </c>
      <c r="D66" s="214">
        <v>1265</v>
      </c>
      <c r="E66" s="214">
        <v>1273</v>
      </c>
      <c r="F66" s="215">
        <f t="shared" si="11"/>
        <v>6.3241106719367224E-3</v>
      </c>
      <c r="G66" s="214">
        <f t="shared" si="9"/>
        <v>8</v>
      </c>
      <c r="H66" s="215">
        <f t="shared" si="10"/>
        <v>0.18072118114707553</v>
      </c>
    </row>
    <row r="67" spans="1:8" x14ac:dyDescent="0.25">
      <c r="A67" s="233" t="s">
        <v>94</v>
      </c>
      <c r="B67" s="234">
        <v>3072</v>
      </c>
      <c r="C67" s="234">
        <v>3299</v>
      </c>
      <c r="D67" s="234">
        <v>3635</v>
      </c>
      <c r="E67" s="234">
        <v>3596</v>
      </c>
      <c r="F67" s="235">
        <f t="shared" si="11"/>
        <v>-1.072902338376891E-2</v>
      </c>
      <c r="G67" s="234">
        <f t="shared" si="9"/>
        <v>-39</v>
      </c>
      <c r="H67" s="235">
        <f t="shared" si="10"/>
        <v>0.51050539466212375</v>
      </c>
    </row>
    <row r="68" spans="1:8" x14ac:dyDescent="0.25">
      <c r="A68" s="213" t="s">
        <v>29</v>
      </c>
      <c r="B68" s="214">
        <v>1189</v>
      </c>
      <c r="C68" s="214">
        <v>1256</v>
      </c>
      <c r="D68" s="214">
        <v>1418</v>
      </c>
      <c r="E68" s="214">
        <v>1394</v>
      </c>
      <c r="F68" s="215">
        <f t="shared" si="11"/>
        <v>-1.6925246826516194E-2</v>
      </c>
      <c r="G68" s="214">
        <f t="shared" si="9"/>
        <v>-24</v>
      </c>
      <c r="H68" s="215">
        <f t="shared" si="10"/>
        <v>0.19789892106757523</v>
      </c>
    </row>
    <row r="69" spans="1:8" x14ac:dyDescent="0.25">
      <c r="A69" s="213" t="s">
        <v>22</v>
      </c>
      <c r="B69" s="214">
        <v>525</v>
      </c>
      <c r="C69" s="214">
        <v>557</v>
      </c>
      <c r="D69" s="214">
        <v>622</v>
      </c>
      <c r="E69" s="214">
        <v>563</v>
      </c>
      <c r="F69" s="215">
        <f t="shared" si="11"/>
        <v>-9.4855305466237994E-2</v>
      </c>
      <c r="G69" s="214">
        <f t="shared" si="9"/>
        <v>-59</v>
      </c>
      <c r="H69" s="215">
        <f t="shared" si="10"/>
        <v>7.9926178307779677E-2</v>
      </c>
    </row>
    <row r="70" spans="1:8" x14ac:dyDescent="0.25">
      <c r="A70" s="213" t="s">
        <v>95</v>
      </c>
      <c r="B70" s="214">
        <v>153</v>
      </c>
      <c r="C70" s="214">
        <v>155</v>
      </c>
      <c r="D70" s="214">
        <v>174</v>
      </c>
      <c r="E70" s="214">
        <v>181</v>
      </c>
      <c r="F70" s="215">
        <f t="shared" si="11"/>
        <v>4.022988505747116E-2</v>
      </c>
      <c r="G70" s="214">
        <f t="shared" si="9"/>
        <v>7</v>
      </c>
      <c r="H70" s="215">
        <f t="shared" si="10"/>
        <v>2.5695627484383872E-2</v>
      </c>
    </row>
    <row r="71" spans="1:8" x14ac:dyDescent="0.25">
      <c r="A71" s="213" t="s">
        <v>96</v>
      </c>
      <c r="B71" s="214">
        <v>114</v>
      </c>
      <c r="C71" s="214">
        <v>108</v>
      </c>
      <c r="D71" s="214">
        <v>109</v>
      </c>
      <c r="E71" s="214">
        <v>106</v>
      </c>
      <c r="F71" s="215">
        <f t="shared" si="11"/>
        <v>-2.752293577981646E-2</v>
      </c>
      <c r="G71" s="214">
        <f t="shared" si="9"/>
        <v>-3</v>
      </c>
      <c r="H71" s="215">
        <f t="shared" si="10"/>
        <v>1.5048268029528676E-2</v>
      </c>
    </row>
    <row r="72" spans="1:8" x14ac:dyDescent="0.25">
      <c r="A72" s="213" t="s">
        <v>28</v>
      </c>
      <c r="B72" s="214">
        <v>16</v>
      </c>
      <c r="C72" s="214">
        <v>17</v>
      </c>
      <c r="D72" s="214">
        <v>16</v>
      </c>
      <c r="E72" s="214">
        <v>15</v>
      </c>
      <c r="F72" s="215">
        <f t="shared" si="11"/>
        <v>-6.25E-2</v>
      </c>
      <c r="G72" s="214">
        <f t="shared" si="9"/>
        <v>-1</v>
      </c>
      <c r="H72" s="215">
        <f t="shared" si="10"/>
        <v>2.1294718909710391E-3</v>
      </c>
    </row>
    <row r="73" spans="1:8" x14ac:dyDescent="0.25">
      <c r="A73" s="213" t="s">
        <v>97</v>
      </c>
      <c r="B73" s="214">
        <f t="shared" ref="B73:E73" si="12">B74+B75+B76+B77</f>
        <v>309</v>
      </c>
      <c r="C73" s="214">
        <f t="shared" si="12"/>
        <v>295</v>
      </c>
      <c r="D73" s="214">
        <f t="shared" si="12"/>
        <v>250</v>
      </c>
      <c r="E73" s="214">
        <f t="shared" si="12"/>
        <v>242</v>
      </c>
      <c r="F73" s="215">
        <f>IFERROR(E73/D73-1,"-")</f>
        <v>-3.2000000000000028E-2</v>
      </c>
      <c r="G73" s="214">
        <f t="shared" si="9"/>
        <v>-8</v>
      </c>
      <c r="H73" s="215">
        <f>IFERROR(E73/$E$7,"-")</f>
        <v>2.7527527527527529E-4</v>
      </c>
    </row>
    <row r="74" spans="1:8" x14ac:dyDescent="0.25">
      <c r="A74" s="213" t="s">
        <v>27</v>
      </c>
      <c r="B74" s="214">
        <v>81</v>
      </c>
      <c r="C74" s="214">
        <v>85</v>
      </c>
      <c r="D74" s="214">
        <v>74</v>
      </c>
      <c r="E74" s="214">
        <v>67</v>
      </c>
      <c r="F74" s="215">
        <f t="shared" si="11"/>
        <v>-9.4594594594594628E-2</v>
      </c>
      <c r="G74" s="214">
        <f t="shared" si="9"/>
        <v>-7</v>
      </c>
      <c r="H74" s="215">
        <f t="shared" ref="H74:H96" si="13">IFERROR(E74/$E$63,"-")</f>
        <v>9.5116411130039755E-3</v>
      </c>
    </row>
    <row r="75" spans="1:8" x14ac:dyDescent="0.25">
      <c r="A75" s="213" t="s">
        <v>37</v>
      </c>
      <c r="B75" s="214">
        <v>69</v>
      </c>
      <c r="C75" s="214">
        <v>69</v>
      </c>
      <c r="D75" s="214">
        <v>52</v>
      </c>
      <c r="E75" s="214">
        <v>47</v>
      </c>
      <c r="F75" s="215">
        <f t="shared" si="11"/>
        <v>-9.6153846153846145E-2</v>
      </c>
      <c r="G75" s="214">
        <f t="shared" si="9"/>
        <v>-5</v>
      </c>
      <c r="H75" s="215">
        <f t="shared" si="13"/>
        <v>6.6723452583759228E-3</v>
      </c>
    </row>
    <row r="76" spans="1:8" x14ac:dyDescent="0.25">
      <c r="A76" s="213" t="s">
        <v>25</v>
      </c>
      <c r="B76" s="214">
        <v>104</v>
      </c>
      <c r="C76" s="214">
        <v>80</v>
      </c>
      <c r="D76" s="214">
        <v>71</v>
      </c>
      <c r="E76" s="214">
        <v>70</v>
      </c>
      <c r="F76" s="215">
        <f t="shared" si="11"/>
        <v>-1.4084507042253502E-2</v>
      </c>
      <c r="G76" s="214">
        <f t="shared" si="9"/>
        <v>-1</v>
      </c>
      <c r="H76" s="215">
        <f t="shared" si="13"/>
        <v>9.9375354911981836E-3</v>
      </c>
    </row>
    <row r="77" spans="1:8" x14ac:dyDescent="0.25">
      <c r="A77" s="213" t="s">
        <v>36</v>
      </c>
      <c r="B77" s="214">
        <v>55</v>
      </c>
      <c r="C77" s="214">
        <v>61</v>
      </c>
      <c r="D77" s="214">
        <v>53</v>
      </c>
      <c r="E77" s="214">
        <v>58</v>
      </c>
      <c r="F77" s="215">
        <f t="shared" si="11"/>
        <v>9.4339622641509413E-2</v>
      </c>
      <c r="G77" s="214">
        <f t="shared" si="9"/>
        <v>5</v>
      </c>
      <c r="H77" s="215">
        <f t="shared" si="13"/>
        <v>8.233957978421351E-3</v>
      </c>
    </row>
    <row r="78" spans="1:8" x14ac:dyDescent="0.25">
      <c r="A78" s="213" t="s">
        <v>30</v>
      </c>
      <c r="B78" s="214">
        <v>131</v>
      </c>
      <c r="C78" s="214">
        <v>122</v>
      </c>
      <c r="D78" s="214">
        <v>135</v>
      </c>
      <c r="E78" s="214">
        <v>142</v>
      </c>
      <c r="F78" s="215">
        <f t="shared" si="11"/>
        <v>5.1851851851851816E-2</v>
      </c>
      <c r="G78" s="214">
        <f t="shared" si="9"/>
        <v>7</v>
      </c>
      <c r="H78" s="215">
        <f t="shared" si="13"/>
        <v>2.0159000567859169E-2</v>
      </c>
    </row>
    <row r="79" spans="1:8" x14ac:dyDescent="0.25">
      <c r="A79" s="213" t="s">
        <v>35</v>
      </c>
      <c r="B79" s="214">
        <v>166</v>
      </c>
      <c r="C79" s="214">
        <v>201</v>
      </c>
      <c r="D79" s="214">
        <v>243</v>
      </c>
      <c r="E79" s="214">
        <v>234</v>
      </c>
      <c r="F79" s="215">
        <f t="shared" si="11"/>
        <v>-3.703703703703709E-2</v>
      </c>
      <c r="G79" s="214">
        <f t="shared" si="9"/>
        <v>-9</v>
      </c>
      <c r="H79" s="215">
        <f t="shared" si="13"/>
        <v>3.3219761499148209E-2</v>
      </c>
    </row>
    <row r="80" spans="1:8" x14ac:dyDescent="0.25">
      <c r="A80" s="213" t="s">
        <v>43</v>
      </c>
      <c r="B80" s="214">
        <v>54</v>
      </c>
      <c r="C80" s="214">
        <v>94</v>
      </c>
      <c r="D80" s="214">
        <v>128</v>
      </c>
      <c r="E80" s="214">
        <v>153</v>
      </c>
      <c r="F80" s="215">
        <f t="shared" si="11"/>
        <v>0.1953125</v>
      </c>
      <c r="G80" s="214">
        <f t="shared" si="9"/>
        <v>25</v>
      </c>
      <c r="H80" s="215">
        <f t="shared" si="13"/>
        <v>2.1720613287904599E-2</v>
      </c>
    </row>
    <row r="81" spans="1:8" x14ac:dyDescent="0.25">
      <c r="A81" s="213" t="s">
        <v>33</v>
      </c>
      <c r="B81" s="214">
        <v>91</v>
      </c>
      <c r="C81" s="214">
        <v>129</v>
      </c>
      <c r="D81" s="214">
        <v>144</v>
      </c>
      <c r="E81" s="214">
        <v>156</v>
      </c>
      <c r="F81" s="215">
        <f t="shared" si="11"/>
        <v>8.3333333333333259E-2</v>
      </c>
      <c r="G81" s="214">
        <f t="shared" si="9"/>
        <v>12</v>
      </c>
      <c r="H81" s="215">
        <f t="shared" si="13"/>
        <v>2.2146507666098807E-2</v>
      </c>
    </row>
    <row r="82" spans="1:8" x14ac:dyDescent="0.25">
      <c r="A82" s="213" t="s">
        <v>44</v>
      </c>
      <c r="B82" s="214">
        <v>76</v>
      </c>
      <c r="C82" s="214">
        <v>71</v>
      </c>
      <c r="D82" s="214">
        <v>79</v>
      </c>
      <c r="E82" s="214">
        <v>77</v>
      </c>
      <c r="F82" s="215">
        <f t="shared" si="11"/>
        <v>-2.5316455696202556E-2</v>
      </c>
      <c r="G82" s="214">
        <f t="shared" si="9"/>
        <v>-2</v>
      </c>
      <c r="H82" s="215">
        <f t="shared" si="13"/>
        <v>1.0931289040318001E-2</v>
      </c>
    </row>
    <row r="83" spans="1:8" x14ac:dyDescent="0.25">
      <c r="A83" s="213" t="s">
        <v>23</v>
      </c>
      <c r="B83" s="214">
        <v>45</v>
      </c>
      <c r="C83" s="214">
        <v>59</v>
      </c>
      <c r="D83" s="214">
        <v>54</v>
      </c>
      <c r="E83" s="214">
        <v>68</v>
      </c>
      <c r="F83" s="215">
        <f t="shared" si="11"/>
        <v>0.2592592592592593</v>
      </c>
      <c r="G83" s="214">
        <f t="shared" si="9"/>
        <v>14</v>
      </c>
      <c r="H83" s="215">
        <f t="shared" si="13"/>
        <v>9.6536059057353782E-3</v>
      </c>
    </row>
    <row r="84" spans="1:8" x14ac:dyDescent="0.25">
      <c r="A84" s="213" t="s">
        <v>40</v>
      </c>
      <c r="B84" s="214">
        <v>59</v>
      </c>
      <c r="C84" s="214">
        <v>33</v>
      </c>
      <c r="D84" s="214">
        <v>31</v>
      </c>
      <c r="E84" s="214">
        <v>43</v>
      </c>
      <c r="F84" s="215">
        <f t="shared" si="11"/>
        <v>0.38709677419354849</v>
      </c>
      <c r="G84" s="214">
        <f t="shared" si="9"/>
        <v>12</v>
      </c>
      <c r="H84" s="215">
        <f t="shared" si="13"/>
        <v>6.1044860874503127E-3</v>
      </c>
    </row>
    <row r="85" spans="1:8" x14ac:dyDescent="0.25">
      <c r="A85" s="213" t="s">
        <v>98</v>
      </c>
      <c r="B85" s="214">
        <v>0</v>
      </c>
      <c r="C85" s="214">
        <v>0</v>
      </c>
      <c r="D85" s="214">
        <v>0</v>
      </c>
      <c r="E85" s="214">
        <v>0</v>
      </c>
      <c r="F85" s="215" t="str">
        <f t="shared" si="11"/>
        <v>-</v>
      </c>
      <c r="G85" s="214">
        <f t="shared" si="9"/>
        <v>0</v>
      </c>
      <c r="H85" s="215">
        <f t="shared" si="13"/>
        <v>0</v>
      </c>
    </row>
    <row r="86" spans="1:8" x14ac:dyDescent="0.25">
      <c r="A86" s="213" t="s">
        <v>41</v>
      </c>
      <c r="B86" s="214">
        <v>8</v>
      </c>
      <c r="C86" s="214">
        <v>21</v>
      </c>
      <c r="D86" s="214">
        <v>17</v>
      </c>
      <c r="E86" s="214">
        <v>15</v>
      </c>
      <c r="F86" s="215">
        <f t="shared" si="11"/>
        <v>-0.11764705882352944</v>
      </c>
      <c r="G86" s="214">
        <f t="shared" si="9"/>
        <v>-2</v>
      </c>
      <c r="H86" s="215">
        <f t="shared" si="13"/>
        <v>2.1294718909710391E-3</v>
      </c>
    </row>
    <row r="87" spans="1:8" x14ac:dyDescent="0.25">
      <c r="A87" s="213" t="s">
        <v>99</v>
      </c>
      <c r="B87" s="214">
        <v>14</v>
      </c>
      <c r="C87" s="214">
        <v>24</v>
      </c>
      <c r="D87" s="214">
        <v>23</v>
      </c>
      <c r="E87" s="214">
        <v>23</v>
      </c>
      <c r="F87" s="215">
        <f t="shared" si="11"/>
        <v>0</v>
      </c>
      <c r="G87" s="214">
        <f t="shared" si="9"/>
        <v>0</v>
      </c>
      <c r="H87" s="215">
        <f t="shared" si="13"/>
        <v>3.26519023282226E-3</v>
      </c>
    </row>
    <row r="88" spans="1:8" x14ac:dyDescent="0.25">
      <c r="A88" s="213" t="s">
        <v>100</v>
      </c>
      <c r="B88" s="214">
        <v>4</v>
      </c>
      <c r="C88" s="214">
        <v>13</v>
      </c>
      <c r="D88" s="214">
        <v>11</v>
      </c>
      <c r="E88" s="214">
        <v>12</v>
      </c>
      <c r="F88" s="215">
        <f t="shared" si="11"/>
        <v>9.0909090909090828E-2</v>
      </c>
      <c r="G88" s="214">
        <f t="shared" si="9"/>
        <v>1</v>
      </c>
      <c r="H88" s="215">
        <f t="shared" si="13"/>
        <v>1.7035775127768314E-3</v>
      </c>
    </row>
    <row r="89" spans="1:8" x14ac:dyDescent="0.25">
      <c r="A89" s="213" t="s">
        <v>101</v>
      </c>
      <c r="B89" s="214">
        <v>10</v>
      </c>
      <c r="C89" s="214">
        <v>33</v>
      </c>
      <c r="D89" s="214">
        <v>37</v>
      </c>
      <c r="E89" s="214">
        <v>44</v>
      </c>
      <c r="F89" s="215">
        <f t="shared" si="11"/>
        <v>0.18918918918918926</v>
      </c>
      <c r="G89" s="214">
        <f t="shared" si="9"/>
        <v>7</v>
      </c>
      <c r="H89" s="215">
        <f t="shared" si="13"/>
        <v>6.2464508801817146E-3</v>
      </c>
    </row>
    <row r="90" spans="1:8" x14ac:dyDescent="0.25">
      <c r="A90" s="213" t="s">
        <v>34</v>
      </c>
      <c r="B90" s="214">
        <v>48</v>
      </c>
      <c r="C90" s="214">
        <v>45</v>
      </c>
      <c r="D90" s="214">
        <v>48</v>
      </c>
      <c r="E90" s="214">
        <v>35</v>
      </c>
      <c r="F90" s="215">
        <f t="shared" si="11"/>
        <v>-0.27083333333333337</v>
      </c>
      <c r="G90" s="214">
        <f t="shared" si="9"/>
        <v>-13</v>
      </c>
      <c r="H90" s="215">
        <f t="shared" si="13"/>
        <v>4.9687677455990918E-3</v>
      </c>
    </row>
    <row r="91" spans="1:8" x14ac:dyDescent="0.25">
      <c r="A91" s="213" t="s">
        <v>102</v>
      </c>
      <c r="B91" s="214">
        <v>27</v>
      </c>
      <c r="C91" s="214">
        <v>24</v>
      </c>
      <c r="D91" s="214">
        <v>23</v>
      </c>
      <c r="E91" s="214">
        <v>23</v>
      </c>
      <c r="F91" s="215">
        <f t="shared" si="11"/>
        <v>0</v>
      </c>
      <c r="G91" s="214">
        <f t="shared" si="9"/>
        <v>0</v>
      </c>
      <c r="H91" s="215">
        <f t="shared" si="13"/>
        <v>3.26519023282226E-3</v>
      </c>
    </row>
    <row r="92" spans="1:8" x14ac:dyDescent="0.25">
      <c r="A92" s="213" t="s">
        <v>103</v>
      </c>
      <c r="B92" s="214">
        <v>16</v>
      </c>
      <c r="C92" s="214">
        <v>14</v>
      </c>
      <c r="D92" s="214">
        <v>28</v>
      </c>
      <c r="E92" s="214">
        <v>36</v>
      </c>
      <c r="F92" s="215">
        <f t="shared" si="11"/>
        <v>0.28571428571428581</v>
      </c>
      <c r="G92" s="214">
        <f t="shared" si="9"/>
        <v>8</v>
      </c>
      <c r="H92" s="215">
        <f t="shared" si="13"/>
        <v>5.1107325383304937E-3</v>
      </c>
    </row>
    <row r="93" spans="1:8" x14ac:dyDescent="0.25">
      <c r="A93" s="213" t="s">
        <v>42</v>
      </c>
      <c r="B93" s="214">
        <v>9</v>
      </c>
      <c r="C93" s="214">
        <v>18</v>
      </c>
      <c r="D93" s="214">
        <v>19</v>
      </c>
      <c r="E93" s="214">
        <v>22</v>
      </c>
      <c r="F93" s="215">
        <f t="shared" si="11"/>
        <v>0.15789473684210531</v>
      </c>
      <c r="G93" s="214">
        <f t="shared" si="9"/>
        <v>3</v>
      </c>
      <c r="H93" s="215">
        <f t="shared" si="13"/>
        <v>3.1232254400908573E-3</v>
      </c>
    </row>
    <row r="94" spans="1:8" x14ac:dyDescent="0.25">
      <c r="A94" s="213" t="s">
        <v>104</v>
      </c>
      <c r="B94" s="214">
        <v>0</v>
      </c>
      <c r="C94" s="214">
        <v>0</v>
      </c>
      <c r="D94" s="214">
        <v>0</v>
      </c>
      <c r="E94" s="214">
        <v>0</v>
      </c>
      <c r="F94" s="215" t="str">
        <f t="shared" si="11"/>
        <v>-</v>
      </c>
      <c r="G94" s="214">
        <f t="shared" si="9"/>
        <v>0</v>
      </c>
      <c r="H94" s="215">
        <f t="shared" si="13"/>
        <v>0</v>
      </c>
    </row>
    <row r="95" spans="1:8" x14ac:dyDescent="0.25">
      <c r="A95" s="213" t="s">
        <v>26</v>
      </c>
      <c r="B95" s="214">
        <v>1</v>
      </c>
      <c r="C95" s="214">
        <v>0</v>
      </c>
      <c r="D95" s="214">
        <v>16</v>
      </c>
      <c r="E95" s="214">
        <v>0</v>
      </c>
      <c r="F95" s="215">
        <f t="shared" si="11"/>
        <v>-1</v>
      </c>
      <c r="G95" s="214">
        <f t="shared" si="9"/>
        <v>-16</v>
      </c>
      <c r="H95" s="215">
        <f t="shared" si="13"/>
        <v>0</v>
      </c>
    </row>
    <row r="96" spans="1:8" x14ac:dyDescent="0.25">
      <c r="A96" s="213" t="s">
        <v>105</v>
      </c>
      <c r="B96" s="214">
        <v>4</v>
      </c>
      <c r="C96" s="214">
        <v>4</v>
      </c>
      <c r="D96" s="214">
        <v>4</v>
      </c>
      <c r="E96" s="214">
        <v>0</v>
      </c>
      <c r="F96" s="215">
        <f t="shared" si="11"/>
        <v>-1</v>
      </c>
      <c r="G96" s="214">
        <f t="shared" si="9"/>
        <v>-4</v>
      </c>
      <c r="H96" s="215">
        <f t="shared" si="13"/>
        <v>0</v>
      </c>
    </row>
    <row r="97" spans="1:8" x14ac:dyDescent="0.25">
      <c r="A97" s="213" t="s">
        <v>106</v>
      </c>
      <c r="B97" s="214">
        <f>IFERROR(B67-SUM(B68:B72)-SUM(B74:B96),"-")</f>
        <v>3</v>
      </c>
      <c r="C97" s="214">
        <f>IFERROR(C67-SUM(C68:C72)-SUM(C74:C96),"-")</f>
        <v>6</v>
      </c>
      <c r="D97" s="214">
        <f>IFERROR(D67-SUM(D68:D72)-SUM(D74:D96),"-")</f>
        <v>6</v>
      </c>
      <c r="E97" s="214">
        <f>IFERROR(E67-SUM(E68:E72)-SUM(E74:E96),"-")</f>
        <v>12</v>
      </c>
      <c r="F97" s="215">
        <f t="shared" si="11"/>
        <v>1</v>
      </c>
      <c r="G97" s="214">
        <f t="shared" si="9"/>
        <v>6</v>
      </c>
      <c r="H97" s="215">
        <f>IFERROR(E97/$E$7,"-")</f>
        <v>1.365001365001365E-5</v>
      </c>
    </row>
    <row r="98" spans="1:8" ht="21" x14ac:dyDescent="0.35">
      <c r="A98" s="271" t="s">
        <v>112</v>
      </c>
      <c r="B98" s="271"/>
      <c r="C98" s="271"/>
      <c r="D98" s="271"/>
      <c r="E98" s="271"/>
      <c r="F98" s="271"/>
      <c r="G98" s="271"/>
      <c r="H98" s="271"/>
    </row>
    <row r="99" spans="1:8" x14ac:dyDescent="0.25">
      <c r="A99" s="38"/>
      <c r="B99" s="264" t="s">
        <v>145</v>
      </c>
      <c r="C99" s="265"/>
      <c r="D99" s="265"/>
      <c r="E99" s="265"/>
      <c r="F99" s="265"/>
      <c r="G99" s="265"/>
      <c r="H99" s="266"/>
    </row>
    <row r="100" spans="1:8" x14ac:dyDescent="0.25">
      <c r="A100" s="3"/>
      <c r="B100" s="5">
        <f>B$6</f>
        <v>2023</v>
      </c>
      <c r="C100" s="5">
        <f t="shared" ref="C100:E100" si="14">C$6</f>
        <v>2024</v>
      </c>
      <c r="D100" s="5">
        <f t="shared" si="14"/>
        <v>2025</v>
      </c>
      <c r="E100" s="5">
        <f t="shared" si="14"/>
        <v>2026</v>
      </c>
      <c r="F100" s="5" t="str">
        <f>CONCATENATE("var ",RIGHT(E100,2),"/",RIGHT(D100,2))</f>
        <v>var 26/25</v>
      </c>
      <c r="G100" s="5" t="str">
        <f>CONCATENATE("dif ",RIGHT(E100,2),"-",RIGHT(D100,2))</f>
        <v>dif 26-25</v>
      </c>
      <c r="H100" s="5" t="str">
        <f>CONCATENATE("cuota ",RIGHT(E100,2))</f>
        <v>cuota 26</v>
      </c>
    </row>
    <row r="101" spans="1:8" x14ac:dyDescent="0.25">
      <c r="A101" s="227" t="s">
        <v>85</v>
      </c>
      <c r="B101" s="228">
        <v>6012</v>
      </c>
      <c r="C101" s="228">
        <v>6377</v>
      </c>
      <c r="D101" s="228">
        <v>7015</v>
      </c>
      <c r="E101" s="228">
        <v>7044</v>
      </c>
      <c r="F101" s="229">
        <f>IFERROR(E101/D101-1,"-")</f>
        <v>4.1339985744832664E-3</v>
      </c>
      <c r="G101" s="228">
        <f>IFERROR(E101-D101,"-")</f>
        <v>29</v>
      </c>
      <c r="H101" s="229">
        <f>E101/$E$101</f>
        <v>1</v>
      </c>
    </row>
    <row r="102" spans="1:8" x14ac:dyDescent="0.25">
      <c r="A102" s="213" t="s">
        <v>108</v>
      </c>
      <c r="B102" s="214">
        <v>2516</v>
      </c>
      <c r="C102" s="214">
        <v>2640</v>
      </c>
      <c r="D102" s="214">
        <v>2951</v>
      </c>
      <c r="E102" s="214">
        <v>3079</v>
      </c>
      <c r="F102" s="215">
        <f>IFERROR(E102/D102-1,"-")</f>
        <v>4.3375127075567566E-2</v>
      </c>
      <c r="G102" s="214">
        <f>IFERROR(E102-D102,"-")</f>
        <v>128</v>
      </c>
      <c r="H102" s="215">
        <f>E102/$E$101</f>
        <v>0.43710959681998862</v>
      </c>
    </row>
    <row r="103" spans="1:8" x14ac:dyDescent="0.25">
      <c r="A103" s="213" t="s">
        <v>109</v>
      </c>
      <c r="B103" s="214">
        <v>3496</v>
      </c>
      <c r="C103" s="214">
        <v>3737</v>
      </c>
      <c r="D103" s="214">
        <v>4064</v>
      </c>
      <c r="E103" s="214">
        <v>3965</v>
      </c>
      <c r="F103" s="215">
        <f t="shared" ref="F103" si="15">IFERROR(E103/D103-1,"-")</f>
        <v>-2.4360236220472453E-2</v>
      </c>
      <c r="G103" s="214">
        <f t="shared" ref="G103" si="16">IFERROR(E103-D103,"-")</f>
        <v>-99</v>
      </c>
      <c r="H103" s="215">
        <f>E103/$E$101</f>
        <v>0.56289040318001138</v>
      </c>
    </row>
    <row r="104" spans="1:8" ht="21" x14ac:dyDescent="0.35">
      <c r="A104" s="271" t="s">
        <v>113</v>
      </c>
      <c r="B104" s="271"/>
      <c r="C104" s="271"/>
      <c r="D104" s="271"/>
      <c r="E104" s="271"/>
      <c r="F104" s="271"/>
      <c r="G104" s="271"/>
      <c r="H104" s="271"/>
    </row>
    <row r="105" spans="1:8" ht="15" customHeight="1" x14ac:dyDescent="0.25"/>
    <row r="106" spans="1:8" ht="15" customHeight="1" x14ac:dyDescent="0.25"/>
    <row r="107" spans="1:8" ht="15" customHeight="1" x14ac:dyDescent="0.25"/>
    <row r="108" spans="1:8" ht="15" customHeight="1" x14ac:dyDescent="0.25"/>
    <row r="109" spans="1:8" ht="15" customHeight="1" x14ac:dyDescent="0.25"/>
    <row r="110" spans="1:8" ht="15" customHeight="1" x14ac:dyDescent="0.25"/>
    <row r="111" spans="1:8" ht="15" customHeight="1" x14ac:dyDescent="0.25"/>
    <row r="112" spans="1:8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8" ht="15" customHeight="1" x14ac:dyDescent="0.25"/>
    <row r="338" spans="2:8" ht="15" customHeight="1" x14ac:dyDescent="0.25"/>
    <row r="339" spans="2:8" ht="15" customHeight="1" x14ac:dyDescent="0.25"/>
    <row r="340" spans="2:8" ht="15" customHeight="1" x14ac:dyDescent="0.25"/>
    <row r="341" spans="2:8" ht="15" customHeight="1" x14ac:dyDescent="0.25"/>
    <row r="342" spans="2:8" ht="15" customHeight="1" x14ac:dyDescent="0.25"/>
    <row r="344" spans="2:8" ht="15" customHeight="1" x14ac:dyDescent="0.25"/>
    <row r="345" spans="2:8" ht="15" customHeight="1" x14ac:dyDescent="0.25"/>
    <row r="346" spans="2:8" ht="15" hidden="1" customHeight="1" x14ac:dyDescent="0.25">
      <c r="B346" s="272"/>
      <c r="C346" s="272"/>
      <c r="D346" s="272"/>
      <c r="E346" s="272"/>
      <c r="F346" s="272"/>
      <c r="G346" s="272"/>
      <c r="H346" s="272"/>
    </row>
    <row r="347" spans="2:8" ht="15" hidden="1" customHeight="1" x14ac:dyDescent="0.25">
      <c r="B347"/>
      <c r="D347"/>
      <c r="E347"/>
      <c r="F347"/>
      <c r="G347"/>
      <c r="H347"/>
    </row>
    <row r="348" spans="2:8" ht="15" hidden="1" customHeight="1" x14ac:dyDescent="0.25">
      <c r="B348"/>
      <c r="D348"/>
      <c r="E348"/>
      <c r="F348"/>
      <c r="G348"/>
      <c r="H348"/>
    </row>
    <row r="349" spans="2:8" ht="15" hidden="1" customHeight="1" x14ac:dyDescent="0.25">
      <c r="B349"/>
      <c r="D349"/>
      <c r="E349"/>
      <c r="F349"/>
      <c r="G349"/>
      <c r="H349"/>
    </row>
    <row r="350" spans="2:8" ht="15" hidden="1" customHeight="1" x14ac:dyDescent="0.25">
      <c r="B350"/>
      <c r="D350"/>
      <c r="E350"/>
      <c r="F350"/>
      <c r="G350"/>
      <c r="H350"/>
    </row>
    <row r="351" spans="2:8" ht="15" hidden="1" customHeight="1" x14ac:dyDescent="0.25">
      <c r="B351"/>
      <c r="D351"/>
      <c r="E351"/>
      <c r="F351"/>
      <c r="G351"/>
      <c r="H351"/>
    </row>
    <row r="352" spans="2:8" ht="15" hidden="1" customHeight="1" x14ac:dyDescent="0.25">
      <c r="B352"/>
      <c r="D352"/>
      <c r="E352"/>
      <c r="F352"/>
      <c r="G352"/>
      <c r="H352"/>
    </row>
    <row r="353" spans="2:8" ht="15" hidden="1" customHeight="1" x14ac:dyDescent="0.25">
      <c r="B353"/>
      <c r="D353"/>
      <c r="E353"/>
      <c r="F353"/>
      <c r="G353"/>
      <c r="H353"/>
    </row>
    <row r="354" spans="2:8" ht="15" hidden="1" customHeight="1" x14ac:dyDescent="0.25">
      <c r="B354"/>
      <c r="D354"/>
      <c r="E354"/>
      <c r="F354"/>
      <c r="G354"/>
      <c r="H354"/>
    </row>
    <row r="355" spans="2:8" ht="15" hidden="1" customHeight="1" x14ac:dyDescent="0.25">
      <c r="B355"/>
      <c r="D355"/>
      <c r="E355"/>
      <c r="F355"/>
      <c r="G355"/>
      <c r="H355"/>
    </row>
    <row r="356" spans="2:8" ht="15" hidden="1" customHeight="1" x14ac:dyDescent="0.25">
      <c r="B356"/>
      <c r="D356"/>
      <c r="E356"/>
      <c r="F356"/>
      <c r="G356"/>
      <c r="H356"/>
    </row>
    <row r="357" spans="2:8" ht="15" hidden="1" customHeight="1" x14ac:dyDescent="0.25">
      <c r="B357"/>
      <c r="D357"/>
      <c r="E357"/>
      <c r="F357"/>
      <c r="G357"/>
      <c r="H357"/>
    </row>
    <row r="358" spans="2:8" ht="15" hidden="1" customHeight="1" x14ac:dyDescent="0.25">
      <c r="B358"/>
      <c r="D358"/>
      <c r="E358"/>
      <c r="F358"/>
      <c r="G358"/>
      <c r="H358"/>
    </row>
    <row r="359" spans="2:8" ht="15" hidden="1" customHeight="1" x14ac:dyDescent="0.25">
      <c r="B359"/>
      <c r="E359"/>
      <c r="F359"/>
      <c r="G359"/>
      <c r="H359"/>
    </row>
    <row r="360" spans="2:8" ht="15" customHeight="1" x14ac:dyDescent="0.25"/>
    <row r="361" spans="2:8" ht="15" hidden="1" customHeight="1" x14ac:dyDescent="0.25">
      <c r="B361" s="272"/>
      <c r="C361" s="272"/>
      <c r="D361" s="272"/>
      <c r="E361" s="272"/>
      <c r="F361" s="272"/>
      <c r="G361" s="272"/>
      <c r="H361" s="272"/>
    </row>
    <row r="362" spans="2:8" ht="15" hidden="1" customHeight="1" x14ac:dyDescent="0.25">
      <c r="B362"/>
      <c r="D362"/>
      <c r="E362"/>
      <c r="F362"/>
      <c r="G362"/>
      <c r="H362"/>
    </row>
    <row r="363" spans="2:8" ht="15" hidden="1" customHeight="1" x14ac:dyDescent="0.25">
      <c r="B363"/>
      <c r="D363"/>
      <c r="E363"/>
      <c r="F363"/>
      <c r="G363"/>
      <c r="H363"/>
    </row>
    <row r="364" spans="2:8" ht="15" hidden="1" customHeight="1" x14ac:dyDescent="0.25">
      <c r="B364"/>
      <c r="D364"/>
      <c r="E364"/>
      <c r="F364"/>
      <c r="G364"/>
      <c r="H364"/>
    </row>
    <row r="365" spans="2:8" ht="15" hidden="1" customHeight="1" x14ac:dyDescent="0.25">
      <c r="B365"/>
      <c r="D365"/>
      <c r="E365"/>
      <c r="F365"/>
      <c r="G365"/>
      <c r="H365"/>
    </row>
    <row r="366" spans="2:8" ht="15" hidden="1" customHeight="1" x14ac:dyDescent="0.25">
      <c r="B366"/>
      <c r="D366"/>
      <c r="E366"/>
      <c r="F366"/>
      <c r="G366"/>
      <c r="H366"/>
    </row>
    <row r="367" spans="2:8" ht="15" hidden="1" customHeight="1" x14ac:dyDescent="0.25">
      <c r="B367"/>
      <c r="D367"/>
      <c r="E367"/>
      <c r="F367"/>
      <c r="G367"/>
      <c r="H367"/>
    </row>
    <row r="368" spans="2:8" ht="15" hidden="1" customHeight="1" x14ac:dyDescent="0.25">
      <c r="B368"/>
      <c r="D368"/>
      <c r="E368"/>
      <c r="F368"/>
      <c r="G368"/>
      <c r="H368"/>
    </row>
    <row r="369" spans="2:8" ht="15" hidden="1" customHeight="1" x14ac:dyDescent="0.25">
      <c r="B369"/>
      <c r="D369"/>
      <c r="E369"/>
      <c r="F369"/>
      <c r="G369"/>
      <c r="H369"/>
    </row>
    <row r="370" spans="2:8" ht="15" hidden="1" customHeight="1" x14ac:dyDescent="0.25">
      <c r="B370"/>
      <c r="D370"/>
      <c r="E370"/>
      <c r="F370"/>
      <c r="G370"/>
      <c r="H370"/>
    </row>
    <row r="371" spans="2:8" ht="15" hidden="1" customHeight="1" x14ac:dyDescent="0.25">
      <c r="B371"/>
      <c r="D371"/>
      <c r="E371"/>
      <c r="F371"/>
      <c r="G371"/>
      <c r="H371"/>
    </row>
    <row r="372" spans="2:8" ht="15" hidden="1" customHeight="1" x14ac:dyDescent="0.25">
      <c r="B372"/>
      <c r="D372"/>
      <c r="E372"/>
      <c r="F372"/>
      <c r="G372"/>
      <c r="H372"/>
    </row>
    <row r="373" spans="2:8" ht="15" hidden="1" customHeight="1" x14ac:dyDescent="0.25">
      <c r="B373"/>
      <c r="D373"/>
      <c r="E373"/>
      <c r="F373"/>
      <c r="G373"/>
      <c r="H373"/>
    </row>
    <row r="374" spans="2:8" ht="15" customHeight="1" x14ac:dyDescent="0.25"/>
    <row r="375" spans="2:8" ht="15" hidden="1" customHeight="1" x14ac:dyDescent="0.25">
      <c r="B375" s="272"/>
      <c r="C375" s="272"/>
      <c r="D375" s="272"/>
      <c r="E375" s="272"/>
      <c r="F375" s="272"/>
      <c r="G375" s="272"/>
      <c r="H375" s="272"/>
    </row>
    <row r="376" spans="2:8" ht="15" hidden="1" customHeight="1" x14ac:dyDescent="0.25">
      <c r="B376"/>
      <c r="D376"/>
      <c r="E376"/>
      <c r="F376"/>
      <c r="G376"/>
      <c r="H376"/>
    </row>
    <row r="377" spans="2:8" ht="15" hidden="1" customHeight="1" x14ac:dyDescent="0.25">
      <c r="B377"/>
      <c r="D377"/>
      <c r="E377"/>
      <c r="F377"/>
      <c r="G377"/>
      <c r="H377"/>
    </row>
    <row r="378" spans="2:8" ht="15" hidden="1" customHeight="1" x14ac:dyDescent="0.25">
      <c r="B378"/>
      <c r="D378"/>
      <c r="E378"/>
      <c r="F378"/>
      <c r="G378"/>
      <c r="H378"/>
    </row>
    <row r="379" spans="2:8" ht="15" hidden="1" customHeight="1" x14ac:dyDescent="0.25">
      <c r="B379"/>
      <c r="D379"/>
      <c r="E379"/>
      <c r="F379"/>
      <c r="G379"/>
      <c r="H379"/>
    </row>
    <row r="380" spans="2:8" ht="15" hidden="1" customHeight="1" x14ac:dyDescent="0.25">
      <c r="B380"/>
      <c r="D380"/>
      <c r="E380"/>
      <c r="F380"/>
      <c r="G380"/>
      <c r="H380"/>
    </row>
    <row r="381" spans="2:8" ht="15" hidden="1" customHeight="1" x14ac:dyDescent="0.25">
      <c r="B381"/>
      <c r="D381"/>
      <c r="E381"/>
      <c r="F381"/>
      <c r="G381"/>
      <c r="H381"/>
    </row>
    <row r="382" spans="2:8" ht="15" hidden="1" customHeight="1" x14ac:dyDescent="0.25">
      <c r="B382"/>
      <c r="D382"/>
      <c r="E382"/>
      <c r="F382"/>
      <c r="G382"/>
      <c r="H382"/>
    </row>
    <row r="383" spans="2:8" ht="15" hidden="1" customHeight="1" x14ac:dyDescent="0.25">
      <c r="B383"/>
      <c r="D383"/>
      <c r="E383"/>
      <c r="F383"/>
      <c r="G383"/>
      <c r="H383"/>
    </row>
    <row r="384" spans="2:8" ht="15" hidden="1" customHeight="1" x14ac:dyDescent="0.25">
      <c r="B384"/>
      <c r="D384"/>
      <c r="E384"/>
      <c r="F384"/>
      <c r="G384"/>
      <c r="H384"/>
    </row>
    <row r="385" spans="2:8" ht="15" hidden="1" customHeight="1" x14ac:dyDescent="0.25">
      <c r="B385"/>
      <c r="D385"/>
      <c r="E385"/>
      <c r="F385"/>
      <c r="G385"/>
      <c r="H385"/>
    </row>
    <row r="386" spans="2:8" ht="15" hidden="1" customHeight="1" x14ac:dyDescent="0.25">
      <c r="B386"/>
      <c r="D386"/>
      <c r="E386"/>
      <c r="F386"/>
      <c r="G386"/>
      <c r="H386"/>
    </row>
    <row r="387" spans="2:8" ht="15" hidden="1" customHeight="1" x14ac:dyDescent="0.25">
      <c r="B387"/>
      <c r="D387"/>
      <c r="E387"/>
      <c r="F387"/>
      <c r="G387"/>
      <c r="H387"/>
    </row>
    <row r="388" spans="2:8" ht="15" hidden="1" customHeight="1" x14ac:dyDescent="0.25">
      <c r="B388"/>
      <c r="D388"/>
      <c r="E388"/>
      <c r="F388"/>
      <c r="G388"/>
      <c r="H388"/>
    </row>
    <row r="389" spans="2:8" ht="15" customHeight="1" x14ac:dyDescent="0.25"/>
    <row r="390" spans="2:8" ht="15" hidden="1" customHeight="1" x14ac:dyDescent="0.25">
      <c r="B390" s="272"/>
      <c r="C390" s="272"/>
      <c r="D390" s="272"/>
      <c r="E390" s="272"/>
      <c r="F390" s="272"/>
      <c r="G390" s="272"/>
      <c r="H390" s="272"/>
    </row>
    <row r="391" spans="2:8" ht="15" hidden="1" customHeight="1" x14ac:dyDescent="0.25">
      <c r="B391"/>
      <c r="D391"/>
      <c r="E391"/>
      <c r="F391"/>
      <c r="G391"/>
      <c r="H391"/>
    </row>
    <row r="392" spans="2:8" ht="15" hidden="1" customHeight="1" x14ac:dyDescent="0.25">
      <c r="B392"/>
      <c r="D392"/>
      <c r="E392"/>
      <c r="F392"/>
      <c r="G392"/>
      <c r="H392"/>
    </row>
    <row r="393" spans="2:8" ht="15" hidden="1" customHeight="1" x14ac:dyDescent="0.25">
      <c r="B393"/>
      <c r="D393"/>
      <c r="E393"/>
      <c r="F393"/>
      <c r="G393"/>
      <c r="H393"/>
    </row>
    <row r="394" spans="2:8" ht="15" hidden="1" customHeight="1" x14ac:dyDescent="0.25">
      <c r="B394"/>
      <c r="D394"/>
      <c r="E394"/>
      <c r="F394"/>
      <c r="G394"/>
      <c r="H394"/>
    </row>
    <row r="395" spans="2:8" ht="15" hidden="1" customHeight="1" x14ac:dyDescent="0.25">
      <c r="B395"/>
      <c r="D395"/>
      <c r="E395"/>
      <c r="F395"/>
      <c r="G395"/>
      <c r="H395"/>
    </row>
    <row r="396" spans="2:8" ht="15" hidden="1" customHeight="1" x14ac:dyDescent="0.25">
      <c r="B396"/>
      <c r="D396"/>
      <c r="E396"/>
      <c r="F396"/>
      <c r="G396"/>
      <c r="H396"/>
    </row>
    <row r="397" spans="2:8" ht="15" hidden="1" customHeight="1" x14ac:dyDescent="0.25">
      <c r="B397"/>
      <c r="D397"/>
      <c r="E397"/>
      <c r="F397"/>
      <c r="G397"/>
      <c r="H397"/>
    </row>
    <row r="398" spans="2:8" ht="15" hidden="1" customHeight="1" x14ac:dyDescent="0.25">
      <c r="B398"/>
      <c r="D398"/>
      <c r="E398"/>
      <c r="F398"/>
      <c r="G398"/>
      <c r="H398"/>
    </row>
    <row r="399" spans="2:8" ht="15" hidden="1" customHeight="1" x14ac:dyDescent="0.25">
      <c r="B399"/>
      <c r="D399"/>
      <c r="E399"/>
      <c r="F399"/>
      <c r="G399"/>
      <c r="H399"/>
    </row>
    <row r="400" spans="2:8" ht="15" hidden="1" customHeight="1" x14ac:dyDescent="0.25">
      <c r="B400"/>
      <c r="D400"/>
      <c r="E400"/>
      <c r="F400"/>
      <c r="G400"/>
      <c r="H400"/>
    </row>
    <row r="401" spans="2:8" ht="15" hidden="1" customHeight="1" x14ac:dyDescent="0.25">
      <c r="B401"/>
      <c r="D401"/>
      <c r="E401"/>
      <c r="F401"/>
      <c r="G401"/>
      <c r="H401"/>
    </row>
    <row r="402" spans="2:8" ht="15" hidden="1" customHeight="1" x14ac:dyDescent="0.25">
      <c r="B402"/>
      <c r="D402"/>
      <c r="E402"/>
      <c r="F402"/>
      <c r="G402"/>
      <c r="H402"/>
    </row>
    <row r="403" spans="2:8" ht="15" customHeight="1" x14ac:dyDescent="0.25"/>
    <row r="404" spans="2:8" ht="15" customHeight="1" x14ac:dyDescent="0.25"/>
    <row r="405" spans="2:8" ht="15" customHeight="1" x14ac:dyDescent="0.25"/>
    <row r="406" spans="2:8" ht="15" customHeight="1" x14ac:dyDescent="0.25"/>
    <row r="407" spans="2:8" ht="15" customHeight="1" x14ac:dyDescent="0.25"/>
    <row r="408" spans="2:8" ht="15" customHeight="1" x14ac:dyDescent="0.25"/>
    <row r="409" spans="2:8" ht="15" customHeight="1" x14ac:dyDescent="0.25"/>
    <row r="410" spans="2:8" ht="15" customHeight="1" x14ac:dyDescent="0.25"/>
    <row r="411" spans="2:8" ht="15" customHeight="1" x14ac:dyDescent="0.25"/>
  </sheetData>
  <mergeCells count="20">
    <mergeCell ref="B375:H375"/>
    <mergeCell ref="B390:H390"/>
    <mergeCell ref="A98:H98"/>
    <mergeCell ref="B99:H99"/>
    <mergeCell ref="A104:H104"/>
    <mergeCell ref="B346:H346"/>
    <mergeCell ref="B361:H361"/>
    <mergeCell ref="A54:H54"/>
    <mergeCell ref="B55:H55"/>
    <mergeCell ref="A60:H60"/>
    <mergeCell ref="B61:H61"/>
    <mergeCell ref="A10:H10"/>
    <mergeCell ref="B11:H11"/>
    <mergeCell ref="A48:H48"/>
    <mergeCell ref="B49:H49"/>
    <mergeCell ref="A1:H1"/>
    <mergeCell ref="A2:H2"/>
    <mergeCell ref="A3:H3"/>
    <mergeCell ref="A4:H4"/>
    <mergeCell ref="B5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AA96B-2C09-4010-9824-148583663F83}">
  <sheetPr codeName="Hoja11"/>
  <dimension ref="A1:H380"/>
  <sheetViews>
    <sheetView workbookViewId="0">
      <selection activeCell="M6" sqref="M6"/>
    </sheetView>
  </sheetViews>
  <sheetFormatPr baseColWidth="10" defaultColWidth="11.42578125" defaultRowHeight="15" x14ac:dyDescent="0.25"/>
  <cols>
    <col min="1" max="1" width="55.42578125" style="207" customWidth="1"/>
    <col min="2" max="5" width="11.42578125" style="236" customWidth="1"/>
    <col min="6" max="6" width="12.28515625" style="236" bestFit="1" customWidth="1"/>
    <col min="7" max="7" width="12.7109375" style="236" customWidth="1"/>
    <col min="8" max="8" width="11.42578125" style="236" customWidth="1"/>
  </cols>
  <sheetData>
    <row r="1" spans="1:8" ht="53.25" customHeight="1" x14ac:dyDescent="0.25">
      <c r="A1" s="258" t="s">
        <v>0</v>
      </c>
      <c r="B1" s="259"/>
      <c r="C1" s="259"/>
      <c r="D1" s="259"/>
      <c r="E1" s="259"/>
      <c r="F1" s="259"/>
      <c r="G1" s="259"/>
      <c r="H1" s="259"/>
    </row>
    <row r="2" spans="1:8" ht="36.75" customHeight="1" x14ac:dyDescent="0.25">
      <c r="A2" s="260" t="s">
        <v>114</v>
      </c>
      <c r="B2" s="260"/>
      <c r="C2" s="260"/>
      <c r="D2" s="260"/>
      <c r="E2" s="260"/>
      <c r="F2" s="260"/>
      <c r="G2" s="260"/>
      <c r="H2" s="260"/>
    </row>
    <row r="3" spans="1:8" ht="21" x14ac:dyDescent="0.25">
      <c r="A3" s="261" t="s">
        <v>115</v>
      </c>
      <c r="B3" s="262"/>
      <c r="C3" s="262"/>
      <c r="D3" s="262"/>
      <c r="E3" s="262"/>
      <c r="F3" s="262"/>
      <c r="G3" s="262"/>
      <c r="H3" s="262"/>
    </row>
    <row r="4" spans="1:8" ht="21" x14ac:dyDescent="0.35">
      <c r="A4" s="263" t="s">
        <v>116</v>
      </c>
      <c r="B4" s="263"/>
      <c r="C4" s="263"/>
      <c r="D4" s="263"/>
      <c r="E4" s="263"/>
      <c r="F4" s="263"/>
      <c r="G4" s="263"/>
      <c r="H4" s="263"/>
    </row>
    <row r="5" spans="1:8" x14ac:dyDescent="0.25">
      <c r="A5" s="38"/>
      <c r="B5" s="264" t="s">
        <v>145</v>
      </c>
      <c r="C5" s="265"/>
      <c r="D5" s="265"/>
      <c r="E5" s="265"/>
      <c r="F5" s="265"/>
      <c r="G5" s="265"/>
      <c r="H5" s="266"/>
    </row>
    <row r="6" spans="1:8" x14ac:dyDescent="0.25">
      <c r="A6" s="1"/>
      <c r="B6" s="237">
        <v>2023</v>
      </c>
      <c r="C6" s="237">
        <v>2024</v>
      </c>
      <c r="D6" s="237">
        <v>2025</v>
      </c>
      <c r="E6" s="237">
        <v>2026</v>
      </c>
      <c r="F6" s="237" t="str">
        <f>CONCATENATE("var ",RIGHT(E6,2),"/",RIGHT(D6,2))</f>
        <v>var 26/25</v>
      </c>
      <c r="G6" s="237" t="str">
        <f>CONCATENATE("dif ",RIGHT(E6,2),"-",RIGHT(D6,2))</f>
        <v>dif 26-25</v>
      </c>
      <c r="H6" s="237" t="str">
        <f>CONCATENATE("cuota ",RIGHT(E6,2))</f>
        <v>cuota 26</v>
      </c>
    </row>
    <row r="7" spans="1:8" x14ac:dyDescent="0.25">
      <c r="A7" s="238" t="s">
        <v>117</v>
      </c>
      <c r="B7" s="239">
        <v>562537</v>
      </c>
      <c r="C7" s="239">
        <v>631173</v>
      </c>
      <c r="D7" s="239">
        <v>658300</v>
      </c>
      <c r="E7" s="239">
        <v>711316</v>
      </c>
      <c r="F7" s="240">
        <f>E7/D7-1</f>
        <v>8.0534710618259231E-2</v>
      </c>
      <c r="G7" s="239">
        <f t="shared" ref="G7:G18" si="0">E7-D7</f>
        <v>53016</v>
      </c>
      <c r="H7" s="240">
        <f t="shared" ref="H7:H18" si="1">E7/$E$7</f>
        <v>1</v>
      </c>
    </row>
    <row r="8" spans="1:8" x14ac:dyDescent="0.25">
      <c r="A8" s="241" t="s">
        <v>118</v>
      </c>
      <c r="B8" s="242">
        <v>72452</v>
      </c>
      <c r="C8" s="242">
        <v>70265</v>
      </c>
      <c r="D8" s="242">
        <v>62258</v>
      </c>
      <c r="E8" s="242">
        <v>59221</v>
      </c>
      <c r="F8" s="243">
        <f t="shared" ref="F8:F18" si="2">E8/D8-1</f>
        <v>-4.8780879565678337E-2</v>
      </c>
      <c r="G8" s="242">
        <f t="shared" si="0"/>
        <v>-3037</v>
      </c>
      <c r="H8" s="243">
        <f t="shared" si="1"/>
        <v>8.3255543246602073E-2</v>
      </c>
    </row>
    <row r="9" spans="1:8" x14ac:dyDescent="0.25">
      <c r="A9" s="241" t="s">
        <v>119</v>
      </c>
      <c r="B9" s="242">
        <v>490085.99999999994</v>
      </c>
      <c r="C9" s="242">
        <v>560908</v>
      </c>
      <c r="D9" s="242">
        <v>596041</v>
      </c>
      <c r="E9" s="242">
        <v>652095</v>
      </c>
      <c r="F9" s="243">
        <f>E9/D9-1</f>
        <v>9.4043866109881691E-2</v>
      </c>
      <c r="G9" s="242">
        <f t="shared" si="0"/>
        <v>56054</v>
      </c>
      <c r="H9" s="243">
        <f t="shared" si="1"/>
        <v>0.91674445675339788</v>
      </c>
    </row>
    <row r="10" spans="1:8" x14ac:dyDescent="0.25">
      <c r="A10" s="213" t="s">
        <v>22</v>
      </c>
      <c r="B10" s="33">
        <v>72180</v>
      </c>
      <c r="C10" s="33">
        <v>93805</v>
      </c>
      <c r="D10" s="33">
        <v>95173</v>
      </c>
      <c r="E10" s="33">
        <v>105953</v>
      </c>
      <c r="F10" s="34">
        <f>E10/D10-1</f>
        <v>0.11326741828039455</v>
      </c>
      <c r="G10" s="33">
        <f t="shared" si="0"/>
        <v>10780</v>
      </c>
      <c r="H10" s="34">
        <f t="shared" si="1"/>
        <v>0.14895348902597438</v>
      </c>
    </row>
    <row r="11" spans="1:8" x14ac:dyDescent="0.25">
      <c r="A11" s="213" t="s">
        <v>32</v>
      </c>
      <c r="B11" s="33">
        <v>18621</v>
      </c>
      <c r="C11" s="33">
        <v>22471.999999999996</v>
      </c>
      <c r="D11" s="33">
        <v>23111.999999999996</v>
      </c>
      <c r="E11" s="33">
        <v>26401.000000000004</v>
      </c>
      <c r="F11" s="17">
        <f t="shared" si="2"/>
        <v>0.14230702665282147</v>
      </c>
      <c r="G11" s="16">
        <f t="shared" si="0"/>
        <v>3289.0000000000073</v>
      </c>
      <c r="H11" s="17">
        <f t="shared" si="1"/>
        <v>3.7115712285397777E-2</v>
      </c>
    </row>
    <row r="12" spans="1:8" x14ac:dyDescent="0.25">
      <c r="A12" s="213" t="s">
        <v>30</v>
      </c>
      <c r="B12" s="33">
        <v>25830</v>
      </c>
      <c r="C12" s="33">
        <v>29091</v>
      </c>
      <c r="D12" s="33">
        <v>29225</v>
      </c>
      <c r="E12" s="33">
        <v>37268</v>
      </c>
      <c r="F12" s="17">
        <f>E12/D12-1</f>
        <v>0.27520958083832325</v>
      </c>
      <c r="G12" s="16">
        <f t="shared" si="0"/>
        <v>8043</v>
      </c>
      <c r="H12" s="17">
        <f t="shared" si="1"/>
        <v>5.2393029258444912E-2</v>
      </c>
    </row>
    <row r="13" spans="1:8" x14ac:dyDescent="0.25">
      <c r="A13" s="213" t="s">
        <v>31</v>
      </c>
      <c r="B13" s="33">
        <v>15699.999999999998</v>
      </c>
      <c r="C13" s="33">
        <v>19477</v>
      </c>
      <c r="D13" s="33">
        <v>21426</v>
      </c>
      <c r="E13" s="33">
        <v>24455</v>
      </c>
      <c r="F13" s="17">
        <f t="shared" si="2"/>
        <v>0.14137029776906562</v>
      </c>
      <c r="G13" s="16">
        <f t="shared" si="0"/>
        <v>3029</v>
      </c>
      <c r="H13" s="17">
        <f t="shared" si="1"/>
        <v>3.4379938030355002E-2</v>
      </c>
    </row>
    <row r="14" spans="1:8" x14ac:dyDescent="0.25">
      <c r="A14" s="213" t="s">
        <v>33</v>
      </c>
      <c r="B14" s="33">
        <v>16833</v>
      </c>
      <c r="C14" s="33">
        <v>22098</v>
      </c>
      <c r="D14" s="33">
        <v>23229</v>
      </c>
      <c r="E14" s="33">
        <v>22976</v>
      </c>
      <c r="F14" s="17">
        <f t="shared" si="2"/>
        <v>-1.089155796633523E-2</v>
      </c>
      <c r="G14" s="16">
        <f t="shared" si="0"/>
        <v>-253</v>
      </c>
      <c r="H14" s="17">
        <f t="shared" si="1"/>
        <v>3.2300693362724862E-2</v>
      </c>
    </row>
    <row r="15" spans="1:8" x14ac:dyDescent="0.25">
      <c r="A15" s="213" t="s">
        <v>35</v>
      </c>
      <c r="B15" s="33">
        <v>28916</v>
      </c>
      <c r="C15" s="33">
        <v>36861</v>
      </c>
      <c r="D15" s="33">
        <v>43148</v>
      </c>
      <c r="E15" s="33">
        <v>41336</v>
      </c>
      <c r="F15" s="17">
        <f t="shared" si="2"/>
        <v>-4.1994993974228234E-2</v>
      </c>
      <c r="G15" s="16">
        <f t="shared" si="0"/>
        <v>-1812</v>
      </c>
      <c r="H15" s="17">
        <f t="shared" si="1"/>
        <v>5.8112006478133485E-2</v>
      </c>
    </row>
    <row r="16" spans="1:8" x14ac:dyDescent="0.25">
      <c r="A16" s="213" t="s">
        <v>97</v>
      </c>
      <c r="B16" s="33">
        <v>58453</v>
      </c>
      <c r="C16" s="33">
        <v>56044</v>
      </c>
      <c r="D16" s="33">
        <v>47739</v>
      </c>
      <c r="E16" s="33">
        <v>47024.000000000007</v>
      </c>
      <c r="F16" s="17">
        <f t="shared" si="2"/>
        <v>-1.4977272251199047E-2</v>
      </c>
      <c r="G16" s="16">
        <f t="shared" si="0"/>
        <v>-714.99999999999272</v>
      </c>
      <c r="H16" s="17">
        <f t="shared" si="1"/>
        <v>6.6108452502122841E-2</v>
      </c>
    </row>
    <row r="17" spans="1:8" x14ac:dyDescent="0.25">
      <c r="A17" s="213" t="s">
        <v>29</v>
      </c>
      <c r="B17" s="33">
        <v>183141</v>
      </c>
      <c r="C17" s="33">
        <v>203833</v>
      </c>
      <c r="D17" s="33">
        <v>219422</v>
      </c>
      <c r="E17" s="33">
        <v>239432</v>
      </c>
      <c r="F17" s="17">
        <f t="shared" si="2"/>
        <v>9.1194137324425162E-2</v>
      </c>
      <c r="G17" s="16">
        <f t="shared" si="0"/>
        <v>20010</v>
      </c>
      <c r="H17" s="17">
        <f t="shared" si="1"/>
        <v>0.33660426589588877</v>
      </c>
    </row>
    <row r="18" spans="1:8" x14ac:dyDescent="0.25">
      <c r="A18" s="213" t="s">
        <v>46</v>
      </c>
      <c r="B18" s="33">
        <v>70412</v>
      </c>
      <c r="C18" s="33">
        <v>77229</v>
      </c>
      <c r="D18" s="33">
        <v>93569</v>
      </c>
      <c r="E18" s="33">
        <v>107249</v>
      </c>
      <c r="F18" s="17">
        <f t="shared" si="2"/>
        <v>0.14620226784511958</v>
      </c>
      <c r="G18" s="16">
        <f t="shared" si="0"/>
        <v>13680</v>
      </c>
      <c r="H18" s="17">
        <f t="shared" si="1"/>
        <v>0.150775464069415</v>
      </c>
    </row>
    <row r="19" spans="1:8" ht="21" x14ac:dyDescent="0.35">
      <c r="A19" s="269" t="s">
        <v>120</v>
      </c>
      <c r="B19" s="269"/>
      <c r="C19" s="269"/>
      <c r="D19" s="269"/>
      <c r="E19" s="269"/>
      <c r="F19" s="269"/>
      <c r="G19" s="269"/>
      <c r="H19" s="269"/>
    </row>
    <row r="20" spans="1:8" x14ac:dyDescent="0.25">
      <c r="A20" s="38"/>
      <c r="B20" s="264" t="s">
        <v>145</v>
      </c>
      <c r="C20" s="265"/>
      <c r="D20" s="265"/>
      <c r="E20" s="265"/>
      <c r="F20" s="265"/>
      <c r="G20" s="265"/>
      <c r="H20" s="266"/>
    </row>
    <row r="21" spans="1:8" x14ac:dyDescent="0.25">
      <c r="A21" s="3"/>
      <c r="B21" s="237">
        <v>2023</v>
      </c>
      <c r="C21" s="5">
        <v>2024</v>
      </c>
      <c r="D21" s="5">
        <v>2025</v>
      </c>
      <c r="E21" s="5">
        <v>2026</v>
      </c>
      <c r="F21" s="5" t="str">
        <f>CONCATENATE("var ",RIGHT(E21,2),"/",RIGHT(D21,2))</f>
        <v>var 26/25</v>
      </c>
      <c r="G21" s="5" t="str">
        <f>CONCATENATE("dif ",RIGHT(E21,2),"-",RIGHT(D21,2))</f>
        <v>dif 26-25</v>
      </c>
      <c r="H21" s="5" t="str">
        <f>CONCATENATE("cuota ",RIGHT(E21,2))</f>
        <v>cuota 26</v>
      </c>
    </row>
    <row r="22" spans="1:8" x14ac:dyDescent="0.25">
      <c r="A22" s="244" t="s">
        <v>121</v>
      </c>
      <c r="B22" s="245">
        <v>562537</v>
      </c>
      <c r="C22" s="245">
        <v>631173</v>
      </c>
      <c r="D22" s="245">
        <v>658300</v>
      </c>
      <c r="E22" s="245">
        <v>711316</v>
      </c>
      <c r="F22" s="246">
        <f t="shared" ref="F22:F26" si="3">E22/D22-1</f>
        <v>8.0534710618259231E-2</v>
      </c>
      <c r="G22" s="245">
        <f>E22-D22</f>
        <v>53016</v>
      </c>
      <c r="H22" s="246">
        <f>E22/$E$22</f>
        <v>1</v>
      </c>
    </row>
    <row r="23" spans="1:8" x14ac:dyDescent="0.25">
      <c r="A23" s="213" t="s">
        <v>122</v>
      </c>
      <c r="B23" s="33">
        <v>309080</v>
      </c>
      <c r="C23" s="33">
        <v>391860</v>
      </c>
      <c r="D23" s="33">
        <v>390726</v>
      </c>
      <c r="E23" s="33">
        <v>452414.00000000006</v>
      </c>
      <c r="F23" s="34">
        <f>E23/D23-1</f>
        <v>0.15788045842866882</v>
      </c>
      <c r="G23" s="33">
        <f>E23-D23</f>
        <v>61688.000000000058</v>
      </c>
      <c r="H23" s="34">
        <f>E23/$E$22</f>
        <v>0.63602393310427441</v>
      </c>
    </row>
    <row r="24" spans="1:8" x14ac:dyDescent="0.25">
      <c r="A24" s="213" t="s">
        <v>123</v>
      </c>
      <c r="B24" s="33">
        <v>184387</v>
      </c>
      <c r="C24" s="33">
        <v>172960</v>
      </c>
      <c r="D24" s="33">
        <v>211338</v>
      </c>
      <c r="E24" s="33">
        <v>204686</v>
      </c>
      <c r="F24" s="34">
        <f t="shared" si="3"/>
        <v>-3.1475645648203376E-2</v>
      </c>
      <c r="G24" s="33">
        <f>E24-D24</f>
        <v>-6652</v>
      </c>
      <c r="H24" s="34">
        <f>E24/$E$22</f>
        <v>0.28775677757846019</v>
      </c>
    </row>
    <row r="25" spans="1:8" x14ac:dyDescent="0.25">
      <c r="A25" s="213" t="s">
        <v>124</v>
      </c>
      <c r="B25" s="33">
        <v>52256</v>
      </c>
      <c r="C25" s="33">
        <v>54411</v>
      </c>
      <c r="D25" s="33">
        <v>42028</v>
      </c>
      <c r="E25" s="33">
        <v>42255</v>
      </c>
      <c r="F25" s="34">
        <f t="shared" si="3"/>
        <v>5.401161130674792E-3</v>
      </c>
      <c r="G25" s="33">
        <f>E25-D25</f>
        <v>227</v>
      </c>
      <c r="H25" s="34">
        <f>E25/$E$22</f>
        <v>5.9403977978844842E-2</v>
      </c>
    </row>
    <row r="26" spans="1:8" x14ac:dyDescent="0.25">
      <c r="A26" s="213" t="s">
        <v>125</v>
      </c>
      <c r="B26" s="33">
        <v>16815</v>
      </c>
      <c r="C26" s="33">
        <v>11942</v>
      </c>
      <c r="D26" s="33">
        <v>14207</v>
      </c>
      <c r="E26" s="33">
        <v>11961</v>
      </c>
      <c r="F26" s="34">
        <f t="shared" si="3"/>
        <v>-0.15809108186105436</v>
      </c>
      <c r="G26" s="33">
        <f>E26-D26</f>
        <v>-2246</v>
      </c>
      <c r="H26" s="34">
        <f>E26/$E$22</f>
        <v>1.6815311338420617E-2</v>
      </c>
    </row>
    <row r="27" spans="1:8" ht="21" x14ac:dyDescent="0.35">
      <c r="A27" s="270" t="s">
        <v>126</v>
      </c>
      <c r="B27" s="270"/>
      <c r="C27" s="270"/>
      <c r="D27" s="270"/>
      <c r="E27" s="270"/>
      <c r="F27" s="270"/>
      <c r="G27" s="270"/>
      <c r="H27" s="270"/>
    </row>
    <row r="28" spans="1:8" x14ac:dyDescent="0.25">
      <c r="A28" s="38"/>
      <c r="B28" s="264" t="s">
        <v>145</v>
      </c>
      <c r="C28" s="265"/>
      <c r="D28" s="265"/>
      <c r="E28" s="265"/>
      <c r="F28" s="265"/>
      <c r="G28" s="265"/>
      <c r="H28" s="266"/>
    </row>
    <row r="29" spans="1:8" x14ac:dyDescent="0.25">
      <c r="A29" s="3"/>
      <c r="B29" s="237">
        <v>2023</v>
      </c>
      <c r="C29" s="5">
        <v>2024</v>
      </c>
      <c r="D29" s="5">
        <v>2025</v>
      </c>
      <c r="E29" s="5">
        <v>2026</v>
      </c>
      <c r="F29" s="5" t="str">
        <f>CONCATENATE("var ",RIGHT(E29,2),"/",RIGHT(D29,2))</f>
        <v>var 26/25</v>
      </c>
      <c r="G29" s="5" t="str">
        <f>CONCATENATE("dif ",RIGHT(E29,2),"-",RIGHT(D29,2))</f>
        <v>dif 26-25</v>
      </c>
      <c r="H29" s="5" t="str">
        <f>CONCATENATE("cuota ",RIGHT(E29,2))</f>
        <v>cuota 26</v>
      </c>
    </row>
    <row r="30" spans="1:8" x14ac:dyDescent="0.25">
      <c r="A30" s="247" t="s">
        <v>127</v>
      </c>
      <c r="B30" s="248">
        <v>562537</v>
      </c>
      <c r="C30" s="248">
        <v>631173</v>
      </c>
      <c r="D30" s="248">
        <v>658300</v>
      </c>
      <c r="E30" s="248">
        <v>711316</v>
      </c>
      <c r="F30" s="249">
        <f t="shared" ref="F30:F37" si="4">E30/D30-1</f>
        <v>8.0534710618259231E-2</v>
      </c>
      <c r="G30" s="248">
        <f t="shared" ref="G30:G37" si="5">E30-D30</f>
        <v>53016</v>
      </c>
      <c r="H30" s="249">
        <f t="shared" ref="H30:H37" si="6">E30/$E$30</f>
        <v>1</v>
      </c>
    </row>
    <row r="31" spans="1:8" x14ac:dyDescent="0.25">
      <c r="A31" s="213" t="s">
        <v>128</v>
      </c>
      <c r="B31" s="214">
        <v>411820</v>
      </c>
      <c r="C31" s="214">
        <v>454188</v>
      </c>
      <c r="D31" s="214">
        <v>453569</v>
      </c>
      <c r="E31" s="214">
        <v>498982</v>
      </c>
      <c r="F31" s="250">
        <f t="shared" si="4"/>
        <v>0.10012368570162433</v>
      </c>
      <c r="G31" s="214">
        <f t="shared" si="5"/>
        <v>45413</v>
      </c>
      <c r="H31" s="250">
        <f t="shared" si="6"/>
        <v>0.70149132031333472</v>
      </c>
    </row>
    <row r="32" spans="1:8" x14ac:dyDescent="0.25">
      <c r="A32" s="213" t="s">
        <v>129</v>
      </c>
      <c r="B32" s="214">
        <v>327166</v>
      </c>
      <c r="C32" s="214">
        <v>351359.99999999994</v>
      </c>
      <c r="D32" s="214">
        <v>357150</v>
      </c>
      <c r="E32" s="214">
        <v>384504</v>
      </c>
      <c r="F32" s="250">
        <f t="shared" si="4"/>
        <v>7.6589668206635819E-2</v>
      </c>
      <c r="G32" s="214">
        <f t="shared" si="5"/>
        <v>27354</v>
      </c>
      <c r="H32" s="250">
        <f t="shared" si="6"/>
        <v>0.54055300316596278</v>
      </c>
    </row>
    <row r="33" spans="1:8" x14ac:dyDescent="0.25">
      <c r="A33" s="213" t="s">
        <v>11</v>
      </c>
      <c r="B33" s="214">
        <v>84654</v>
      </c>
      <c r="C33" s="214">
        <v>102828</v>
      </c>
      <c r="D33" s="214">
        <v>96420</v>
      </c>
      <c r="E33" s="214">
        <v>114479</v>
      </c>
      <c r="F33" s="250">
        <f t="shared" si="4"/>
        <v>0.18729516697780535</v>
      </c>
      <c r="G33" s="214">
        <f t="shared" si="5"/>
        <v>18059</v>
      </c>
      <c r="H33" s="250">
        <f t="shared" si="6"/>
        <v>0.16093972299231285</v>
      </c>
    </row>
    <row r="34" spans="1:8" x14ac:dyDescent="0.25">
      <c r="A34" s="213" t="s">
        <v>130</v>
      </c>
      <c r="B34" s="214">
        <v>53471</v>
      </c>
      <c r="C34" s="214">
        <v>52518</v>
      </c>
      <c r="D34" s="214">
        <v>45445</v>
      </c>
      <c r="E34" s="214">
        <v>42716</v>
      </c>
      <c r="F34" s="250">
        <f t="shared" si="4"/>
        <v>-6.0050610628231915E-2</v>
      </c>
      <c r="G34" s="214">
        <f t="shared" si="5"/>
        <v>-2729</v>
      </c>
      <c r="H34" s="250">
        <f t="shared" si="6"/>
        <v>6.0052072496611916E-2</v>
      </c>
    </row>
    <row r="35" spans="1:8" x14ac:dyDescent="0.25">
      <c r="A35" s="213" t="s">
        <v>131</v>
      </c>
      <c r="B35" s="214">
        <v>24797</v>
      </c>
      <c r="C35" s="214">
        <v>21680</v>
      </c>
      <c r="D35" s="214">
        <v>24766.999999999996</v>
      </c>
      <c r="E35" s="214">
        <v>24600.000000000004</v>
      </c>
      <c r="F35" s="250">
        <f t="shared" si="4"/>
        <v>-6.7428432995515486E-3</v>
      </c>
      <c r="G35" s="214">
        <f t="shared" si="5"/>
        <v>-166.99999999999272</v>
      </c>
      <c r="H35" s="250">
        <f t="shared" si="6"/>
        <v>3.4583785546789335E-2</v>
      </c>
    </row>
    <row r="36" spans="1:8" x14ac:dyDescent="0.25">
      <c r="A36" s="213" t="s">
        <v>132</v>
      </c>
      <c r="B36" s="214">
        <v>23051</v>
      </c>
      <c r="C36" s="214">
        <v>54917</v>
      </c>
      <c r="D36" s="214">
        <v>54735.999999999993</v>
      </c>
      <c r="E36" s="214">
        <v>88713.000000000015</v>
      </c>
      <c r="F36" s="250">
        <f t="shared" si="4"/>
        <v>0.62074320374159653</v>
      </c>
      <c r="G36" s="214">
        <f t="shared" si="5"/>
        <v>33977.000000000022</v>
      </c>
      <c r="H36" s="250">
        <f t="shared" si="6"/>
        <v>0.12471672224440335</v>
      </c>
    </row>
    <row r="37" spans="1:8" x14ac:dyDescent="0.25">
      <c r="A37" s="213" t="s">
        <v>133</v>
      </c>
      <c r="B37" s="214">
        <v>49398</v>
      </c>
      <c r="C37" s="214">
        <v>47869</v>
      </c>
      <c r="D37" s="214">
        <v>79783</v>
      </c>
      <c r="E37" s="214">
        <v>56305</v>
      </c>
      <c r="F37" s="250">
        <f t="shared" si="4"/>
        <v>-0.29427321609866763</v>
      </c>
      <c r="G37" s="214">
        <f t="shared" si="5"/>
        <v>-23478</v>
      </c>
      <c r="H37" s="250">
        <f t="shared" si="6"/>
        <v>7.9156099398860702E-2</v>
      </c>
    </row>
    <row r="38" spans="1:8" ht="21" x14ac:dyDescent="0.35">
      <c r="A38" s="267" t="s">
        <v>134</v>
      </c>
      <c r="B38" s="267"/>
      <c r="C38" s="267"/>
      <c r="D38" s="267"/>
      <c r="E38" s="267"/>
      <c r="F38" s="267"/>
      <c r="G38" s="267"/>
      <c r="H38" s="267"/>
    </row>
    <row r="39" spans="1:8" x14ac:dyDescent="0.25">
      <c r="A39" s="38"/>
      <c r="B39" s="264" t="s">
        <v>145</v>
      </c>
      <c r="C39" s="265"/>
      <c r="D39" s="265"/>
      <c r="E39" s="265"/>
      <c r="F39" s="265"/>
      <c r="G39" s="265"/>
      <c r="H39" s="266"/>
    </row>
    <row r="40" spans="1:8" x14ac:dyDescent="0.25">
      <c r="A40" s="3"/>
      <c r="B40" s="237">
        <v>2023</v>
      </c>
      <c r="C40" s="5">
        <v>2024</v>
      </c>
      <c r="D40" s="5">
        <v>2025</v>
      </c>
      <c r="E40" s="5">
        <v>2026</v>
      </c>
      <c r="F40" s="5" t="str">
        <f>CONCATENATE("var ",RIGHT(E40,2),"/",RIGHT(D40,2))</f>
        <v>var 26/25</v>
      </c>
      <c r="G40" s="5" t="str">
        <f>CONCATENATE("dif ",RIGHT(E40,2),"-",RIGHT(D40,2))</f>
        <v>dif 26-25</v>
      </c>
      <c r="H40" s="5" t="str">
        <f>CONCATENATE("cuota ",RIGHT(E40,2))</f>
        <v>cuota 26</v>
      </c>
    </row>
    <row r="41" spans="1:8" x14ac:dyDescent="0.25">
      <c r="A41" s="251" t="s">
        <v>135</v>
      </c>
      <c r="B41" s="252">
        <v>562537</v>
      </c>
      <c r="C41" s="252">
        <v>631173</v>
      </c>
      <c r="D41" s="252">
        <v>658300</v>
      </c>
      <c r="E41" s="252">
        <v>711316</v>
      </c>
      <c r="F41" s="253">
        <f t="shared" ref="F41:F45" si="7">E41/D41-1</f>
        <v>8.0534710618259231E-2</v>
      </c>
      <c r="G41" s="252">
        <f>E41-D41</f>
        <v>53016</v>
      </c>
      <c r="H41" s="253">
        <f>E41/$E$41</f>
        <v>1</v>
      </c>
    </row>
    <row r="42" spans="1:8" x14ac:dyDescent="0.25">
      <c r="A42" s="213" t="s">
        <v>136</v>
      </c>
      <c r="B42" s="214">
        <v>522916</v>
      </c>
      <c r="C42" s="214">
        <v>593590</v>
      </c>
      <c r="D42" s="214">
        <v>635381</v>
      </c>
      <c r="E42" s="214">
        <v>683976</v>
      </c>
      <c r="F42" s="215">
        <f t="shared" si="7"/>
        <v>7.6481670053086148E-2</v>
      </c>
      <c r="G42" s="214">
        <f>E42-D42</f>
        <v>48595</v>
      </c>
      <c r="H42" s="215">
        <f>E42/$E$41</f>
        <v>0.96156419931507231</v>
      </c>
    </row>
    <row r="43" spans="1:8" x14ac:dyDescent="0.25">
      <c r="A43" s="213" t="s">
        <v>137</v>
      </c>
      <c r="B43" s="214">
        <v>23454.999999999996</v>
      </c>
      <c r="C43" s="214">
        <v>20449.000000000004</v>
      </c>
      <c r="D43" s="214">
        <v>8896</v>
      </c>
      <c r="E43" s="214">
        <v>11557</v>
      </c>
      <c r="F43" s="215">
        <f t="shared" si="7"/>
        <v>0.29912320143884896</v>
      </c>
      <c r="G43" s="214">
        <f>E43-D43</f>
        <v>2661</v>
      </c>
      <c r="H43" s="215">
        <f>E43/$E$41</f>
        <v>1.6247349982286354E-2</v>
      </c>
    </row>
    <row r="44" spans="1:8" x14ac:dyDescent="0.25">
      <c r="A44" s="254" t="s">
        <v>138</v>
      </c>
      <c r="B44" s="214">
        <v>11064</v>
      </c>
      <c r="C44" s="214">
        <v>13510</v>
      </c>
      <c r="D44" s="214">
        <v>7686.0000000000009</v>
      </c>
      <c r="E44" s="214">
        <v>7277</v>
      </c>
      <c r="F44" s="215">
        <f t="shared" si="7"/>
        <v>-5.3213635180848429E-2</v>
      </c>
      <c r="G44" s="214">
        <f>E44-D44</f>
        <v>-409.00000000000091</v>
      </c>
      <c r="H44" s="215">
        <f>E44/$E$41</f>
        <v>1.023033363512138E-2</v>
      </c>
    </row>
    <row r="45" spans="1:8" x14ac:dyDescent="0.25">
      <c r="A45" s="213" t="s">
        <v>139</v>
      </c>
      <c r="B45" s="214">
        <v>5103</v>
      </c>
      <c r="C45" s="214">
        <v>3624</v>
      </c>
      <c r="D45" s="214">
        <v>6337</v>
      </c>
      <c r="E45" s="214">
        <v>8506</v>
      </c>
      <c r="F45" s="215">
        <f t="shared" si="7"/>
        <v>0.34227552469622857</v>
      </c>
      <c r="G45" s="214">
        <f>E45-D45</f>
        <v>2169</v>
      </c>
      <c r="H45" s="215">
        <f>E45/$E$41</f>
        <v>1.1958117067519921E-2</v>
      </c>
    </row>
    <row r="46" spans="1:8" ht="21" x14ac:dyDescent="0.35">
      <c r="A46" s="268" t="s">
        <v>140</v>
      </c>
      <c r="B46" s="268"/>
      <c r="C46" s="268"/>
      <c r="D46" s="268"/>
      <c r="E46" s="268"/>
      <c r="F46" s="268"/>
      <c r="G46" s="268"/>
      <c r="H46" s="268"/>
    </row>
    <row r="47" spans="1:8" x14ac:dyDescent="0.25">
      <c r="A47" s="38"/>
      <c r="B47" s="264" t="s">
        <v>145</v>
      </c>
      <c r="C47" s="265"/>
      <c r="D47" s="265"/>
      <c r="E47" s="265"/>
      <c r="F47" s="265"/>
      <c r="G47" s="265"/>
      <c r="H47" s="266"/>
    </row>
    <row r="48" spans="1:8" x14ac:dyDescent="0.25">
      <c r="A48" s="3"/>
      <c r="B48" s="237">
        <v>2023</v>
      </c>
      <c r="C48" s="5">
        <v>2024</v>
      </c>
      <c r="D48" s="5">
        <v>2025</v>
      </c>
      <c r="E48" s="5">
        <v>2026</v>
      </c>
      <c r="F48" s="5" t="str">
        <f>CONCATENATE("var ",RIGHT(E48,2),"/",RIGHT(D48,2))</f>
        <v>var 26/25</v>
      </c>
      <c r="G48" s="5" t="str">
        <f>CONCATENATE("dif ",RIGHT(E48,2),"-",RIGHT(D48,2))</f>
        <v>dif 26-25</v>
      </c>
      <c r="H48" s="5" t="str">
        <f>CONCATENATE("cuota ",RIGHT(E48,2))</f>
        <v>cuota 26</v>
      </c>
    </row>
    <row r="49" spans="1:8" x14ac:dyDescent="0.25">
      <c r="A49" s="255" t="s">
        <v>141</v>
      </c>
      <c r="B49" s="256">
        <v>562537</v>
      </c>
      <c r="C49" s="256">
        <v>631173</v>
      </c>
      <c r="D49" s="256">
        <v>658300</v>
      </c>
      <c r="E49" s="256">
        <v>711316</v>
      </c>
      <c r="F49" s="257">
        <f t="shared" ref="F49:F51" si="8">E49/D49-1</f>
        <v>8.0534710618259231E-2</v>
      </c>
      <c r="G49" s="256">
        <f>E49-D49</f>
        <v>53016</v>
      </c>
      <c r="H49" s="257">
        <f>E49/$E$49</f>
        <v>1</v>
      </c>
    </row>
    <row r="50" spans="1:8" x14ac:dyDescent="0.25">
      <c r="A50" s="213" t="s">
        <v>142</v>
      </c>
      <c r="B50" s="214">
        <v>187148</v>
      </c>
      <c r="C50" s="214">
        <v>247323.99999999997</v>
      </c>
      <c r="D50" s="214">
        <v>263026</v>
      </c>
      <c r="E50" s="214">
        <v>336226</v>
      </c>
      <c r="F50" s="215">
        <f t="shared" si="8"/>
        <v>0.27829948370123114</v>
      </c>
      <c r="G50" s="214">
        <f>E50-D50</f>
        <v>73200</v>
      </c>
      <c r="H50" s="215">
        <f>E50/$E$49</f>
        <v>0.47268162110791828</v>
      </c>
    </row>
    <row r="51" spans="1:8" x14ac:dyDescent="0.25">
      <c r="A51" s="213" t="s">
        <v>143</v>
      </c>
      <c r="B51" s="214">
        <v>375389</v>
      </c>
      <c r="C51" s="214">
        <v>383849</v>
      </c>
      <c r="D51" s="214">
        <v>395273.99999999994</v>
      </c>
      <c r="E51" s="214">
        <v>375090</v>
      </c>
      <c r="F51" s="215">
        <f t="shared" si="8"/>
        <v>-5.1063313043610115E-2</v>
      </c>
      <c r="G51" s="214">
        <f>E51-D51</f>
        <v>-20183.999999999942</v>
      </c>
      <c r="H51" s="215">
        <f>E51/$E$49</f>
        <v>0.52731837889208177</v>
      </c>
    </row>
    <row r="52" spans="1:8" ht="21" x14ac:dyDescent="0.35">
      <c r="A52" s="271" t="s">
        <v>144</v>
      </c>
      <c r="B52" s="271"/>
      <c r="C52" s="271"/>
      <c r="D52" s="271"/>
      <c r="E52" s="271"/>
      <c r="F52" s="271"/>
      <c r="G52" s="271"/>
      <c r="H52" s="271"/>
    </row>
    <row r="324" spans="2:8" x14ac:dyDescent="0.25">
      <c r="B324" s="272"/>
      <c r="C324" s="272"/>
      <c r="D324" s="272"/>
      <c r="E324" s="272"/>
      <c r="F324" s="272"/>
      <c r="G324" s="272"/>
      <c r="H324" s="272"/>
    </row>
    <row r="325" spans="2:8" x14ac:dyDescent="0.25">
      <c r="B325"/>
      <c r="D325"/>
      <c r="E325"/>
      <c r="F325"/>
      <c r="G325"/>
      <c r="H325"/>
    </row>
    <row r="326" spans="2:8" x14ac:dyDescent="0.25">
      <c r="B326"/>
      <c r="D326"/>
      <c r="E326"/>
      <c r="F326"/>
      <c r="G326"/>
      <c r="H326"/>
    </row>
    <row r="327" spans="2:8" x14ac:dyDescent="0.25">
      <c r="B327"/>
      <c r="D327"/>
      <c r="E327"/>
      <c r="F327"/>
      <c r="G327"/>
      <c r="H327"/>
    </row>
    <row r="328" spans="2:8" x14ac:dyDescent="0.25">
      <c r="B328"/>
      <c r="D328"/>
      <c r="E328"/>
      <c r="F328"/>
      <c r="G328"/>
      <c r="H328"/>
    </row>
    <row r="329" spans="2:8" x14ac:dyDescent="0.25">
      <c r="B329"/>
      <c r="D329"/>
      <c r="E329"/>
      <c r="F329"/>
      <c r="G329"/>
      <c r="H329"/>
    </row>
    <row r="330" spans="2:8" x14ac:dyDescent="0.25">
      <c r="B330"/>
      <c r="D330"/>
      <c r="E330"/>
      <c r="F330"/>
      <c r="G330"/>
      <c r="H330"/>
    </row>
    <row r="331" spans="2:8" x14ac:dyDescent="0.25">
      <c r="B331"/>
      <c r="D331"/>
      <c r="E331"/>
      <c r="F331"/>
      <c r="G331"/>
      <c r="H331"/>
    </row>
    <row r="332" spans="2:8" x14ac:dyDescent="0.25">
      <c r="B332"/>
      <c r="D332"/>
      <c r="E332"/>
      <c r="F332"/>
      <c r="G332"/>
      <c r="H332"/>
    </row>
    <row r="333" spans="2:8" x14ac:dyDescent="0.25">
      <c r="B333"/>
      <c r="D333"/>
      <c r="E333"/>
      <c r="F333"/>
      <c r="G333"/>
      <c r="H333"/>
    </row>
    <row r="334" spans="2:8" x14ac:dyDescent="0.25">
      <c r="B334"/>
      <c r="D334"/>
      <c r="E334"/>
      <c r="F334"/>
      <c r="G334"/>
      <c r="H334"/>
    </row>
    <row r="335" spans="2:8" x14ac:dyDescent="0.25">
      <c r="B335"/>
      <c r="D335"/>
      <c r="E335"/>
      <c r="F335"/>
      <c r="G335"/>
      <c r="H335"/>
    </row>
    <row r="336" spans="2:8" x14ac:dyDescent="0.25">
      <c r="B336"/>
      <c r="D336"/>
      <c r="E336"/>
      <c r="F336"/>
      <c r="G336"/>
      <c r="H336"/>
    </row>
    <row r="337" spans="2:8" x14ac:dyDescent="0.25">
      <c r="B337"/>
      <c r="E337"/>
      <c r="F337"/>
      <c r="G337"/>
      <c r="H337"/>
    </row>
    <row r="339" spans="2:8" x14ac:dyDescent="0.25">
      <c r="B339" s="272"/>
      <c r="C339" s="272"/>
      <c r="D339" s="272"/>
      <c r="E339" s="272"/>
      <c r="F339" s="272"/>
      <c r="G339" s="272"/>
      <c r="H339" s="272"/>
    </row>
    <row r="340" spans="2:8" x14ac:dyDescent="0.25">
      <c r="B340"/>
      <c r="D340"/>
      <c r="E340"/>
      <c r="F340"/>
      <c r="G340"/>
      <c r="H340"/>
    </row>
    <row r="341" spans="2:8" x14ac:dyDescent="0.25">
      <c r="B341"/>
      <c r="D341"/>
      <c r="E341"/>
      <c r="F341"/>
      <c r="G341"/>
      <c r="H341"/>
    </row>
    <row r="342" spans="2:8" x14ac:dyDescent="0.25">
      <c r="B342"/>
      <c r="D342"/>
      <c r="E342"/>
      <c r="F342"/>
      <c r="G342"/>
      <c r="H342"/>
    </row>
    <row r="343" spans="2:8" x14ac:dyDescent="0.25">
      <c r="B343"/>
      <c r="D343"/>
      <c r="E343"/>
      <c r="F343"/>
      <c r="G343"/>
      <c r="H343"/>
    </row>
    <row r="344" spans="2:8" x14ac:dyDescent="0.25">
      <c r="B344"/>
      <c r="D344"/>
      <c r="E344"/>
      <c r="F344"/>
      <c r="G344"/>
      <c r="H344"/>
    </row>
    <row r="345" spans="2:8" x14ac:dyDescent="0.25">
      <c r="B345"/>
      <c r="D345"/>
      <c r="E345"/>
      <c r="F345"/>
      <c r="G345"/>
      <c r="H345"/>
    </row>
    <row r="346" spans="2:8" x14ac:dyDescent="0.25">
      <c r="B346"/>
      <c r="D346"/>
      <c r="E346"/>
      <c r="F346"/>
      <c r="G346"/>
      <c r="H346"/>
    </row>
    <row r="347" spans="2:8" x14ac:dyDescent="0.25">
      <c r="B347"/>
      <c r="D347"/>
      <c r="E347"/>
      <c r="F347"/>
      <c r="G347"/>
      <c r="H347"/>
    </row>
    <row r="348" spans="2:8" x14ac:dyDescent="0.25">
      <c r="B348"/>
      <c r="D348"/>
      <c r="E348"/>
      <c r="F348"/>
      <c r="G348"/>
      <c r="H348"/>
    </row>
    <row r="349" spans="2:8" x14ac:dyDescent="0.25">
      <c r="B349"/>
      <c r="D349"/>
      <c r="E349"/>
      <c r="F349"/>
      <c r="G349"/>
      <c r="H349"/>
    </row>
    <row r="350" spans="2:8" x14ac:dyDescent="0.25">
      <c r="B350"/>
      <c r="D350"/>
      <c r="E350"/>
      <c r="F350"/>
      <c r="G350"/>
      <c r="H350"/>
    </row>
    <row r="351" spans="2:8" x14ac:dyDescent="0.25">
      <c r="B351"/>
      <c r="D351"/>
      <c r="E351"/>
      <c r="F351"/>
      <c r="G351"/>
      <c r="H351"/>
    </row>
    <row r="353" spans="2:8" x14ac:dyDescent="0.25">
      <c r="B353" s="272"/>
      <c r="C353" s="272"/>
      <c r="D353" s="272"/>
      <c r="E353" s="272"/>
      <c r="F353" s="272"/>
      <c r="G353" s="272"/>
      <c r="H353" s="272"/>
    </row>
    <row r="354" spans="2:8" x14ac:dyDescent="0.25">
      <c r="B354"/>
      <c r="D354"/>
      <c r="E354"/>
      <c r="F354"/>
      <c r="G354"/>
      <c r="H354"/>
    </row>
    <row r="355" spans="2:8" x14ac:dyDescent="0.25">
      <c r="B355"/>
      <c r="D355"/>
      <c r="E355"/>
      <c r="F355"/>
      <c r="G355"/>
      <c r="H355"/>
    </row>
    <row r="356" spans="2:8" x14ac:dyDescent="0.25">
      <c r="B356"/>
      <c r="D356"/>
      <c r="E356"/>
      <c r="F356"/>
      <c r="G356"/>
      <c r="H356"/>
    </row>
    <row r="357" spans="2:8" x14ac:dyDescent="0.25">
      <c r="B357"/>
      <c r="D357"/>
      <c r="E357"/>
      <c r="F357"/>
      <c r="G357"/>
      <c r="H357"/>
    </row>
    <row r="358" spans="2:8" x14ac:dyDescent="0.25">
      <c r="B358"/>
      <c r="D358"/>
      <c r="E358"/>
      <c r="F358"/>
      <c r="G358"/>
      <c r="H358"/>
    </row>
    <row r="359" spans="2:8" x14ac:dyDescent="0.25">
      <c r="B359"/>
      <c r="D359"/>
      <c r="E359"/>
      <c r="F359"/>
      <c r="G359"/>
      <c r="H359"/>
    </row>
    <row r="360" spans="2:8" x14ac:dyDescent="0.25">
      <c r="B360"/>
      <c r="D360"/>
      <c r="E360"/>
      <c r="F360"/>
      <c r="G360"/>
      <c r="H360"/>
    </row>
    <row r="361" spans="2:8" x14ac:dyDescent="0.25">
      <c r="B361"/>
      <c r="D361"/>
      <c r="E361"/>
      <c r="F361"/>
      <c r="G361"/>
      <c r="H361"/>
    </row>
    <row r="362" spans="2:8" x14ac:dyDescent="0.25">
      <c r="B362"/>
      <c r="D362"/>
      <c r="E362"/>
      <c r="F362"/>
      <c r="G362"/>
      <c r="H362"/>
    </row>
    <row r="363" spans="2:8" x14ac:dyDescent="0.25">
      <c r="B363"/>
      <c r="D363"/>
      <c r="E363"/>
      <c r="F363"/>
      <c r="G363"/>
      <c r="H363"/>
    </row>
    <row r="364" spans="2:8" x14ac:dyDescent="0.25">
      <c r="B364"/>
      <c r="D364"/>
      <c r="E364"/>
      <c r="F364"/>
      <c r="G364"/>
      <c r="H364"/>
    </row>
    <row r="365" spans="2:8" x14ac:dyDescent="0.25">
      <c r="B365"/>
      <c r="D365"/>
      <c r="E365"/>
      <c r="F365"/>
      <c r="G365"/>
      <c r="H365"/>
    </row>
    <row r="366" spans="2:8" x14ac:dyDescent="0.25">
      <c r="B366"/>
      <c r="D366"/>
      <c r="E366"/>
      <c r="F366"/>
      <c r="G366"/>
      <c r="H366"/>
    </row>
    <row r="368" spans="2:8" x14ac:dyDescent="0.25">
      <c r="B368" s="272"/>
      <c r="C368" s="272"/>
      <c r="D368" s="272"/>
      <c r="E368" s="272"/>
      <c r="F368" s="272"/>
      <c r="G368" s="272"/>
      <c r="H368" s="272"/>
    </row>
    <row r="369" spans="2:8" x14ac:dyDescent="0.25">
      <c r="B369"/>
      <c r="D369"/>
      <c r="E369"/>
      <c r="F369"/>
      <c r="G369"/>
      <c r="H369"/>
    </row>
    <row r="370" spans="2:8" x14ac:dyDescent="0.25">
      <c r="B370"/>
      <c r="D370"/>
      <c r="E370"/>
      <c r="F370"/>
      <c r="G370"/>
      <c r="H370"/>
    </row>
    <row r="371" spans="2:8" x14ac:dyDescent="0.25">
      <c r="B371"/>
      <c r="D371"/>
      <c r="E371"/>
      <c r="F371"/>
      <c r="G371"/>
      <c r="H371"/>
    </row>
    <row r="372" spans="2:8" x14ac:dyDescent="0.25">
      <c r="B372"/>
      <c r="D372"/>
      <c r="E372"/>
      <c r="F372"/>
      <c r="G372"/>
      <c r="H372"/>
    </row>
    <row r="373" spans="2:8" x14ac:dyDescent="0.25">
      <c r="B373"/>
      <c r="D373"/>
      <c r="E373"/>
      <c r="F373"/>
      <c r="G373"/>
      <c r="H373"/>
    </row>
    <row r="374" spans="2:8" x14ac:dyDescent="0.25">
      <c r="B374"/>
      <c r="D374"/>
      <c r="E374"/>
      <c r="F374"/>
      <c r="G374"/>
      <c r="H374"/>
    </row>
    <row r="375" spans="2:8" x14ac:dyDescent="0.25">
      <c r="B375"/>
      <c r="D375"/>
      <c r="E375"/>
      <c r="F375"/>
      <c r="G375"/>
      <c r="H375"/>
    </row>
    <row r="376" spans="2:8" x14ac:dyDescent="0.25">
      <c r="B376"/>
      <c r="D376"/>
      <c r="E376"/>
      <c r="F376"/>
      <c r="G376"/>
      <c r="H376"/>
    </row>
    <row r="377" spans="2:8" x14ac:dyDescent="0.25">
      <c r="B377"/>
      <c r="D377"/>
      <c r="E377"/>
      <c r="F377"/>
      <c r="G377"/>
      <c r="H377"/>
    </row>
    <row r="378" spans="2:8" x14ac:dyDescent="0.25">
      <c r="B378"/>
      <c r="D378"/>
      <c r="E378"/>
      <c r="F378"/>
      <c r="G378"/>
      <c r="H378"/>
    </row>
    <row r="379" spans="2:8" x14ac:dyDescent="0.25">
      <c r="B379"/>
      <c r="D379"/>
      <c r="E379"/>
      <c r="F379"/>
      <c r="G379"/>
      <c r="H379"/>
    </row>
    <row r="380" spans="2:8" x14ac:dyDescent="0.25">
      <c r="B380"/>
      <c r="D380"/>
      <c r="E380"/>
      <c r="F380"/>
      <c r="G380"/>
      <c r="H380"/>
    </row>
  </sheetData>
  <mergeCells count="18">
    <mergeCell ref="A52:H52"/>
    <mergeCell ref="B324:H324"/>
    <mergeCell ref="B339:H339"/>
    <mergeCell ref="B353:H353"/>
    <mergeCell ref="B368:H368"/>
    <mergeCell ref="A38:H38"/>
    <mergeCell ref="B39:H39"/>
    <mergeCell ref="A46:H46"/>
    <mergeCell ref="B47:H47"/>
    <mergeCell ref="A19:H19"/>
    <mergeCell ref="B20:H20"/>
    <mergeCell ref="A27:H27"/>
    <mergeCell ref="B28:H28"/>
    <mergeCell ref="A1:H1"/>
    <mergeCell ref="A2:H2"/>
    <mergeCell ref="A3:H3"/>
    <mergeCell ref="A4:H4"/>
    <mergeCell ref="B5:H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B492CE06-5BFF-4E51-A098-67FC04D30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151CCE-F156-4E83-99A8-AC85D5BED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FB5F17-2482-4FF7-A6CB-F797904C263F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alojativos</vt:lpstr>
      <vt:lpstr>Pasajeros</vt:lpstr>
      <vt:lpstr>Turistas FRONTUR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2026-03-06T12:38:34Z</dcterms:created>
  <dcterms:modified xsi:type="dcterms:W3CDTF">2026-03-20T12:27:54Z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  <property fmtid="{D5CDD505-2E9C-101B-9397-08002B2CF9AE}" pid="3" name="MediaServiceImageTags">
    <vt:lpwstr/>
  </property>
</Properties>
</file>