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BOLETIN ESTADÍSTICO SPET/INDICADORES TURISTICOS TENERIFE/2026/"/>
    </mc:Choice>
  </mc:AlternateContent>
  <xr:revisionPtr revIDLastSave="5" documentId="8_{9920F709-ABD8-4238-95DD-399B9BEFB7DF}" xr6:coauthVersionLast="47" xr6:coauthVersionMax="47" xr10:uidLastSave="{BC743F00-FAAB-4B2B-A033-BAC23B0BFF4B}"/>
  <bookViews>
    <workbookView xWindow="-120" yWindow="-120" windowWidth="29040" windowHeight="15720" xr2:uid="{4D851431-D6AB-484B-8A2C-271A35FE6CFB}"/>
  </bookViews>
  <sheets>
    <sheet name="Indicadores alojativos" sheetId="1" r:id="rId1"/>
    <sheet name="Vivienda Vacacional" sheetId="2" r:id="rId2"/>
    <sheet name="Pasajeros" sheetId="3" r:id="rId3"/>
    <sheet name="Turistas FRONTU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47" i="4" l="1"/>
  <c r="J39" i="4"/>
  <c r="J28" i="4"/>
  <c r="J20" i="4"/>
  <c r="J5" i="4"/>
  <c r="M101" i="3"/>
  <c r="L101" i="3"/>
  <c r="K101" i="3"/>
  <c r="J101" i="3"/>
  <c r="E101" i="3"/>
  <c r="D101" i="3"/>
  <c r="C101" i="3"/>
  <c r="B101" i="3"/>
  <c r="J100" i="3"/>
  <c r="M63" i="3"/>
  <c r="L63" i="3"/>
  <c r="K63" i="3"/>
  <c r="J63" i="3"/>
  <c r="E63" i="3"/>
  <c r="D63" i="3"/>
  <c r="C63" i="3"/>
  <c r="B63" i="3"/>
  <c r="J62" i="3"/>
  <c r="M57" i="3"/>
  <c r="L57" i="3"/>
  <c r="K57" i="3"/>
  <c r="J57" i="3"/>
  <c r="E57" i="3"/>
  <c r="D57" i="3"/>
  <c r="C57" i="3"/>
  <c r="B57" i="3"/>
  <c r="J56" i="3"/>
  <c r="M51" i="3"/>
  <c r="L51" i="3"/>
  <c r="K51" i="3"/>
  <c r="J51" i="3"/>
  <c r="E51" i="3"/>
  <c r="D51" i="3"/>
  <c r="C51" i="3"/>
  <c r="B51" i="3"/>
  <c r="J50" i="3"/>
  <c r="J12" i="3"/>
  <c r="J5" i="3"/>
  <c r="I4" i="2"/>
  <c r="M369" i="1"/>
  <c r="L369" i="1"/>
  <c r="K369" i="1"/>
  <c r="J369" i="1"/>
  <c r="E369" i="1"/>
  <c r="D369" i="1"/>
  <c r="C369" i="1"/>
  <c r="B369" i="1"/>
  <c r="M354" i="1"/>
  <c r="L354" i="1"/>
  <c r="K354" i="1"/>
  <c r="J354" i="1"/>
  <c r="E354" i="1"/>
  <c r="D354" i="1"/>
  <c r="C354" i="1"/>
  <c r="B354" i="1"/>
  <c r="P340" i="1"/>
  <c r="M340" i="1"/>
  <c r="L340" i="1"/>
  <c r="K340" i="1"/>
  <c r="J340" i="1"/>
  <c r="E340" i="1"/>
  <c r="D340" i="1"/>
  <c r="C340" i="1"/>
  <c r="B340" i="1"/>
  <c r="M325" i="1"/>
  <c r="L325" i="1"/>
  <c r="K325" i="1"/>
  <c r="J325" i="1"/>
  <c r="E325" i="1"/>
  <c r="D325" i="1"/>
  <c r="C325" i="1"/>
  <c r="B325" i="1"/>
  <c r="J324" i="1"/>
  <c r="M309" i="1"/>
  <c r="L309" i="1"/>
  <c r="K309" i="1"/>
  <c r="J309" i="1"/>
  <c r="E309" i="1"/>
  <c r="D309" i="1"/>
  <c r="C309" i="1"/>
  <c r="B309" i="1"/>
  <c r="M293" i="1"/>
  <c r="L293" i="1"/>
  <c r="K293" i="1"/>
  <c r="J293" i="1"/>
  <c r="E293" i="1"/>
  <c r="D293" i="1"/>
  <c r="C293" i="1"/>
  <c r="B293" i="1"/>
  <c r="M278" i="1"/>
  <c r="L278" i="1"/>
  <c r="K278" i="1"/>
  <c r="J278" i="1"/>
  <c r="E278" i="1"/>
  <c r="D278" i="1"/>
  <c r="C278" i="1"/>
  <c r="B278" i="1"/>
  <c r="M232" i="1"/>
  <c r="L232" i="1"/>
  <c r="K232" i="1"/>
  <c r="J232" i="1"/>
  <c r="E232" i="1"/>
  <c r="D232" i="1"/>
  <c r="C232" i="1"/>
  <c r="B232" i="1"/>
  <c r="M217" i="1"/>
  <c r="L217" i="1"/>
  <c r="K217" i="1"/>
  <c r="J217" i="1"/>
  <c r="E217" i="1"/>
  <c r="D217" i="1"/>
  <c r="C217" i="1"/>
  <c r="B217" i="1"/>
  <c r="M201" i="1"/>
  <c r="L201" i="1"/>
  <c r="K201" i="1"/>
  <c r="J201" i="1"/>
  <c r="E201" i="1"/>
  <c r="D201" i="1"/>
  <c r="C201" i="1"/>
  <c r="B201" i="1"/>
  <c r="D190" i="1"/>
  <c r="C190" i="1"/>
  <c r="B190" i="1"/>
  <c r="D189" i="1"/>
  <c r="C189" i="1"/>
  <c r="B189" i="1"/>
  <c r="M122" i="1"/>
  <c r="L122" i="1"/>
  <c r="K122" i="1"/>
  <c r="J122" i="1"/>
  <c r="E122" i="1"/>
  <c r="D122" i="1"/>
  <c r="C122" i="1"/>
  <c r="B122" i="1"/>
  <c r="M87" i="1"/>
  <c r="L87" i="1"/>
  <c r="K87" i="1"/>
  <c r="J87" i="1"/>
  <c r="E87" i="1"/>
  <c r="D87" i="1"/>
  <c r="C87" i="1"/>
  <c r="B87" i="1"/>
  <c r="N71" i="1"/>
  <c r="M71" i="1"/>
  <c r="L71" i="1"/>
  <c r="K71" i="1"/>
  <c r="J71" i="1"/>
  <c r="E71" i="1"/>
  <c r="D71" i="1"/>
  <c r="C71" i="1"/>
  <c r="B71" i="1"/>
  <c r="L68" i="1"/>
  <c r="K68" i="1"/>
  <c r="J68" i="1"/>
  <c r="D68" i="1"/>
  <c r="C68" i="1"/>
  <c r="B68" i="1"/>
  <c r="M57" i="1"/>
  <c r="L57" i="1"/>
  <c r="K57" i="1"/>
  <c r="J57" i="1"/>
  <c r="E57" i="1"/>
  <c r="D57" i="1"/>
  <c r="J5" i="1"/>
  <c r="P48" i="4" l="1"/>
  <c r="O48" i="4"/>
  <c r="N48" i="4"/>
  <c r="H48" i="4"/>
  <c r="F48" i="4"/>
  <c r="G48" i="4"/>
  <c r="N40" i="4"/>
  <c r="P40" i="4"/>
  <c r="O40" i="4"/>
  <c r="F40" i="4"/>
  <c r="H40" i="4"/>
  <c r="G40" i="4"/>
  <c r="N29" i="4"/>
  <c r="P29" i="4"/>
  <c r="O29" i="4"/>
  <c r="H29" i="4"/>
  <c r="G29" i="4"/>
  <c r="F29" i="4"/>
  <c r="O21" i="4"/>
  <c r="P21" i="4"/>
  <c r="N21" i="4"/>
  <c r="F21" i="4"/>
  <c r="H21" i="4"/>
  <c r="G21" i="4"/>
  <c r="P6" i="4"/>
  <c r="N6" i="4"/>
  <c r="O6" i="4"/>
  <c r="H6" i="4"/>
  <c r="G6" i="4"/>
  <c r="F6" i="4"/>
  <c r="P104" i="3"/>
  <c r="O104" i="3"/>
  <c r="N104" i="3"/>
  <c r="H104" i="3"/>
  <c r="G104" i="3"/>
  <c r="F104" i="3"/>
  <c r="N103" i="3"/>
  <c r="O103" i="3"/>
  <c r="P103" i="3"/>
  <c r="H103" i="3"/>
  <c r="G103" i="3"/>
  <c r="F103" i="3"/>
  <c r="N102" i="3"/>
  <c r="P102" i="3"/>
  <c r="O102" i="3"/>
  <c r="H102" i="3"/>
  <c r="F102" i="3"/>
  <c r="G102" i="3"/>
  <c r="N101" i="3"/>
  <c r="O101" i="3"/>
  <c r="P101" i="3"/>
  <c r="G101" i="3"/>
  <c r="H101" i="3"/>
  <c r="F101" i="3"/>
  <c r="P97" i="3"/>
  <c r="H97" i="3"/>
  <c r="P96" i="3"/>
  <c r="H96" i="3"/>
  <c r="P95" i="3"/>
  <c r="H95" i="3"/>
  <c r="P94" i="3"/>
  <c r="H94" i="3"/>
  <c r="P93" i="3"/>
  <c r="H93" i="3"/>
  <c r="P92" i="3"/>
  <c r="H92" i="3"/>
  <c r="P91" i="3"/>
  <c r="H91" i="3"/>
  <c r="P90" i="3"/>
  <c r="H90" i="3"/>
  <c r="P89" i="3"/>
  <c r="H89" i="3"/>
  <c r="P88" i="3"/>
  <c r="H88" i="3"/>
  <c r="P87" i="3"/>
  <c r="H87" i="3"/>
  <c r="P86" i="3"/>
  <c r="H86" i="3"/>
  <c r="P85" i="3"/>
  <c r="H85" i="3"/>
  <c r="P73" i="3"/>
  <c r="H73" i="3"/>
  <c r="P72" i="3"/>
  <c r="H72" i="3"/>
  <c r="P71" i="3"/>
  <c r="H71" i="3"/>
  <c r="P70" i="3"/>
  <c r="H70" i="3"/>
  <c r="P69" i="3"/>
  <c r="H69" i="3"/>
  <c r="P67" i="3"/>
  <c r="H67" i="3"/>
  <c r="P66" i="3"/>
  <c r="H66" i="3"/>
  <c r="P65" i="3"/>
  <c r="H65" i="3"/>
  <c r="P64" i="3"/>
  <c r="M68" i="3"/>
  <c r="E68" i="3"/>
  <c r="H64" i="3"/>
  <c r="O63" i="3"/>
  <c r="N63" i="3"/>
  <c r="P63" i="3"/>
  <c r="F63" i="3"/>
  <c r="G63" i="3"/>
  <c r="H63" i="3"/>
  <c r="P60" i="3"/>
  <c r="N60" i="3"/>
  <c r="O60" i="3"/>
  <c r="F60" i="3"/>
  <c r="H60" i="3"/>
  <c r="G60" i="3"/>
  <c r="O59" i="3"/>
  <c r="N59" i="3"/>
  <c r="P59" i="3"/>
  <c r="F59" i="3"/>
  <c r="G59" i="3"/>
  <c r="H59" i="3"/>
  <c r="O58" i="3"/>
  <c r="P58" i="3"/>
  <c r="N58" i="3"/>
  <c r="H58" i="3"/>
  <c r="G58" i="3"/>
  <c r="F58" i="3"/>
  <c r="P57" i="3"/>
  <c r="O57" i="3"/>
  <c r="N57" i="3"/>
  <c r="H57" i="3"/>
  <c r="G57" i="3"/>
  <c r="F57" i="3"/>
  <c r="P51" i="3"/>
  <c r="O51" i="3"/>
  <c r="N51" i="3"/>
  <c r="F51" i="3"/>
  <c r="G51" i="3"/>
  <c r="H51" i="3"/>
  <c r="M24" i="3"/>
  <c r="E24" i="3"/>
  <c r="P13" i="3"/>
  <c r="H13" i="3"/>
  <c r="N6" i="3"/>
  <c r="O6" i="3"/>
  <c r="P6" i="3"/>
  <c r="L13" i="3"/>
  <c r="K13" i="3"/>
  <c r="J13" i="3"/>
  <c r="H6" i="3"/>
  <c r="G6" i="3"/>
  <c r="F6" i="3"/>
  <c r="D13" i="3"/>
  <c r="C13" i="3"/>
  <c r="B13" i="3"/>
  <c r="N5" i="2"/>
  <c r="M5" i="2"/>
  <c r="G5" i="2"/>
  <c r="F5" i="2"/>
  <c r="N369" i="1"/>
  <c r="P369" i="1"/>
  <c r="O369" i="1"/>
  <c r="H369" i="1"/>
  <c r="F369" i="1"/>
  <c r="G369" i="1"/>
  <c r="N354" i="1"/>
  <c r="O354" i="1"/>
  <c r="P354" i="1"/>
  <c r="F354" i="1"/>
  <c r="G354" i="1"/>
  <c r="H354" i="1"/>
  <c r="N340" i="1"/>
  <c r="O340" i="1"/>
  <c r="F340" i="1"/>
  <c r="H340" i="1"/>
  <c r="G340" i="1"/>
  <c r="P325" i="1"/>
  <c r="N325" i="1"/>
  <c r="O325" i="1"/>
  <c r="G325" i="1"/>
  <c r="H325" i="1"/>
  <c r="F325" i="1"/>
  <c r="J339" i="1"/>
  <c r="J353" i="1"/>
  <c r="J368" i="1"/>
  <c r="N320" i="1"/>
  <c r="O320" i="1"/>
  <c r="F320" i="1"/>
  <c r="G320" i="1"/>
  <c r="O319" i="1"/>
  <c r="N319" i="1"/>
  <c r="G319" i="1"/>
  <c r="F319" i="1"/>
  <c r="O318" i="1"/>
  <c r="N318" i="1"/>
  <c r="F318" i="1"/>
  <c r="G318" i="1"/>
  <c r="N317" i="1"/>
  <c r="O317" i="1"/>
  <c r="F317" i="1"/>
  <c r="G317" i="1"/>
  <c r="O316" i="1"/>
  <c r="N316" i="1"/>
  <c r="G316" i="1"/>
  <c r="F316" i="1"/>
  <c r="N315" i="1"/>
  <c r="O315" i="1"/>
  <c r="G315" i="1"/>
  <c r="F315" i="1"/>
  <c r="N314" i="1"/>
  <c r="O314" i="1"/>
  <c r="F314" i="1"/>
  <c r="G314" i="1"/>
  <c r="N313" i="1"/>
  <c r="O313" i="1"/>
  <c r="F313" i="1"/>
  <c r="G313" i="1"/>
  <c r="O312" i="1"/>
  <c r="N312" i="1"/>
  <c r="G312" i="1"/>
  <c r="F312" i="1"/>
  <c r="O311" i="1"/>
  <c r="N311" i="1"/>
  <c r="G311" i="1"/>
  <c r="F311" i="1"/>
  <c r="O310" i="1"/>
  <c r="N310" i="1"/>
  <c r="F310" i="1"/>
  <c r="G310" i="1"/>
  <c r="N309" i="1"/>
  <c r="O309" i="1"/>
  <c r="G309" i="1"/>
  <c r="F309" i="1"/>
  <c r="N305" i="1"/>
  <c r="O305" i="1"/>
  <c r="G305" i="1"/>
  <c r="F305" i="1"/>
  <c r="N304" i="1"/>
  <c r="O304" i="1"/>
  <c r="G304" i="1"/>
  <c r="F304" i="1"/>
  <c r="O303" i="1"/>
  <c r="N303" i="1"/>
  <c r="G303" i="1"/>
  <c r="F303" i="1"/>
  <c r="N302" i="1"/>
  <c r="O302" i="1"/>
  <c r="G302" i="1"/>
  <c r="F302" i="1"/>
  <c r="O301" i="1"/>
  <c r="N301" i="1"/>
  <c r="G301" i="1"/>
  <c r="F301" i="1"/>
  <c r="O300" i="1"/>
  <c r="N300" i="1"/>
  <c r="G300" i="1"/>
  <c r="F300" i="1"/>
  <c r="N299" i="1"/>
  <c r="O299" i="1"/>
  <c r="G299" i="1"/>
  <c r="F299" i="1"/>
  <c r="O298" i="1"/>
  <c r="N298" i="1"/>
  <c r="G298" i="1"/>
  <c r="F298" i="1"/>
  <c r="O297" i="1"/>
  <c r="N297" i="1"/>
  <c r="G297" i="1"/>
  <c r="F297" i="1"/>
  <c r="N296" i="1"/>
  <c r="O296" i="1"/>
  <c r="G296" i="1"/>
  <c r="F296" i="1"/>
  <c r="O295" i="1"/>
  <c r="N295" i="1"/>
  <c r="F295" i="1"/>
  <c r="G295" i="1"/>
  <c r="N294" i="1"/>
  <c r="O294" i="1"/>
  <c r="G294" i="1"/>
  <c r="F294" i="1"/>
  <c r="N293" i="1"/>
  <c r="O293" i="1"/>
  <c r="F293" i="1"/>
  <c r="G293" i="1"/>
  <c r="O289" i="1"/>
  <c r="N289" i="1"/>
  <c r="F289" i="1"/>
  <c r="G289" i="1"/>
  <c r="N288" i="1"/>
  <c r="O288" i="1"/>
  <c r="F288" i="1"/>
  <c r="G288" i="1"/>
  <c r="N287" i="1"/>
  <c r="O287" i="1"/>
  <c r="G287" i="1"/>
  <c r="F287" i="1"/>
  <c r="O286" i="1"/>
  <c r="N286" i="1"/>
  <c r="F286" i="1"/>
  <c r="G286" i="1"/>
  <c r="O285" i="1"/>
  <c r="N285" i="1"/>
  <c r="F285" i="1"/>
  <c r="G285" i="1"/>
  <c r="O284" i="1"/>
  <c r="N284" i="1"/>
  <c r="G284" i="1"/>
  <c r="F284" i="1"/>
  <c r="O283" i="1"/>
  <c r="N283" i="1"/>
  <c r="G283" i="1"/>
  <c r="F283" i="1"/>
  <c r="O282" i="1"/>
  <c r="N282" i="1"/>
  <c r="F282" i="1"/>
  <c r="G282" i="1"/>
  <c r="N281" i="1"/>
  <c r="O281" i="1"/>
  <c r="F281" i="1"/>
  <c r="G281" i="1"/>
  <c r="O280" i="1"/>
  <c r="N280" i="1"/>
  <c r="G280" i="1"/>
  <c r="F280" i="1"/>
  <c r="O279" i="1"/>
  <c r="N279" i="1"/>
  <c r="G279" i="1"/>
  <c r="F279" i="1"/>
  <c r="N278" i="1"/>
  <c r="O278" i="1"/>
  <c r="F278" i="1"/>
  <c r="G278" i="1"/>
  <c r="N274" i="1"/>
  <c r="O274" i="1"/>
  <c r="G274" i="1"/>
  <c r="F274" i="1"/>
  <c r="O273" i="1"/>
  <c r="N273" i="1"/>
  <c r="F273" i="1"/>
  <c r="G273" i="1"/>
  <c r="O272" i="1"/>
  <c r="N272" i="1"/>
  <c r="F272" i="1"/>
  <c r="G272" i="1"/>
  <c r="N271" i="1"/>
  <c r="O271" i="1"/>
  <c r="G271" i="1"/>
  <c r="F271" i="1"/>
  <c r="N270" i="1"/>
  <c r="O270" i="1"/>
  <c r="F270" i="1"/>
  <c r="G270" i="1"/>
  <c r="O269" i="1"/>
  <c r="N269" i="1"/>
  <c r="F269" i="1"/>
  <c r="G269" i="1"/>
  <c r="O268" i="1"/>
  <c r="N268" i="1"/>
  <c r="G268" i="1"/>
  <c r="F268" i="1"/>
  <c r="N267" i="1"/>
  <c r="O267" i="1"/>
  <c r="F267" i="1"/>
  <c r="G267" i="1"/>
  <c r="N266" i="1"/>
  <c r="O266" i="1"/>
  <c r="F266" i="1"/>
  <c r="G266" i="1"/>
  <c r="N265" i="1"/>
  <c r="O265" i="1"/>
  <c r="G265" i="1"/>
  <c r="F265" i="1"/>
  <c r="P239" i="1"/>
  <c r="O239" i="1"/>
  <c r="N239" i="1"/>
  <c r="H239" i="1"/>
  <c r="F239" i="1"/>
  <c r="G239" i="1"/>
  <c r="P238" i="1"/>
  <c r="O238" i="1"/>
  <c r="N238" i="1"/>
  <c r="G238" i="1"/>
  <c r="F238" i="1"/>
  <c r="H238" i="1"/>
  <c r="P237" i="1"/>
  <c r="O237" i="1"/>
  <c r="N237" i="1"/>
  <c r="H237" i="1"/>
  <c r="G237" i="1"/>
  <c r="F237" i="1"/>
  <c r="P236" i="1"/>
  <c r="O236" i="1"/>
  <c r="N236" i="1"/>
  <c r="H236" i="1"/>
  <c r="G236" i="1"/>
  <c r="F236" i="1"/>
  <c r="N235" i="1"/>
  <c r="O235" i="1"/>
  <c r="P235" i="1"/>
  <c r="F235" i="1"/>
  <c r="G235" i="1"/>
  <c r="H235" i="1"/>
  <c r="P234" i="1"/>
  <c r="N234" i="1"/>
  <c r="O234" i="1"/>
  <c r="F234" i="1"/>
  <c r="G234" i="1"/>
  <c r="H234" i="1"/>
  <c r="O233" i="1"/>
  <c r="P233" i="1"/>
  <c r="N233" i="1"/>
  <c r="H233" i="1"/>
  <c r="F233" i="1"/>
  <c r="G233" i="1"/>
  <c r="O232" i="1"/>
  <c r="N232" i="1"/>
  <c r="P232" i="1"/>
  <c r="H232" i="1"/>
  <c r="G232" i="1"/>
  <c r="F232" i="1"/>
  <c r="G228" i="1"/>
  <c r="F228" i="1"/>
  <c r="G227" i="1"/>
  <c r="F227" i="1"/>
  <c r="G226" i="1"/>
  <c r="F226" i="1"/>
  <c r="G225" i="1"/>
  <c r="F225" i="1"/>
  <c r="G224" i="1"/>
  <c r="F224" i="1"/>
  <c r="F223" i="1"/>
  <c r="G223" i="1"/>
  <c r="G222" i="1"/>
  <c r="F222" i="1"/>
  <c r="G221" i="1"/>
  <c r="F221" i="1"/>
  <c r="G220" i="1"/>
  <c r="F220" i="1"/>
  <c r="F219" i="1"/>
  <c r="G219" i="1"/>
  <c r="G218" i="1"/>
  <c r="F218" i="1"/>
  <c r="N217" i="1"/>
  <c r="O217" i="1"/>
  <c r="G217" i="1"/>
  <c r="F217" i="1"/>
  <c r="O201" i="1"/>
  <c r="N201" i="1"/>
  <c r="G201" i="1"/>
  <c r="F201" i="1"/>
  <c r="O125" i="1"/>
  <c r="P125" i="1"/>
  <c r="N125" i="1"/>
  <c r="M190" i="1"/>
  <c r="L190" i="1"/>
  <c r="K190" i="1"/>
  <c r="J190" i="1"/>
  <c r="E190" i="1"/>
  <c r="H125" i="1"/>
  <c r="G125" i="1"/>
  <c r="F125" i="1"/>
  <c r="P124" i="1"/>
  <c r="M189" i="1"/>
  <c r="N124" i="1"/>
  <c r="O124" i="1"/>
  <c r="L189" i="1"/>
  <c r="K189" i="1"/>
  <c r="J189" i="1"/>
  <c r="E189" i="1"/>
  <c r="G124" i="1"/>
  <c r="H124" i="1"/>
  <c r="F124" i="1"/>
  <c r="P123" i="1"/>
  <c r="M188" i="1"/>
  <c r="O123" i="1"/>
  <c r="N123" i="1"/>
  <c r="L188" i="1"/>
  <c r="K188" i="1"/>
  <c r="J188" i="1"/>
  <c r="E188" i="1"/>
  <c r="F123" i="1"/>
  <c r="G123" i="1"/>
  <c r="H123" i="1"/>
  <c r="D188" i="1"/>
  <c r="C188" i="1"/>
  <c r="B188" i="1"/>
  <c r="O136" i="1"/>
  <c r="P122" i="1"/>
  <c r="O122" i="1"/>
  <c r="N122" i="1"/>
  <c r="F122" i="1"/>
  <c r="G136" i="1"/>
  <c r="G122" i="1"/>
  <c r="H122" i="1"/>
  <c r="N118" i="1"/>
  <c r="O118" i="1"/>
  <c r="P118" i="1"/>
  <c r="O102" i="1"/>
  <c r="P102" i="1"/>
  <c r="N102" i="1"/>
  <c r="F102" i="1"/>
  <c r="H102" i="1"/>
  <c r="G102" i="1"/>
  <c r="P101" i="1"/>
  <c r="O101" i="1"/>
  <c r="N101" i="1"/>
  <c r="F101" i="1"/>
  <c r="H101" i="1"/>
  <c r="G101" i="1"/>
  <c r="P100" i="1"/>
  <c r="N100" i="1"/>
  <c r="O100" i="1"/>
  <c r="H100" i="1"/>
  <c r="F100" i="1"/>
  <c r="G100" i="1"/>
  <c r="P99" i="1"/>
  <c r="N99" i="1"/>
  <c r="O99" i="1"/>
  <c r="F99" i="1"/>
  <c r="G99" i="1"/>
  <c r="H99" i="1"/>
  <c r="P98" i="1"/>
  <c r="O98" i="1"/>
  <c r="N98" i="1"/>
  <c r="H98" i="1"/>
  <c r="G98" i="1"/>
  <c r="F98" i="1"/>
  <c r="P97" i="1"/>
  <c r="O97" i="1"/>
  <c r="N97" i="1"/>
  <c r="G97" i="1"/>
  <c r="F97" i="1"/>
  <c r="H97" i="1"/>
  <c r="P96" i="1"/>
  <c r="O96" i="1"/>
  <c r="N96" i="1"/>
  <c r="H96" i="1"/>
  <c r="F96" i="1"/>
  <c r="G96" i="1"/>
  <c r="N95" i="1"/>
  <c r="O95" i="1"/>
  <c r="P95" i="1"/>
  <c r="F95" i="1"/>
  <c r="H95" i="1"/>
  <c r="G95" i="1"/>
  <c r="N94" i="1"/>
  <c r="O94" i="1"/>
  <c r="P94" i="1"/>
  <c r="F94" i="1"/>
  <c r="G94" i="1"/>
  <c r="H94" i="1"/>
  <c r="O89" i="1"/>
  <c r="P89" i="1"/>
  <c r="N89" i="1"/>
  <c r="H89" i="1"/>
  <c r="G89" i="1"/>
  <c r="F89" i="1"/>
  <c r="N88" i="1"/>
  <c r="O88" i="1"/>
  <c r="P88" i="1"/>
  <c r="F88" i="1"/>
  <c r="G88" i="1"/>
  <c r="H88" i="1"/>
  <c r="O87" i="1"/>
  <c r="P87" i="1"/>
  <c r="N87" i="1"/>
  <c r="F87" i="1"/>
  <c r="G87" i="1"/>
  <c r="H87" i="1"/>
  <c r="N83" i="1"/>
  <c r="P83" i="1"/>
  <c r="O83" i="1"/>
  <c r="H83" i="1"/>
  <c r="F83" i="1"/>
  <c r="G83" i="1"/>
  <c r="O82" i="1"/>
  <c r="P82" i="1"/>
  <c r="N82" i="1"/>
  <c r="G82" i="1"/>
  <c r="F82" i="1"/>
  <c r="H82" i="1"/>
  <c r="P81" i="1"/>
  <c r="N81" i="1"/>
  <c r="O81" i="1"/>
  <c r="H81" i="1"/>
  <c r="G81" i="1"/>
  <c r="F81" i="1"/>
  <c r="O80" i="1"/>
  <c r="P80" i="1"/>
  <c r="N80" i="1"/>
  <c r="F80" i="1"/>
  <c r="G80" i="1"/>
  <c r="H80" i="1"/>
  <c r="N79" i="1"/>
  <c r="O79" i="1"/>
  <c r="P79" i="1"/>
  <c r="G79" i="1"/>
  <c r="H79" i="1"/>
  <c r="F79" i="1"/>
  <c r="O78" i="1"/>
  <c r="P78" i="1"/>
  <c r="N78" i="1"/>
  <c r="F78" i="1"/>
  <c r="H78" i="1"/>
  <c r="G78" i="1"/>
  <c r="N77" i="1"/>
  <c r="O77" i="1"/>
  <c r="P77" i="1"/>
  <c r="H77" i="1"/>
  <c r="G77" i="1"/>
  <c r="F77" i="1"/>
  <c r="O76" i="1"/>
  <c r="N76" i="1"/>
  <c r="P76" i="1"/>
  <c r="G76" i="1"/>
  <c r="H76" i="1"/>
  <c r="F76" i="1"/>
  <c r="O75" i="1"/>
  <c r="P75" i="1"/>
  <c r="N75" i="1"/>
  <c r="F75" i="1"/>
  <c r="G75" i="1"/>
  <c r="H75" i="1"/>
  <c r="O74" i="1"/>
  <c r="N74" i="1"/>
  <c r="P74" i="1"/>
  <c r="F74" i="1"/>
  <c r="H74" i="1"/>
  <c r="G74" i="1"/>
  <c r="O73" i="1"/>
  <c r="P73" i="1"/>
  <c r="N73" i="1"/>
  <c r="H73" i="1"/>
  <c r="F73" i="1"/>
  <c r="G73" i="1"/>
  <c r="P72" i="1"/>
  <c r="O72" i="1"/>
  <c r="N72" i="1"/>
  <c r="F72" i="1"/>
  <c r="H72" i="1"/>
  <c r="G72" i="1"/>
  <c r="P71" i="1"/>
  <c r="O71" i="1"/>
  <c r="H71" i="1"/>
  <c r="F71" i="1"/>
  <c r="G71" i="1"/>
  <c r="N67" i="1"/>
  <c r="O67" i="1"/>
  <c r="P67" i="1"/>
  <c r="G67" i="1"/>
  <c r="H67" i="1"/>
  <c r="F67" i="1"/>
  <c r="P66" i="1"/>
  <c r="O66" i="1"/>
  <c r="N66" i="1"/>
  <c r="G66" i="1"/>
  <c r="H66" i="1"/>
  <c r="F66" i="1"/>
  <c r="P65" i="1"/>
  <c r="N65" i="1"/>
  <c r="O65" i="1"/>
  <c r="G65" i="1"/>
  <c r="F65" i="1"/>
  <c r="H65" i="1"/>
  <c r="P64" i="1"/>
  <c r="O64" i="1"/>
  <c r="N64" i="1"/>
  <c r="G64" i="1"/>
  <c r="F64" i="1"/>
  <c r="H64" i="1"/>
  <c r="O63" i="1"/>
  <c r="N63" i="1"/>
  <c r="P63" i="1"/>
  <c r="H63" i="1"/>
  <c r="F63" i="1"/>
  <c r="G63" i="1"/>
  <c r="O62" i="1"/>
  <c r="P62" i="1"/>
  <c r="N62" i="1"/>
  <c r="F62" i="1"/>
  <c r="G62" i="1"/>
  <c r="H62" i="1"/>
  <c r="N61" i="1"/>
  <c r="O61" i="1"/>
  <c r="P61" i="1"/>
  <c r="F61" i="1"/>
  <c r="G61" i="1"/>
  <c r="H61" i="1"/>
  <c r="N60" i="1"/>
  <c r="O60" i="1"/>
  <c r="P60" i="1"/>
  <c r="G60" i="1"/>
  <c r="H60" i="1"/>
  <c r="F60" i="1"/>
  <c r="O59" i="1"/>
  <c r="P59" i="1"/>
  <c r="N59" i="1"/>
  <c r="H59" i="1"/>
  <c r="F59" i="1"/>
  <c r="G59" i="1"/>
  <c r="M68" i="1"/>
  <c r="N58" i="1"/>
  <c r="P58" i="1"/>
  <c r="O58" i="1"/>
  <c r="E68" i="1"/>
  <c r="G58" i="1"/>
  <c r="H58" i="1"/>
  <c r="F58" i="1"/>
  <c r="P57" i="1"/>
  <c r="N57" i="1"/>
  <c r="O57" i="1"/>
  <c r="F57" i="1"/>
  <c r="H57" i="1"/>
  <c r="G57" i="1"/>
  <c r="M152" i="1"/>
  <c r="M167" i="1"/>
  <c r="M166" i="1"/>
  <c r="M165" i="1"/>
  <c r="M164" i="1"/>
  <c r="M163" i="1"/>
  <c r="M162" i="1"/>
  <c r="M161" i="1"/>
  <c r="M136" i="1"/>
  <c r="M160" i="1"/>
  <c r="M159" i="1"/>
  <c r="M154" i="1"/>
  <c r="M153" i="1"/>
  <c r="M22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P6" i="1"/>
  <c r="O6" i="1"/>
  <c r="N6" i="1"/>
  <c r="M248" i="1"/>
  <c r="M262" i="1"/>
  <c r="M187" i="1"/>
  <c r="M133" i="1"/>
  <c r="M119" i="1"/>
  <c r="M183" i="1"/>
  <c r="L152" i="1"/>
  <c r="L162" i="1"/>
  <c r="L140" i="1"/>
  <c r="L136" i="1"/>
  <c r="L161" i="1"/>
  <c r="L164" i="1"/>
  <c r="L22" i="1"/>
  <c r="L165" i="1"/>
  <c r="L171" i="1"/>
  <c r="L148" i="1"/>
  <c r="L137" i="1"/>
  <c r="L248" i="1"/>
  <c r="L167" i="1"/>
  <c r="L163" i="1"/>
  <c r="L144" i="1"/>
  <c r="L170" i="1"/>
  <c r="L142" i="1"/>
  <c r="L145" i="1"/>
  <c r="L153" i="1"/>
  <c r="L139" i="1"/>
  <c r="L262" i="1"/>
  <c r="L183" i="1"/>
  <c r="L146" i="1"/>
  <c r="L154" i="1"/>
  <c r="L174" i="1"/>
  <c r="L175" i="1"/>
  <c r="L173" i="1"/>
  <c r="L176" i="1"/>
  <c r="L169" i="1"/>
  <c r="L177" i="1"/>
  <c r="L178" i="1"/>
  <c r="L179" i="1"/>
  <c r="L138" i="1"/>
  <c r="L180" i="1"/>
  <c r="L143" i="1"/>
  <c r="L141" i="1"/>
  <c r="L166" i="1"/>
  <c r="L181" i="1"/>
  <c r="L182" i="1"/>
  <c r="L172" i="1"/>
  <c r="L133" i="1"/>
  <c r="L160" i="1"/>
  <c r="L147" i="1"/>
  <c r="L187" i="1"/>
  <c r="K152" i="1"/>
  <c r="K144" i="1"/>
  <c r="K136" i="1"/>
  <c r="K22" i="1"/>
  <c r="K172" i="1"/>
  <c r="K140" i="1"/>
  <c r="K148" i="1"/>
  <c r="K169" i="1"/>
  <c r="K153" i="1"/>
  <c r="K171" i="1"/>
  <c r="K167" i="1"/>
  <c r="K170" i="1"/>
  <c r="K154" i="1"/>
  <c r="K248" i="1"/>
  <c r="K166" i="1"/>
  <c r="K139" i="1"/>
  <c r="K141" i="1"/>
  <c r="K165" i="1"/>
  <c r="K146" i="1"/>
  <c r="K160" i="1"/>
  <c r="K143" i="1"/>
  <c r="K173" i="1"/>
  <c r="K262" i="1"/>
  <c r="K183" i="1"/>
  <c r="K137" i="1"/>
  <c r="K174" i="1"/>
  <c r="K145" i="1"/>
  <c r="K175" i="1"/>
  <c r="K176" i="1"/>
  <c r="K177" i="1"/>
  <c r="K178" i="1"/>
  <c r="K163" i="1"/>
  <c r="K179" i="1"/>
  <c r="K180" i="1"/>
  <c r="K138" i="1"/>
  <c r="K181" i="1"/>
  <c r="K142" i="1"/>
  <c r="K182" i="1"/>
  <c r="K162" i="1"/>
  <c r="K161" i="1"/>
  <c r="K147" i="1"/>
  <c r="K133" i="1"/>
  <c r="K164" i="1"/>
  <c r="K187" i="1"/>
  <c r="J143" i="1"/>
  <c r="J167" i="1"/>
  <c r="J166" i="1"/>
  <c r="J170" i="1"/>
  <c r="J165" i="1"/>
  <c r="J164" i="1"/>
  <c r="J137" i="1"/>
  <c r="J163" i="1"/>
  <c r="J173" i="1"/>
  <c r="J162" i="1"/>
  <c r="J145" i="1"/>
  <c r="J138" i="1"/>
  <c r="J161" i="1"/>
  <c r="J160" i="1"/>
  <c r="J139" i="1"/>
  <c r="J171" i="1"/>
  <c r="J154" i="1"/>
  <c r="J172" i="1"/>
  <c r="J153" i="1"/>
  <c r="J140" i="1"/>
  <c r="J22" i="1"/>
  <c r="J152" i="1"/>
  <c r="J262" i="1"/>
  <c r="J136" i="1"/>
  <c r="J148" i="1"/>
  <c r="J175" i="1"/>
  <c r="J144" i="1"/>
  <c r="J176" i="1"/>
  <c r="J141" i="1"/>
  <c r="J177" i="1"/>
  <c r="J178" i="1"/>
  <c r="J248" i="1"/>
  <c r="J179" i="1"/>
  <c r="J180" i="1"/>
  <c r="J181" i="1"/>
  <c r="J147" i="1"/>
  <c r="J182" i="1"/>
  <c r="J142" i="1"/>
  <c r="J169" i="1"/>
  <c r="J183" i="1"/>
  <c r="J174" i="1"/>
  <c r="J133" i="1"/>
  <c r="J146" i="1"/>
  <c r="J187" i="1"/>
  <c r="E141" i="1"/>
  <c r="E136" i="1"/>
  <c r="E152" i="1"/>
  <c r="E262" i="1"/>
  <c r="E164" i="1"/>
  <c r="E137" i="1"/>
  <c r="E167" i="1"/>
  <c r="E142" i="1"/>
  <c r="E166" i="1"/>
  <c r="E163" i="1"/>
  <c r="E144" i="1"/>
  <c r="E147" i="1"/>
  <c r="F6" i="1"/>
  <c r="E162" i="1"/>
  <c r="G6" i="1"/>
  <c r="E138" i="1"/>
  <c r="E161" i="1"/>
  <c r="E145" i="1"/>
  <c r="E248" i="1"/>
  <c r="E22" i="1"/>
  <c r="E160" i="1"/>
  <c r="E139" i="1"/>
  <c r="E119" i="1"/>
  <c r="E146" i="1"/>
  <c r="E159" i="1"/>
  <c r="E143" i="1"/>
  <c r="E165" i="1"/>
  <c r="H6" i="1"/>
  <c r="E154" i="1"/>
  <c r="E140" i="1"/>
  <c r="E148" i="1"/>
  <c r="E133" i="1"/>
  <c r="E153" i="1"/>
  <c r="E187" i="1"/>
  <c r="D175" i="1"/>
  <c r="D176" i="1"/>
  <c r="D170" i="1"/>
  <c r="D167" i="1"/>
  <c r="D166" i="1"/>
  <c r="D165" i="1"/>
  <c r="D177" i="1"/>
  <c r="D164" i="1"/>
  <c r="D163" i="1"/>
  <c r="D162" i="1"/>
  <c r="D161" i="1"/>
  <c r="D178" i="1"/>
  <c r="D171" i="1"/>
  <c r="D160" i="1"/>
  <c r="D154" i="1"/>
  <c r="D179" i="1"/>
  <c r="D153" i="1"/>
  <c r="D22" i="1"/>
  <c r="D148" i="1"/>
  <c r="D147" i="1"/>
  <c r="D172" i="1"/>
  <c r="D146" i="1"/>
  <c r="D180" i="1"/>
  <c r="D145" i="1"/>
  <c r="D144" i="1"/>
  <c r="D143" i="1"/>
  <c r="D142" i="1"/>
  <c r="D141" i="1"/>
  <c r="D181" i="1"/>
  <c r="D140" i="1"/>
  <c r="D173" i="1"/>
  <c r="D139" i="1"/>
  <c r="D138" i="1"/>
  <c r="D182" i="1"/>
  <c r="D137" i="1"/>
  <c r="D174" i="1"/>
  <c r="D248" i="1"/>
  <c r="D183" i="1"/>
  <c r="D152" i="1"/>
  <c r="D262" i="1"/>
  <c r="D136" i="1"/>
  <c r="D197" i="1"/>
  <c r="D196" i="1"/>
  <c r="D195" i="1"/>
  <c r="D194" i="1"/>
  <c r="D192" i="1"/>
  <c r="D169" i="1"/>
  <c r="D187" i="1"/>
  <c r="D193" i="1"/>
  <c r="C177" i="1"/>
  <c r="C139" i="1"/>
  <c r="C137" i="1"/>
  <c r="C194" i="1"/>
  <c r="C167" i="1"/>
  <c r="C195" i="1"/>
  <c r="C57" i="1"/>
  <c r="C161" i="1"/>
  <c r="C171" i="1"/>
  <c r="C196" i="1"/>
  <c r="C179" i="1"/>
  <c r="C197" i="1"/>
  <c r="C175" i="1"/>
  <c r="C162" i="1"/>
  <c r="C141" i="1"/>
  <c r="C145" i="1"/>
  <c r="C136" i="1"/>
  <c r="C144" i="1"/>
  <c r="C152" i="1"/>
  <c r="C138" i="1"/>
  <c r="C174" i="1"/>
  <c r="C262" i="1"/>
  <c r="C173" i="1"/>
  <c r="C146" i="1"/>
  <c r="C178" i="1"/>
  <c r="C153" i="1"/>
  <c r="C176" i="1"/>
  <c r="C165" i="1"/>
  <c r="C163" i="1"/>
  <c r="C140" i="1"/>
  <c r="C143" i="1"/>
  <c r="C154" i="1"/>
  <c r="C164" i="1"/>
  <c r="C166" i="1"/>
  <c r="C180" i="1"/>
  <c r="C170" i="1"/>
  <c r="C147" i="1"/>
  <c r="C160" i="1"/>
  <c r="C22" i="1"/>
  <c r="C181" i="1"/>
  <c r="C182" i="1"/>
  <c r="C142" i="1"/>
  <c r="C183" i="1"/>
  <c r="C248" i="1"/>
  <c r="C169" i="1"/>
  <c r="C172" i="1"/>
  <c r="C192" i="1"/>
  <c r="C148" i="1"/>
  <c r="C187" i="1"/>
  <c r="C193" i="1"/>
  <c r="B152" i="1"/>
  <c r="B172" i="1"/>
  <c r="B194" i="1"/>
  <c r="B195" i="1"/>
  <c r="B145" i="1"/>
  <c r="B170" i="1"/>
  <c r="B196" i="1"/>
  <c r="B181" i="1"/>
  <c r="B197" i="1"/>
  <c r="B57" i="1"/>
  <c r="B136" i="1"/>
  <c r="B180" i="1"/>
  <c r="B182" i="1"/>
  <c r="B141" i="1"/>
  <c r="B22" i="1"/>
  <c r="B248" i="1"/>
  <c r="B153" i="1"/>
  <c r="B154" i="1"/>
  <c r="B183" i="1"/>
  <c r="B144" i="1"/>
  <c r="B140" i="1"/>
  <c r="B160" i="1"/>
  <c r="B142" i="1"/>
  <c r="B143" i="1"/>
  <c r="B139" i="1"/>
  <c r="B161" i="1"/>
  <c r="B162" i="1"/>
  <c r="B173" i="1"/>
  <c r="B175" i="1"/>
  <c r="B138" i="1"/>
  <c r="B171" i="1"/>
  <c r="B169" i="1"/>
  <c r="B176" i="1"/>
  <c r="B163" i="1"/>
  <c r="B164" i="1"/>
  <c r="B146" i="1"/>
  <c r="B148" i="1"/>
  <c r="B177" i="1"/>
  <c r="B192" i="1"/>
  <c r="B137" i="1"/>
  <c r="B165" i="1"/>
  <c r="B174" i="1"/>
  <c r="B178" i="1"/>
  <c r="B166" i="1"/>
  <c r="B167" i="1"/>
  <c r="B179" i="1"/>
  <c r="B187" i="1"/>
  <c r="B193" i="1"/>
  <c r="B147" i="1"/>
  <c r="B262" i="1"/>
  <c r="J21" i="1"/>
  <c r="J56" i="1"/>
  <c r="J70" i="1"/>
  <c r="J86" i="1"/>
  <c r="J121" i="1"/>
  <c r="J135" i="1"/>
  <c r="J151" i="1"/>
  <c r="J186" i="1"/>
  <c r="J200" i="1"/>
  <c r="J216" i="1"/>
  <c r="J231" i="1"/>
  <c r="J247" i="1"/>
  <c r="J261" i="1"/>
  <c r="J292" i="1"/>
  <c r="J277" i="1"/>
  <c r="J308" i="1"/>
  <c r="N51" i="4" l="1"/>
  <c r="O51" i="4"/>
  <c r="P51" i="4"/>
  <c r="N50" i="4"/>
  <c r="O50" i="4"/>
  <c r="P50" i="4"/>
  <c r="N49" i="4"/>
  <c r="O49" i="4"/>
  <c r="P49" i="4"/>
  <c r="F51" i="4"/>
  <c r="G51" i="4"/>
  <c r="H51" i="4"/>
  <c r="F50" i="4"/>
  <c r="G50" i="4"/>
  <c r="H50" i="4"/>
  <c r="F49" i="4"/>
  <c r="G49" i="4"/>
  <c r="H49" i="4"/>
  <c r="N45" i="4"/>
  <c r="O45" i="4"/>
  <c r="P45" i="4"/>
  <c r="N44" i="4"/>
  <c r="O44" i="4"/>
  <c r="P44" i="4"/>
  <c r="N43" i="4"/>
  <c r="O43" i="4"/>
  <c r="P43" i="4"/>
  <c r="N42" i="4"/>
  <c r="O42" i="4"/>
  <c r="P42" i="4"/>
  <c r="N41" i="4"/>
  <c r="O41" i="4"/>
  <c r="P41" i="4"/>
  <c r="F42" i="4"/>
  <c r="G42" i="4"/>
  <c r="H42" i="4"/>
  <c r="F45" i="4"/>
  <c r="G45" i="4"/>
  <c r="H45" i="4"/>
  <c r="F41" i="4"/>
  <c r="G41" i="4"/>
  <c r="H41" i="4"/>
  <c r="F44" i="4"/>
  <c r="G44" i="4"/>
  <c r="H44" i="4"/>
  <c r="F43" i="4"/>
  <c r="G43" i="4"/>
  <c r="H43" i="4"/>
  <c r="N37" i="4"/>
  <c r="O37" i="4"/>
  <c r="P37" i="4"/>
  <c r="N31" i="4"/>
  <c r="O31" i="4"/>
  <c r="P31" i="4"/>
  <c r="N32" i="4"/>
  <c r="O32" i="4"/>
  <c r="P32" i="4"/>
  <c r="N34" i="4"/>
  <c r="O34" i="4"/>
  <c r="P34" i="4"/>
  <c r="N35" i="4"/>
  <c r="O35" i="4"/>
  <c r="P35" i="4"/>
  <c r="N36" i="4"/>
  <c r="O36" i="4"/>
  <c r="P36" i="4"/>
  <c r="N33" i="4"/>
  <c r="O33" i="4"/>
  <c r="P33" i="4"/>
  <c r="N30" i="4"/>
  <c r="O30" i="4"/>
  <c r="P30" i="4"/>
  <c r="F36" i="4"/>
  <c r="G36" i="4"/>
  <c r="H36" i="4"/>
  <c r="F37" i="4"/>
  <c r="G37" i="4"/>
  <c r="H37" i="4"/>
  <c r="F32" i="4"/>
  <c r="G32" i="4"/>
  <c r="H32" i="4"/>
  <c r="F33" i="4"/>
  <c r="G33" i="4"/>
  <c r="H33" i="4"/>
  <c r="F31" i="4"/>
  <c r="G31" i="4"/>
  <c r="H31" i="4"/>
  <c r="F34" i="4"/>
  <c r="G34" i="4"/>
  <c r="H34" i="4"/>
  <c r="F30" i="4"/>
  <c r="G30" i="4"/>
  <c r="H30" i="4"/>
  <c r="F35" i="4"/>
  <c r="G35" i="4"/>
  <c r="H35" i="4"/>
  <c r="N26" i="4"/>
  <c r="O26" i="4"/>
  <c r="P26" i="4"/>
  <c r="N25" i="4"/>
  <c r="O25" i="4"/>
  <c r="P25" i="4"/>
  <c r="N23" i="4"/>
  <c r="O23" i="4"/>
  <c r="P23" i="4"/>
  <c r="N22" i="4"/>
  <c r="O22" i="4"/>
  <c r="P22" i="4"/>
  <c r="N24" i="4"/>
  <c r="O24" i="4"/>
  <c r="P24" i="4"/>
  <c r="F24" i="4"/>
  <c r="G24" i="4"/>
  <c r="H24" i="4"/>
  <c r="F23" i="4"/>
  <c r="G23" i="4"/>
  <c r="H23" i="4"/>
  <c r="F22" i="4"/>
  <c r="G22" i="4"/>
  <c r="H22" i="4"/>
  <c r="F26" i="4"/>
  <c r="G26" i="4"/>
  <c r="H26" i="4"/>
  <c r="F25" i="4"/>
  <c r="G25" i="4"/>
  <c r="H25" i="4"/>
  <c r="N18" i="4"/>
  <c r="O18" i="4"/>
  <c r="P18" i="4"/>
  <c r="N14" i="4"/>
  <c r="O14" i="4"/>
  <c r="P14" i="4"/>
  <c r="N8" i="4"/>
  <c r="O8" i="4"/>
  <c r="P8" i="4"/>
  <c r="N13" i="4"/>
  <c r="O13" i="4"/>
  <c r="P13" i="4"/>
  <c r="N9" i="4"/>
  <c r="O9" i="4"/>
  <c r="P9" i="4"/>
  <c r="N15" i="4"/>
  <c r="O15" i="4"/>
  <c r="P15" i="4"/>
  <c r="N10" i="4"/>
  <c r="O10" i="4"/>
  <c r="P10" i="4"/>
  <c r="N17" i="4"/>
  <c r="O17" i="4"/>
  <c r="P17" i="4"/>
  <c r="N16" i="4"/>
  <c r="O16" i="4"/>
  <c r="P16" i="4"/>
  <c r="N12" i="4"/>
  <c r="O12" i="4"/>
  <c r="P12" i="4"/>
  <c r="N7" i="4"/>
  <c r="O7" i="4"/>
  <c r="P7" i="4"/>
  <c r="N11" i="4"/>
  <c r="O11" i="4"/>
  <c r="P11" i="4"/>
  <c r="F18" i="4"/>
  <c r="G18" i="4"/>
  <c r="H18" i="4"/>
  <c r="F14" i="4"/>
  <c r="G14" i="4"/>
  <c r="H14" i="4"/>
  <c r="F12" i="4"/>
  <c r="G12" i="4"/>
  <c r="H12" i="4"/>
  <c r="F17" i="4"/>
  <c r="G17" i="4"/>
  <c r="H17" i="4"/>
  <c r="F16" i="4"/>
  <c r="G16" i="4"/>
  <c r="H16" i="4"/>
  <c r="F10" i="4"/>
  <c r="G10" i="4"/>
  <c r="H10" i="4"/>
  <c r="F13" i="4"/>
  <c r="G13" i="4"/>
  <c r="H13" i="4"/>
  <c r="F7" i="4"/>
  <c r="G7" i="4"/>
  <c r="H7" i="4"/>
  <c r="F15" i="4"/>
  <c r="G15" i="4"/>
  <c r="H15" i="4"/>
  <c r="F9" i="4"/>
  <c r="G9" i="4"/>
  <c r="H9" i="4"/>
  <c r="F11" i="4"/>
  <c r="G11" i="4"/>
  <c r="H11" i="4"/>
  <c r="F8" i="4"/>
  <c r="G8" i="4"/>
  <c r="H8" i="4"/>
  <c r="P68" i="3"/>
  <c r="M98" i="3"/>
  <c r="H68" i="3"/>
  <c r="E98" i="3"/>
  <c r="N52" i="3"/>
  <c r="O52" i="3"/>
  <c r="P52" i="3"/>
  <c r="N54" i="3"/>
  <c r="O54" i="3"/>
  <c r="P54" i="3"/>
  <c r="N53" i="3"/>
  <c r="O53" i="3"/>
  <c r="P53" i="3"/>
  <c r="F53" i="3"/>
  <c r="G53" i="3"/>
  <c r="H53" i="3"/>
  <c r="F52" i="3"/>
  <c r="G52" i="3"/>
  <c r="H52" i="3"/>
  <c r="F54" i="3"/>
  <c r="G54" i="3"/>
  <c r="H54" i="3"/>
  <c r="P24" i="3"/>
  <c r="H24" i="3"/>
  <c r="P78" i="3"/>
  <c r="P81" i="3"/>
  <c r="P77" i="3"/>
  <c r="P14" i="3"/>
  <c r="M18" i="3"/>
  <c r="P80" i="3"/>
  <c r="P82" i="3"/>
  <c r="P83" i="3"/>
  <c r="P75" i="3"/>
  <c r="M74" i="3"/>
  <c r="P15" i="3"/>
  <c r="P16" i="3"/>
  <c r="P79" i="3"/>
  <c r="P17" i="3"/>
  <c r="P19" i="3"/>
  <c r="P20" i="3"/>
  <c r="P21" i="3"/>
  <c r="P22" i="3"/>
  <c r="P76" i="3"/>
  <c r="P84" i="3"/>
  <c r="H14" i="3"/>
  <c r="E18" i="3"/>
  <c r="H15" i="3"/>
  <c r="H79" i="3"/>
  <c r="H16" i="3"/>
  <c r="H77" i="3"/>
  <c r="H75" i="3"/>
  <c r="E74" i="3"/>
  <c r="H17" i="3"/>
  <c r="H84" i="3"/>
  <c r="H83" i="3"/>
  <c r="H82" i="3"/>
  <c r="H20" i="3"/>
  <c r="H21" i="3"/>
  <c r="H76" i="3"/>
  <c r="H22" i="3"/>
  <c r="H78" i="3"/>
  <c r="H19" i="3"/>
  <c r="H81" i="3"/>
  <c r="H80" i="3"/>
  <c r="N10" i="3"/>
  <c r="O10" i="3"/>
  <c r="P10" i="3"/>
  <c r="N9" i="3"/>
  <c r="O9" i="3"/>
  <c r="P9" i="3"/>
  <c r="N7" i="3"/>
  <c r="O7" i="3"/>
  <c r="P7" i="3"/>
  <c r="N8" i="3"/>
  <c r="O8" i="3"/>
  <c r="P8" i="3"/>
  <c r="K18" i="3"/>
  <c r="K48" i="3" s="1"/>
  <c r="K68" i="3"/>
  <c r="K98" i="3" s="1"/>
  <c r="K74" i="3"/>
  <c r="K24" i="3"/>
  <c r="J18" i="3"/>
  <c r="J48" i="3" s="1"/>
  <c r="J68" i="3"/>
  <c r="J98" i="3" s="1"/>
  <c r="J74" i="3"/>
  <c r="J24" i="3"/>
  <c r="F9" i="3"/>
  <c r="G9" i="3"/>
  <c r="H9" i="3"/>
  <c r="F10" i="3"/>
  <c r="G10" i="3"/>
  <c r="H10" i="3"/>
  <c r="F7" i="3"/>
  <c r="G7" i="3"/>
  <c r="H7" i="3"/>
  <c r="F8" i="3"/>
  <c r="G8" i="3"/>
  <c r="H8" i="3"/>
  <c r="C18" i="3"/>
  <c r="C48" i="3" s="1"/>
  <c r="C68" i="3"/>
  <c r="C98" i="3" s="1"/>
  <c r="C74" i="3"/>
  <c r="C24" i="3"/>
  <c r="B18" i="3"/>
  <c r="B48" i="3" s="1"/>
  <c r="B24" i="3"/>
  <c r="B68" i="3"/>
  <c r="B98" i="3" s="1"/>
  <c r="B74" i="3"/>
  <c r="M7" i="2"/>
  <c r="N7" i="2"/>
  <c r="M9" i="2"/>
  <c r="N9" i="2"/>
  <c r="M12" i="2"/>
  <c r="N12" i="2"/>
  <c r="M8" i="2"/>
  <c r="N8" i="2"/>
  <c r="M10" i="2"/>
  <c r="N10" i="2"/>
  <c r="M11" i="2"/>
  <c r="N11" i="2"/>
  <c r="M6" i="2"/>
  <c r="N6" i="2"/>
  <c r="F6" i="2"/>
  <c r="G6" i="2"/>
  <c r="F10" i="2"/>
  <c r="G10" i="2"/>
  <c r="F8" i="2"/>
  <c r="G8" i="2"/>
  <c r="F7" i="2"/>
  <c r="G7" i="2"/>
  <c r="F12" i="2"/>
  <c r="G12" i="2"/>
  <c r="F9" i="2"/>
  <c r="G9" i="2"/>
  <c r="F11" i="2"/>
  <c r="G11" i="2"/>
  <c r="P372" i="1"/>
  <c r="N372" i="1"/>
  <c r="O372" i="1"/>
  <c r="N373" i="1"/>
  <c r="O373" i="1"/>
  <c r="P373" i="1"/>
  <c r="N374" i="1"/>
  <c r="O374" i="1"/>
  <c r="P374" i="1"/>
  <c r="N375" i="1"/>
  <c r="O375" i="1"/>
  <c r="P375" i="1"/>
  <c r="N376" i="1"/>
  <c r="O376" i="1"/>
  <c r="P376" i="1"/>
  <c r="N377" i="1"/>
  <c r="O377" i="1"/>
  <c r="P377" i="1"/>
  <c r="N378" i="1"/>
  <c r="O378" i="1"/>
  <c r="P378" i="1"/>
  <c r="N379" i="1"/>
  <c r="O379" i="1"/>
  <c r="P379" i="1"/>
  <c r="N380" i="1"/>
  <c r="O380" i="1"/>
  <c r="P380" i="1"/>
  <c r="P371" i="1"/>
  <c r="N371" i="1"/>
  <c r="O371" i="1"/>
  <c r="O370" i="1"/>
  <c r="N370" i="1"/>
  <c r="P370" i="1"/>
  <c r="F375" i="1"/>
  <c r="G375" i="1"/>
  <c r="H375" i="1"/>
  <c r="F377" i="1"/>
  <c r="G377" i="1"/>
  <c r="H377" i="1"/>
  <c r="F379" i="1"/>
  <c r="G379" i="1"/>
  <c r="H379" i="1"/>
  <c r="G372" i="1"/>
  <c r="F372" i="1"/>
  <c r="H372" i="1"/>
  <c r="F373" i="1"/>
  <c r="G373" i="1"/>
  <c r="H373" i="1"/>
  <c r="F380" i="1"/>
  <c r="G380" i="1"/>
  <c r="H380" i="1"/>
  <c r="F371" i="1"/>
  <c r="G371" i="1"/>
  <c r="H371" i="1"/>
  <c r="F374" i="1"/>
  <c r="G374" i="1"/>
  <c r="H374" i="1"/>
  <c r="G370" i="1"/>
  <c r="H370" i="1"/>
  <c r="F370" i="1"/>
  <c r="F376" i="1"/>
  <c r="G376" i="1"/>
  <c r="H376" i="1"/>
  <c r="F378" i="1"/>
  <c r="G378" i="1"/>
  <c r="H378" i="1"/>
  <c r="O363" i="1"/>
  <c r="N363" i="1"/>
  <c r="P363" i="1"/>
  <c r="P356" i="1"/>
  <c r="N356" i="1"/>
  <c r="O356" i="1"/>
  <c r="N366" i="1"/>
  <c r="P366" i="1"/>
  <c r="O366" i="1"/>
  <c r="O364" i="1"/>
  <c r="P364" i="1"/>
  <c r="N364" i="1"/>
  <c r="N359" i="1"/>
  <c r="O359" i="1"/>
  <c r="P359" i="1"/>
  <c r="O355" i="1"/>
  <c r="N355" i="1"/>
  <c r="P355" i="1"/>
  <c r="O358" i="1"/>
  <c r="N358" i="1"/>
  <c r="P358" i="1"/>
  <c r="O361" i="1"/>
  <c r="P361" i="1"/>
  <c r="N361" i="1"/>
  <c r="O365" i="1"/>
  <c r="P365" i="1"/>
  <c r="N365" i="1"/>
  <c r="O357" i="1"/>
  <c r="P357" i="1"/>
  <c r="N357" i="1"/>
  <c r="O360" i="1"/>
  <c r="P360" i="1"/>
  <c r="N360" i="1"/>
  <c r="O362" i="1"/>
  <c r="P362" i="1"/>
  <c r="N362" i="1"/>
  <c r="H359" i="1"/>
  <c r="G359" i="1"/>
  <c r="F359" i="1"/>
  <c r="G358" i="1"/>
  <c r="F358" i="1"/>
  <c r="H358" i="1"/>
  <c r="G365" i="1"/>
  <c r="F365" i="1"/>
  <c r="H365" i="1"/>
  <c r="H360" i="1"/>
  <c r="F360" i="1"/>
  <c r="G360" i="1"/>
  <c r="G362" i="1"/>
  <c r="F362" i="1"/>
  <c r="H362" i="1"/>
  <c r="G357" i="1"/>
  <c r="F357" i="1"/>
  <c r="H357" i="1"/>
  <c r="F363" i="1"/>
  <c r="G363" i="1"/>
  <c r="H363" i="1"/>
  <c r="G364" i="1"/>
  <c r="H364" i="1"/>
  <c r="F364" i="1"/>
  <c r="G356" i="1"/>
  <c r="F356" i="1"/>
  <c r="H356" i="1"/>
  <c r="H361" i="1"/>
  <c r="G361" i="1"/>
  <c r="F361" i="1"/>
  <c r="G355" i="1"/>
  <c r="H355" i="1"/>
  <c r="F355" i="1"/>
  <c r="H366" i="1"/>
  <c r="G366" i="1"/>
  <c r="F366" i="1"/>
  <c r="O331" i="1"/>
  <c r="N331" i="1"/>
  <c r="P331" i="1"/>
  <c r="P343" i="1"/>
  <c r="O343" i="1"/>
  <c r="N343" i="1"/>
  <c r="O333" i="1"/>
  <c r="N333" i="1"/>
  <c r="P333" i="1"/>
  <c r="O332" i="1"/>
  <c r="N332" i="1"/>
  <c r="P332" i="1"/>
  <c r="P336" i="1"/>
  <c r="N336" i="1"/>
  <c r="O336" i="1"/>
  <c r="P330" i="1"/>
  <c r="O330" i="1"/>
  <c r="N330" i="1"/>
  <c r="O326" i="1"/>
  <c r="N326" i="1"/>
  <c r="P326" i="1"/>
  <c r="P335" i="1"/>
  <c r="O335" i="1"/>
  <c r="N335" i="1"/>
  <c r="P342" i="1"/>
  <c r="O342" i="1"/>
  <c r="N342" i="1"/>
  <c r="O327" i="1"/>
  <c r="N327" i="1"/>
  <c r="P327" i="1"/>
  <c r="P344" i="1"/>
  <c r="O344" i="1"/>
  <c r="N344" i="1"/>
  <c r="O328" i="1"/>
  <c r="N328" i="1"/>
  <c r="P328" i="1"/>
  <c r="O341" i="1"/>
  <c r="P341" i="1"/>
  <c r="N341" i="1"/>
  <c r="O329" i="1"/>
  <c r="N329" i="1"/>
  <c r="P329" i="1"/>
  <c r="O346" i="1"/>
  <c r="N346" i="1"/>
  <c r="P346" i="1"/>
  <c r="O350" i="1"/>
  <c r="N350" i="1"/>
  <c r="P350" i="1"/>
  <c r="N348" i="1"/>
  <c r="O348" i="1"/>
  <c r="P348" i="1"/>
  <c r="P337" i="1"/>
  <c r="N337" i="1"/>
  <c r="O337" i="1"/>
  <c r="N351" i="1"/>
  <c r="O351" i="1"/>
  <c r="P351" i="1"/>
  <c r="P349" i="1"/>
  <c r="N349" i="1"/>
  <c r="O349" i="1"/>
  <c r="P347" i="1"/>
  <c r="N347" i="1"/>
  <c r="O347" i="1"/>
  <c r="O334" i="1"/>
  <c r="N334" i="1"/>
  <c r="P334" i="1"/>
  <c r="P345" i="1"/>
  <c r="N345" i="1"/>
  <c r="O345" i="1"/>
  <c r="F348" i="1"/>
  <c r="G348" i="1"/>
  <c r="H348" i="1"/>
  <c r="G350" i="1"/>
  <c r="F350" i="1"/>
  <c r="H350" i="1"/>
  <c r="H333" i="1"/>
  <c r="G333" i="1"/>
  <c r="F333" i="1"/>
  <c r="G337" i="1"/>
  <c r="F337" i="1"/>
  <c r="H337" i="1"/>
  <c r="G326" i="1"/>
  <c r="H326" i="1"/>
  <c r="F326" i="1"/>
  <c r="G349" i="1"/>
  <c r="F349" i="1"/>
  <c r="H349" i="1"/>
  <c r="G335" i="1"/>
  <c r="F335" i="1"/>
  <c r="H335" i="1"/>
  <c r="G351" i="1"/>
  <c r="F351" i="1"/>
  <c r="H351" i="1"/>
  <c r="F343" i="1"/>
  <c r="H343" i="1"/>
  <c r="G343" i="1"/>
  <c r="H327" i="1"/>
  <c r="F327" i="1"/>
  <c r="G327" i="1"/>
  <c r="F332" i="1"/>
  <c r="H332" i="1"/>
  <c r="G332" i="1"/>
  <c r="G330" i="1"/>
  <c r="F330" i="1"/>
  <c r="H330" i="1"/>
  <c r="F331" i="1"/>
  <c r="G331" i="1"/>
  <c r="H331" i="1"/>
  <c r="G334" i="1"/>
  <c r="F334" i="1"/>
  <c r="H334" i="1"/>
  <c r="G336" i="1"/>
  <c r="H336" i="1"/>
  <c r="F336" i="1"/>
  <c r="G329" i="1"/>
  <c r="F329" i="1"/>
  <c r="H329" i="1"/>
  <c r="G341" i="1"/>
  <c r="F341" i="1"/>
  <c r="H341" i="1"/>
  <c r="H328" i="1"/>
  <c r="G328" i="1"/>
  <c r="F328" i="1"/>
  <c r="H342" i="1"/>
  <c r="G342" i="1"/>
  <c r="F342" i="1"/>
  <c r="H344" i="1"/>
  <c r="G344" i="1"/>
  <c r="F344" i="1"/>
  <c r="F345" i="1"/>
  <c r="G345" i="1"/>
  <c r="H345" i="1"/>
  <c r="H346" i="1"/>
  <c r="G346" i="1"/>
  <c r="F346" i="1"/>
  <c r="G347" i="1"/>
  <c r="F347" i="1"/>
  <c r="H347" i="1"/>
  <c r="F207" i="1"/>
  <c r="G207" i="1"/>
  <c r="F202" i="1"/>
  <c r="G202" i="1"/>
  <c r="F206" i="1"/>
  <c r="G206" i="1"/>
  <c r="F208" i="1"/>
  <c r="G208" i="1"/>
  <c r="F205" i="1"/>
  <c r="G205" i="1"/>
  <c r="F204" i="1"/>
  <c r="G204" i="1"/>
  <c r="F203" i="1"/>
  <c r="G203" i="1"/>
  <c r="F211" i="1"/>
  <c r="G211" i="1"/>
  <c r="F212" i="1"/>
  <c r="G212" i="1"/>
  <c r="F213" i="1"/>
  <c r="G213" i="1"/>
  <c r="F210" i="1"/>
  <c r="G210" i="1"/>
  <c r="F209" i="1"/>
  <c r="G209" i="1"/>
  <c r="N220" i="1"/>
  <c r="O220" i="1"/>
  <c r="N190" i="1"/>
  <c r="O190" i="1"/>
  <c r="F190" i="1"/>
  <c r="G190" i="1"/>
  <c r="N189" i="1"/>
  <c r="O189" i="1"/>
  <c r="N219" i="1"/>
  <c r="O219" i="1"/>
  <c r="F189" i="1"/>
  <c r="G189" i="1"/>
  <c r="N133" i="1"/>
  <c r="O133" i="1"/>
  <c r="P133" i="1"/>
  <c r="M198" i="1"/>
  <c r="N188" i="1"/>
  <c r="O188" i="1"/>
  <c r="N218" i="1"/>
  <c r="O218" i="1"/>
  <c r="L198" i="1"/>
  <c r="K198" i="1"/>
  <c r="J198" i="1"/>
  <c r="F188" i="1"/>
  <c r="G188" i="1"/>
  <c r="H133" i="1"/>
  <c r="E198" i="1"/>
  <c r="N183" i="1"/>
  <c r="O183" i="1"/>
  <c r="N167" i="1"/>
  <c r="O167" i="1"/>
  <c r="F167" i="1"/>
  <c r="G167" i="1"/>
  <c r="N166" i="1"/>
  <c r="O166" i="1"/>
  <c r="F166" i="1"/>
  <c r="G166" i="1"/>
  <c r="N165" i="1"/>
  <c r="O165" i="1"/>
  <c r="F165" i="1"/>
  <c r="G165" i="1"/>
  <c r="N164" i="1"/>
  <c r="O164" i="1"/>
  <c r="F164" i="1"/>
  <c r="G164" i="1"/>
  <c r="N163" i="1"/>
  <c r="O163" i="1"/>
  <c r="F163" i="1"/>
  <c r="G163" i="1"/>
  <c r="N162" i="1"/>
  <c r="O162" i="1"/>
  <c r="F162" i="1"/>
  <c r="G162" i="1"/>
  <c r="N161" i="1"/>
  <c r="O161" i="1"/>
  <c r="F161" i="1"/>
  <c r="G161" i="1"/>
  <c r="N160" i="1"/>
  <c r="O160" i="1"/>
  <c r="F160" i="1"/>
  <c r="G160" i="1"/>
  <c r="P119" i="1"/>
  <c r="H119" i="1"/>
  <c r="N154" i="1"/>
  <c r="O154" i="1"/>
  <c r="F154" i="1"/>
  <c r="G154" i="1"/>
  <c r="N153" i="1"/>
  <c r="O153" i="1"/>
  <c r="F153" i="1"/>
  <c r="G153" i="1"/>
  <c r="F91" i="1"/>
  <c r="G91" i="1"/>
  <c r="H91" i="1"/>
  <c r="G93" i="1"/>
  <c r="H93" i="1"/>
  <c r="F93" i="1"/>
  <c r="F90" i="1"/>
  <c r="G90" i="1"/>
  <c r="H90" i="1"/>
  <c r="E92" i="1"/>
  <c r="D92" i="1"/>
  <c r="C92" i="1"/>
  <c r="B92" i="1"/>
  <c r="N148" i="1"/>
  <c r="O148" i="1"/>
  <c r="N213" i="1"/>
  <c r="O213" i="1"/>
  <c r="F148" i="1"/>
  <c r="G148" i="1"/>
  <c r="N212" i="1"/>
  <c r="O212" i="1"/>
  <c r="N147" i="1"/>
  <c r="O147" i="1"/>
  <c r="F147" i="1"/>
  <c r="G147" i="1"/>
  <c r="N146" i="1"/>
  <c r="O146" i="1"/>
  <c r="N211" i="1"/>
  <c r="O211" i="1"/>
  <c r="F146" i="1"/>
  <c r="G146" i="1"/>
  <c r="N145" i="1"/>
  <c r="O145" i="1"/>
  <c r="N210" i="1"/>
  <c r="O210" i="1"/>
  <c r="F145" i="1"/>
  <c r="G145" i="1"/>
  <c r="N209" i="1"/>
  <c r="O209" i="1"/>
  <c r="N144" i="1"/>
  <c r="O144" i="1"/>
  <c r="F144" i="1"/>
  <c r="G144" i="1"/>
  <c r="N143" i="1"/>
  <c r="O143" i="1"/>
  <c r="N208" i="1"/>
  <c r="O208" i="1"/>
  <c r="F143" i="1"/>
  <c r="G143" i="1"/>
  <c r="N207" i="1"/>
  <c r="O207" i="1"/>
  <c r="N142" i="1"/>
  <c r="O142" i="1"/>
  <c r="F142" i="1"/>
  <c r="G142" i="1"/>
  <c r="N141" i="1"/>
  <c r="O141" i="1"/>
  <c r="N206" i="1"/>
  <c r="O206" i="1"/>
  <c r="F141" i="1"/>
  <c r="G141" i="1"/>
  <c r="N205" i="1"/>
  <c r="O205" i="1"/>
  <c r="N140" i="1"/>
  <c r="O140" i="1"/>
  <c r="F140" i="1"/>
  <c r="G140" i="1"/>
  <c r="N139" i="1"/>
  <c r="O139" i="1"/>
  <c r="N204" i="1"/>
  <c r="O204" i="1"/>
  <c r="F139" i="1"/>
  <c r="G139" i="1"/>
  <c r="N203" i="1"/>
  <c r="O203" i="1"/>
  <c r="N138" i="1"/>
  <c r="O138" i="1"/>
  <c r="F138" i="1"/>
  <c r="G138" i="1"/>
  <c r="N137" i="1"/>
  <c r="O137" i="1"/>
  <c r="N202" i="1"/>
  <c r="O202" i="1"/>
  <c r="F137" i="1"/>
  <c r="G137" i="1"/>
  <c r="N68" i="1"/>
  <c r="O68" i="1"/>
  <c r="P68" i="1"/>
  <c r="F68" i="1"/>
  <c r="G68" i="1"/>
  <c r="H68" i="1"/>
  <c r="N152" i="1"/>
  <c r="O152" i="1"/>
  <c r="N37" i="1"/>
  <c r="O37" i="1"/>
  <c r="P37" i="1"/>
  <c r="N36" i="1"/>
  <c r="O36" i="1"/>
  <c r="P36" i="1"/>
  <c r="N35" i="1"/>
  <c r="O35" i="1"/>
  <c r="P35" i="1"/>
  <c r="N34" i="1"/>
  <c r="O34" i="1"/>
  <c r="P34" i="1"/>
  <c r="N33" i="1"/>
  <c r="O33" i="1"/>
  <c r="P33" i="1"/>
  <c r="N32" i="1"/>
  <c r="O32" i="1"/>
  <c r="P32" i="1"/>
  <c r="N31" i="1"/>
  <c r="O31" i="1"/>
  <c r="P31" i="1"/>
  <c r="N30" i="1"/>
  <c r="O30" i="1"/>
  <c r="P30" i="1"/>
  <c r="N29" i="1"/>
  <c r="O29" i="1"/>
  <c r="P29" i="1"/>
  <c r="M54" i="1"/>
  <c r="M184" i="1" s="1"/>
  <c r="N24" i="1"/>
  <c r="O24" i="1"/>
  <c r="P24" i="1"/>
  <c r="N23" i="1"/>
  <c r="O23" i="1"/>
  <c r="P23" i="1"/>
  <c r="N22" i="1"/>
  <c r="O22" i="1"/>
  <c r="P22" i="1"/>
  <c r="N18" i="1"/>
  <c r="O18" i="1"/>
  <c r="P18" i="1"/>
  <c r="N17" i="1"/>
  <c r="O17" i="1"/>
  <c r="P17" i="1"/>
  <c r="N132" i="1"/>
  <c r="O132" i="1"/>
  <c r="P132" i="1"/>
  <c r="M197" i="1"/>
  <c r="N16" i="1"/>
  <c r="O16" i="1"/>
  <c r="P16" i="1"/>
  <c r="N15" i="1"/>
  <c r="O15" i="1"/>
  <c r="P15" i="1"/>
  <c r="N14" i="1"/>
  <c r="O14" i="1"/>
  <c r="P14" i="1"/>
  <c r="N13" i="1"/>
  <c r="O13" i="1"/>
  <c r="P13" i="1"/>
  <c r="N12" i="1"/>
  <c r="O12" i="1"/>
  <c r="P12" i="1"/>
  <c r="N11" i="1"/>
  <c r="O11" i="1"/>
  <c r="P11" i="1"/>
  <c r="N10" i="1"/>
  <c r="O10" i="1"/>
  <c r="P10" i="1"/>
  <c r="N131" i="1"/>
  <c r="O131" i="1"/>
  <c r="P131" i="1"/>
  <c r="M196" i="1"/>
  <c r="N9" i="1"/>
  <c r="O9" i="1"/>
  <c r="P9" i="1"/>
  <c r="N8" i="1"/>
  <c r="O8" i="1"/>
  <c r="P8" i="1"/>
  <c r="N7" i="1"/>
  <c r="O7" i="1"/>
  <c r="P7" i="1"/>
  <c r="N248" i="1"/>
  <c r="O248" i="1"/>
  <c r="P248" i="1"/>
  <c r="N130" i="1"/>
  <c r="O130" i="1"/>
  <c r="P130" i="1"/>
  <c r="M195" i="1"/>
  <c r="N249" i="1"/>
  <c r="O249" i="1"/>
  <c r="P249" i="1"/>
  <c r="N250" i="1"/>
  <c r="O250" i="1"/>
  <c r="P250" i="1"/>
  <c r="N251" i="1"/>
  <c r="O251" i="1"/>
  <c r="P251" i="1"/>
  <c r="N252" i="1"/>
  <c r="O252" i="1"/>
  <c r="P252" i="1"/>
  <c r="N253" i="1"/>
  <c r="O253" i="1"/>
  <c r="P253" i="1"/>
  <c r="N254" i="1"/>
  <c r="O254" i="1"/>
  <c r="P254" i="1"/>
  <c r="N255" i="1"/>
  <c r="O255" i="1"/>
  <c r="P255" i="1"/>
  <c r="N129" i="1"/>
  <c r="O129" i="1"/>
  <c r="P129" i="1"/>
  <c r="M194" i="1"/>
  <c r="N256" i="1"/>
  <c r="O256" i="1"/>
  <c r="P256" i="1"/>
  <c r="N257" i="1"/>
  <c r="O257" i="1"/>
  <c r="P257" i="1"/>
  <c r="N258" i="1"/>
  <c r="O258" i="1"/>
  <c r="P258" i="1"/>
  <c r="N259" i="1"/>
  <c r="O259" i="1"/>
  <c r="P259" i="1"/>
  <c r="N262" i="1"/>
  <c r="O262" i="1"/>
  <c r="N263" i="1"/>
  <c r="O263" i="1"/>
  <c r="N264" i="1"/>
  <c r="O264" i="1"/>
  <c r="N128" i="1"/>
  <c r="O128" i="1"/>
  <c r="P128" i="1"/>
  <c r="M193" i="1"/>
  <c r="N240" i="1"/>
  <c r="O240" i="1"/>
  <c r="P240" i="1"/>
  <c r="N241" i="1"/>
  <c r="O241" i="1"/>
  <c r="P241" i="1"/>
  <c r="N242" i="1"/>
  <c r="O242" i="1"/>
  <c r="P242" i="1"/>
  <c r="N187" i="1"/>
  <c r="O187" i="1"/>
  <c r="N127" i="1"/>
  <c r="O127" i="1"/>
  <c r="P127" i="1"/>
  <c r="M192" i="1"/>
  <c r="N126" i="1"/>
  <c r="O126" i="1"/>
  <c r="P126" i="1"/>
  <c r="M191" i="1"/>
  <c r="N117" i="1"/>
  <c r="O117" i="1"/>
  <c r="P117" i="1"/>
  <c r="M182" i="1"/>
  <c r="N116" i="1"/>
  <c r="O116" i="1"/>
  <c r="P116" i="1"/>
  <c r="M181" i="1"/>
  <c r="N115" i="1"/>
  <c r="O115" i="1"/>
  <c r="P115" i="1"/>
  <c r="M180" i="1"/>
  <c r="N114" i="1"/>
  <c r="O114" i="1"/>
  <c r="P114" i="1"/>
  <c r="M179" i="1"/>
  <c r="N113" i="1"/>
  <c r="O113" i="1"/>
  <c r="P113" i="1"/>
  <c r="M178" i="1"/>
  <c r="N112" i="1"/>
  <c r="O112" i="1"/>
  <c r="P112" i="1"/>
  <c r="M177" i="1"/>
  <c r="N111" i="1"/>
  <c r="O111" i="1"/>
  <c r="P111" i="1"/>
  <c r="M176" i="1"/>
  <c r="N110" i="1"/>
  <c r="O110" i="1"/>
  <c r="P110" i="1"/>
  <c r="M175" i="1"/>
  <c r="N109" i="1"/>
  <c r="O109" i="1"/>
  <c r="P109" i="1"/>
  <c r="M174" i="1"/>
  <c r="N108" i="1"/>
  <c r="O108" i="1"/>
  <c r="P108" i="1"/>
  <c r="M173" i="1"/>
  <c r="N244" i="1"/>
  <c r="O244" i="1"/>
  <c r="P244" i="1"/>
  <c r="N107" i="1"/>
  <c r="O107" i="1"/>
  <c r="P107" i="1"/>
  <c r="M172" i="1"/>
  <c r="N106" i="1"/>
  <c r="O106" i="1"/>
  <c r="P106" i="1"/>
  <c r="M171" i="1"/>
  <c r="N105" i="1"/>
  <c r="O105" i="1"/>
  <c r="P105" i="1"/>
  <c r="M170" i="1"/>
  <c r="N104" i="1"/>
  <c r="O104" i="1"/>
  <c r="P104" i="1"/>
  <c r="M169" i="1"/>
  <c r="N103" i="1"/>
  <c r="O103" i="1"/>
  <c r="P103" i="1"/>
  <c r="M168" i="1"/>
  <c r="N243" i="1"/>
  <c r="O243" i="1"/>
  <c r="P243" i="1"/>
  <c r="N53" i="1"/>
  <c r="O53" i="1"/>
  <c r="P53" i="1"/>
  <c r="N52" i="1"/>
  <c r="O52" i="1"/>
  <c r="P52" i="1"/>
  <c r="N51" i="1"/>
  <c r="O51" i="1"/>
  <c r="P51" i="1"/>
  <c r="N50" i="1"/>
  <c r="O50" i="1"/>
  <c r="P50" i="1"/>
  <c r="N49" i="1"/>
  <c r="O49" i="1"/>
  <c r="P49" i="1"/>
  <c r="N48" i="1"/>
  <c r="O48" i="1"/>
  <c r="P48" i="1"/>
  <c r="N47" i="1"/>
  <c r="O47" i="1"/>
  <c r="P47" i="1"/>
  <c r="N46" i="1"/>
  <c r="O46" i="1"/>
  <c r="P46" i="1"/>
  <c r="N45" i="1"/>
  <c r="O45" i="1"/>
  <c r="P45" i="1"/>
  <c r="N44" i="1"/>
  <c r="O44" i="1"/>
  <c r="P44" i="1"/>
  <c r="N43" i="1"/>
  <c r="O43" i="1"/>
  <c r="P43" i="1"/>
  <c r="N42" i="1"/>
  <c r="O42" i="1"/>
  <c r="P42" i="1"/>
  <c r="N41" i="1"/>
  <c r="O41" i="1"/>
  <c r="P41" i="1"/>
  <c r="N40" i="1"/>
  <c r="O40" i="1"/>
  <c r="P40" i="1"/>
  <c r="N39" i="1"/>
  <c r="O39" i="1"/>
  <c r="P39" i="1"/>
  <c r="N38" i="1"/>
  <c r="O38" i="1"/>
  <c r="P38" i="1"/>
  <c r="L192" i="1"/>
  <c r="L27" i="1"/>
  <c r="L158" i="1"/>
  <c r="L156" i="1"/>
  <c r="L197" i="1"/>
  <c r="L196" i="1"/>
  <c r="L195" i="1"/>
  <c r="L194" i="1"/>
  <c r="L193" i="1"/>
  <c r="L191" i="1"/>
  <c r="K27" i="1"/>
  <c r="K156" i="1"/>
  <c r="K158" i="1"/>
  <c r="K197" i="1"/>
  <c r="K196" i="1"/>
  <c r="K195" i="1"/>
  <c r="K194" i="1"/>
  <c r="K193" i="1"/>
  <c r="K191" i="1"/>
  <c r="K192" i="1"/>
  <c r="J27" i="1"/>
  <c r="J156" i="1"/>
  <c r="J158" i="1"/>
  <c r="J197" i="1"/>
  <c r="J196" i="1"/>
  <c r="J195" i="1"/>
  <c r="J194" i="1"/>
  <c r="J193" i="1"/>
  <c r="J191" i="1"/>
  <c r="J192" i="1"/>
  <c r="F11" i="1"/>
  <c r="G11" i="1"/>
  <c r="H11" i="1"/>
  <c r="F252" i="1"/>
  <c r="G252" i="1"/>
  <c r="H252" i="1"/>
  <c r="F152" i="1"/>
  <c r="G152" i="1"/>
  <c r="F38" i="1"/>
  <c r="G38" i="1"/>
  <c r="H38" i="1"/>
  <c r="F53" i="1"/>
  <c r="G53" i="1"/>
  <c r="H53" i="1"/>
  <c r="F262" i="1"/>
  <c r="G262" i="1"/>
  <c r="F34" i="1"/>
  <c r="G34" i="1"/>
  <c r="H34" i="1"/>
  <c r="F43" i="1"/>
  <c r="G43" i="1"/>
  <c r="H43" i="1"/>
  <c r="F7" i="1"/>
  <c r="G7" i="1"/>
  <c r="H7" i="1"/>
  <c r="F37" i="1"/>
  <c r="G37" i="1"/>
  <c r="H37" i="1"/>
  <c r="F263" i="1"/>
  <c r="G263" i="1"/>
  <c r="F104" i="1"/>
  <c r="G104" i="1"/>
  <c r="H104" i="1"/>
  <c r="E169" i="1"/>
  <c r="F12" i="1"/>
  <c r="G12" i="1"/>
  <c r="H12" i="1"/>
  <c r="F44" i="1"/>
  <c r="G44" i="1"/>
  <c r="H44" i="1"/>
  <c r="F36" i="1"/>
  <c r="G36" i="1"/>
  <c r="H36" i="1"/>
  <c r="F264" i="1"/>
  <c r="G264" i="1"/>
  <c r="F33" i="1"/>
  <c r="G33" i="1"/>
  <c r="H33" i="1"/>
  <c r="F14" i="1"/>
  <c r="G14" i="1"/>
  <c r="H14" i="1"/>
  <c r="F253" i="1"/>
  <c r="G253" i="1"/>
  <c r="H253" i="1"/>
  <c r="F17" i="1"/>
  <c r="G17" i="1"/>
  <c r="H17" i="1"/>
  <c r="F109" i="1"/>
  <c r="G109" i="1"/>
  <c r="H109" i="1"/>
  <c r="E174" i="1"/>
  <c r="F45" i="1"/>
  <c r="G45" i="1"/>
  <c r="H45" i="1"/>
  <c r="F110" i="1"/>
  <c r="G110" i="1"/>
  <c r="H110" i="1"/>
  <c r="E175" i="1"/>
  <c r="F254" i="1"/>
  <c r="G254" i="1"/>
  <c r="H254" i="1"/>
  <c r="F32" i="1"/>
  <c r="G32" i="1"/>
  <c r="H32" i="1"/>
  <c r="F111" i="1"/>
  <c r="G111" i="1"/>
  <c r="H111" i="1"/>
  <c r="E176" i="1"/>
  <c r="F8" i="1"/>
  <c r="G8" i="1"/>
  <c r="H8" i="1"/>
  <c r="F105" i="1"/>
  <c r="G105" i="1"/>
  <c r="H105" i="1"/>
  <c r="E170" i="1"/>
  <c r="F112" i="1"/>
  <c r="G112" i="1"/>
  <c r="H112" i="1"/>
  <c r="E177" i="1"/>
  <c r="F46" i="1"/>
  <c r="G46" i="1"/>
  <c r="H46" i="1"/>
  <c r="F249" i="1"/>
  <c r="G249" i="1"/>
  <c r="H249" i="1"/>
  <c r="F47" i="1"/>
  <c r="G47" i="1"/>
  <c r="H47" i="1"/>
  <c r="F113" i="1"/>
  <c r="G113" i="1"/>
  <c r="H113" i="1"/>
  <c r="E178" i="1"/>
  <c r="F39" i="1"/>
  <c r="G39" i="1"/>
  <c r="H39" i="1"/>
  <c r="F31" i="1"/>
  <c r="G31" i="1"/>
  <c r="H31" i="1"/>
  <c r="F15" i="1"/>
  <c r="G15" i="1"/>
  <c r="H15" i="1"/>
  <c r="F114" i="1"/>
  <c r="G114" i="1"/>
  <c r="H114" i="1"/>
  <c r="E179" i="1"/>
  <c r="F248" i="1"/>
  <c r="G248" i="1"/>
  <c r="H248" i="1"/>
  <c r="F108" i="1"/>
  <c r="G108" i="1"/>
  <c r="H108" i="1"/>
  <c r="E173" i="1"/>
  <c r="F255" i="1"/>
  <c r="G255" i="1"/>
  <c r="H255" i="1"/>
  <c r="F240" i="1"/>
  <c r="G240" i="1"/>
  <c r="H240" i="1"/>
  <c r="F48" i="1"/>
  <c r="G48" i="1"/>
  <c r="H48" i="1"/>
  <c r="F22" i="1"/>
  <c r="G22" i="1"/>
  <c r="H22" i="1"/>
  <c r="E155" i="1"/>
  <c r="E156" i="1"/>
  <c r="E158" i="1"/>
  <c r="F250" i="1"/>
  <c r="G250" i="1"/>
  <c r="H250" i="1"/>
  <c r="F40" i="1"/>
  <c r="G40" i="1"/>
  <c r="H40" i="1"/>
  <c r="F30" i="1"/>
  <c r="G30" i="1"/>
  <c r="H30" i="1"/>
  <c r="F49" i="1"/>
  <c r="G49" i="1"/>
  <c r="H49" i="1"/>
  <c r="F50" i="1"/>
  <c r="G50" i="1"/>
  <c r="H50" i="1"/>
  <c r="F116" i="1"/>
  <c r="G116" i="1"/>
  <c r="H116" i="1"/>
  <c r="E181" i="1"/>
  <c r="F9" i="1"/>
  <c r="G9" i="1"/>
  <c r="H9" i="1"/>
  <c r="F106" i="1"/>
  <c r="G106" i="1"/>
  <c r="H106" i="1"/>
  <c r="E171" i="1"/>
  <c r="F103" i="1"/>
  <c r="G103" i="1"/>
  <c r="H103" i="1"/>
  <c r="E168" i="1"/>
  <c r="F241" i="1"/>
  <c r="G241" i="1"/>
  <c r="H241" i="1"/>
  <c r="F256" i="1"/>
  <c r="G256" i="1"/>
  <c r="H256" i="1"/>
  <c r="F16" i="1"/>
  <c r="G16" i="1"/>
  <c r="H16" i="1"/>
  <c r="F117" i="1"/>
  <c r="G117" i="1"/>
  <c r="H117" i="1"/>
  <c r="E182" i="1"/>
  <c r="F29" i="1"/>
  <c r="G29" i="1"/>
  <c r="H29" i="1"/>
  <c r="E54" i="1"/>
  <c r="E184" i="1" s="1"/>
  <c r="F13" i="1"/>
  <c r="G13" i="1"/>
  <c r="H13" i="1"/>
  <c r="F35" i="1"/>
  <c r="G35" i="1"/>
  <c r="H35" i="1"/>
  <c r="F51" i="1"/>
  <c r="G51" i="1"/>
  <c r="H51" i="1"/>
  <c r="F242" i="1"/>
  <c r="G242" i="1"/>
  <c r="H242" i="1"/>
  <c r="F107" i="1"/>
  <c r="G107" i="1"/>
  <c r="H107" i="1"/>
  <c r="E172" i="1"/>
  <c r="F52" i="1"/>
  <c r="G52" i="1"/>
  <c r="H52" i="1"/>
  <c r="F128" i="1"/>
  <c r="G128" i="1"/>
  <c r="H128" i="1"/>
  <c r="E193" i="1"/>
  <c r="F243" i="1"/>
  <c r="G243" i="1"/>
  <c r="H243" i="1"/>
  <c r="F118" i="1"/>
  <c r="G118" i="1"/>
  <c r="H118" i="1"/>
  <c r="E183" i="1"/>
  <c r="F24" i="1"/>
  <c r="G24" i="1"/>
  <c r="H24" i="1"/>
  <c r="F251" i="1"/>
  <c r="G251" i="1"/>
  <c r="H251" i="1"/>
  <c r="F257" i="1"/>
  <c r="G257" i="1"/>
  <c r="H257" i="1"/>
  <c r="F10" i="1"/>
  <c r="G10" i="1"/>
  <c r="H10" i="1"/>
  <c r="F244" i="1"/>
  <c r="G244" i="1"/>
  <c r="H244" i="1"/>
  <c r="F18" i="1"/>
  <c r="G18" i="1"/>
  <c r="H18" i="1"/>
  <c r="F129" i="1"/>
  <c r="G129" i="1"/>
  <c r="H129" i="1"/>
  <c r="E194" i="1"/>
  <c r="F126" i="1"/>
  <c r="G126" i="1"/>
  <c r="H126" i="1"/>
  <c r="E191" i="1"/>
  <c r="F130" i="1"/>
  <c r="G130" i="1"/>
  <c r="H130" i="1"/>
  <c r="E195" i="1"/>
  <c r="F41" i="1"/>
  <c r="G41" i="1"/>
  <c r="H41" i="1"/>
  <c r="F23" i="1"/>
  <c r="G23" i="1"/>
  <c r="H23" i="1"/>
  <c r="F127" i="1"/>
  <c r="G127" i="1"/>
  <c r="H127" i="1"/>
  <c r="E192" i="1"/>
  <c r="F258" i="1"/>
  <c r="G258" i="1"/>
  <c r="H258" i="1"/>
  <c r="F42" i="1"/>
  <c r="G42" i="1"/>
  <c r="H42" i="1"/>
  <c r="F131" i="1"/>
  <c r="G131" i="1"/>
  <c r="H131" i="1"/>
  <c r="E196" i="1"/>
  <c r="F132" i="1"/>
  <c r="G132" i="1"/>
  <c r="H132" i="1"/>
  <c r="E197" i="1"/>
  <c r="F187" i="1"/>
  <c r="G187" i="1"/>
  <c r="F259" i="1"/>
  <c r="G259" i="1"/>
  <c r="H259" i="1"/>
  <c r="F115" i="1"/>
  <c r="G115" i="1"/>
  <c r="H115" i="1"/>
  <c r="E180" i="1"/>
  <c r="D156" i="1"/>
  <c r="D158" i="1"/>
  <c r="C156" i="1"/>
  <c r="C158" i="1"/>
  <c r="B156" i="1"/>
  <c r="B158" i="1"/>
  <c r="N136" i="1"/>
  <c r="F136" i="1"/>
  <c r="P47" i="3"/>
  <c r="P33" i="3"/>
  <c r="P46" i="3"/>
  <c r="P38" i="3"/>
  <c r="P45" i="3"/>
  <c r="P28" i="3"/>
  <c r="P44" i="3"/>
  <c r="P40" i="3"/>
  <c r="P43" i="3"/>
  <c r="P37" i="3"/>
  <c r="P42" i="3"/>
  <c r="P34" i="3"/>
  <c r="P41" i="3"/>
  <c r="P36" i="3"/>
  <c r="P32" i="3"/>
  <c r="P35" i="3"/>
  <c r="P39" i="3"/>
  <c r="P31" i="3"/>
  <c r="P30" i="3"/>
  <c r="P29" i="3"/>
  <c r="P27" i="3"/>
  <c r="P26" i="3"/>
  <c r="P25" i="3"/>
  <c r="P23" i="3"/>
  <c r="O13" i="3"/>
  <c r="N13" i="3"/>
  <c r="H37" i="3"/>
  <c r="H36" i="3"/>
  <c r="H35" i="3"/>
  <c r="H34" i="3"/>
  <c r="H33" i="3"/>
  <c r="H32" i="3"/>
  <c r="H47" i="3"/>
  <c r="H31" i="3"/>
  <c r="H46" i="3"/>
  <c r="H30" i="3"/>
  <c r="H45" i="3"/>
  <c r="H29" i="3"/>
  <c r="H38" i="3"/>
  <c r="H28" i="3"/>
  <c r="H43" i="3"/>
  <c r="H27" i="3"/>
  <c r="H42" i="3"/>
  <c r="H26" i="3"/>
  <c r="H41" i="3"/>
  <c r="H25" i="3"/>
  <c r="H44" i="3"/>
  <c r="H23" i="3"/>
  <c r="H40" i="3"/>
  <c r="H39" i="3"/>
  <c r="F13" i="3"/>
  <c r="G13" i="3"/>
  <c r="L168" i="1"/>
  <c r="L119" i="1"/>
  <c r="L54" i="1"/>
  <c r="L159" i="1"/>
  <c r="K54" i="1"/>
  <c r="K159" i="1"/>
  <c r="K168" i="1"/>
  <c r="K119" i="1"/>
  <c r="K184" i="1" s="1"/>
  <c r="J54" i="1"/>
  <c r="J159" i="1"/>
  <c r="J168" i="1"/>
  <c r="J119" i="1"/>
  <c r="J184" i="1" s="1"/>
  <c r="D54" i="1"/>
  <c r="D159" i="1"/>
  <c r="D191" i="1"/>
  <c r="D133" i="1"/>
  <c r="D168" i="1"/>
  <c r="D119" i="1"/>
  <c r="C54" i="1"/>
  <c r="C159" i="1"/>
  <c r="C191" i="1"/>
  <c r="C133" i="1"/>
  <c r="C198" i="1" s="1"/>
  <c r="C168" i="1"/>
  <c r="C119" i="1"/>
  <c r="C184" i="1" s="1"/>
  <c r="B168" i="1"/>
  <c r="B119" i="1"/>
  <c r="B54" i="1"/>
  <c r="B159" i="1"/>
  <c r="B191" i="1"/>
  <c r="B133" i="1"/>
  <c r="B198" i="1" s="1"/>
  <c r="P98" i="3" l="1"/>
  <c r="H98" i="3"/>
  <c r="P18" i="3"/>
  <c r="M48" i="3"/>
  <c r="P74" i="3"/>
  <c r="H18" i="3"/>
  <c r="E48" i="3"/>
  <c r="H74" i="3"/>
  <c r="N28" i="3"/>
  <c r="O28" i="3"/>
  <c r="O30" i="3"/>
  <c r="N30" i="3"/>
  <c r="N33" i="3"/>
  <c r="O33" i="3"/>
  <c r="O36" i="3"/>
  <c r="N36" i="3"/>
  <c r="N37" i="3"/>
  <c r="O37" i="3"/>
  <c r="N38" i="3"/>
  <c r="O38" i="3"/>
  <c r="O39" i="3"/>
  <c r="N39" i="3"/>
  <c r="N40" i="3"/>
  <c r="O40" i="3"/>
  <c r="O41" i="3"/>
  <c r="N41" i="3"/>
  <c r="O42" i="3"/>
  <c r="N42" i="3"/>
  <c r="O43" i="3"/>
  <c r="N43" i="3"/>
  <c r="O44" i="3"/>
  <c r="N44" i="3"/>
  <c r="N45" i="3"/>
  <c r="O45" i="3"/>
  <c r="N46" i="3"/>
  <c r="O46" i="3"/>
  <c r="N47" i="3"/>
  <c r="O47" i="3"/>
  <c r="O64" i="3"/>
  <c r="N64" i="3"/>
  <c r="L68" i="3"/>
  <c r="N65" i="3"/>
  <c r="O65" i="3"/>
  <c r="N66" i="3"/>
  <c r="O66" i="3"/>
  <c r="N67" i="3"/>
  <c r="O67" i="3"/>
  <c r="N69" i="3"/>
  <c r="O69" i="3"/>
  <c r="N70" i="3"/>
  <c r="O70" i="3"/>
  <c r="O71" i="3"/>
  <c r="N71" i="3"/>
  <c r="O72" i="3"/>
  <c r="N72" i="3"/>
  <c r="N73" i="3"/>
  <c r="O73" i="3"/>
  <c r="N23" i="3"/>
  <c r="O23" i="3"/>
  <c r="O26" i="3"/>
  <c r="N26" i="3"/>
  <c r="O27" i="3"/>
  <c r="N27" i="3"/>
  <c r="N29" i="3"/>
  <c r="O29" i="3"/>
  <c r="O32" i="3"/>
  <c r="N32" i="3"/>
  <c r="N35" i="3"/>
  <c r="O35" i="3"/>
  <c r="O85" i="3"/>
  <c r="N85" i="3"/>
  <c r="O86" i="3"/>
  <c r="N86" i="3"/>
  <c r="O90" i="3"/>
  <c r="N90" i="3"/>
  <c r="O92" i="3"/>
  <c r="N92" i="3"/>
  <c r="O93" i="3"/>
  <c r="N93" i="3"/>
  <c r="O94" i="3"/>
  <c r="N94" i="3"/>
  <c r="N95" i="3"/>
  <c r="O95" i="3"/>
  <c r="N96" i="3"/>
  <c r="O96" i="3"/>
  <c r="O25" i="3"/>
  <c r="N25" i="3"/>
  <c r="L24" i="3"/>
  <c r="O31" i="3"/>
  <c r="N31" i="3"/>
  <c r="N34" i="3"/>
  <c r="O34" i="3"/>
  <c r="N87" i="3"/>
  <c r="O87" i="3"/>
  <c r="N88" i="3"/>
  <c r="O88" i="3"/>
  <c r="N89" i="3"/>
  <c r="O89" i="3"/>
  <c r="O91" i="3"/>
  <c r="N91" i="3"/>
  <c r="N97" i="3"/>
  <c r="O97" i="3"/>
  <c r="F26" i="3"/>
  <c r="G26" i="3"/>
  <c r="G29" i="3"/>
  <c r="F29" i="3"/>
  <c r="G36" i="3"/>
  <c r="F36" i="3"/>
  <c r="G37" i="3"/>
  <c r="F37" i="3"/>
  <c r="F38" i="3"/>
  <c r="G38" i="3"/>
  <c r="F39" i="3"/>
  <c r="G39" i="3"/>
  <c r="F40" i="3"/>
  <c r="G40" i="3"/>
  <c r="G41" i="3"/>
  <c r="F41" i="3"/>
  <c r="F42" i="3"/>
  <c r="G42" i="3"/>
  <c r="G43" i="3"/>
  <c r="F43" i="3"/>
  <c r="F44" i="3"/>
  <c r="G44" i="3"/>
  <c r="G45" i="3"/>
  <c r="F45" i="3"/>
  <c r="F46" i="3"/>
  <c r="G46" i="3"/>
  <c r="G47" i="3"/>
  <c r="F47" i="3"/>
  <c r="F64" i="3"/>
  <c r="G64" i="3"/>
  <c r="D68" i="3"/>
  <c r="F65" i="3"/>
  <c r="G65" i="3"/>
  <c r="F66" i="3"/>
  <c r="G66" i="3"/>
  <c r="F67" i="3"/>
  <c r="G67" i="3"/>
  <c r="G69" i="3"/>
  <c r="F69" i="3"/>
  <c r="F70" i="3"/>
  <c r="G70" i="3"/>
  <c r="F71" i="3"/>
  <c r="G71" i="3"/>
  <c r="G72" i="3"/>
  <c r="F72" i="3"/>
  <c r="G73" i="3"/>
  <c r="F73" i="3"/>
  <c r="G23" i="3"/>
  <c r="F23" i="3"/>
  <c r="G27" i="3"/>
  <c r="F27" i="3"/>
  <c r="F31" i="3"/>
  <c r="G31" i="3"/>
  <c r="G33" i="3"/>
  <c r="F33" i="3"/>
  <c r="G34" i="3"/>
  <c r="F34" i="3"/>
  <c r="G85" i="3"/>
  <c r="F85" i="3"/>
  <c r="F89" i="3"/>
  <c r="G89" i="3"/>
  <c r="G94" i="3"/>
  <c r="F94" i="3"/>
  <c r="F95" i="3"/>
  <c r="G95" i="3"/>
  <c r="G97" i="3"/>
  <c r="F97" i="3"/>
  <c r="F25" i="3"/>
  <c r="G25" i="3"/>
  <c r="D24" i="3"/>
  <c r="G28" i="3"/>
  <c r="F28" i="3"/>
  <c r="G30" i="3"/>
  <c r="F30" i="3"/>
  <c r="G32" i="3"/>
  <c r="F32" i="3"/>
  <c r="G35" i="3"/>
  <c r="F35" i="3"/>
  <c r="F86" i="3"/>
  <c r="G86" i="3"/>
  <c r="F87" i="3"/>
  <c r="G87" i="3"/>
  <c r="F88" i="3"/>
  <c r="G88" i="3"/>
  <c r="F90" i="3"/>
  <c r="G90" i="3"/>
  <c r="F91" i="3"/>
  <c r="G91" i="3"/>
  <c r="G92" i="3"/>
  <c r="F92" i="3"/>
  <c r="F93" i="3"/>
  <c r="G93" i="3"/>
  <c r="F96" i="3"/>
  <c r="G96" i="3"/>
  <c r="N198" i="1"/>
  <c r="O198" i="1"/>
  <c r="N228" i="1"/>
  <c r="O228" i="1"/>
  <c r="F198" i="1"/>
  <c r="G198" i="1"/>
  <c r="F184" i="1"/>
  <c r="G184" i="1"/>
  <c r="F156" i="1"/>
  <c r="G156" i="1"/>
  <c r="F158" i="1"/>
  <c r="G158" i="1"/>
  <c r="G92" i="1"/>
  <c r="H92" i="1"/>
  <c r="F92" i="1"/>
  <c r="N54" i="1"/>
  <c r="O54" i="1"/>
  <c r="P54" i="1"/>
  <c r="N25" i="1"/>
  <c r="O25" i="1"/>
  <c r="P25" i="1"/>
  <c r="M27" i="1"/>
  <c r="N26" i="1"/>
  <c r="O26" i="1"/>
  <c r="P26" i="1"/>
  <c r="N28" i="1"/>
  <c r="O28" i="1"/>
  <c r="P28" i="1"/>
  <c r="N90" i="1"/>
  <c r="P90" i="1"/>
  <c r="M92" i="1"/>
  <c r="M155" i="1"/>
  <c r="O90" i="1"/>
  <c r="N91" i="1"/>
  <c r="P91" i="1"/>
  <c r="M156" i="1"/>
  <c r="O91" i="1"/>
  <c r="N93" i="1"/>
  <c r="O93" i="1"/>
  <c r="P93" i="1"/>
  <c r="M158" i="1"/>
  <c r="N197" i="1"/>
  <c r="O197" i="1"/>
  <c r="N227" i="1"/>
  <c r="O227" i="1"/>
  <c r="N196" i="1"/>
  <c r="O196" i="1"/>
  <c r="N226" i="1"/>
  <c r="O226" i="1"/>
  <c r="N195" i="1"/>
  <c r="O195" i="1"/>
  <c r="N225" i="1"/>
  <c r="O225" i="1"/>
  <c r="N194" i="1"/>
  <c r="O194" i="1"/>
  <c r="N224" i="1"/>
  <c r="O224" i="1"/>
  <c r="N193" i="1"/>
  <c r="O193" i="1"/>
  <c r="N223" i="1"/>
  <c r="O223" i="1"/>
  <c r="N192" i="1"/>
  <c r="O192" i="1"/>
  <c r="N222" i="1"/>
  <c r="O222" i="1"/>
  <c r="N191" i="1"/>
  <c r="O191" i="1"/>
  <c r="N221" i="1"/>
  <c r="O221" i="1"/>
  <c r="N182" i="1"/>
  <c r="O182" i="1"/>
  <c r="N181" i="1"/>
  <c r="O181" i="1"/>
  <c r="N180" i="1"/>
  <c r="O180" i="1"/>
  <c r="N179" i="1"/>
  <c r="O179" i="1"/>
  <c r="N178" i="1"/>
  <c r="O178" i="1"/>
  <c r="N177" i="1"/>
  <c r="O177" i="1"/>
  <c r="N176" i="1"/>
  <c r="O176" i="1"/>
  <c r="N175" i="1"/>
  <c r="O175" i="1"/>
  <c r="N174" i="1"/>
  <c r="O174" i="1"/>
  <c r="N173" i="1"/>
  <c r="O173" i="1"/>
  <c r="N172" i="1"/>
  <c r="O172" i="1"/>
  <c r="N171" i="1"/>
  <c r="O171" i="1"/>
  <c r="N170" i="1"/>
  <c r="O170" i="1"/>
  <c r="N169" i="1"/>
  <c r="O169" i="1"/>
  <c r="N168" i="1"/>
  <c r="O168" i="1"/>
  <c r="L155" i="1"/>
  <c r="L92" i="1"/>
  <c r="L157" i="1" s="1"/>
  <c r="K92" i="1"/>
  <c r="K157" i="1" s="1"/>
  <c r="K155" i="1"/>
  <c r="J92" i="1"/>
  <c r="J157" i="1" s="1"/>
  <c r="J155" i="1"/>
  <c r="F169" i="1"/>
  <c r="G169" i="1"/>
  <c r="F174" i="1"/>
  <c r="G174" i="1"/>
  <c r="F175" i="1"/>
  <c r="G175" i="1"/>
  <c r="F176" i="1"/>
  <c r="G176" i="1"/>
  <c r="F170" i="1"/>
  <c r="G170" i="1"/>
  <c r="F177" i="1"/>
  <c r="G177" i="1"/>
  <c r="F178" i="1"/>
  <c r="G178" i="1"/>
  <c r="F179" i="1"/>
  <c r="G179" i="1"/>
  <c r="F173" i="1"/>
  <c r="G173" i="1"/>
  <c r="F25" i="1"/>
  <c r="G25" i="1"/>
  <c r="H25" i="1"/>
  <c r="E27" i="1"/>
  <c r="E157" i="1" s="1"/>
  <c r="F26" i="1"/>
  <c r="G26" i="1"/>
  <c r="H26" i="1"/>
  <c r="F28" i="1"/>
  <c r="G28" i="1"/>
  <c r="H28" i="1"/>
  <c r="F181" i="1"/>
  <c r="G181" i="1"/>
  <c r="F171" i="1"/>
  <c r="G171" i="1"/>
  <c r="F168" i="1"/>
  <c r="G168" i="1"/>
  <c r="F182" i="1"/>
  <c r="G182" i="1"/>
  <c r="F54" i="1"/>
  <c r="G54" i="1"/>
  <c r="H54" i="1"/>
  <c r="F172" i="1"/>
  <c r="G172" i="1"/>
  <c r="F193" i="1"/>
  <c r="G193" i="1"/>
  <c r="F183" i="1"/>
  <c r="G183" i="1"/>
  <c r="F194" i="1"/>
  <c r="G194" i="1"/>
  <c r="F191" i="1"/>
  <c r="G191" i="1"/>
  <c r="F195" i="1"/>
  <c r="G195" i="1"/>
  <c r="F192" i="1"/>
  <c r="G192" i="1"/>
  <c r="F196" i="1"/>
  <c r="G196" i="1"/>
  <c r="F197" i="1"/>
  <c r="G197" i="1"/>
  <c r="F180" i="1"/>
  <c r="G180" i="1"/>
  <c r="L184" i="1"/>
  <c r="B184" i="1"/>
  <c r="L18" i="3"/>
  <c r="N14" i="3"/>
  <c r="O14" i="3"/>
  <c r="N15" i="3"/>
  <c r="O15" i="3"/>
  <c r="N16" i="3"/>
  <c r="O16" i="3"/>
  <c r="O17" i="3"/>
  <c r="N17" i="3"/>
  <c r="N19" i="3"/>
  <c r="O19" i="3"/>
  <c r="N20" i="3"/>
  <c r="O20" i="3"/>
  <c r="N21" i="3"/>
  <c r="O21" i="3"/>
  <c r="N22" i="3"/>
  <c r="O22" i="3"/>
  <c r="L74" i="3"/>
  <c r="O75" i="3"/>
  <c r="N75" i="3"/>
  <c r="N76" i="3"/>
  <c r="O76" i="3"/>
  <c r="O77" i="3"/>
  <c r="N77" i="3"/>
  <c r="N78" i="3"/>
  <c r="O78" i="3"/>
  <c r="O79" i="3"/>
  <c r="N79" i="3"/>
  <c r="N80" i="3"/>
  <c r="O80" i="3"/>
  <c r="O81" i="3"/>
  <c r="N81" i="3"/>
  <c r="O82" i="3"/>
  <c r="N82" i="3"/>
  <c r="N83" i="3"/>
  <c r="O83" i="3"/>
  <c r="N84" i="3"/>
  <c r="O84" i="3"/>
  <c r="D18" i="3"/>
  <c r="F14" i="3"/>
  <c r="G14" i="3"/>
  <c r="F15" i="3"/>
  <c r="G15" i="3"/>
  <c r="F16" i="3"/>
  <c r="G16" i="3"/>
  <c r="G17" i="3"/>
  <c r="F17" i="3"/>
  <c r="F19" i="3"/>
  <c r="G19" i="3"/>
  <c r="F20" i="3"/>
  <c r="G20" i="3"/>
  <c r="G21" i="3"/>
  <c r="F21" i="3"/>
  <c r="F22" i="3"/>
  <c r="G22" i="3"/>
  <c r="D74" i="3"/>
  <c r="F75" i="3"/>
  <c r="G75" i="3"/>
  <c r="F76" i="3"/>
  <c r="G76" i="3"/>
  <c r="F77" i="3"/>
  <c r="G77" i="3"/>
  <c r="F78" i="3"/>
  <c r="G78" i="3"/>
  <c r="F79" i="3"/>
  <c r="G79" i="3"/>
  <c r="G80" i="3"/>
  <c r="F80" i="3"/>
  <c r="F81" i="3"/>
  <c r="G81" i="3"/>
  <c r="F82" i="3"/>
  <c r="G82" i="3"/>
  <c r="G83" i="3"/>
  <c r="F83" i="3"/>
  <c r="F84" i="3"/>
  <c r="G84" i="3"/>
  <c r="D27" i="1"/>
  <c r="D157" i="1" s="1"/>
  <c r="D155" i="1"/>
  <c r="C27" i="1"/>
  <c r="C157" i="1" s="1"/>
  <c r="C155" i="1"/>
  <c r="B27" i="1"/>
  <c r="B157" i="1" s="1"/>
  <c r="B155" i="1"/>
  <c r="N119" i="1"/>
  <c r="O119" i="1"/>
  <c r="N159" i="1"/>
  <c r="O159" i="1"/>
  <c r="G159" i="1"/>
  <c r="F159" i="1"/>
  <c r="D198" i="1"/>
  <c r="F133" i="1"/>
  <c r="G133" i="1"/>
  <c r="D184" i="1"/>
  <c r="F119" i="1"/>
  <c r="G119" i="1"/>
  <c r="N48" i="3" l="1"/>
  <c r="O48" i="3"/>
  <c r="P48" i="3"/>
  <c r="F48" i="3"/>
  <c r="G48" i="3"/>
  <c r="H48" i="3"/>
  <c r="N68" i="3"/>
  <c r="O68" i="3"/>
  <c r="L98" i="3"/>
  <c r="O24" i="3"/>
  <c r="N24" i="3"/>
  <c r="G68" i="3"/>
  <c r="F68" i="3"/>
  <c r="D98" i="3"/>
  <c r="F24" i="3"/>
  <c r="G24" i="3"/>
  <c r="F157" i="1"/>
  <c r="G157" i="1"/>
  <c r="N27" i="1"/>
  <c r="O27" i="1"/>
  <c r="P27" i="1"/>
  <c r="N92" i="1"/>
  <c r="O92" i="1"/>
  <c r="P92" i="1"/>
  <c r="M157" i="1"/>
  <c r="N155" i="1"/>
  <c r="O155" i="1"/>
  <c r="N156" i="1"/>
  <c r="O156" i="1"/>
  <c r="N158" i="1"/>
  <c r="O158" i="1"/>
  <c r="F27" i="1"/>
  <c r="G27" i="1"/>
  <c r="H27" i="1"/>
  <c r="N184" i="1"/>
  <c r="O184" i="1"/>
  <c r="L48" i="3"/>
  <c r="N18" i="3"/>
  <c r="O18" i="3"/>
  <c r="N74" i="3"/>
  <c r="O74" i="3"/>
  <c r="D48" i="3"/>
  <c r="F18" i="3"/>
  <c r="G18" i="3"/>
  <c r="F74" i="3"/>
  <c r="G74" i="3"/>
  <c r="F155" i="1"/>
  <c r="G155" i="1"/>
  <c r="N98" i="3" l="1"/>
  <c r="O98" i="3"/>
  <c r="F98" i="3"/>
  <c r="G98" i="3"/>
  <c r="N157" i="1"/>
  <c r="O157" i="1"/>
</calcChain>
</file>

<file path=xl/sharedStrings.xml><?xml version="1.0" encoding="utf-8"?>
<sst xmlns="http://schemas.openxmlformats.org/spreadsheetml/2006/main" count="519" uniqueCount="155">
  <si>
    <t>Indicadores Turísticos Tenerife</t>
  </si>
  <si>
    <t>Fuente: Encuestas de Alojamientos Turístico ISTAC</t>
  </si>
  <si>
    <t>Viajeros entrados en hoteles y apartamentos. Indicadores de capacidad. Indicadores de ocupación y de rentabilidad.</t>
  </si>
  <si>
    <t>Viajeros entrados en establecimientos alojativos (hoteles y apartamentos)</t>
  </si>
  <si>
    <t>Total (hotel + apartamento)</t>
  </si>
  <si>
    <t>Hoteles</t>
  </si>
  <si>
    <t>5 estrellas</t>
  </si>
  <si>
    <t>4 estrellas</t>
  </si>
  <si>
    <t>3 estrellas</t>
  </si>
  <si>
    <t>2 estrellas</t>
  </si>
  <si>
    <t>1 estrella</t>
  </si>
  <si>
    <t>Apartamentos</t>
  </si>
  <si>
    <t>4, 5 estrellas</t>
  </si>
  <si>
    <t>nd: dato no disponible ya que en algunos meses no se ha publicado el dato desagregado por tipología y categoría alojativa</t>
  </si>
  <si>
    <t>Viajeros entrados en establecimientos alojativos (hoteles y apartamentos) según lugar de residencia</t>
  </si>
  <si>
    <t>Total lugares de residencia</t>
  </si>
  <si>
    <t>Total residentes en España</t>
  </si>
  <si>
    <t>Canarias</t>
  </si>
  <si>
    <t>Residentes en Tenerife</t>
  </si>
  <si>
    <t>Resto Canarias</t>
  </si>
  <si>
    <t>Resto de España</t>
  </si>
  <si>
    <t>Total residentes en el extranjero</t>
  </si>
  <si>
    <t>Alemania</t>
  </si>
  <si>
    <t>Austria</t>
  </si>
  <si>
    <t>Canada</t>
  </si>
  <si>
    <t>Dinamarca</t>
  </si>
  <si>
    <t>Estados Unidos</t>
  </si>
  <si>
    <t>Finlandia</t>
  </si>
  <si>
    <t>Luxemburgo</t>
  </si>
  <si>
    <t>Reino Unido</t>
  </si>
  <si>
    <t>Francia</t>
  </si>
  <si>
    <t>Países Bajos</t>
  </si>
  <si>
    <t>Bélgica</t>
  </si>
  <si>
    <t>Irlanda</t>
  </si>
  <si>
    <t>Islandia</t>
  </si>
  <si>
    <t>Italia</t>
  </si>
  <si>
    <t>Noruega</t>
  </si>
  <si>
    <t>Suecia</t>
  </si>
  <si>
    <t>República Checa</t>
  </si>
  <si>
    <t>Hungría</t>
  </si>
  <si>
    <t>Portugal</t>
  </si>
  <si>
    <t>Lituania</t>
  </si>
  <si>
    <t>Rumania</t>
  </si>
  <si>
    <t>Polonia</t>
  </si>
  <si>
    <t>Suiza</t>
  </si>
  <si>
    <t>Rusia</t>
  </si>
  <si>
    <t>Otros países</t>
  </si>
  <si>
    <t>Viajeros entrados en establecimientos alojativos (hoteles y apartamentos) según municipio de alojamiento</t>
  </si>
  <si>
    <t>Total municipios de alojamiento</t>
  </si>
  <si>
    <t>Adeje</t>
  </si>
  <si>
    <t>Arona</t>
  </si>
  <si>
    <t>Granadilla de Abona</t>
  </si>
  <si>
    <t>Puerto de la Cruz</t>
  </si>
  <si>
    <t>San Miguel de Abona</t>
  </si>
  <si>
    <t>Santa Cruz de Tenerife</t>
  </si>
  <si>
    <t>San Cristóbal de La Laguna</t>
  </si>
  <si>
    <t>Santiago del Teide</t>
  </si>
  <si>
    <t>Guía de Isora</t>
  </si>
  <si>
    <t>Resto de municipios de Tenerife</t>
  </si>
  <si>
    <t>Pernoctaciones en establecimientos alojativos (hoteles y apartamentos)</t>
  </si>
  <si>
    <t>Pernoctaciones en establecimientos alojativos (hoteles y apartamentos) según lugar de residencia</t>
  </si>
  <si>
    <t>Pernoctaciones en establecimientos alojativos (hoteles y apartamentos) según municipio de alojamiento</t>
  </si>
  <si>
    <t>Estancia media en establecimientos alojativos (hoteles y apartamentos) (en días)</t>
  </si>
  <si>
    <r>
      <t>Estancia media  según lugar de residencia</t>
    </r>
    <r>
      <rPr>
        <sz val="12"/>
        <color theme="1"/>
        <rFont val="Calibri"/>
        <family val="2"/>
        <scheme val="minor"/>
      </rPr>
      <t xml:space="preserve"> (en días)</t>
    </r>
  </si>
  <si>
    <t>Resto España</t>
  </si>
  <si>
    <r>
      <t>Estancia media  según municipio de alojamiento</t>
    </r>
    <r>
      <rPr>
        <sz val="12"/>
        <color theme="1"/>
        <rFont val="Calibri"/>
        <family val="2"/>
        <scheme val="minor"/>
      </rPr>
      <t xml:space="preserve"> (en días)</t>
    </r>
  </si>
  <si>
    <t>Tasas de ocupación por plaza en establecimientos alojativos (hoteles y apartamentos)</t>
  </si>
  <si>
    <t>Tasas de ocupación según municipio de alojamiento</t>
  </si>
  <si>
    <t>Indicadores de rentabilidad alojativa (hoteles y apartamentos)</t>
  </si>
  <si>
    <t>Ingresos totales según tipología y categoría alojativa</t>
  </si>
  <si>
    <t>Ingresos totales según municipio del alojamiento</t>
  </si>
  <si>
    <t>Tarifa media diaria (ADR) según tipología y categoría alojativa</t>
  </si>
  <si>
    <t>Tarifa media diaria (ADR) según municipio del alojamiento</t>
  </si>
  <si>
    <t>Resto de Tenerife</t>
  </si>
  <si>
    <t>Ingresos por habitación disponible (RevPAR) según tipología y categoría alojativa</t>
  </si>
  <si>
    <t>Ingresos por habitación disponible (RevPAR) según municipio del alojamiento</t>
  </si>
  <si>
    <t>Establecimientos abiertos y plazas ofertadas</t>
  </si>
  <si>
    <t>Número de establecimientos abiertos por tipología y categoría</t>
  </si>
  <si>
    <t>Número de establecimientos abiertos por municipio</t>
  </si>
  <si>
    <t>Número de plazas por tipología y categoría</t>
  </si>
  <si>
    <t>Número de plazas ofertadas por municipio</t>
  </si>
  <si>
    <t>Fuente: Encuestas de Alojamientos Turístico ISTAC. Elaboración Turismo de Tenerife</t>
  </si>
  <si>
    <t>Resumen de indicadores vivienda vacacional de Tenerife</t>
  </si>
  <si>
    <t>Promedio de viviendas vacacionales disponibles</t>
  </si>
  <si>
    <t>Promedio de viviendas vacacionales reservadas</t>
  </si>
  <si>
    <t>Promedio de plazas disponibles</t>
  </si>
  <si>
    <t>Promedio de estancia media en la vivienda vacacional</t>
  </si>
  <si>
    <t>Promedio tasa de vivienda reservada</t>
  </si>
  <si>
    <t>Promedio Tarifa media diaria por vivienda reservada</t>
  </si>
  <si>
    <t>Ingresos totales</t>
  </si>
  <si>
    <t>Fuente: Estadísticas de tráfico aéreo - AENA</t>
  </si>
  <si>
    <t>Pasajeros llegados a los aeropuertos de Tenerife</t>
  </si>
  <si>
    <t>Pasajeros llegados a los aeropuertos de Tenerife según tipo de servicio</t>
  </si>
  <si>
    <t>Total llegadas</t>
  </si>
  <si>
    <t>llegadas regulares</t>
  </si>
  <si>
    <t>llegadas no regulares</t>
  </si>
  <si>
    <t>Otros servicios comercial</t>
  </si>
  <si>
    <t>Pasajeros llegados a los aeropuertos de Tenerife procedencia del vuelo</t>
  </si>
  <si>
    <t>Procedencia del vuelo</t>
  </si>
  <si>
    <t>Total</t>
  </si>
  <si>
    <t>España</t>
  </si>
  <si>
    <t>aeropuertos insulares</t>
  </si>
  <si>
    <t>aeropuertos peninsulares</t>
  </si>
  <si>
    <t>Extranjero</t>
  </si>
  <si>
    <t>Belgica</t>
  </si>
  <si>
    <t>Holanda</t>
  </si>
  <si>
    <t>Países Nórdicos</t>
  </si>
  <si>
    <t>Federacion Rusa</t>
  </si>
  <si>
    <t>Republica Checa</t>
  </si>
  <si>
    <t>Estonia</t>
  </si>
  <si>
    <t>Hungria</t>
  </si>
  <si>
    <t>Letonia</t>
  </si>
  <si>
    <t>Marruecos</t>
  </si>
  <si>
    <t>Ucrania</t>
  </si>
  <si>
    <t>Venezuela</t>
  </si>
  <si>
    <t>Resto países</t>
  </si>
  <si>
    <t>Pasajeros llegados a los aeropuertos de Tenerife según aeropuerto de llegada</t>
  </si>
  <si>
    <t>Tenerife Norte - Los Rodeos</t>
  </si>
  <si>
    <t>Tenerife Sur - Reina Sofía</t>
  </si>
  <si>
    <t>Operaciones de llegada a los aeropuertos de Tenerife según tipo de servicio</t>
  </si>
  <si>
    <t>Operaciones de llegada a los aeropuertos de Tenerife según procedencia del vuelo</t>
  </si>
  <si>
    <t>Operaciones de llegada a los aeropuertos de Tenerife según aeropuerto de llegada</t>
  </si>
  <si>
    <t>Fuente: AENA. Elaboración Turismo de Tenerife</t>
  </si>
  <si>
    <t>Fuente: Estadísticas de Movimientos Turísticos en Fronteras de Canarias 
FRONTUR ISTAC (turistas residentes en el extranjero y en Península)</t>
  </si>
  <si>
    <t>Entrada de turistas en Tenerife - procedencia y características del viaje</t>
  </si>
  <si>
    <t>Turistas entrados en Tenerife según lugar de residencia</t>
  </si>
  <si>
    <t>TOTAL (EXTRANJERO + PENINSULA)</t>
  </si>
  <si>
    <t>TOTAL RESIDENTES EN PENÍNSULA</t>
  </si>
  <si>
    <t>TOTAL RESIDENTES EN EL EXTRANJERO</t>
  </si>
  <si>
    <t>Turistas entrados en Tenerife según número de pernoctaciones realizadas</t>
  </si>
  <si>
    <t>TOTAL NOCHES</t>
  </si>
  <si>
    <t>De 1 a 7 noches</t>
  </si>
  <si>
    <t>De 8 a 15 noches</t>
  </si>
  <si>
    <t>De 16 a 31 noches</t>
  </si>
  <si>
    <t>Más de 31 noches</t>
  </si>
  <si>
    <t>Turistas entrados en Tenerife según tipo de alojamiento utilizado</t>
  </si>
  <si>
    <t>TOTAL ALOJAMIENTO</t>
  </si>
  <si>
    <t>Hoteles y alojamientos similares</t>
  </si>
  <si>
    <t>Hoteles y alojamientos similares excepto apartamentos</t>
  </si>
  <si>
    <t>Vivienda de amigos y familiares</t>
  </si>
  <si>
    <t>Vivienda propia</t>
  </si>
  <si>
    <t>Cruceros</t>
  </si>
  <si>
    <t>Otro</t>
  </si>
  <si>
    <t>Turistas entrados en Tenerife según motivo del viaje</t>
  </si>
  <si>
    <t>TOTAL MOTIVOS</t>
  </si>
  <si>
    <t>Vacaciones, recreo y ocio</t>
  </si>
  <si>
    <t>Visita y salud</t>
  </si>
  <si>
    <t>Negocios y motivos profesionales</t>
  </si>
  <si>
    <t>Educación, religión, compras y otros motivos personales</t>
  </si>
  <si>
    <t>Turistas entrados en Tenerife según forma de contratación del viaje</t>
  </si>
  <si>
    <t>TOTAL</t>
  </si>
  <si>
    <t>Si contrataron un paquete turístico</t>
  </si>
  <si>
    <t>No contrataron un paquete turístico</t>
  </si>
  <si>
    <t>Fuente: FRONTUR - ISTAC. Elaboración Turismo de Tenerife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</si>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</sst>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.0"/>
    <numFmt numFmtId="167" formatCode="#,##0\ &quot;€&quot;"/>
    <numFmt numFmtId="168" formatCode="#,##0.0\ &quot;€&quot;"/>
    <numFmt numFmtId="169" formatCode="#,##0.00\ &quot;€&quot;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147DFC"/>
      <name val="Calibri"/>
      <family val="2"/>
      <scheme val="minor"/>
    </font>
    <font>
      <sz val="11"/>
      <color rgb="FF147DFC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FACCB"/>
      <name val="Calibri"/>
      <family val="2"/>
      <scheme val="minor"/>
    </font>
    <font>
      <sz val="11"/>
      <color rgb="FF0FACCB"/>
      <name val="Calibri"/>
      <family val="2"/>
      <scheme val="minor"/>
    </font>
    <font>
      <b/>
      <sz val="11"/>
      <color rgb="FFE29700"/>
      <name val="Calibri"/>
      <family val="2"/>
      <scheme val="minor"/>
    </font>
    <font>
      <sz val="11"/>
      <color rgb="FFE297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666633"/>
      <name val="Calibri"/>
      <family val="2"/>
      <scheme val="minor"/>
    </font>
    <font>
      <sz val="11"/>
      <color rgb="FF666633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rgb="FFF79057"/>
      <name val="Calibri"/>
      <family val="2"/>
      <scheme val="minor"/>
    </font>
    <font>
      <sz val="11"/>
      <color rgb="FFF79057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b/>
      <sz val="11"/>
      <color theme="8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color rgb="FFD8767F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77CCD7"/>
      <name val="Calibri"/>
      <family val="2"/>
      <scheme val="minor"/>
    </font>
    <font>
      <b/>
      <sz val="11"/>
      <color rgb="FF8DC192"/>
      <name val="Calibri"/>
      <family val="2"/>
      <scheme val="minor"/>
    </font>
    <font>
      <sz val="11"/>
      <color rgb="FF8DC192"/>
      <name val="Calibri"/>
      <family val="2"/>
      <scheme val="minor"/>
    </font>
    <font>
      <b/>
      <sz val="11"/>
      <color rgb="FF60A4EE"/>
      <name val="Calibri"/>
      <family val="2"/>
      <scheme val="minor"/>
    </font>
    <font>
      <sz val="11"/>
      <color rgb="FF60A4EE"/>
      <name val="Calibri"/>
      <family val="2"/>
      <scheme val="minor"/>
    </font>
    <font>
      <b/>
      <sz val="11"/>
      <color rgb="FFD8767F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ACD1FE"/>
        <bgColor indexed="64"/>
      </patternFill>
    </fill>
    <fill>
      <patternFill patternType="solid">
        <fgColor rgb="FFB1EDF9"/>
        <bgColor indexed="64"/>
      </patternFill>
    </fill>
    <fill>
      <patternFill patternType="solid">
        <fgColor rgb="FFB1F6F9"/>
        <bgColor indexed="64"/>
      </patternFill>
    </fill>
    <fill>
      <patternFill patternType="solid">
        <fgColor rgb="FFFFE2A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rgb="FFC1BF7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9AB7F"/>
        <bgColor indexed="64"/>
      </patternFill>
    </fill>
    <fill>
      <patternFill patternType="solid">
        <fgColor rgb="FF77CCD7"/>
        <bgColor indexed="64"/>
      </patternFill>
    </fill>
    <fill>
      <patternFill patternType="solid">
        <fgColor rgb="FF8DC192"/>
        <bgColor indexed="64"/>
      </patternFill>
    </fill>
    <fill>
      <patternFill patternType="solid">
        <fgColor rgb="FF60A4EE"/>
        <bgColor indexed="64"/>
      </patternFill>
    </fill>
    <fill>
      <patternFill patternType="solid">
        <fgColor rgb="FFD8767F"/>
        <bgColor indexed="64"/>
      </patternFill>
    </fill>
  </fills>
  <borders count="149">
    <border>
      <left/>
      <right/>
      <top/>
      <bottom/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/>
      <right/>
      <top/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/>
      <top style="dashed">
        <color theme="0" tint="-0.34998626667073579"/>
      </top>
      <bottom style="dashed">
        <color theme="0" tint="-0.34998626667073579"/>
      </bottom>
      <diagonal/>
    </border>
    <border>
      <left/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dashed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 style="dashed">
        <color theme="0" tint="-0.34998626667073579"/>
      </bottom>
      <diagonal/>
    </border>
    <border>
      <left style="hair">
        <color rgb="FFACD1FE"/>
      </left>
      <right style="hair">
        <color rgb="FFACD1FE"/>
      </right>
      <top/>
      <bottom style="hair">
        <color rgb="FFACD1FE"/>
      </bottom>
      <diagonal/>
    </border>
    <border>
      <left style="hair">
        <color rgb="FFACD1FE"/>
      </left>
      <right style="hair">
        <color rgb="FFACD1FE"/>
      </right>
      <top style="hair">
        <color rgb="FFACD1FE"/>
      </top>
      <bottom/>
      <diagonal/>
    </border>
    <border>
      <left style="hair">
        <color rgb="FFACD1FE"/>
      </left>
      <right style="hair">
        <color rgb="FFACD1FE"/>
      </right>
      <top style="hair">
        <color rgb="FFACD1FE"/>
      </top>
      <bottom style="hair">
        <color rgb="FFACD1FE"/>
      </bottom>
      <diagonal/>
    </border>
    <border>
      <left style="hair">
        <color rgb="FFACD1FE"/>
      </left>
      <right style="hair">
        <color rgb="FFACD1FE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ACD1FE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rgb="FFACD1FE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dashed">
        <color theme="0" tint="-0.34998626667073579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rgb="FF0070C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rgb="FF0070C0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hair">
        <color rgb="FF0070C0"/>
      </right>
      <top style="thin">
        <color theme="0" tint="-0.24994659260841701"/>
      </top>
      <bottom/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theme="0" tint="-0.24994659260841701"/>
      </bottom>
      <diagonal/>
    </border>
    <border>
      <left style="dashed">
        <color theme="0" tint="-0.34998626667073579"/>
      </left>
      <right style="dashed">
        <color theme="0" tint="-0.34998626667073579"/>
      </right>
      <top style="dashed">
        <color theme="0" tint="-0.34998626667073579"/>
      </top>
      <bottom/>
      <diagonal/>
    </border>
    <border>
      <left style="hair">
        <color rgb="FF0FACCB"/>
      </left>
      <right style="hair">
        <color rgb="FF0FACCB"/>
      </right>
      <top/>
      <bottom style="hair">
        <color rgb="FF0FACCB"/>
      </bottom>
      <diagonal/>
    </border>
    <border>
      <left style="hair">
        <color rgb="FF0FACCB"/>
      </left>
      <right style="hair">
        <color rgb="FF0FACCB"/>
      </right>
      <top style="hair">
        <color rgb="FFACD1FE"/>
      </top>
      <bottom style="hair">
        <color rgb="FF0FACCB"/>
      </bottom>
      <diagonal/>
    </border>
    <border>
      <left style="hair">
        <color rgb="FF0FACCB"/>
      </left>
      <right style="hair">
        <color rgb="FF0FACCB"/>
      </right>
      <top style="hair">
        <color rgb="FF0FACCB"/>
      </top>
      <bottom style="hair">
        <color rgb="FF0FACCB"/>
      </bottom>
      <diagonal/>
    </border>
    <border>
      <left style="hair">
        <color rgb="FF0FACCB"/>
      </left>
      <right style="hair">
        <color rgb="FF0FACCB"/>
      </right>
      <top/>
      <bottom/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rgb="FF0FACCB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0FACCB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0.34998626667073579"/>
      </top>
      <bottom style="hair">
        <color theme="0" tint="-4.9989318521683403E-2"/>
      </bottom>
      <diagonal/>
    </border>
    <border>
      <left style="dashed">
        <color theme="0" tint="-0.34998626667073579"/>
      </left>
      <right/>
      <top/>
      <bottom style="dashed">
        <color theme="0" tint="-0.34998626667073579"/>
      </bottom>
      <diagonal/>
    </border>
    <border>
      <left style="hair">
        <color rgb="FFE29700"/>
      </left>
      <right style="hair">
        <color rgb="FFE29700"/>
      </right>
      <top style="dashed">
        <color theme="0" tint="-0.34998626667073579"/>
      </top>
      <bottom style="hair">
        <color rgb="FFE29700"/>
      </bottom>
      <diagonal/>
    </border>
    <border>
      <left style="hair">
        <color rgb="FFE29700"/>
      </left>
      <right/>
      <top style="dashed">
        <color theme="0" tint="-0.34998626667073579"/>
      </top>
      <bottom style="hair">
        <color rgb="FFE29700"/>
      </bottom>
      <diagonal/>
    </border>
    <border>
      <left style="hair">
        <color rgb="FFE29700"/>
      </left>
      <right style="hair">
        <color rgb="FFE29700"/>
      </right>
      <top style="hair">
        <color rgb="FFE29700"/>
      </top>
      <bottom style="hair">
        <color rgb="FFE29700"/>
      </bottom>
      <diagonal/>
    </border>
    <border>
      <left style="hair">
        <color rgb="FFE29700"/>
      </left>
      <right/>
      <top style="hair">
        <color rgb="FFE29700"/>
      </top>
      <bottom style="hair">
        <color rgb="FFE29700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E29700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rgb="FFE29700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rgb="FFE29700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rgb="FFE29700"/>
      </bottom>
      <diagonal/>
    </border>
    <border>
      <left style="hair">
        <color rgb="FFE29700"/>
      </left>
      <right style="hair">
        <color rgb="FFE29700"/>
      </right>
      <top/>
      <bottom style="hair">
        <color rgb="FFE29700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E29700"/>
      </top>
      <bottom style="dashed">
        <color theme="0" tint="-4.9989318521683403E-2"/>
      </bottom>
      <diagonal/>
    </border>
    <border>
      <left style="hair">
        <color theme="0" tint="-0.24994659260841701"/>
      </left>
      <right/>
      <top style="hair">
        <color rgb="FFE29700"/>
      </top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4.9989318521683403E-2"/>
      </top>
      <bottom style="dashed">
        <color theme="0" tint="-4.9989318521683403E-2"/>
      </bottom>
      <diagonal/>
    </border>
    <border>
      <left style="hair">
        <color theme="0" tint="-0.24994659260841701"/>
      </left>
      <right/>
      <top style="dashed">
        <color theme="0" tint="-4.9989318521683403E-2"/>
      </top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4.9989318521683403E-2"/>
      </top>
      <bottom style="dashed">
        <color theme="0" tint="-0.34998626667073579"/>
      </bottom>
      <diagonal/>
    </border>
    <border>
      <left style="hair">
        <color theme="0" tint="-0.24994659260841701"/>
      </left>
      <right/>
      <top style="dashed">
        <color theme="0" tint="-4.9989318521683403E-2"/>
      </top>
      <bottom style="thin">
        <color theme="0" tint="-0.24994659260841701"/>
      </bottom>
      <diagonal/>
    </border>
    <border>
      <left style="hair">
        <color rgb="FFE29700"/>
      </left>
      <right/>
      <top style="dashed">
        <color theme="0" tint="-0.34998626667073579"/>
      </top>
      <bottom style="dashed">
        <color theme="0" tint="-0.34998626667073579"/>
      </bottom>
      <diagonal/>
    </border>
    <border>
      <left style="hair">
        <color theme="0" tint="-0.24994659260841701"/>
      </left>
      <right/>
      <top style="hair">
        <color rgb="FFE29700"/>
      </top>
      <bottom style="hair">
        <color rgb="FFE29700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0.34998626667073579"/>
      </top>
      <bottom style="dashed">
        <color theme="0" tint="-4.9989318521683403E-2"/>
      </bottom>
      <diagonal/>
    </border>
    <border>
      <left style="hair">
        <color theme="0" tint="-0.24994659260841701"/>
      </left>
      <right/>
      <top style="dashed">
        <color theme="0" tint="-0.34998626667073579"/>
      </top>
      <bottom style="dashed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dashed">
        <color theme="0" tint="-4.9989318521683403E-2"/>
      </top>
      <bottom/>
      <diagonal/>
    </border>
    <border>
      <left style="hair">
        <color theme="0" tint="-0.24994659260841701"/>
      </left>
      <right/>
      <top style="dashed">
        <color theme="0" tint="-4.9989318521683403E-2"/>
      </top>
      <bottom style="dashed">
        <color theme="0" tint="-0.34998626667073579"/>
      </bottom>
      <diagonal/>
    </border>
    <border>
      <left style="hair">
        <color theme="9" tint="-0.24994659260841701"/>
      </left>
      <right style="hair">
        <color theme="9" tint="-0.24994659260841701"/>
      </right>
      <top style="dashed">
        <color theme="0" tint="-0.34998626667073579"/>
      </top>
      <bottom style="hair">
        <color theme="9" tint="-0.24994659260841701"/>
      </bottom>
      <diagonal/>
    </border>
    <border>
      <left style="hair">
        <color theme="9" tint="-0.24994659260841701"/>
      </left>
      <right/>
      <top style="dashed">
        <color theme="0" tint="-0.34998626667073579"/>
      </top>
      <bottom style="hair">
        <color theme="9" tint="-0.24994659260841701"/>
      </bottom>
      <diagonal/>
    </border>
    <border>
      <left/>
      <right style="hair">
        <color theme="9" tint="-0.24994659260841701"/>
      </right>
      <top style="dashed">
        <color theme="0" tint="-0.34998626667073579"/>
      </top>
      <bottom style="hair">
        <color theme="9" tint="-0.24994659260841701"/>
      </bottom>
      <diagonal/>
    </border>
    <border>
      <left style="hair">
        <color theme="9" tint="-0.24994659260841701"/>
      </left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9" tint="-0.24994659260841701"/>
      </left>
      <right/>
      <top style="hair">
        <color theme="9" tint="-0.24994659260841701"/>
      </top>
      <bottom style="hair">
        <color theme="9" tint="-0.24994659260841701"/>
      </bottom>
      <diagonal/>
    </border>
    <border>
      <left/>
      <right style="hair">
        <color theme="9" tint="-0.24994659260841701"/>
      </right>
      <top style="hair">
        <color theme="9" tint="-0.24994659260841701"/>
      </top>
      <bottom style="hair">
        <color theme="9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9" tint="-0.24994659260841701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9" tint="-0.24994659260841701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theme="9" tint="-0.24994659260841701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4.9989318521683403E-2"/>
      </top>
      <bottom style="hair">
        <color theme="9" tint="-0.24994659260841701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9" tint="-0.24994659260841701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hair">
        <color theme="9" tint="-0.24994659260841701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thin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thin">
        <color theme="0" tint="-0.24994659260841701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/>
      <diagonal/>
    </border>
    <border>
      <left/>
      <right style="hair">
        <color theme="0" tint="-0.24994659260841701"/>
      </right>
      <top style="hair">
        <color theme="0" tint="-4.9989318521683403E-2"/>
      </top>
      <bottom/>
      <diagonal/>
    </border>
    <border>
      <left style="hair">
        <color rgb="FF666633"/>
      </left>
      <right style="hair">
        <color rgb="FF666633"/>
      </right>
      <top style="dashed">
        <color theme="0" tint="-0.34998626667073579"/>
      </top>
      <bottom style="hair">
        <color rgb="FF666633"/>
      </bottom>
      <diagonal/>
    </border>
    <border>
      <left style="hair">
        <color rgb="FF666633"/>
      </left>
      <right style="hair">
        <color rgb="FF666633"/>
      </right>
      <top style="hair">
        <color rgb="FF666633"/>
      </top>
      <bottom style="hair">
        <color rgb="FF666633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rgb="FF666633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4.9989318521683403E-2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rgb="FF666633"/>
      </bottom>
      <diagonal/>
    </border>
    <border>
      <left/>
      <right/>
      <top/>
      <bottom style="hair">
        <color rgb="FF666633"/>
      </bottom>
      <diagonal/>
    </border>
    <border>
      <left style="hair">
        <color rgb="FF666633"/>
      </left>
      <right/>
      <top style="dashed">
        <color theme="0" tint="-0.34998626667073579"/>
      </top>
      <bottom style="hair">
        <color rgb="FF666633"/>
      </bottom>
      <diagonal/>
    </border>
    <border>
      <left/>
      <right style="hair">
        <color rgb="FF666633"/>
      </right>
      <top style="dashed">
        <color theme="0" tint="-0.34998626667073579"/>
      </top>
      <bottom style="hair">
        <color rgb="FF666633"/>
      </bottom>
      <diagonal/>
    </border>
    <border>
      <left style="hair">
        <color rgb="FF666633"/>
      </left>
      <right/>
      <top style="hair">
        <color rgb="FF666633"/>
      </top>
      <bottom style="hair">
        <color rgb="FF666633"/>
      </bottom>
      <diagonal/>
    </border>
    <border>
      <left/>
      <right style="hair">
        <color rgb="FF666633"/>
      </right>
      <top style="hair">
        <color rgb="FF666633"/>
      </top>
      <bottom style="hair">
        <color rgb="FF666633"/>
      </bottom>
      <diagonal/>
    </border>
    <border>
      <left style="hair">
        <color theme="0" tint="-0.34998626667073579"/>
      </left>
      <right/>
      <top style="hair">
        <color rgb="FF666633"/>
      </top>
      <bottom style="hair">
        <color theme="0" tint="-4.9989318521683403E-2"/>
      </bottom>
      <diagonal/>
    </border>
    <border>
      <left/>
      <right style="hair">
        <color theme="0" tint="-0.34998626667073579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34998626667073579"/>
      </left>
      <right/>
      <top style="hair">
        <color theme="0" tint="-4.9989318521683403E-2"/>
      </top>
      <bottom/>
      <diagonal/>
    </border>
    <border>
      <left/>
      <right style="hair">
        <color theme="0" tint="-0.34998626667073579"/>
      </right>
      <top style="hair">
        <color theme="0" tint="-4.9989318521683403E-2"/>
      </top>
      <bottom/>
      <diagonal/>
    </border>
    <border>
      <left style="hair">
        <color theme="0" tint="-0.34998626667073579"/>
      </left>
      <right/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/>
      <top/>
      <bottom style="hair">
        <color rgb="FF666633"/>
      </bottom>
      <diagonal/>
    </border>
    <border>
      <left/>
      <right style="hair">
        <color theme="0" tint="-0.34998626667073579"/>
      </right>
      <top/>
      <bottom style="hair">
        <color rgb="FF666633"/>
      </bottom>
      <diagonal/>
    </border>
    <border>
      <left style="hair">
        <color theme="0" tint="-0.24994659260841701"/>
      </left>
      <right/>
      <top style="hair">
        <color rgb="FF666633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rgb="FF666633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/>
      <bottom style="hair">
        <color theme="0" tint="-4.9989318521683403E-2"/>
      </bottom>
      <diagonal/>
    </border>
    <border>
      <left style="hair">
        <color theme="0" tint="-0.24994659260841701"/>
      </left>
      <right/>
      <top style="dashed">
        <color theme="0" tint="-0.34998626667073579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dashed">
        <color theme="0" tint="-0.34998626667073579"/>
      </top>
      <bottom style="hair">
        <color theme="0" tint="-4.9989318521683403E-2"/>
      </bottom>
      <diagonal/>
    </border>
    <border>
      <left/>
      <right style="hair">
        <color theme="0" tint="-0.24994659260841701"/>
      </right>
      <top style="hair">
        <color theme="0" tint="-4.9989318521683403E-2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dashed">
        <color theme="0" tint="-0.34998626667073579"/>
      </left>
      <right/>
      <top style="dashed">
        <color theme="0" tint="-0.34998626667073579"/>
      </top>
      <bottom/>
      <diagonal/>
    </border>
    <border>
      <left style="hair">
        <color theme="8" tint="-0.24994659260841701"/>
      </left>
      <right style="hair">
        <color theme="8" tint="-0.24994659260841701"/>
      </right>
      <top style="dashed">
        <color theme="0" tint="-0.34998626667073579"/>
      </top>
      <bottom style="hair">
        <color theme="8" tint="-0.24994659260841701"/>
      </bottom>
      <diagonal/>
    </border>
    <border>
      <left style="hair">
        <color theme="8" tint="-0.24994659260841701"/>
      </left>
      <right/>
      <top style="dashed">
        <color theme="0" tint="-0.34998626667073579"/>
      </top>
      <bottom style="hair">
        <color theme="8" tint="-0.24994659260841701"/>
      </bottom>
      <diagonal/>
    </border>
    <border>
      <left/>
      <right/>
      <top style="dashed">
        <color theme="0" tint="-0.34998626667073579"/>
      </top>
      <bottom style="hair">
        <color theme="8" tint="-0.24994659260841701"/>
      </bottom>
      <diagonal/>
    </border>
    <border>
      <left style="hair">
        <color theme="8" tint="-0.24994659260841701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hair">
        <color theme="8" tint="-0.24994659260841701"/>
      </top>
      <bottom style="hair">
        <color theme="8" tint="-0.24994659260841701"/>
      </bottom>
      <diagonal/>
    </border>
    <border>
      <left style="hair">
        <color theme="0" tint="-0.24994659260841701"/>
      </left>
      <right/>
      <top style="hair">
        <color theme="8" tint="-0.24994659260841701"/>
      </top>
      <bottom style="hair">
        <color theme="0" tint="-4.9989318521683403E-2"/>
      </bottom>
      <diagonal/>
    </border>
    <border>
      <left/>
      <right/>
      <top style="hair">
        <color theme="8" tint="-0.24994659260841701"/>
      </top>
      <bottom style="hair">
        <color theme="0" tint="-4.9989318521683403E-2"/>
      </bottom>
      <diagonal/>
    </border>
    <border>
      <left/>
      <right/>
      <top style="hair">
        <color theme="0" tint="-4.9989318521683403E-2"/>
      </top>
      <bottom style="hair">
        <color theme="0" tint="-4.9989318521683403E-2"/>
      </bottom>
      <diagonal/>
    </border>
    <border>
      <left style="hair">
        <color theme="0" tint="-0.24994659260841701"/>
      </left>
      <right/>
      <top style="hair">
        <color theme="0" tint="-4.9989318521683403E-2"/>
      </top>
      <bottom style="hair">
        <color theme="8" tint="-0.24994659260841701"/>
      </bottom>
      <diagonal/>
    </border>
    <border>
      <left/>
      <right/>
      <top style="hair">
        <color theme="0" tint="-4.9989318521683403E-2"/>
      </top>
      <bottom style="hair">
        <color theme="8" tint="-0.24994659260841701"/>
      </bottom>
      <diagonal/>
    </border>
    <border>
      <left style="hair">
        <color rgb="FF0FACCB"/>
      </left>
      <right style="hair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hair">
        <color theme="0" tint="-4.9989318521683403E-2"/>
      </top>
      <bottom style="hair">
        <color theme="0" tint="-0.24994659260841701"/>
      </bottom>
      <diagonal/>
    </border>
    <border>
      <left/>
      <right/>
      <top/>
      <bottom style="dashed">
        <color theme="0" tint="-0.34998626667073579"/>
      </bottom>
      <diagonal/>
    </border>
    <border>
      <left/>
      <right/>
      <top style="dashed">
        <color theme="0" tint="-0.499984740745262"/>
      </top>
      <bottom/>
      <diagonal/>
    </border>
    <border>
      <left style="hair">
        <color theme="4" tint="0.59996337778862885"/>
      </left>
      <right style="hair">
        <color theme="4" tint="0.59996337778862885"/>
      </right>
      <top style="hair">
        <color theme="4" tint="0.59996337778862885"/>
      </top>
      <bottom style="hair">
        <color theme="4" tint="0.59996337778862885"/>
      </bottom>
      <diagonal/>
    </border>
    <border>
      <left style="hair">
        <color rgb="FFF79057"/>
      </left>
      <right style="hair">
        <color rgb="FFF79057"/>
      </right>
      <top style="dashed">
        <color theme="0" tint="-0.34998626667073579"/>
      </top>
      <bottom style="hair">
        <color rgb="FFF79057"/>
      </bottom>
      <diagonal/>
    </border>
    <border>
      <left style="hair">
        <color theme="5" tint="-0.24994659260841701"/>
      </left>
      <right style="hair">
        <color theme="5" tint="-0.24994659260841701"/>
      </right>
      <top style="dashed">
        <color theme="0" tint="-0.34998626667073579"/>
      </top>
      <bottom style="hair">
        <color theme="5" tint="-0.24994659260841701"/>
      </bottom>
      <diagonal/>
    </border>
    <border>
      <left style="hair">
        <color theme="5" tint="-0.24994659260841701"/>
      </left>
      <right style="hair">
        <color theme="5" tint="-0.24994659260841701"/>
      </right>
      <top style="hair">
        <color theme="5" tint="-0.24994659260841701"/>
      </top>
      <bottom style="hair">
        <color theme="5" tint="-0.24994659260841701"/>
      </bottom>
      <diagonal/>
    </border>
    <border>
      <left style="hair">
        <color rgb="FFF79057"/>
      </left>
      <right style="hair">
        <color rgb="FFF79057"/>
      </right>
      <top style="dashed">
        <color theme="0" tint="-0.34998626667073579"/>
      </top>
      <bottom/>
      <diagonal/>
    </border>
    <border>
      <left style="hair">
        <color rgb="FFF79057"/>
      </left>
      <right style="hair">
        <color rgb="FFF79057"/>
      </right>
      <top style="hair">
        <color rgb="FFF79057"/>
      </top>
      <bottom style="hair">
        <color rgb="FFF79057"/>
      </bottom>
      <diagonal/>
    </border>
    <border>
      <left style="hair">
        <color theme="8"/>
      </left>
      <right style="hair">
        <color theme="8"/>
      </right>
      <top style="dashed">
        <color theme="0" tint="-0.34998626667073579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dashed">
        <color theme="0" tint="-0.34998626667073579"/>
      </top>
      <bottom/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rgb="FF77CCD7"/>
      </left>
      <right style="hair">
        <color rgb="FF77CCD7"/>
      </right>
      <top style="dashed">
        <color theme="0" tint="-0.34998626667073579"/>
      </top>
      <bottom style="hair">
        <color rgb="FF77CCD7"/>
      </bottom>
      <diagonal/>
    </border>
    <border>
      <left style="hair">
        <color rgb="FF8DC192"/>
      </left>
      <right style="hair">
        <color rgb="FF8DC192"/>
      </right>
      <top style="dashed">
        <color theme="0" tint="-0.34998626667073579"/>
      </top>
      <bottom style="hair">
        <color rgb="FF8DC192"/>
      </bottom>
      <diagonal/>
    </border>
    <border>
      <left style="hair">
        <color rgb="FF60A4EE"/>
      </left>
      <right style="hair">
        <color rgb="FF60A4EE"/>
      </right>
      <top style="dashed">
        <color theme="0" tint="-0.34998626667073579"/>
      </top>
      <bottom style="hair">
        <color rgb="FF60A4EE"/>
      </bottom>
      <diagonal/>
    </border>
    <border>
      <left style="hair">
        <color rgb="FF60A4EE"/>
      </left>
      <right style="hair">
        <color rgb="FF60A4EE"/>
      </right>
      <top/>
      <bottom/>
      <diagonal/>
    </border>
    <border>
      <left style="hair">
        <color rgb="FFD8767F"/>
      </left>
      <right style="hair">
        <color rgb="FFD8767F"/>
      </right>
      <top style="dashed">
        <color theme="0" tint="-0.34998626667073579"/>
      </top>
      <bottom style="hair">
        <color rgb="FFD8767F"/>
      </bottom>
      <diagonal/>
    </border>
    <border>
      <left style="hair">
        <color rgb="FFD8767F"/>
      </left>
      <right style="hair">
        <color rgb="FFD8767F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64" fontId="6" fillId="4" borderId="0" xfId="1" applyNumberFormat="1" applyFont="1" applyFill="1" applyAlignment="1">
      <alignment horizontal="center"/>
    </xf>
    <xf numFmtId="0" fontId="0" fillId="2" borderId="11" xfId="0" applyFill="1" applyBorder="1" applyAlignment="1">
      <alignment horizontal="left"/>
    </xf>
    <xf numFmtId="1" fontId="0" fillId="2" borderId="12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164" fontId="6" fillId="4" borderId="0" xfId="1" applyNumberFormat="1" applyFont="1" applyFill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3" fontId="6" fillId="0" borderId="13" xfId="0" applyNumberFormat="1" applyFont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64" fontId="6" fillId="4" borderId="14" xfId="1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left"/>
    </xf>
    <xf numFmtId="3" fontId="7" fillId="0" borderId="15" xfId="0" applyNumberFormat="1" applyFont="1" applyBorder="1" applyAlignment="1">
      <alignment horizontal="center"/>
    </xf>
    <xf numFmtId="164" fontId="7" fillId="0" borderId="15" xfId="1" applyNumberFormat="1" applyFont="1" applyBorder="1" applyAlignment="1">
      <alignment horizontal="center"/>
    </xf>
    <xf numFmtId="164" fontId="7" fillId="4" borderId="16" xfId="1" applyNumberFormat="1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3" fontId="0" fillId="0" borderId="17" xfId="0" applyNumberFormat="1" applyBorder="1" applyAlignment="1">
      <alignment horizontal="center"/>
    </xf>
    <xf numFmtId="164" fontId="0" fillId="0" borderId="17" xfId="1" applyNumberFormat="1" applyFont="1" applyBorder="1" applyAlignment="1">
      <alignment horizontal="center"/>
    </xf>
    <xf numFmtId="164" fontId="0" fillId="4" borderId="18" xfId="1" applyNumberFormat="1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3" fontId="0" fillId="0" borderId="19" xfId="0" applyNumberFormat="1" applyBorder="1" applyAlignment="1">
      <alignment horizontal="center"/>
    </xf>
    <xf numFmtId="164" fontId="0" fillId="0" borderId="19" xfId="1" applyNumberFormat="1" applyFont="1" applyBorder="1" applyAlignment="1">
      <alignment horizontal="center"/>
    </xf>
    <xf numFmtId="0" fontId="0" fillId="0" borderId="20" xfId="0" applyBorder="1" applyAlignment="1">
      <alignment horizontal="left"/>
    </xf>
    <xf numFmtId="3" fontId="0" fillId="0" borderId="20" xfId="0" applyNumberFormat="1" applyBorder="1" applyAlignment="1">
      <alignment horizontal="center"/>
    </xf>
    <xf numFmtId="164" fontId="0" fillId="0" borderId="20" xfId="1" applyNumberFormat="1" applyFont="1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3" fontId="0" fillId="0" borderId="23" xfId="0" applyNumberFormat="1" applyBorder="1" applyAlignment="1">
      <alignment horizontal="center"/>
    </xf>
    <xf numFmtId="164" fontId="0" fillId="0" borderId="23" xfId="1" applyNumberFormat="1" applyFont="1" applyBorder="1" applyAlignment="1">
      <alignment horizontal="center"/>
    </xf>
    <xf numFmtId="164" fontId="0" fillId="4" borderId="24" xfId="1" applyNumberFormat="1" applyFont="1" applyFill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26" xfId="0" applyNumberFormat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29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164" fontId="7" fillId="4" borderId="15" xfId="1" applyNumberFormat="1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164" fontId="0" fillId="0" borderId="18" xfId="1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23" xfId="0" applyBorder="1" applyAlignment="1">
      <alignment horizontal="left"/>
    </xf>
    <xf numFmtId="0" fontId="5" fillId="4" borderId="31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4" borderId="33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3" fontId="8" fillId="0" borderId="14" xfId="0" applyNumberFormat="1" applyFont="1" applyBorder="1" applyAlignment="1">
      <alignment horizontal="center"/>
    </xf>
    <xf numFmtId="164" fontId="8" fillId="0" borderId="14" xfId="1" applyNumberFormat="1" applyFont="1" applyBorder="1" applyAlignment="1">
      <alignment horizontal="center"/>
    </xf>
    <xf numFmtId="164" fontId="8" fillId="4" borderId="16" xfId="1" applyNumberFormat="1" applyFont="1" applyFill="1" applyBorder="1" applyAlignment="1">
      <alignment horizontal="center"/>
    </xf>
    <xf numFmtId="0" fontId="0" fillId="0" borderId="34" xfId="0" applyBorder="1" applyAlignment="1">
      <alignment horizontal="left"/>
    </xf>
    <xf numFmtId="3" fontId="0" fillId="0" borderId="34" xfId="0" applyNumberFormat="1" applyBorder="1" applyAlignment="1">
      <alignment horizontal="center"/>
    </xf>
    <xf numFmtId="164" fontId="0" fillId="0" borderId="34" xfId="1" applyNumberFormat="1" applyFont="1" applyBorder="1" applyAlignment="1">
      <alignment horizontal="center"/>
    </xf>
    <xf numFmtId="0" fontId="0" fillId="0" borderId="35" xfId="0" applyBorder="1" applyAlignment="1">
      <alignment horizontal="left"/>
    </xf>
    <xf numFmtId="3" fontId="0" fillId="0" borderId="35" xfId="0" applyNumberFormat="1" applyBorder="1" applyAlignment="1">
      <alignment horizontal="center"/>
    </xf>
    <xf numFmtId="164" fontId="0" fillId="0" borderId="35" xfId="1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0" fillId="2" borderId="36" xfId="0" applyFill="1" applyBorder="1" applyAlignment="1">
      <alignment horizontal="left"/>
    </xf>
    <xf numFmtId="164" fontId="6" fillId="6" borderId="0" xfId="1" applyNumberFormat="1" applyFont="1" applyFill="1" applyAlignment="1">
      <alignment horizontal="center"/>
    </xf>
    <xf numFmtId="164" fontId="6" fillId="6" borderId="0" xfId="1" applyNumberFormat="1" applyFont="1" applyFill="1" applyAlignment="1">
      <alignment horizontal="center" vertical="center" wrapText="1"/>
    </xf>
    <xf numFmtId="0" fontId="9" fillId="0" borderId="37" xfId="0" applyFont="1" applyBorder="1" applyAlignment="1">
      <alignment horizontal="left"/>
    </xf>
    <xf numFmtId="3" fontId="9" fillId="0" borderId="37" xfId="0" applyNumberFormat="1" applyFont="1" applyBorder="1" applyAlignment="1">
      <alignment horizontal="center"/>
    </xf>
    <xf numFmtId="164" fontId="9" fillId="0" borderId="37" xfId="1" applyNumberFormat="1" applyFont="1" applyBorder="1" applyAlignment="1">
      <alignment horizontal="center"/>
    </xf>
    <xf numFmtId="164" fontId="9" fillId="6" borderId="38" xfId="1" applyNumberFormat="1" applyFont="1" applyFill="1" applyBorder="1" applyAlignment="1">
      <alignment horizontal="center"/>
    </xf>
    <xf numFmtId="0" fontId="10" fillId="0" borderId="39" xfId="0" applyFont="1" applyBorder="1" applyAlignment="1">
      <alignment horizontal="left"/>
    </xf>
    <xf numFmtId="3" fontId="10" fillId="0" borderId="39" xfId="0" applyNumberFormat="1" applyFont="1" applyBorder="1" applyAlignment="1">
      <alignment horizontal="center"/>
    </xf>
    <xf numFmtId="164" fontId="10" fillId="0" borderId="39" xfId="1" applyNumberFormat="1" applyFont="1" applyBorder="1" applyAlignment="1">
      <alignment horizontal="center"/>
    </xf>
    <xf numFmtId="164" fontId="10" fillId="6" borderId="39" xfId="1" applyNumberFormat="1" applyFont="1" applyFill="1" applyBorder="1" applyAlignment="1">
      <alignment horizontal="center"/>
    </xf>
    <xf numFmtId="164" fontId="0" fillId="6" borderId="18" xfId="1" applyNumberFormat="1" applyFont="1" applyFill="1" applyBorder="1" applyAlignment="1">
      <alignment horizontal="center"/>
    </xf>
    <xf numFmtId="0" fontId="10" fillId="0" borderId="37" xfId="0" applyFont="1" applyBorder="1" applyAlignment="1">
      <alignment horizontal="left"/>
    </xf>
    <xf numFmtId="3" fontId="10" fillId="0" borderId="37" xfId="0" applyNumberFormat="1" applyFont="1" applyBorder="1" applyAlignment="1">
      <alignment horizontal="center"/>
    </xf>
    <xf numFmtId="164" fontId="10" fillId="0" borderId="37" xfId="1" applyNumberFormat="1" applyFont="1" applyBorder="1" applyAlignment="1">
      <alignment horizontal="center"/>
    </xf>
    <xf numFmtId="164" fontId="10" fillId="6" borderId="40" xfId="1" applyNumberFormat="1" applyFont="1" applyFill="1" applyBorder="1" applyAlignment="1">
      <alignment horizontal="center"/>
    </xf>
    <xf numFmtId="164" fontId="0" fillId="6" borderId="41" xfId="1" applyNumberFormat="1" applyFont="1" applyFill="1" applyBorder="1" applyAlignment="1">
      <alignment horizontal="center"/>
    </xf>
    <xf numFmtId="164" fontId="0" fillId="6" borderId="0" xfId="1" applyNumberFormat="1" applyFont="1" applyFill="1" applyAlignment="1">
      <alignment horizontal="center"/>
    </xf>
    <xf numFmtId="0" fontId="0" fillId="0" borderId="42" xfId="0" applyBorder="1" applyAlignment="1">
      <alignment horizontal="left"/>
    </xf>
    <xf numFmtId="3" fontId="0" fillId="0" borderId="43" xfId="0" applyNumberFormat="1" applyBorder="1" applyAlignment="1">
      <alignment horizontal="center"/>
    </xf>
    <xf numFmtId="164" fontId="0" fillId="0" borderId="43" xfId="1" applyNumberFormat="1" applyFont="1" applyBorder="1" applyAlignment="1">
      <alignment horizontal="center"/>
    </xf>
    <xf numFmtId="0" fontId="0" fillId="0" borderId="44" xfId="0" applyBorder="1" applyAlignment="1">
      <alignment horizontal="left"/>
    </xf>
    <xf numFmtId="3" fontId="0" fillId="0" borderId="44" xfId="0" applyNumberFormat="1" applyBorder="1" applyAlignment="1">
      <alignment horizontal="center"/>
    </xf>
    <xf numFmtId="164" fontId="0" fillId="0" borderId="44" xfId="1" applyNumberFormat="1" applyFon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164" fontId="0" fillId="0" borderId="22" xfId="1" applyNumberFormat="1" applyFont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2" borderId="4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center" vertical="center" wrapText="1"/>
    </xf>
    <xf numFmtId="0" fontId="11" fillId="0" borderId="46" xfId="0" applyFont="1" applyBorder="1" applyAlignment="1">
      <alignment horizontal="left"/>
    </xf>
    <xf numFmtId="2" fontId="12" fillId="0" borderId="46" xfId="0" applyNumberFormat="1" applyFont="1" applyBorder="1" applyAlignment="1">
      <alignment horizontal="center"/>
    </xf>
    <xf numFmtId="2" fontId="12" fillId="0" borderId="47" xfId="0" applyNumberFormat="1" applyFont="1" applyBorder="1" applyAlignment="1">
      <alignment horizontal="center"/>
    </xf>
    <xf numFmtId="164" fontId="12" fillId="0" borderId="46" xfId="1" applyNumberFormat="1" applyFont="1" applyBorder="1" applyAlignment="1">
      <alignment horizontal="center"/>
    </xf>
    <xf numFmtId="2" fontId="12" fillId="7" borderId="0" xfId="0" applyNumberFormat="1" applyFont="1" applyFill="1" applyAlignment="1">
      <alignment horizontal="center"/>
    </xf>
    <xf numFmtId="0" fontId="12" fillId="0" borderId="48" xfId="0" applyFont="1" applyBorder="1" applyAlignment="1">
      <alignment horizontal="left"/>
    </xf>
    <xf numFmtId="2" fontId="12" fillId="0" borderId="48" xfId="0" applyNumberFormat="1" applyFont="1" applyBorder="1" applyAlignment="1">
      <alignment horizontal="center"/>
    </xf>
    <xf numFmtId="2" fontId="12" fillId="0" borderId="49" xfId="0" applyNumberFormat="1" applyFont="1" applyBorder="1" applyAlignment="1">
      <alignment horizontal="center"/>
    </xf>
    <xf numFmtId="164" fontId="12" fillId="0" borderId="48" xfId="1" applyNumberFormat="1" applyFont="1" applyBorder="1" applyAlignment="1">
      <alignment horizontal="center"/>
    </xf>
    <xf numFmtId="0" fontId="0" fillId="0" borderId="50" xfId="0" applyBorder="1" applyAlignment="1">
      <alignment horizontal="left"/>
    </xf>
    <xf numFmtId="2" fontId="0" fillId="0" borderId="50" xfId="0" applyNumberFormat="1" applyBorder="1" applyAlignment="1">
      <alignment horizontal="center"/>
    </xf>
    <xf numFmtId="2" fontId="0" fillId="0" borderId="51" xfId="0" applyNumberFormat="1" applyBorder="1" applyAlignment="1">
      <alignment horizontal="center"/>
    </xf>
    <xf numFmtId="164" fontId="0" fillId="0" borderId="50" xfId="1" applyNumberFormat="1" applyFont="1" applyBorder="1" applyAlignment="1">
      <alignment horizontal="center"/>
    </xf>
    <xf numFmtId="2" fontId="0" fillId="7" borderId="0" xfId="0" applyNumberFormat="1" applyFill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52" xfId="0" applyNumberFormat="1" applyBorder="1" applyAlignment="1">
      <alignment horizontal="center"/>
    </xf>
    <xf numFmtId="0" fontId="0" fillId="0" borderId="53" xfId="0" applyBorder="1" applyAlignment="1">
      <alignment horizontal="left"/>
    </xf>
    <xf numFmtId="2" fontId="0" fillId="0" borderId="53" xfId="0" applyNumberFormat="1" applyBorder="1" applyAlignment="1">
      <alignment horizontal="center"/>
    </xf>
    <xf numFmtId="2" fontId="0" fillId="0" borderId="54" xfId="0" applyNumberFormat="1" applyBorder="1" applyAlignment="1">
      <alignment horizontal="center"/>
    </xf>
    <xf numFmtId="164" fontId="0" fillId="0" borderId="53" xfId="1" applyNumberFormat="1" applyFont="1" applyBorder="1" applyAlignment="1">
      <alignment horizontal="center"/>
    </xf>
    <xf numFmtId="0" fontId="12" fillId="0" borderId="55" xfId="0" applyFont="1" applyBorder="1" applyAlignment="1">
      <alignment horizontal="left"/>
    </xf>
    <xf numFmtId="2" fontId="12" fillId="0" borderId="55" xfId="0" applyNumberFormat="1" applyFont="1" applyBorder="1" applyAlignment="1">
      <alignment horizontal="center"/>
    </xf>
    <xf numFmtId="164" fontId="12" fillId="0" borderId="55" xfId="1" applyNumberFormat="1" applyFont="1" applyBorder="1" applyAlignment="1">
      <alignment horizontal="center"/>
    </xf>
    <xf numFmtId="2" fontId="0" fillId="0" borderId="56" xfId="0" applyNumberFormat="1" applyBorder="1" applyAlignment="1">
      <alignment horizontal="center"/>
    </xf>
    <xf numFmtId="2" fontId="0" fillId="0" borderId="57" xfId="0" applyNumberFormat="1" applyBorder="1" applyAlignment="1">
      <alignment horizontal="center"/>
    </xf>
    <xf numFmtId="164" fontId="0" fillId="0" borderId="56" xfId="1" applyNumberFormat="1" applyFont="1" applyBorder="1" applyAlignment="1">
      <alignment horizontal="center"/>
    </xf>
    <xf numFmtId="2" fontId="0" fillId="0" borderId="58" xfId="0" applyNumberFormat="1" applyBorder="1" applyAlignment="1">
      <alignment horizontal="center"/>
    </xf>
    <xf numFmtId="2" fontId="0" fillId="0" borderId="59" xfId="0" applyNumberFormat="1" applyBorder="1" applyAlignment="1">
      <alignment horizontal="center"/>
    </xf>
    <xf numFmtId="164" fontId="0" fillId="0" borderId="58" xfId="1" applyNumberFormat="1" applyFont="1" applyBorder="1" applyAlignment="1">
      <alignment horizontal="center"/>
    </xf>
    <xf numFmtId="2" fontId="0" fillId="0" borderId="60" xfId="0" applyNumberFormat="1" applyBorder="1" applyAlignment="1">
      <alignment horizontal="center"/>
    </xf>
    <xf numFmtId="2" fontId="0" fillId="0" borderId="61" xfId="0" applyNumberFormat="1" applyBorder="1" applyAlignment="1">
      <alignment horizontal="center"/>
    </xf>
    <xf numFmtId="164" fontId="0" fillId="0" borderId="60" xfId="1" applyNumberFormat="1" applyFont="1" applyBorder="1" applyAlignment="1">
      <alignment horizontal="center"/>
    </xf>
    <xf numFmtId="165" fontId="12" fillId="0" borderId="46" xfId="0" applyNumberFormat="1" applyFont="1" applyBorder="1" applyAlignment="1">
      <alignment horizontal="center"/>
    </xf>
    <xf numFmtId="2" fontId="12" fillId="0" borderId="62" xfId="0" applyNumberFormat="1" applyFont="1" applyBorder="1" applyAlignment="1">
      <alignment horizontal="center"/>
    </xf>
    <xf numFmtId="0" fontId="12" fillId="0" borderId="46" xfId="0" applyFont="1" applyBorder="1" applyAlignment="1">
      <alignment horizontal="left"/>
    </xf>
    <xf numFmtId="2" fontId="0" fillId="0" borderId="63" xfId="0" applyNumberFormat="1" applyBorder="1" applyAlignment="1">
      <alignment horizontal="center"/>
    </xf>
    <xf numFmtId="165" fontId="0" fillId="0" borderId="50" xfId="0" applyNumberFormat="1" applyBorder="1" applyAlignment="1">
      <alignment horizontal="center"/>
    </xf>
    <xf numFmtId="165" fontId="0" fillId="0" borderId="53" xfId="0" applyNumberFormat="1" applyBorder="1" applyAlignment="1">
      <alignment horizontal="center"/>
    </xf>
    <xf numFmtId="165" fontId="12" fillId="0" borderId="48" xfId="0" applyNumberFormat="1" applyFont="1" applyBorder="1" applyAlignment="1">
      <alignment horizontal="center"/>
    </xf>
    <xf numFmtId="2" fontId="0" fillId="0" borderId="64" xfId="0" applyNumberFormat="1" applyBorder="1" applyAlignment="1">
      <alignment horizontal="center"/>
    </xf>
    <xf numFmtId="164" fontId="0" fillId="0" borderId="64" xfId="1" applyNumberFormat="1" applyFont="1" applyBorder="1" applyAlignment="1">
      <alignment horizontal="center"/>
    </xf>
    <xf numFmtId="165" fontId="0" fillId="0" borderId="64" xfId="0" applyNumberFormat="1" applyBorder="1" applyAlignment="1">
      <alignment horizontal="center"/>
    </xf>
    <xf numFmtId="165" fontId="0" fillId="0" borderId="58" xfId="0" applyNumberFormat="1" applyBorder="1" applyAlignment="1">
      <alignment horizontal="center"/>
    </xf>
    <xf numFmtId="0" fontId="0" fillId="0" borderId="65" xfId="0" applyBorder="1" applyAlignment="1">
      <alignment horizontal="left"/>
    </xf>
    <xf numFmtId="2" fontId="0" fillId="0" borderId="65" xfId="0" applyNumberFormat="1" applyBorder="1" applyAlignment="1">
      <alignment horizontal="center"/>
    </xf>
    <xf numFmtId="2" fontId="0" fillId="0" borderId="66" xfId="0" applyNumberFormat="1" applyBorder="1" applyAlignment="1">
      <alignment horizontal="center"/>
    </xf>
    <xf numFmtId="164" fontId="0" fillId="0" borderId="65" xfId="1" applyNumberFormat="1" applyFont="1" applyBorder="1" applyAlignment="1">
      <alignment horizontal="center"/>
    </xf>
    <xf numFmtId="0" fontId="0" fillId="0" borderId="58" xfId="0" applyBorder="1" applyAlignment="1">
      <alignment horizontal="left"/>
    </xf>
    <xf numFmtId="0" fontId="0" fillId="0" borderId="67" xfId="0" applyBorder="1" applyAlignment="1">
      <alignment horizontal="left"/>
    </xf>
    <xf numFmtId="2" fontId="0" fillId="0" borderId="67" xfId="0" applyNumberFormat="1" applyBorder="1" applyAlignment="1">
      <alignment horizontal="center"/>
    </xf>
    <xf numFmtId="164" fontId="0" fillId="0" borderId="67" xfId="1" applyNumberFormat="1" applyFont="1" applyBorder="1" applyAlignment="1">
      <alignment horizontal="center"/>
    </xf>
    <xf numFmtId="0" fontId="0" fillId="0" borderId="60" xfId="0" applyBorder="1" applyAlignment="1">
      <alignment horizontal="left"/>
    </xf>
    <xf numFmtId="2" fontId="0" fillId="0" borderId="68" xfId="0" applyNumberFormat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14" fillId="0" borderId="69" xfId="0" applyFont="1" applyBorder="1" applyAlignment="1">
      <alignment horizontal="left"/>
    </xf>
    <xf numFmtId="164" fontId="15" fillId="0" borderId="69" xfId="1" applyNumberFormat="1" applyFont="1" applyBorder="1" applyAlignment="1">
      <alignment horizontal="center"/>
    </xf>
    <xf numFmtId="166" fontId="15" fillId="0" borderId="70" xfId="0" applyNumberFormat="1" applyFont="1" applyBorder="1" applyAlignment="1">
      <alignment horizontal="center"/>
    </xf>
    <xf numFmtId="166" fontId="15" fillId="0" borderId="71" xfId="0" applyNumberFormat="1" applyFont="1" applyBorder="1" applyAlignment="1">
      <alignment horizontal="center"/>
    </xf>
    <xf numFmtId="166" fontId="15" fillId="8" borderId="0" xfId="0" applyNumberFormat="1" applyFont="1" applyFill="1" applyAlignment="1">
      <alignment horizontal="center"/>
    </xf>
    <xf numFmtId="0" fontId="15" fillId="0" borderId="72" xfId="0" applyFont="1" applyBorder="1" applyAlignment="1">
      <alignment horizontal="left"/>
    </xf>
    <xf numFmtId="164" fontId="15" fillId="0" borderId="72" xfId="1" applyNumberFormat="1" applyFont="1" applyBorder="1" applyAlignment="1">
      <alignment horizontal="center"/>
    </xf>
    <xf numFmtId="166" fontId="15" fillId="0" borderId="73" xfId="0" applyNumberFormat="1" applyFont="1" applyBorder="1" applyAlignment="1">
      <alignment horizontal="center"/>
    </xf>
    <xf numFmtId="166" fontId="15" fillId="0" borderId="74" xfId="0" applyNumberFormat="1" applyFont="1" applyBorder="1" applyAlignment="1">
      <alignment horizontal="center"/>
    </xf>
    <xf numFmtId="0" fontId="0" fillId="0" borderId="75" xfId="0" applyBorder="1" applyAlignment="1">
      <alignment horizontal="left"/>
    </xf>
    <xf numFmtId="164" fontId="0" fillId="0" borderId="75" xfId="1" applyNumberFormat="1" applyFont="1" applyBorder="1" applyAlignment="1">
      <alignment horizontal="center"/>
    </xf>
    <xf numFmtId="166" fontId="0" fillId="0" borderId="76" xfId="0" applyNumberFormat="1" applyBorder="1" applyAlignment="1">
      <alignment horizontal="center"/>
    </xf>
    <xf numFmtId="166" fontId="0" fillId="0" borderId="77" xfId="0" applyNumberFormat="1" applyBorder="1" applyAlignment="1">
      <alignment horizontal="center"/>
    </xf>
    <xf numFmtId="166" fontId="0" fillId="8" borderId="0" xfId="0" applyNumberFormat="1" applyFill="1" applyAlignment="1">
      <alignment horizontal="center"/>
    </xf>
    <xf numFmtId="166" fontId="0" fillId="0" borderId="52" xfId="0" applyNumberFormat="1" applyBorder="1" applyAlignment="1">
      <alignment horizontal="center"/>
    </xf>
    <xf numFmtId="166" fontId="0" fillId="0" borderId="78" xfId="0" applyNumberFormat="1" applyBorder="1" applyAlignment="1">
      <alignment horizontal="center"/>
    </xf>
    <xf numFmtId="0" fontId="0" fillId="0" borderId="79" xfId="0" applyBorder="1" applyAlignment="1">
      <alignment horizontal="left"/>
    </xf>
    <xf numFmtId="164" fontId="0" fillId="0" borderId="79" xfId="1" applyNumberFormat="1" applyFont="1" applyBorder="1" applyAlignment="1">
      <alignment horizontal="center"/>
    </xf>
    <xf numFmtId="166" fontId="0" fillId="0" borderId="80" xfId="0" applyNumberFormat="1" applyBorder="1" applyAlignment="1">
      <alignment horizontal="center"/>
    </xf>
    <xf numFmtId="166" fontId="0" fillId="0" borderId="81" xfId="0" applyNumberFormat="1" applyBorder="1" applyAlignment="1">
      <alignment horizontal="center"/>
    </xf>
    <xf numFmtId="166" fontId="0" fillId="0" borderId="82" xfId="0" applyNumberFormat="1" applyBorder="1" applyAlignment="1">
      <alignment horizontal="center"/>
    </xf>
    <xf numFmtId="166" fontId="0" fillId="0" borderId="83" xfId="0" applyNumberFormat="1" applyBorder="1" applyAlignment="1">
      <alignment horizontal="center"/>
    </xf>
    <xf numFmtId="166" fontId="0" fillId="0" borderId="84" xfId="0" applyNumberFormat="1" applyBorder="1" applyAlignment="1">
      <alignment horizontal="center"/>
    </xf>
    <xf numFmtId="166" fontId="0" fillId="0" borderId="85" xfId="0" applyNumberFormat="1" applyBorder="1" applyAlignment="1">
      <alignment horizontal="center"/>
    </xf>
    <xf numFmtId="0" fontId="16" fillId="9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17" fillId="0" borderId="86" xfId="0" applyFont="1" applyBorder="1" applyAlignment="1">
      <alignment horizontal="left"/>
    </xf>
    <xf numFmtId="167" fontId="17" fillId="0" borderId="86" xfId="0" applyNumberFormat="1" applyFont="1" applyBorder="1" applyAlignment="1">
      <alignment horizontal="center"/>
    </xf>
    <xf numFmtId="164" fontId="17" fillId="0" borderId="86" xfId="1" applyNumberFormat="1" applyFont="1" applyBorder="1" applyAlignment="1">
      <alignment horizontal="center"/>
    </xf>
    <xf numFmtId="164" fontId="17" fillId="10" borderId="0" xfId="1" applyNumberFormat="1" applyFont="1" applyFill="1" applyAlignment="1">
      <alignment horizontal="center"/>
    </xf>
    <xf numFmtId="0" fontId="18" fillId="0" borderId="87" xfId="0" applyFont="1" applyBorder="1" applyAlignment="1">
      <alignment horizontal="left"/>
    </xf>
    <xf numFmtId="167" fontId="18" fillId="0" borderId="87" xfId="0" applyNumberFormat="1" applyFont="1" applyBorder="1" applyAlignment="1">
      <alignment horizontal="center"/>
    </xf>
    <xf numFmtId="164" fontId="18" fillId="0" borderId="87" xfId="1" applyNumberFormat="1" applyFont="1" applyBorder="1" applyAlignment="1">
      <alignment horizontal="center"/>
    </xf>
    <xf numFmtId="164" fontId="18" fillId="10" borderId="0" xfId="1" applyNumberFormat="1" applyFont="1" applyFill="1" applyAlignment="1">
      <alignment horizontal="center"/>
    </xf>
    <xf numFmtId="3" fontId="18" fillId="0" borderId="87" xfId="0" applyNumberFormat="1" applyFont="1" applyBorder="1" applyAlignment="1">
      <alignment horizontal="center"/>
    </xf>
    <xf numFmtId="0" fontId="0" fillId="0" borderId="88" xfId="0" applyBorder="1" applyAlignment="1">
      <alignment horizontal="left"/>
    </xf>
    <xf numFmtId="167" fontId="0" fillId="0" borderId="89" xfId="0" applyNumberFormat="1" applyBorder="1" applyAlignment="1">
      <alignment horizontal="center"/>
    </xf>
    <xf numFmtId="164" fontId="0" fillId="0" borderId="89" xfId="1" applyNumberFormat="1" applyFont="1" applyBorder="1" applyAlignment="1">
      <alignment horizontal="center"/>
    </xf>
    <xf numFmtId="164" fontId="0" fillId="10" borderId="0" xfId="1" applyNumberFormat="1" applyFont="1" applyFill="1" applyAlignment="1">
      <alignment horizontal="center"/>
    </xf>
    <xf numFmtId="164" fontId="0" fillId="0" borderId="88" xfId="1" applyNumberFormat="1" applyFont="1" applyBorder="1" applyAlignment="1">
      <alignment horizontal="center"/>
    </xf>
    <xf numFmtId="3" fontId="0" fillId="0" borderId="88" xfId="0" applyNumberFormat="1" applyBorder="1" applyAlignment="1">
      <alignment horizontal="center"/>
    </xf>
    <xf numFmtId="0" fontId="0" fillId="0" borderId="90" xfId="0" applyBorder="1" applyAlignment="1">
      <alignment horizontal="left"/>
    </xf>
    <xf numFmtId="167" fontId="0" fillId="0" borderId="19" xfId="0" applyNumberFormat="1" applyBorder="1" applyAlignment="1">
      <alignment horizontal="center"/>
    </xf>
    <xf numFmtId="0" fontId="0" fillId="0" borderId="91" xfId="0" applyBorder="1" applyAlignment="1">
      <alignment horizontal="left"/>
    </xf>
    <xf numFmtId="0" fontId="0" fillId="0" borderId="92" xfId="0" applyBorder="1" applyAlignment="1">
      <alignment horizontal="left"/>
    </xf>
    <xf numFmtId="167" fontId="0" fillId="0" borderId="93" xfId="0" applyNumberFormat="1" applyBorder="1" applyAlignment="1">
      <alignment horizontal="center"/>
    </xf>
    <xf numFmtId="164" fontId="0" fillId="0" borderId="93" xfId="1" applyNumberFormat="1" applyFont="1" applyBorder="1" applyAlignment="1">
      <alignment horizontal="center"/>
    </xf>
    <xf numFmtId="3" fontId="0" fillId="0" borderId="93" xfId="0" applyNumberFormat="1" applyBorder="1" applyAlignment="1">
      <alignment horizontal="center"/>
    </xf>
    <xf numFmtId="167" fontId="0" fillId="0" borderId="21" xfId="0" applyNumberFormat="1" applyBorder="1" applyAlignment="1">
      <alignment horizontal="center"/>
    </xf>
    <xf numFmtId="164" fontId="0" fillId="0" borderId="21" xfId="1" applyNumberFormat="1" applyFon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167" fontId="0" fillId="0" borderId="44" xfId="0" applyNumberFormat="1" applyBorder="1" applyAlignment="1">
      <alignment horizontal="center"/>
    </xf>
    <xf numFmtId="168" fontId="17" fillId="0" borderId="86" xfId="0" applyNumberFormat="1" applyFont="1" applyBorder="1" applyAlignment="1">
      <alignment horizontal="center"/>
    </xf>
    <xf numFmtId="164" fontId="17" fillId="0" borderId="94" xfId="1" applyNumberFormat="1" applyFont="1" applyBorder="1" applyAlignment="1">
      <alignment horizontal="center"/>
    </xf>
    <xf numFmtId="169" fontId="17" fillId="0" borderId="94" xfId="0" applyNumberFormat="1" applyFont="1" applyBorder="1" applyAlignment="1">
      <alignment horizontal="center"/>
    </xf>
    <xf numFmtId="169" fontId="17" fillId="0" borderId="95" xfId="0" applyNumberFormat="1" applyFont="1" applyBorder="1" applyAlignment="1">
      <alignment horizontal="center"/>
    </xf>
    <xf numFmtId="0" fontId="17" fillId="10" borderId="0" xfId="0" applyFont="1" applyFill="1" applyAlignment="1">
      <alignment horizontal="center"/>
    </xf>
    <xf numFmtId="168" fontId="18" fillId="0" borderId="87" xfId="0" applyNumberFormat="1" applyFont="1" applyBorder="1" applyAlignment="1">
      <alignment horizontal="center"/>
    </xf>
    <xf numFmtId="164" fontId="18" fillId="0" borderId="96" xfId="1" applyNumberFormat="1" applyFont="1" applyBorder="1" applyAlignment="1">
      <alignment horizontal="center"/>
    </xf>
    <xf numFmtId="169" fontId="18" fillId="0" borderId="96" xfId="0" applyNumberFormat="1" applyFont="1" applyBorder="1" applyAlignment="1">
      <alignment horizontal="center"/>
    </xf>
    <xf numFmtId="169" fontId="18" fillId="0" borderId="97" xfId="0" applyNumberFormat="1" applyFont="1" applyBorder="1" applyAlignment="1">
      <alignment horizontal="center"/>
    </xf>
    <xf numFmtId="0" fontId="18" fillId="10" borderId="0" xfId="0" applyFont="1" applyFill="1" applyAlignment="1">
      <alignment horizontal="center"/>
    </xf>
    <xf numFmtId="168" fontId="0" fillId="0" borderId="89" xfId="0" applyNumberFormat="1" applyBorder="1" applyAlignment="1">
      <alignment horizontal="center"/>
    </xf>
    <xf numFmtId="164" fontId="0" fillId="0" borderId="98" xfId="1" applyNumberFormat="1" applyFont="1" applyBorder="1" applyAlignment="1">
      <alignment horizontal="center"/>
    </xf>
    <xf numFmtId="169" fontId="0" fillId="0" borderId="98" xfId="0" applyNumberFormat="1" applyBorder="1" applyAlignment="1">
      <alignment horizontal="center"/>
    </xf>
    <xf numFmtId="169" fontId="0" fillId="0" borderId="99" xfId="0" applyNumberFormat="1" applyBorder="1" applyAlignment="1">
      <alignment horizontal="center"/>
    </xf>
    <xf numFmtId="168" fontId="0" fillId="0" borderId="19" xfId="0" applyNumberFormat="1" applyBorder="1" applyAlignment="1">
      <alignment horizontal="center"/>
    </xf>
    <xf numFmtId="164" fontId="0" fillId="0" borderId="100" xfId="1" applyNumberFormat="1" applyFont="1" applyBorder="1" applyAlignment="1">
      <alignment horizontal="center"/>
    </xf>
    <xf numFmtId="169" fontId="0" fillId="0" borderId="100" xfId="0" applyNumberFormat="1" applyBorder="1" applyAlignment="1">
      <alignment horizontal="center"/>
    </xf>
    <xf numFmtId="169" fontId="0" fillId="0" borderId="101" xfId="0" applyNumberFormat="1" applyBorder="1" applyAlignment="1">
      <alignment horizontal="center"/>
    </xf>
    <xf numFmtId="164" fontId="0" fillId="0" borderId="102" xfId="1" applyNumberFormat="1" applyFont="1" applyBorder="1" applyAlignment="1">
      <alignment horizontal="center"/>
    </xf>
    <xf numFmtId="169" fontId="0" fillId="0" borderId="102" xfId="0" applyNumberFormat="1" applyBorder="1" applyAlignment="1">
      <alignment horizontal="center"/>
    </xf>
    <xf numFmtId="169" fontId="0" fillId="0" borderId="103" xfId="0" applyNumberFormat="1" applyBorder="1" applyAlignment="1">
      <alignment horizontal="center"/>
    </xf>
    <xf numFmtId="168" fontId="0" fillId="0" borderId="93" xfId="0" applyNumberFormat="1" applyBorder="1" applyAlignment="1">
      <alignment horizontal="center"/>
    </xf>
    <xf numFmtId="164" fontId="0" fillId="0" borderId="104" xfId="1" applyNumberFormat="1" applyFont="1" applyBorder="1" applyAlignment="1">
      <alignment horizontal="center"/>
    </xf>
    <xf numFmtId="169" fontId="0" fillId="0" borderId="104" xfId="0" applyNumberFormat="1" applyBorder="1" applyAlignment="1">
      <alignment horizontal="center"/>
    </xf>
    <xf numFmtId="169" fontId="0" fillId="0" borderId="105" xfId="0" applyNumberFormat="1" applyBorder="1" applyAlignment="1">
      <alignment horizontal="center"/>
    </xf>
    <xf numFmtId="168" fontId="0" fillId="0" borderId="21" xfId="0" applyNumberFormat="1" applyBorder="1" applyAlignment="1">
      <alignment horizontal="center"/>
    </xf>
    <xf numFmtId="164" fontId="0" fillId="0" borderId="106" xfId="1" applyNumberFormat="1" applyFont="1" applyBorder="1" applyAlignment="1">
      <alignment horizontal="center"/>
    </xf>
    <xf numFmtId="169" fontId="0" fillId="0" borderId="106" xfId="0" applyNumberFormat="1" applyBorder="1" applyAlignment="1">
      <alignment horizontal="center"/>
    </xf>
    <xf numFmtId="169" fontId="0" fillId="0" borderId="107" xfId="0" applyNumberFormat="1" applyBorder="1" applyAlignment="1">
      <alignment horizontal="center"/>
    </xf>
    <xf numFmtId="164" fontId="0" fillId="0" borderId="52" xfId="1" applyNumberFormat="1" applyFont="1" applyBorder="1" applyAlignment="1">
      <alignment horizontal="center"/>
    </xf>
    <xf numFmtId="169" fontId="0" fillId="0" borderId="52" xfId="0" applyNumberFormat="1" applyBorder="1" applyAlignment="1">
      <alignment horizontal="center"/>
    </xf>
    <xf numFmtId="169" fontId="0" fillId="0" borderId="78" xfId="0" applyNumberForma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4" fontId="0" fillId="0" borderId="84" xfId="1" applyNumberFormat="1" applyFont="1" applyBorder="1" applyAlignment="1">
      <alignment horizontal="center"/>
    </xf>
    <xf numFmtId="169" fontId="0" fillId="0" borderId="82" xfId="0" applyNumberFormat="1" applyBorder="1" applyAlignment="1">
      <alignment horizontal="center"/>
    </xf>
    <xf numFmtId="169" fontId="0" fillId="0" borderId="83" xfId="0" applyNumberFormat="1" applyBorder="1" applyAlignment="1">
      <alignment horizontal="center"/>
    </xf>
    <xf numFmtId="168" fontId="0" fillId="0" borderId="44" xfId="0" applyNumberFormat="1" applyBorder="1" applyAlignment="1">
      <alignment horizontal="center"/>
    </xf>
    <xf numFmtId="164" fontId="0" fillId="0" borderId="108" xfId="1" applyNumberFormat="1" applyFont="1" applyBorder="1" applyAlignment="1">
      <alignment horizontal="center"/>
    </xf>
    <xf numFmtId="169" fontId="0" fillId="0" borderId="109" xfId="0" applyNumberFormat="1" applyBorder="1" applyAlignment="1">
      <alignment horizontal="center"/>
    </xf>
    <xf numFmtId="169" fontId="0" fillId="0" borderId="110" xfId="0" applyNumberFormat="1" applyBorder="1" applyAlignment="1">
      <alignment horizontal="center"/>
    </xf>
    <xf numFmtId="169" fontId="0" fillId="0" borderId="111" xfId="0" applyNumberFormat="1" applyBorder="1" applyAlignment="1">
      <alignment horizontal="center"/>
    </xf>
    <xf numFmtId="169" fontId="0" fillId="0" borderId="112" xfId="0" applyNumberFormat="1" applyBorder="1" applyAlignment="1">
      <alignment horizontal="center"/>
    </xf>
    <xf numFmtId="164" fontId="0" fillId="0" borderId="113" xfId="1" applyNumberFormat="1" applyFont="1" applyBorder="1" applyAlignment="1">
      <alignment horizontal="center"/>
    </xf>
    <xf numFmtId="169" fontId="0" fillId="0" borderId="113" xfId="0" applyNumberFormat="1" applyBorder="1" applyAlignment="1">
      <alignment horizontal="center"/>
    </xf>
    <xf numFmtId="0" fontId="0" fillId="10" borderId="114" xfId="0" applyFill="1" applyBorder="1" applyAlignment="1">
      <alignment horizontal="center"/>
    </xf>
    <xf numFmtId="2" fontId="0" fillId="0" borderId="115" xfId="0" applyNumberFormat="1" applyBorder="1" applyAlignment="1">
      <alignment horizontal="center"/>
    </xf>
    <xf numFmtId="2" fontId="0" fillId="0" borderId="116" xfId="0" applyNumberFormat="1" applyBorder="1" applyAlignment="1">
      <alignment horizontal="center"/>
    </xf>
    <xf numFmtId="2" fontId="0" fillId="0" borderId="117" xfId="0" applyNumberFormat="1" applyBorder="1" applyAlignment="1">
      <alignment horizontal="center"/>
    </xf>
    <xf numFmtId="164" fontId="0" fillId="0" borderId="109" xfId="1" applyNumberFormat="1" applyFont="1" applyBorder="1" applyAlignment="1">
      <alignment horizontal="center"/>
    </xf>
    <xf numFmtId="0" fontId="16" fillId="11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0" fillId="12" borderId="9" xfId="0" applyFill="1" applyBorder="1" applyAlignment="1">
      <alignment horizontal="center"/>
    </xf>
    <xf numFmtId="0" fontId="0" fillId="2" borderId="118" xfId="0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19" fillId="0" borderId="119" xfId="0" applyFont="1" applyBorder="1" applyAlignment="1">
      <alignment horizontal="left"/>
    </xf>
    <xf numFmtId="0" fontId="19" fillId="0" borderId="120" xfId="0" applyFont="1" applyBorder="1" applyAlignment="1">
      <alignment horizontal="center"/>
    </xf>
    <xf numFmtId="164" fontId="19" fillId="0" borderId="120" xfId="1" applyNumberFormat="1" applyFont="1" applyBorder="1" applyAlignment="1">
      <alignment horizontal="center"/>
    </xf>
    <xf numFmtId="1" fontId="19" fillId="0" borderId="120" xfId="1" applyNumberFormat="1" applyFont="1" applyBorder="1" applyAlignment="1">
      <alignment horizontal="center"/>
    </xf>
    <xf numFmtId="164" fontId="19" fillId="12" borderId="121" xfId="1" applyNumberFormat="1" applyFont="1" applyFill="1" applyBorder="1" applyAlignment="1">
      <alignment horizontal="center"/>
    </xf>
    <xf numFmtId="1" fontId="19" fillId="0" borderId="120" xfId="0" applyNumberFormat="1" applyFont="1" applyBorder="1" applyAlignment="1">
      <alignment horizontal="center"/>
    </xf>
    <xf numFmtId="0" fontId="20" fillId="0" borderId="122" xfId="0" applyFont="1" applyBorder="1" applyAlignment="1">
      <alignment horizontal="left"/>
    </xf>
    <xf numFmtId="0" fontId="20" fillId="0" borderId="123" xfId="0" applyFont="1" applyBorder="1" applyAlignment="1">
      <alignment horizontal="center"/>
    </xf>
    <xf numFmtId="164" fontId="20" fillId="0" borderId="123" xfId="1" applyNumberFormat="1" applyFont="1" applyBorder="1" applyAlignment="1">
      <alignment horizontal="center"/>
    </xf>
    <xf numFmtId="1" fontId="20" fillId="0" borderId="123" xfId="1" applyNumberFormat="1" applyFont="1" applyBorder="1" applyAlignment="1">
      <alignment horizontal="center"/>
    </xf>
    <xf numFmtId="164" fontId="20" fillId="12" borderId="124" xfId="1" applyNumberFormat="1" applyFont="1" applyFill="1" applyBorder="1" applyAlignment="1">
      <alignment horizontal="center"/>
    </xf>
    <xf numFmtId="1" fontId="20" fillId="0" borderId="123" xfId="0" applyNumberFormat="1" applyFont="1" applyBorder="1" applyAlignment="1">
      <alignment horizontal="center"/>
    </xf>
    <xf numFmtId="0" fontId="0" fillId="0" borderId="125" xfId="0" applyBorder="1" applyAlignment="1">
      <alignment horizontal="center"/>
    </xf>
    <xf numFmtId="164" fontId="0" fillId="0" borderId="125" xfId="1" applyNumberFormat="1" applyFont="1" applyBorder="1" applyAlignment="1">
      <alignment horizontal="center"/>
    </xf>
    <xf numFmtId="1" fontId="0" fillId="0" borderId="125" xfId="1" applyNumberFormat="1" applyFont="1" applyBorder="1" applyAlignment="1">
      <alignment horizontal="center"/>
    </xf>
    <xf numFmtId="164" fontId="0" fillId="12" borderId="126" xfId="1" applyNumberFormat="1" applyFont="1" applyFill="1" applyBorder="1" applyAlignment="1">
      <alignment horizontal="center"/>
    </xf>
    <xf numFmtId="1" fontId="0" fillId="0" borderId="125" xfId="0" applyNumberFormat="1" applyBorder="1" applyAlignment="1">
      <alignment horizontal="center"/>
    </xf>
    <xf numFmtId="0" fontId="0" fillId="0" borderId="52" xfId="0" applyBorder="1" applyAlignment="1">
      <alignment horizontal="center"/>
    </xf>
    <xf numFmtId="1" fontId="0" fillId="0" borderId="52" xfId="1" applyNumberFormat="1" applyFont="1" applyBorder="1" applyAlignment="1">
      <alignment horizontal="center"/>
    </xf>
    <xf numFmtId="164" fontId="0" fillId="12" borderId="127" xfId="1" applyNumberFormat="1" applyFont="1" applyFill="1" applyBorder="1" applyAlignment="1">
      <alignment horizontal="center"/>
    </xf>
    <xf numFmtId="1" fontId="0" fillId="0" borderId="52" xfId="0" applyNumberFormat="1" applyBorder="1" applyAlignment="1">
      <alignment horizontal="center"/>
    </xf>
    <xf numFmtId="0" fontId="0" fillId="0" borderId="128" xfId="0" applyBorder="1" applyAlignment="1">
      <alignment horizontal="center"/>
    </xf>
    <xf numFmtId="164" fontId="0" fillId="0" borderId="128" xfId="1" applyNumberFormat="1" applyFont="1" applyBorder="1" applyAlignment="1">
      <alignment horizontal="center"/>
    </xf>
    <xf numFmtId="1" fontId="0" fillId="0" borderId="128" xfId="1" applyNumberFormat="1" applyFont="1" applyBorder="1" applyAlignment="1">
      <alignment horizontal="center"/>
    </xf>
    <xf numFmtId="164" fontId="0" fillId="12" borderId="129" xfId="1" applyNumberFormat="1" applyFont="1" applyFill="1" applyBorder="1" applyAlignment="1">
      <alignment horizontal="center"/>
    </xf>
    <xf numFmtId="1" fontId="0" fillId="0" borderId="128" xfId="0" applyNumberFormat="1" applyBorder="1" applyAlignment="1">
      <alignment horizontal="center"/>
    </xf>
    <xf numFmtId="0" fontId="20" fillId="0" borderId="130" xfId="0" applyFont="1" applyBorder="1" applyAlignment="1">
      <alignment horizontal="left"/>
    </xf>
    <xf numFmtId="1" fontId="0" fillId="0" borderId="113" xfId="1" applyNumberFormat="1" applyFont="1" applyBorder="1" applyAlignment="1">
      <alignment horizontal="center"/>
    </xf>
    <xf numFmtId="164" fontId="0" fillId="12" borderId="131" xfId="1" applyNumberFormat="1" applyFont="1" applyFill="1" applyBorder="1" applyAlignment="1">
      <alignment horizontal="center"/>
    </xf>
    <xf numFmtId="0" fontId="5" fillId="12" borderId="132" xfId="0" applyFont="1" applyFill="1" applyBorder="1" applyAlignment="1">
      <alignment horizontal="center"/>
    </xf>
    <xf numFmtId="3" fontId="19" fillId="0" borderId="120" xfId="0" applyNumberFormat="1" applyFont="1" applyBorder="1" applyAlignment="1">
      <alignment horizontal="center"/>
    </xf>
    <xf numFmtId="3" fontId="19" fillId="0" borderId="120" xfId="1" applyNumberFormat="1" applyFont="1" applyBorder="1" applyAlignment="1">
      <alignment horizontal="center"/>
    </xf>
    <xf numFmtId="3" fontId="20" fillId="0" borderId="123" xfId="0" applyNumberFormat="1" applyFont="1" applyBorder="1" applyAlignment="1">
      <alignment horizontal="center"/>
    </xf>
    <xf numFmtId="3" fontId="20" fillId="0" borderId="123" xfId="1" applyNumberFormat="1" applyFont="1" applyBorder="1" applyAlignment="1">
      <alignment horizontal="center"/>
    </xf>
    <xf numFmtId="3" fontId="0" fillId="0" borderId="125" xfId="0" applyNumberFormat="1" applyBorder="1" applyAlignment="1">
      <alignment horizontal="center"/>
    </xf>
    <xf numFmtId="3" fontId="0" fillId="0" borderId="125" xfId="1" applyNumberFormat="1" applyFon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3" fontId="0" fillId="0" borderId="52" xfId="1" applyNumberFormat="1" applyFont="1" applyBorder="1" applyAlignment="1">
      <alignment horizontal="center"/>
    </xf>
    <xf numFmtId="3" fontId="0" fillId="0" borderId="128" xfId="0" applyNumberFormat="1" applyBorder="1" applyAlignment="1">
      <alignment horizontal="center"/>
    </xf>
    <xf numFmtId="3" fontId="0" fillId="0" borderId="128" xfId="1" applyNumberFormat="1" applyFont="1" applyBorder="1" applyAlignment="1">
      <alignment horizontal="center"/>
    </xf>
    <xf numFmtId="3" fontId="0" fillId="0" borderId="113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5" fillId="13" borderId="133" xfId="0" applyFont="1" applyFill="1" applyBorder="1" applyAlignment="1">
      <alignment horizontal="center"/>
    </xf>
    <xf numFmtId="0" fontId="0" fillId="13" borderId="0" xfId="0" applyFill="1" applyAlignment="1">
      <alignment horizontal="center"/>
    </xf>
    <xf numFmtId="0" fontId="0" fillId="2" borderId="36" xfId="0" applyFill="1" applyBorder="1" applyAlignment="1">
      <alignment horizontal="center" vertical="center" wrapText="1"/>
    </xf>
    <xf numFmtId="0" fontId="0" fillId="0" borderId="134" xfId="0" applyBorder="1" applyAlignment="1">
      <alignment horizontal="left"/>
    </xf>
    <xf numFmtId="3" fontId="0" fillId="0" borderId="134" xfId="0" applyNumberFormat="1" applyBorder="1" applyAlignment="1">
      <alignment horizontal="center"/>
    </xf>
    <xf numFmtId="164" fontId="1" fillId="0" borderId="134" xfId="1" applyNumberFormat="1" applyFont="1" applyBorder="1" applyAlignment="1">
      <alignment horizontal="center"/>
    </xf>
    <xf numFmtId="3" fontId="0" fillId="0" borderId="34" xfId="0" applyNumberFormat="1" applyBorder="1" applyAlignment="1">
      <alignment horizontal="left"/>
    </xf>
    <xf numFmtId="4" fontId="0" fillId="0" borderId="134" xfId="0" applyNumberFormat="1" applyBorder="1" applyAlignment="1">
      <alignment horizontal="center"/>
    </xf>
    <xf numFmtId="164" fontId="0" fillId="0" borderId="134" xfId="1" applyNumberFormat="1" applyFont="1" applyBorder="1" applyAlignment="1">
      <alignment horizontal="center"/>
    </xf>
    <xf numFmtId="169" fontId="0" fillId="0" borderId="134" xfId="0" applyNumberFormat="1" applyBorder="1" applyAlignment="1">
      <alignment horizontal="center"/>
    </xf>
    <xf numFmtId="167" fontId="0" fillId="0" borderId="134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12" borderId="0" xfId="0" applyFill="1"/>
    <xf numFmtId="0" fontId="0" fillId="0" borderId="0" xfId="0" applyAlignment="1">
      <alignment horizontal="right"/>
    </xf>
    <xf numFmtId="0" fontId="0" fillId="12" borderId="0" xfId="0" applyFill="1" applyAlignment="1">
      <alignment horizontal="right"/>
    </xf>
    <xf numFmtId="0" fontId="3" fillId="3" borderId="5" xfId="0" applyFont="1" applyFill="1" applyBorder="1" applyAlignment="1">
      <alignment horizontal="center" wrapText="1"/>
    </xf>
    <xf numFmtId="0" fontId="5" fillId="14" borderId="0" xfId="0" applyFont="1" applyFill="1" applyAlignment="1">
      <alignment horizontal="center"/>
    </xf>
    <xf numFmtId="0" fontId="0" fillId="14" borderId="0" xfId="0" applyFill="1" applyAlignment="1">
      <alignment horizontal="center"/>
    </xf>
    <xf numFmtId="3" fontId="6" fillId="0" borderId="13" xfId="0" applyNumberFormat="1" applyFont="1" applyBorder="1" applyAlignment="1">
      <alignment horizontal="right" vertical="center"/>
    </xf>
    <xf numFmtId="0" fontId="21" fillId="0" borderId="135" xfId="0" applyFont="1" applyBorder="1" applyAlignment="1">
      <alignment horizontal="left"/>
    </xf>
    <xf numFmtId="3" fontId="21" fillId="0" borderId="135" xfId="0" applyNumberFormat="1" applyFont="1" applyBorder="1" applyAlignment="1">
      <alignment horizontal="center" vertical="center"/>
    </xf>
    <xf numFmtId="164" fontId="21" fillId="0" borderId="135" xfId="1" applyNumberFormat="1" applyFont="1" applyBorder="1" applyAlignment="1">
      <alignment horizontal="center" vertical="center"/>
    </xf>
    <xf numFmtId="0" fontId="22" fillId="14" borderId="0" xfId="0" applyFont="1" applyFill="1" applyAlignment="1">
      <alignment horizontal="center"/>
    </xf>
    <xf numFmtId="3" fontId="0" fillId="0" borderId="0" xfId="0" applyNumberFormat="1"/>
    <xf numFmtId="3" fontId="0" fillId="0" borderId="34" xfId="0" applyNumberFormat="1" applyBorder="1" applyAlignment="1">
      <alignment horizontal="center" vertical="center"/>
    </xf>
    <xf numFmtId="164" fontId="1" fillId="0" borderId="34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left"/>
    </xf>
    <xf numFmtId="3" fontId="23" fillId="0" borderId="136" xfId="0" applyNumberFormat="1" applyFont="1" applyBorder="1" applyAlignment="1">
      <alignment horizontal="right"/>
    </xf>
    <xf numFmtId="3" fontId="24" fillId="0" borderId="137" xfId="0" applyNumberFormat="1" applyFont="1" applyBorder="1" applyAlignment="1">
      <alignment horizontal="right"/>
    </xf>
    <xf numFmtId="0" fontId="21" fillId="0" borderId="138" xfId="0" applyFont="1" applyBorder="1" applyAlignment="1">
      <alignment horizontal="left"/>
    </xf>
    <xf numFmtId="3" fontId="21" fillId="0" borderId="138" xfId="0" applyNumberFormat="1" applyFont="1" applyBorder="1" applyAlignment="1">
      <alignment horizontal="center" vertical="center"/>
    </xf>
    <xf numFmtId="164" fontId="21" fillId="0" borderId="138" xfId="1" applyNumberFormat="1" applyFont="1" applyBorder="1" applyAlignment="1">
      <alignment horizontal="center" vertical="center"/>
    </xf>
    <xf numFmtId="0" fontId="22" fillId="0" borderId="139" xfId="0" applyFont="1" applyBorder="1" applyAlignment="1">
      <alignment horizontal="left"/>
    </xf>
    <xf numFmtId="3" fontId="22" fillId="0" borderId="139" xfId="0" applyNumberFormat="1" applyFont="1" applyBorder="1" applyAlignment="1">
      <alignment horizontal="center" vertical="center"/>
    </xf>
    <xf numFmtId="164" fontId="22" fillId="0" borderId="139" xfId="1" applyNumberFormat="1" applyFont="1" applyBorder="1" applyAlignment="1">
      <alignment horizontal="center" vertical="center"/>
    </xf>
    <xf numFmtId="3" fontId="0" fillId="0" borderId="18" xfId="0" applyNumberFormat="1" applyBorder="1" applyAlignment="1">
      <alignment horizontal="left"/>
    </xf>
    <xf numFmtId="3" fontId="0" fillId="0" borderId="18" xfId="0" applyNumberFormat="1" applyBorder="1" applyAlignment="1">
      <alignment horizontal="center" vertical="center"/>
    </xf>
    <xf numFmtId="164" fontId="1" fillId="0" borderId="18" xfId="1" applyNumberFormat="1" applyFont="1" applyBorder="1" applyAlignment="1">
      <alignment horizontal="center" vertical="center"/>
    </xf>
    <xf numFmtId="0" fontId="0" fillId="12" borderId="0" xfId="0" applyFill="1" applyAlignment="1">
      <alignment horizontal="center"/>
    </xf>
    <xf numFmtId="0" fontId="25" fillId="0" borderId="140" xfId="0" applyFont="1" applyBorder="1" applyAlignment="1">
      <alignment horizontal="left"/>
    </xf>
    <xf numFmtId="3" fontId="25" fillId="0" borderId="140" xfId="0" applyNumberFormat="1" applyFont="1" applyBorder="1" applyAlignment="1">
      <alignment horizontal="center" vertical="center"/>
    </xf>
    <xf numFmtId="164" fontId="25" fillId="0" borderId="140" xfId="1" applyNumberFormat="1" applyFont="1" applyBorder="1" applyAlignment="1">
      <alignment horizontal="center" vertical="center"/>
    </xf>
    <xf numFmtId="0" fontId="22" fillId="12" borderId="0" xfId="0" applyFont="1" applyFill="1" applyAlignment="1">
      <alignment horizontal="center"/>
    </xf>
    <xf numFmtId="0" fontId="25" fillId="0" borderId="141" xfId="0" applyFont="1" applyBorder="1" applyAlignment="1">
      <alignment horizontal="left"/>
    </xf>
    <xf numFmtId="3" fontId="25" fillId="0" borderId="141" xfId="0" applyNumberFormat="1" applyFont="1" applyBorder="1" applyAlignment="1">
      <alignment horizontal="center" vertical="center"/>
    </xf>
    <xf numFmtId="164" fontId="25" fillId="0" borderId="141" xfId="1" applyNumberFormat="1" applyFont="1" applyBorder="1" applyAlignment="1">
      <alignment horizontal="center" vertical="center"/>
    </xf>
    <xf numFmtId="0" fontId="26" fillId="0" borderId="142" xfId="0" applyFont="1" applyBorder="1" applyAlignment="1">
      <alignment horizontal="left"/>
    </xf>
    <xf numFmtId="3" fontId="26" fillId="0" borderId="142" xfId="0" applyNumberFormat="1" applyFont="1" applyBorder="1" applyAlignment="1">
      <alignment horizontal="center" vertical="center"/>
    </xf>
    <xf numFmtId="164" fontId="26" fillId="0" borderId="142" xfId="1" applyNumberFormat="1" applyFont="1" applyBorder="1" applyAlignment="1">
      <alignment horizontal="center" vertical="center"/>
    </xf>
    <xf numFmtId="0" fontId="27" fillId="1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28" fillId="0" borderId="134" xfId="0" applyFont="1" applyBorder="1" applyAlignment="1">
      <alignment horizontal="left"/>
    </xf>
    <xf numFmtId="3" fontId="28" fillId="0" borderId="134" xfId="0" applyNumberFormat="1" applyFont="1" applyBorder="1" applyAlignment="1">
      <alignment horizontal="center"/>
    </xf>
    <xf numFmtId="164" fontId="28" fillId="0" borderId="134" xfId="1" applyNumberFormat="1" applyFont="1" applyBorder="1" applyAlignment="1">
      <alignment horizontal="center"/>
    </xf>
    <xf numFmtId="0" fontId="29" fillId="0" borderId="134" xfId="0" applyFont="1" applyBorder="1" applyAlignment="1">
      <alignment horizontal="left"/>
    </xf>
    <xf numFmtId="3" fontId="29" fillId="0" borderId="134" xfId="0" applyNumberFormat="1" applyFont="1" applyBorder="1" applyAlignment="1">
      <alignment horizontal="center"/>
    </xf>
    <xf numFmtId="164" fontId="29" fillId="0" borderId="134" xfId="1" applyNumberFormat="1" applyFont="1" applyBorder="1" applyAlignment="1">
      <alignment horizontal="center"/>
    </xf>
    <xf numFmtId="0" fontId="5" fillId="15" borderId="0" xfId="0" applyFont="1" applyFill="1" applyAlignment="1">
      <alignment horizontal="center"/>
    </xf>
    <xf numFmtId="0" fontId="0" fillId="15" borderId="0" xfId="0" applyFill="1" applyAlignment="1">
      <alignment horizontal="center"/>
    </xf>
    <xf numFmtId="0" fontId="30" fillId="0" borderId="143" xfId="0" applyFont="1" applyBorder="1" applyAlignment="1">
      <alignment horizontal="left"/>
    </xf>
    <xf numFmtId="3" fontId="30" fillId="0" borderId="143" xfId="0" applyNumberFormat="1" applyFont="1" applyBorder="1" applyAlignment="1">
      <alignment horizontal="center"/>
    </xf>
    <xf numFmtId="164" fontId="30" fillId="0" borderId="143" xfId="1" applyNumberFormat="1" applyFont="1" applyBorder="1" applyAlignment="1">
      <alignment horizontal="center"/>
    </xf>
    <xf numFmtId="0" fontId="5" fillId="16" borderId="0" xfId="0" applyFont="1" applyFill="1" applyAlignment="1">
      <alignment horizontal="center"/>
    </xf>
    <xf numFmtId="0" fontId="0" fillId="16" borderId="0" xfId="0" applyFill="1" applyAlignment="1">
      <alignment horizontal="center"/>
    </xf>
    <xf numFmtId="0" fontId="31" fillId="0" borderId="144" xfId="0" applyFont="1" applyBorder="1" applyAlignment="1">
      <alignment horizontal="left"/>
    </xf>
    <xf numFmtId="3" fontId="31" fillId="0" borderId="144" xfId="0" applyNumberFormat="1" applyFont="1" applyBorder="1" applyAlignment="1">
      <alignment horizontal="center" vertical="center"/>
    </xf>
    <xf numFmtId="164" fontId="31" fillId="0" borderId="144" xfId="1" applyNumberFormat="1" applyFont="1" applyBorder="1" applyAlignment="1">
      <alignment horizontal="center" vertical="center"/>
    </xf>
    <xf numFmtId="0" fontId="32" fillId="16" borderId="0" xfId="0" applyFont="1" applyFill="1" applyAlignment="1">
      <alignment horizontal="center"/>
    </xf>
    <xf numFmtId="164" fontId="0" fillId="0" borderId="34" xfId="1" applyNumberFormat="1" applyFont="1" applyBorder="1" applyAlignment="1">
      <alignment horizontal="center" vertical="center"/>
    </xf>
    <xf numFmtId="0" fontId="5" fillId="17" borderId="0" xfId="0" applyFont="1" applyFill="1" applyAlignment="1">
      <alignment horizontal="center"/>
    </xf>
    <xf numFmtId="0" fontId="0" fillId="17" borderId="0" xfId="0" applyFill="1" applyAlignment="1">
      <alignment horizontal="center"/>
    </xf>
    <xf numFmtId="0" fontId="33" fillId="0" borderId="145" xfId="0" applyFont="1" applyBorder="1" applyAlignment="1">
      <alignment horizontal="left"/>
    </xf>
    <xf numFmtId="3" fontId="33" fillId="0" borderId="145" xfId="0" applyNumberFormat="1" applyFont="1" applyBorder="1" applyAlignment="1">
      <alignment horizontal="center" vertical="center"/>
    </xf>
    <xf numFmtId="164" fontId="33" fillId="0" borderId="145" xfId="1" applyNumberFormat="1" applyFont="1" applyBorder="1" applyAlignment="1">
      <alignment horizontal="center" vertical="center"/>
    </xf>
    <xf numFmtId="0" fontId="34" fillId="17" borderId="146" xfId="0" applyFont="1" applyFill="1" applyBorder="1" applyAlignment="1">
      <alignment horizontal="center"/>
    </xf>
    <xf numFmtId="3" fontId="0" fillId="0" borderId="34" xfId="0" applyNumberFormat="1" applyBorder="1" applyAlignment="1">
      <alignment horizontal="left" wrapText="1"/>
    </xf>
    <xf numFmtId="0" fontId="5" fillId="18" borderId="0" xfId="0" applyFont="1" applyFill="1" applyAlignment="1">
      <alignment horizontal="center"/>
    </xf>
    <xf numFmtId="0" fontId="0" fillId="18" borderId="0" xfId="0" applyFill="1" applyAlignment="1">
      <alignment horizontal="center"/>
    </xf>
    <xf numFmtId="0" fontId="35" fillId="0" borderId="147" xfId="0" applyFont="1" applyBorder="1" applyAlignment="1">
      <alignment horizontal="left"/>
    </xf>
    <xf numFmtId="3" fontId="35" fillId="0" borderId="147" xfId="0" applyNumberFormat="1" applyFont="1" applyBorder="1" applyAlignment="1">
      <alignment horizontal="center" vertical="center"/>
    </xf>
    <xf numFmtId="164" fontId="35" fillId="0" borderId="147" xfId="1" applyNumberFormat="1" applyFont="1" applyBorder="1" applyAlignment="1">
      <alignment horizontal="center" vertical="center"/>
    </xf>
    <xf numFmtId="0" fontId="27" fillId="18" borderId="148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38100</xdr:rowOff>
    </xdr:from>
    <xdr:to>
      <xdr:col>0</xdr:col>
      <xdr:colOff>1693334</xdr:colOff>
      <xdr:row>0</xdr:row>
      <xdr:rowOff>516043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C6BCB6-3A56-4D09-A4FF-1F0C2F0A0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38100"/>
          <a:ext cx="1636183" cy="4779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2204085</xdr:colOff>
      <xdr:row>0</xdr:row>
      <xdr:rowOff>578399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0990D9-413A-4C3C-AB6E-CDFF1A756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2137410" cy="5783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47625</xdr:rowOff>
    </xdr:from>
    <xdr:ext cx="2133600" cy="582209"/>
    <xdr:pic>
      <xdr:nvPicPr>
        <xdr:cNvPr id="2" name="Imagen 1">
          <a:extLst>
            <a:ext uri="{FF2B5EF4-FFF2-40B4-BE49-F238E27FC236}">
              <a16:creationId xmlns:a16="http://schemas.microsoft.com/office/drawing/2014/main" id="{B1311515-66BE-4D60-9CEE-97C3CD5B7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7625"/>
          <a:ext cx="2133600" cy="58220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2204085</xdr:colOff>
      <xdr:row>0</xdr:row>
      <xdr:rowOff>578399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37865B-8CB6-4913-8D97-4348CD710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2137410" cy="578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CB16C-E8D3-4C66-90C7-1ABEBEB78D09}">
  <dimension ref="A1:P381"/>
  <sheetViews>
    <sheetView tabSelected="1" zoomScaleNormal="100" workbookViewId="0">
      <pane xSplit="1" ySplit="6" topLeftCell="B7" activePane="bottomRight" state="frozen"/>
      <selection activeCell="O355" sqref="O355"/>
      <selection pane="topRight" activeCell="O355" sqref="O355"/>
      <selection pane="bottomLeft" activeCell="O355" sqref="O355"/>
      <selection pane="bottomRight" sqref="A1:P1"/>
    </sheetView>
  </sheetViews>
  <sheetFormatPr baseColWidth="10" defaultRowHeight="15" x14ac:dyDescent="0.25"/>
  <cols>
    <col min="1" max="1" width="31.7109375" style="303" customWidth="1"/>
    <col min="2" max="3" width="13.140625" customWidth="1"/>
    <col min="4" max="5" width="13.85546875" customWidth="1"/>
    <col min="6" max="6" width="10.42578125" customWidth="1"/>
    <col min="7" max="7" width="12.7109375" customWidth="1"/>
    <col min="8" max="8" width="11" customWidth="1"/>
    <col min="9" max="9" width="2.7109375" customWidth="1"/>
    <col min="10" max="13" width="14.28515625" customWidth="1"/>
    <col min="14" max="14" width="10.5703125" customWidth="1"/>
    <col min="15" max="15" width="15.85546875" customWidth="1"/>
    <col min="16" max="16" width="9.5703125" customWidth="1"/>
  </cols>
  <sheetData>
    <row r="1" spans="1:16" ht="46.5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6.35" customHeight="1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ht="21" x14ac:dyDescent="0.3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</row>
    <row r="5" spans="1:16" x14ac:dyDescent="0.25">
      <c r="A5" s="10"/>
      <c r="B5" s="11" t="s">
        <v>154</v>
      </c>
      <c r="C5" s="12"/>
      <c r="D5" s="12"/>
      <c r="E5" s="12"/>
      <c r="F5" s="12"/>
      <c r="G5" s="12"/>
      <c r="H5" s="13"/>
      <c r="I5" s="14"/>
      <c r="J5" s="11" t="str">
        <f>CONCATENATE("acumulado ",B5)</f>
        <v>acumulado agosto</v>
      </c>
      <c r="K5" s="12"/>
      <c r="L5" s="12"/>
      <c r="M5" s="12"/>
      <c r="N5" s="12"/>
      <c r="O5" s="12"/>
      <c r="P5" s="13"/>
    </row>
    <row r="6" spans="1:16" x14ac:dyDescent="0.25">
      <c r="A6" s="15"/>
      <c r="B6" s="16">
        <v>2023</v>
      </c>
      <c r="C6" s="17">
        <v>2024</v>
      </c>
      <c r="D6" s="17">
        <v>2025</v>
      </c>
      <c r="E6" s="17">
        <v>2026</v>
      </c>
      <c r="F6" s="17" t="str">
        <f>CONCATENATE("var ",RIGHT(E6,2),"/",RIGHT(D6,2))</f>
        <v>var 26/25</v>
      </c>
      <c r="G6" s="17" t="str">
        <f>CONCATENATE("dif ",RIGHT(E6,2),"-",RIGHT(D6,2))</f>
        <v>dif 26-25</v>
      </c>
      <c r="H6" s="17" t="str">
        <f>CONCATENATE("cuota ",RIGHT(E6,2))</f>
        <v>cuota 26</v>
      </c>
      <c r="I6" s="18"/>
      <c r="J6" s="17">
        <v>2023</v>
      </c>
      <c r="K6" s="17">
        <v>2024</v>
      </c>
      <c r="L6" s="17">
        <v>2025</v>
      </c>
      <c r="M6" s="17">
        <v>2026</v>
      </c>
      <c r="N6" s="17" t="str">
        <f>CONCATENATE("var ",RIGHT(M6,2),"/",RIGHT(L6,2))</f>
        <v>var 26/25</v>
      </c>
      <c r="O6" s="17" t="str">
        <f>CONCATENATE("dif ",RIGHT(M6,2),"-",RIGHT(L6,2))</f>
        <v>dif 26-25</v>
      </c>
      <c r="P6" s="17" t="str">
        <f>CONCATENATE("cuota ",RIGHT(M6,2))</f>
        <v>cuota 26</v>
      </c>
    </row>
    <row r="7" spans="1:16" x14ac:dyDescent="0.25">
      <c r="A7" s="19" t="s">
        <v>4</v>
      </c>
      <c r="B7" s="20">
        <v>447853</v>
      </c>
      <c r="C7" s="20">
        <v>494247</v>
      </c>
      <c r="D7" s="20">
        <v>484410</v>
      </c>
      <c r="E7" s="20">
        <v>500621</v>
      </c>
      <c r="F7" s="21">
        <f>E7/D7-1</f>
        <v>3.3465452818893127E-2</v>
      </c>
      <c r="G7" s="20">
        <f t="shared" ref="G7:G18" si="0">E7-D7</f>
        <v>16211</v>
      </c>
      <c r="H7" s="21">
        <f t="shared" ref="H7:H18" si="1">E7/$E$7</f>
        <v>1</v>
      </c>
      <c r="I7" s="22"/>
      <c r="J7" s="20">
        <v>3425441</v>
      </c>
      <c r="K7" s="20">
        <v>3663677</v>
      </c>
      <c r="L7" s="20">
        <v>3636256</v>
      </c>
      <c r="M7" s="20">
        <v>3644409</v>
      </c>
      <c r="N7" s="21">
        <f>M7/L7-1</f>
        <v>2.2421413673845425E-3</v>
      </c>
      <c r="O7" s="20">
        <f>M7-L7</f>
        <v>8153</v>
      </c>
      <c r="P7" s="21">
        <f t="shared" ref="P7:P18" si="2">M7/$M$7</f>
        <v>1</v>
      </c>
    </row>
    <row r="8" spans="1:16" x14ac:dyDescent="0.25">
      <c r="A8" s="23" t="s">
        <v>5</v>
      </c>
      <c r="B8" s="24">
        <v>346742</v>
      </c>
      <c r="C8" s="24">
        <v>384377</v>
      </c>
      <c r="D8" s="24">
        <v>365975</v>
      </c>
      <c r="E8" s="24">
        <v>385154</v>
      </c>
      <c r="F8" s="25">
        <f t="shared" ref="F8:F18" si="3">E8/D8-1</f>
        <v>5.2405218935719589E-2</v>
      </c>
      <c r="G8" s="24">
        <f t="shared" si="0"/>
        <v>19179</v>
      </c>
      <c r="H8" s="25">
        <f t="shared" si="1"/>
        <v>0.76935246423941461</v>
      </c>
      <c r="I8" s="26"/>
      <c r="J8" s="24">
        <v>2698251</v>
      </c>
      <c r="K8" s="24">
        <v>2860359</v>
      </c>
      <c r="L8" s="24">
        <v>2796345</v>
      </c>
      <c r="M8" s="24">
        <v>2824038</v>
      </c>
      <c r="N8" s="25">
        <f t="shared" ref="N8:N18" si="4">M8/L8-1</f>
        <v>9.9032844659725505E-3</v>
      </c>
      <c r="O8" s="24">
        <f t="shared" ref="O8:O18" si="5">M8-L8</f>
        <v>27693</v>
      </c>
      <c r="P8" s="25">
        <f t="shared" si="2"/>
        <v>0.7748960119459698</v>
      </c>
    </row>
    <row r="9" spans="1:16" x14ac:dyDescent="0.25">
      <c r="A9" s="27" t="s">
        <v>6</v>
      </c>
      <c r="B9" s="28">
        <v>60153</v>
      </c>
      <c r="C9" s="28">
        <v>79752</v>
      </c>
      <c r="D9" s="28">
        <v>66502</v>
      </c>
      <c r="E9" s="28">
        <v>74667</v>
      </c>
      <c r="F9" s="29">
        <f t="shared" si="3"/>
        <v>0.12277826230790057</v>
      </c>
      <c r="G9" s="28">
        <f t="shared" si="0"/>
        <v>8165</v>
      </c>
      <c r="H9" s="29">
        <f t="shared" si="1"/>
        <v>0.14914875724350357</v>
      </c>
      <c r="I9" s="30"/>
      <c r="J9" s="28">
        <v>491779</v>
      </c>
      <c r="K9" s="28">
        <v>552417</v>
      </c>
      <c r="L9" s="28">
        <v>527035</v>
      </c>
      <c r="M9" s="28">
        <v>548525</v>
      </c>
      <c r="N9" s="29">
        <f t="shared" si="4"/>
        <v>4.0775280579088635E-2</v>
      </c>
      <c r="O9" s="28">
        <f t="shared" si="5"/>
        <v>21490</v>
      </c>
      <c r="P9" s="29">
        <f t="shared" si="2"/>
        <v>0.1505113723514567</v>
      </c>
    </row>
    <row r="10" spans="1:16" x14ac:dyDescent="0.25">
      <c r="A10" s="31" t="s">
        <v>7</v>
      </c>
      <c r="B10" s="32">
        <v>231701</v>
      </c>
      <c r="C10" s="32">
        <v>241030</v>
      </c>
      <c r="D10" s="32">
        <v>236249</v>
      </c>
      <c r="E10" s="32">
        <v>248227</v>
      </c>
      <c r="F10" s="33">
        <f t="shared" si="3"/>
        <v>5.0700743706851625E-2</v>
      </c>
      <c r="G10" s="32">
        <f t="shared" si="0"/>
        <v>11978</v>
      </c>
      <c r="H10" s="33">
        <f t="shared" si="1"/>
        <v>0.49583816899410932</v>
      </c>
      <c r="I10" s="30"/>
      <c r="J10" s="32">
        <v>1716440</v>
      </c>
      <c r="K10" s="32">
        <v>1802901</v>
      </c>
      <c r="L10" s="32">
        <v>1767275</v>
      </c>
      <c r="M10" s="32">
        <v>1775648</v>
      </c>
      <c r="N10" s="33">
        <f>M10/L10-1</f>
        <v>4.7378025491222608E-3</v>
      </c>
      <c r="O10" s="32">
        <f>M10-L10</f>
        <v>8373</v>
      </c>
      <c r="P10" s="33">
        <f t="shared" si="2"/>
        <v>0.48722522636729304</v>
      </c>
    </row>
    <row r="11" spans="1:16" x14ac:dyDescent="0.25">
      <c r="A11" s="31" t="s">
        <v>8</v>
      </c>
      <c r="B11" s="32">
        <v>44199</v>
      </c>
      <c r="C11" s="32">
        <v>53181</v>
      </c>
      <c r="D11" s="32">
        <v>50220</v>
      </c>
      <c r="E11" s="32">
        <v>53076</v>
      </c>
      <c r="F11" s="33">
        <f t="shared" si="3"/>
        <v>5.6869772998805246E-2</v>
      </c>
      <c r="G11" s="32">
        <f t="shared" si="0"/>
        <v>2856</v>
      </c>
      <c r="H11" s="33">
        <f t="shared" si="1"/>
        <v>0.10602032275913316</v>
      </c>
      <c r="I11" s="30"/>
      <c r="J11" s="32">
        <v>394764</v>
      </c>
      <c r="K11" s="32">
        <v>404876</v>
      </c>
      <c r="L11" s="32">
        <v>388795</v>
      </c>
      <c r="M11" s="32">
        <v>393456</v>
      </c>
      <c r="N11" s="33">
        <f t="shared" si="4"/>
        <v>1.1988322895098991E-2</v>
      </c>
      <c r="O11" s="32">
        <f t="shared" si="5"/>
        <v>4661</v>
      </c>
      <c r="P11" s="33">
        <f t="shared" si="2"/>
        <v>0.10796153779666333</v>
      </c>
    </row>
    <row r="12" spans="1:16" x14ac:dyDescent="0.25">
      <c r="A12" s="31" t="s">
        <v>9</v>
      </c>
      <c r="B12" s="32">
        <v>7301</v>
      </c>
      <c r="C12" s="32">
        <v>7931</v>
      </c>
      <c r="D12" s="32">
        <v>9261</v>
      </c>
      <c r="E12" s="32">
        <v>5139</v>
      </c>
      <c r="F12" s="33">
        <f>E12/D12-1</f>
        <v>-0.44509232264334309</v>
      </c>
      <c r="G12" s="32">
        <f t="shared" si="0"/>
        <v>-4122</v>
      </c>
      <c r="H12" s="33">
        <f t="shared" si="1"/>
        <v>1.0265250558805963E-2</v>
      </c>
      <c r="I12" s="30"/>
      <c r="J12" s="32">
        <v>69650</v>
      </c>
      <c r="K12" s="32">
        <v>73888</v>
      </c>
      <c r="L12" s="32">
        <v>80497</v>
      </c>
      <c r="M12" s="32">
        <v>74980</v>
      </c>
      <c r="N12" s="33">
        <f t="shared" si="4"/>
        <v>-6.8536715653999547E-2</v>
      </c>
      <c r="O12" s="32">
        <f t="shared" si="5"/>
        <v>-5517</v>
      </c>
      <c r="P12" s="33">
        <f t="shared" si="2"/>
        <v>2.0573980582311153E-2</v>
      </c>
    </row>
    <row r="13" spans="1:16" x14ac:dyDescent="0.25">
      <c r="A13" s="34" t="s">
        <v>10</v>
      </c>
      <c r="B13" s="35">
        <v>3388</v>
      </c>
      <c r="C13" s="35">
        <v>2483</v>
      </c>
      <c r="D13" s="35">
        <v>3743</v>
      </c>
      <c r="E13" s="35">
        <v>4045</v>
      </c>
      <c r="F13" s="36">
        <f t="shared" si="3"/>
        <v>8.0683943360940313E-2</v>
      </c>
      <c r="G13" s="35">
        <f t="shared" si="0"/>
        <v>302</v>
      </c>
      <c r="H13" s="36">
        <f t="shared" si="1"/>
        <v>8.0799646838626421E-3</v>
      </c>
      <c r="I13" s="30"/>
      <c r="J13" s="35">
        <v>25618</v>
      </c>
      <c r="K13" s="35">
        <v>26277</v>
      </c>
      <c r="L13" s="35">
        <v>32743</v>
      </c>
      <c r="M13" s="35">
        <v>31429</v>
      </c>
      <c r="N13" s="36">
        <f t="shared" si="4"/>
        <v>-4.0130714961976621E-2</v>
      </c>
      <c r="O13" s="35">
        <f t="shared" si="5"/>
        <v>-1314</v>
      </c>
      <c r="P13" s="36">
        <f t="shared" si="2"/>
        <v>8.6238948482456283E-3</v>
      </c>
    </row>
    <row r="14" spans="1:16" x14ac:dyDescent="0.25">
      <c r="A14" s="23" t="s">
        <v>11</v>
      </c>
      <c r="B14" s="24">
        <v>101111</v>
      </c>
      <c r="C14" s="24">
        <v>109870</v>
      </c>
      <c r="D14" s="24">
        <v>118435</v>
      </c>
      <c r="E14" s="24">
        <v>115467</v>
      </c>
      <c r="F14" s="25">
        <f t="shared" si="3"/>
        <v>-2.5060159581204888E-2</v>
      </c>
      <c r="G14" s="24">
        <f t="shared" si="0"/>
        <v>-2968</v>
      </c>
      <c r="H14" s="25">
        <f t="shared" si="1"/>
        <v>0.23064753576058536</v>
      </c>
      <c r="I14" s="26"/>
      <c r="J14" s="24">
        <v>727190</v>
      </c>
      <c r="K14" s="24">
        <v>803318</v>
      </c>
      <c r="L14" s="24">
        <v>839911</v>
      </c>
      <c r="M14" s="24">
        <v>820371</v>
      </c>
      <c r="N14" s="25">
        <f t="shared" si="4"/>
        <v>-2.3264369677263419E-2</v>
      </c>
      <c r="O14" s="24">
        <f t="shared" si="5"/>
        <v>-19540</v>
      </c>
      <c r="P14" s="25">
        <f t="shared" si="2"/>
        <v>0.22510398805403015</v>
      </c>
    </row>
    <row r="15" spans="1:16" x14ac:dyDescent="0.25">
      <c r="A15" s="37" t="s">
        <v>12</v>
      </c>
      <c r="B15" s="28">
        <v>6668</v>
      </c>
      <c r="C15" s="28">
        <v>9346</v>
      </c>
      <c r="D15" s="28">
        <v>8267</v>
      </c>
      <c r="E15" s="28">
        <v>9738</v>
      </c>
      <c r="F15" s="29">
        <f t="shared" si="3"/>
        <v>0.17793637353332525</v>
      </c>
      <c r="G15" s="28">
        <f t="shared" si="0"/>
        <v>1471</v>
      </c>
      <c r="H15" s="29">
        <f t="shared" si="1"/>
        <v>1.9451840813709372E-2</v>
      </c>
      <c r="I15" s="30"/>
      <c r="J15" s="28">
        <v>51036</v>
      </c>
      <c r="K15" s="28">
        <v>74065</v>
      </c>
      <c r="L15" s="28">
        <v>72407</v>
      </c>
      <c r="M15" s="28">
        <v>71590</v>
      </c>
      <c r="N15" s="29">
        <f t="shared" si="4"/>
        <v>-1.1283439446462373E-2</v>
      </c>
      <c r="O15" s="28">
        <f t="shared" si="5"/>
        <v>-817</v>
      </c>
      <c r="P15" s="29">
        <f t="shared" si="2"/>
        <v>1.9643788608797751E-2</v>
      </c>
    </row>
    <row r="16" spans="1:16" x14ac:dyDescent="0.25">
      <c r="A16" s="31" t="s">
        <v>8</v>
      </c>
      <c r="B16" s="32">
        <v>59931</v>
      </c>
      <c r="C16" s="32">
        <v>63155</v>
      </c>
      <c r="D16" s="32">
        <v>73121</v>
      </c>
      <c r="E16" s="32">
        <v>68620</v>
      </c>
      <c r="F16" s="33">
        <f t="shared" si="3"/>
        <v>-6.1555503890811103E-2</v>
      </c>
      <c r="G16" s="32">
        <f t="shared" si="0"/>
        <v>-4501</v>
      </c>
      <c r="H16" s="33">
        <f t="shared" si="1"/>
        <v>0.13706975935887628</v>
      </c>
      <c r="I16" s="30"/>
      <c r="J16" s="32">
        <v>420532</v>
      </c>
      <c r="K16" s="32">
        <v>460178</v>
      </c>
      <c r="L16" s="32">
        <v>498918</v>
      </c>
      <c r="M16" s="32">
        <v>479614</v>
      </c>
      <c r="N16" s="33">
        <f t="shared" si="4"/>
        <v>-3.8691728901342537E-2</v>
      </c>
      <c r="O16" s="32">
        <f t="shared" si="5"/>
        <v>-19304</v>
      </c>
      <c r="P16" s="33">
        <f t="shared" si="2"/>
        <v>0.13160268235535583</v>
      </c>
    </row>
    <row r="17" spans="1:16" x14ac:dyDescent="0.25">
      <c r="A17" s="31" t="s">
        <v>9</v>
      </c>
      <c r="B17" s="32">
        <v>25432</v>
      </c>
      <c r="C17" s="32">
        <v>26738</v>
      </c>
      <c r="D17" s="32">
        <v>25962</v>
      </c>
      <c r="E17" s="32">
        <v>27121</v>
      </c>
      <c r="F17" s="33">
        <f t="shared" si="3"/>
        <v>4.4642169324397241E-2</v>
      </c>
      <c r="G17" s="32">
        <f t="shared" si="0"/>
        <v>1159</v>
      </c>
      <c r="H17" s="33">
        <f t="shared" si="1"/>
        <v>5.4174715003965077E-2</v>
      </c>
      <c r="I17" s="30"/>
      <c r="J17" s="32">
        <v>186359</v>
      </c>
      <c r="K17" s="32">
        <v>192723</v>
      </c>
      <c r="L17" s="32">
        <v>186983</v>
      </c>
      <c r="M17" s="32">
        <v>184987</v>
      </c>
      <c r="N17" s="33">
        <f t="shared" si="4"/>
        <v>-1.0674767224827963E-2</v>
      </c>
      <c r="O17" s="32">
        <f t="shared" si="5"/>
        <v>-1996</v>
      </c>
      <c r="P17" s="33">
        <f t="shared" si="2"/>
        <v>5.0759121712189825E-2</v>
      </c>
    </row>
    <row r="18" spans="1:16" x14ac:dyDescent="0.25">
      <c r="A18" s="38" t="s">
        <v>10</v>
      </c>
      <c r="B18" s="39">
        <v>9080</v>
      </c>
      <c r="C18" s="39">
        <v>10631</v>
      </c>
      <c r="D18" s="39">
        <v>11085</v>
      </c>
      <c r="E18" s="39">
        <v>9988</v>
      </c>
      <c r="F18" s="40">
        <f t="shared" si="3"/>
        <v>-9.8962562020748712E-2</v>
      </c>
      <c r="G18" s="39">
        <f t="shared" si="0"/>
        <v>-1097</v>
      </c>
      <c r="H18" s="40">
        <f t="shared" si="1"/>
        <v>1.9951220584034628E-2</v>
      </c>
      <c r="I18" s="41"/>
      <c r="J18" s="39">
        <v>69263</v>
      </c>
      <c r="K18" s="39">
        <v>76352</v>
      </c>
      <c r="L18" s="39">
        <v>81603</v>
      </c>
      <c r="M18" s="39">
        <v>84180</v>
      </c>
      <c r="N18" s="40">
        <f t="shared" si="4"/>
        <v>3.1579721333774513E-2</v>
      </c>
      <c r="O18" s="39">
        <f t="shared" si="5"/>
        <v>2577</v>
      </c>
      <c r="P18" s="40">
        <f t="shared" si="2"/>
        <v>2.3098395377686754E-2</v>
      </c>
    </row>
    <row r="19" spans="1:16" x14ac:dyDescent="0.25">
      <c r="A19" s="42" t="s">
        <v>13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4"/>
    </row>
    <row r="20" spans="1:16" ht="21" x14ac:dyDescent="0.35">
      <c r="A20" s="45" t="s">
        <v>14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7"/>
    </row>
    <row r="21" spans="1:16" x14ac:dyDescent="0.25">
      <c r="A21" s="10"/>
      <c r="B21" s="11" t="s">
        <v>154</v>
      </c>
      <c r="C21" s="12"/>
      <c r="D21" s="12"/>
      <c r="E21" s="12"/>
      <c r="F21" s="12"/>
      <c r="G21" s="12"/>
      <c r="H21" s="13"/>
      <c r="I21" s="14"/>
      <c r="J21" s="11" t="str">
        <f>J$5</f>
        <v>acumulado agosto</v>
      </c>
      <c r="K21" s="12"/>
      <c r="L21" s="12"/>
      <c r="M21" s="12"/>
      <c r="N21" s="12"/>
      <c r="O21" s="12"/>
      <c r="P21" s="13"/>
    </row>
    <row r="22" spans="1:16" x14ac:dyDescent="0.25">
      <c r="A22" s="15"/>
      <c r="B22" s="17">
        <f>B$6</f>
        <v>2023</v>
      </c>
      <c r="C22" s="17">
        <f>C$6</f>
        <v>2024</v>
      </c>
      <c r="D22" s="17">
        <f>D$6</f>
        <v>2025</v>
      </c>
      <c r="E22" s="17">
        <f>E$6</f>
        <v>2026</v>
      </c>
      <c r="F22" s="17" t="str">
        <f>CONCATENATE("var ",RIGHT(E22,2),"/",RIGHT(D22,2))</f>
        <v>var 26/25</v>
      </c>
      <c r="G22" s="17" t="str">
        <f>CONCATENATE("dif ",RIGHT(E22,2),"-",RIGHT(D22,2))</f>
        <v>dif 26-25</v>
      </c>
      <c r="H22" s="17" t="str">
        <f>CONCATENATE("cuota ",RIGHT(E22,2))</f>
        <v>cuota 26</v>
      </c>
      <c r="I22" s="18"/>
      <c r="J22" s="17">
        <f>J$6</f>
        <v>2023</v>
      </c>
      <c r="K22" s="17">
        <f>K$6</f>
        <v>2024</v>
      </c>
      <c r="L22" s="17">
        <f>L$6</f>
        <v>2025</v>
      </c>
      <c r="M22" s="17">
        <f>M$6</f>
        <v>2026</v>
      </c>
      <c r="N22" s="17" t="str">
        <f>CONCATENATE("var ",RIGHT(M22,2),"/",RIGHT(L22,2))</f>
        <v>var 26/25</v>
      </c>
      <c r="O22" s="17" t="str">
        <f>CONCATENATE("dif ",RIGHT(M22,2),"-",RIGHT(L22,2))</f>
        <v>dif 26-25</v>
      </c>
      <c r="P22" s="17" t="str">
        <f>CONCATENATE("cuota ",RIGHT(M22,2))</f>
        <v>cuota 26</v>
      </c>
    </row>
    <row r="23" spans="1:16" x14ac:dyDescent="0.25">
      <c r="A23" s="19" t="s">
        <v>15</v>
      </c>
      <c r="B23" s="20">
        <v>447853</v>
      </c>
      <c r="C23" s="20">
        <v>494247</v>
      </c>
      <c r="D23" s="20">
        <v>484410</v>
      </c>
      <c r="E23" s="20">
        <v>500621</v>
      </c>
      <c r="F23" s="21">
        <f>E23/D23-1</f>
        <v>3.3465452818893127E-2</v>
      </c>
      <c r="G23" s="20">
        <f t="shared" ref="G23:G54" si="6">E23-D23</f>
        <v>16211</v>
      </c>
      <c r="H23" s="21">
        <f t="shared" ref="H23:H54" si="7">E23/$E$23</f>
        <v>1</v>
      </c>
      <c r="I23" s="22"/>
      <c r="J23" s="20">
        <v>3425441</v>
      </c>
      <c r="K23" s="20">
        <v>3663677</v>
      </c>
      <c r="L23" s="20">
        <v>3636256</v>
      </c>
      <c r="M23" s="20">
        <v>3644409</v>
      </c>
      <c r="N23" s="21">
        <f>M23/L23-1</f>
        <v>2.2421413673845425E-3</v>
      </c>
      <c r="O23" s="20">
        <f>M23-L23</f>
        <v>8153</v>
      </c>
      <c r="P23" s="21">
        <f t="shared" ref="P23:P54" si="8">M23/$M$23</f>
        <v>1</v>
      </c>
    </row>
    <row r="24" spans="1:16" x14ac:dyDescent="0.25">
      <c r="A24" s="23" t="s">
        <v>16</v>
      </c>
      <c r="B24" s="24">
        <v>117887</v>
      </c>
      <c r="C24" s="24">
        <v>130767</v>
      </c>
      <c r="D24" s="24">
        <v>133170</v>
      </c>
      <c r="E24" s="24">
        <v>140116</v>
      </c>
      <c r="F24" s="25">
        <f t="shared" ref="F24:F54" si="9">E24/D24-1</f>
        <v>5.2158894645941256E-2</v>
      </c>
      <c r="G24" s="24">
        <f t="shared" si="6"/>
        <v>6946</v>
      </c>
      <c r="H24" s="25">
        <f t="shared" si="7"/>
        <v>0.27988438359557427</v>
      </c>
      <c r="I24" s="48"/>
      <c r="J24" s="24">
        <v>729969</v>
      </c>
      <c r="K24" s="24">
        <v>734114</v>
      </c>
      <c r="L24" s="24">
        <v>740840</v>
      </c>
      <c r="M24" s="24">
        <v>773517</v>
      </c>
      <c r="N24" s="25">
        <f t="shared" ref="N24:N54" si="10">M24/L24-1</f>
        <v>4.4108039522704034E-2</v>
      </c>
      <c r="O24" s="24">
        <f t="shared" ref="O24:O54" si="11">M24-L24</f>
        <v>32677</v>
      </c>
      <c r="P24" s="25">
        <f t="shared" si="8"/>
        <v>0.2122475825298423</v>
      </c>
    </row>
    <row r="25" spans="1:16" x14ac:dyDescent="0.25">
      <c r="A25" s="27" t="s">
        <v>17</v>
      </c>
      <c r="B25" s="28">
        <v>48123</v>
      </c>
      <c r="C25" s="28">
        <v>53810</v>
      </c>
      <c r="D25" s="28">
        <v>57219</v>
      </c>
      <c r="E25" s="28">
        <v>65568</v>
      </c>
      <c r="F25" s="29">
        <f t="shared" si="9"/>
        <v>0.14591307083311489</v>
      </c>
      <c r="G25" s="28">
        <f t="shared" si="6"/>
        <v>8349</v>
      </c>
      <c r="H25" s="29">
        <f t="shared" si="7"/>
        <v>0.13097333112274556</v>
      </c>
      <c r="I25" s="30"/>
      <c r="J25" s="28">
        <v>304641</v>
      </c>
      <c r="K25" s="28">
        <v>296778</v>
      </c>
      <c r="L25" s="28">
        <v>288520</v>
      </c>
      <c r="M25" s="28">
        <v>338154</v>
      </c>
      <c r="N25" s="29">
        <f t="shared" si="10"/>
        <v>0.17202966865381941</v>
      </c>
      <c r="O25" s="28">
        <f>M25-L25</f>
        <v>49634</v>
      </c>
      <c r="P25" s="29">
        <f t="shared" si="8"/>
        <v>9.2787060947330552E-2</v>
      </c>
    </row>
    <row r="26" spans="1:16" x14ac:dyDescent="0.25">
      <c r="A26" s="49" t="s">
        <v>18</v>
      </c>
      <c r="B26" s="28">
        <v>30094</v>
      </c>
      <c r="C26" s="28">
        <v>31743</v>
      </c>
      <c r="D26" s="28">
        <v>36917</v>
      </c>
      <c r="E26" s="28">
        <v>34542</v>
      </c>
      <c r="F26" s="50">
        <f t="shared" si="9"/>
        <v>-6.4333504889346416E-2</v>
      </c>
      <c r="G26" s="28">
        <f t="shared" si="6"/>
        <v>-2375</v>
      </c>
      <c r="H26" s="50">
        <f t="shared" si="7"/>
        <v>6.8998304106299979E-2</v>
      </c>
      <c r="I26" s="30"/>
      <c r="J26" s="28">
        <v>177734</v>
      </c>
      <c r="K26" s="28">
        <v>153795</v>
      </c>
      <c r="L26" s="28">
        <v>163561</v>
      </c>
      <c r="M26" s="28">
        <v>165217</v>
      </c>
      <c r="N26" s="50">
        <f t="shared" si="10"/>
        <v>1.0124662969778875E-2</v>
      </c>
      <c r="O26" s="51">
        <f>M26-L26</f>
        <v>1656</v>
      </c>
      <c r="P26" s="50">
        <f t="shared" si="8"/>
        <v>4.5334373831257685E-2</v>
      </c>
    </row>
    <row r="27" spans="1:16" x14ac:dyDescent="0.25">
      <c r="A27" s="49" t="s">
        <v>19</v>
      </c>
      <c r="B27" s="51">
        <f>B25-B26</f>
        <v>18029</v>
      </c>
      <c r="C27" s="51">
        <f>C25-C26</f>
        <v>22067</v>
      </c>
      <c r="D27" s="51">
        <f>D25-D26</f>
        <v>20302</v>
      </c>
      <c r="E27" s="51">
        <f>E25-E26</f>
        <v>31026</v>
      </c>
      <c r="F27" s="50">
        <f t="shared" si="9"/>
        <v>0.52822382031326964</v>
      </c>
      <c r="G27" s="51">
        <f t="shared" si="6"/>
        <v>10724</v>
      </c>
      <c r="H27" s="50">
        <f t="shared" si="7"/>
        <v>6.1975027016445576E-2</v>
      </c>
      <c r="I27" s="30"/>
      <c r="J27" s="51">
        <f>J25-J26</f>
        <v>126907</v>
      </c>
      <c r="K27" s="51">
        <f>K25-K26</f>
        <v>142983</v>
      </c>
      <c r="L27" s="51">
        <f>L25-L26</f>
        <v>124959</v>
      </c>
      <c r="M27" s="51">
        <f>M25-M26</f>
        <v>172937</v>
      </c>
      <c r="N27" s="50">
        <f>M27/L27-1</f>
        <v>0.38394993557886981</v>
      </c>
      <c r="O27" s="51">
        <f t="shared" si="11"/>
        <v>47978</v>
      </c>
      <c r="P27" s="50">
        <f t="shared" si="8"/>
        <v>4.7452687116072867E-2</v>
      </c>
    </row>
    <row r="28" spans="1:16" x14ac:dyDescent="0.25">
      <c r="A28" s="34" t="s">
        <v>20</v>
      </c>
      <c r="B28" s="35">
        <v>69764</v>
      </c>
      <c r="C28" s="35">
        <v>76957</v>
      </c>
      <c r="D28" s="35">
        <v>75951</v>
      </c>
      <c r="E28" s="35">
        <v>74548</v>
      </c>
      <c r="F28" s="36">
        <f t="shared" si="9"/>
        <v>-1.8472436175955509E-2</v>
      </c>
      <c r="G28" s="35">
        <f t="shared" si="6"/>
        <v>-1403</v>
      </c>
      <c r="H28" s="36">
        <f t="shared" si="7"/>
        <v>0.14891105247282874</v>
      </c>
      <c r="I28" s="30"/>
      <c r="J28" s="28">
        <v>425328</v>
      </c>
      <c r="K28" s="28">
        <v>437336</v>
      </c>
      <c r="L28" s="28">
        <v>452320</v>
      </c>
      <c r="M28" s="28">
        <v>435363</v>
      </c>
      <c r="N28" s="36">
        <f t="shared" si="10"/>
        <v>-3.7488945879023738E-2</v>
      </c>
      <c r="O28" s="35">
        <f t="shared" si="11"/>
        <v>-16957</v>
      </c>
      <c r="P28" s="36">
        <f t="shared" si="8"/>
        <v>0.11946052158251173</v>
      </c>
    </row>
    <row r="29" spans="1:16" x14ac:dyDescent="0.25">
      <c r="A29" s="23" t="s">
        <v>21</v>
      </c>
      <c r="B29" s="24">
        <v>329966</v>
      </c>
      <c r="C29" s="24">
        <v>363480</v>
      </c>
      <c r="D29" s="24">
        <v>351240</v>
      </c>
      <c r="E29" s="24">
        <v>360505</v>
      </c>
      <c r="F29" s="25">
        <f t="shared" si="9"/>
        <v>2.6377975173670354E-2</v>
      </c>
      <c r="G29" s="24">
        <f t="shared" si="6"/>
        <v>9265</v>
      </c>
      <c r="H29" s="25">
        <f t="shared" si="7"/>
        <v>0.72011561640442567</v>
      </c>
      <c r="I29" s="48"/>
      <c r="J29" s="24">
        <v>2695472</v>
      </c>
      <c r="K29" s="24">
        <v>2929563</v>
      </c>
      <c r="L29" s="24">
        <v>2895416</v>
      </c>
      <c r="M29" s="24">
        <v>2870892</v>
      </c>
      <c r="N29" s="25">
        <f t="shared" si="10"/>
        <v>-8.4699400707877182E-3</v>
      </c>
      <c r="O29" s="24">
        <f t="shared" si="11"/>
        <v>-24524</v>
      </c>
      <c r="P29" s="25">
        <f t="shared" si="8"/>
        <v>0.78775241747015767</v>
      </c>
    </row>
    <row r="30" spans="1:16" x14ac:dyDescent="0.25">
      <c r="A30" s="27" t="s">
        <v>22</v>
      </c>
      <c r="B30" s="28">
        <v>28752</v>
      </c>
      <c r="C30" s="28">
        <v>29044</v>
      </c>
      <c r="D30" s="28">
        <v>29409</v>
      </c>
      <c r="E30" s="28">
        <v>25507</v>
      </c>
      <c r="F30" s="29">
        <f t="shared" si="9"/>
        <v>-0.13268047196436461</v>
      </c>
      <c r="G30" s="28">
        <f t="shared" si="6"/>
        <v>-3902</v>
      </c>
      <c r="H30" s="29">
        <f t="shared" si="7"/>
        <v>5.0950719206745224E-2</v>
      </c>
      <c r="I30" s="30"/>
      <c r="J30" s="28">
        <v>273549</v>
      </c>
      <c r="K30" s="28">
        <v>286392</v>
      </c>
      <c r="L30" s="28">
        <v>280286</v>
      </c>
      <c r="M30" s="28">
        <v>261045</v>
      </c>
      <c r="N30" s="29">
        <f t="shared" si="10"/>
        <v>-6.8647738381510282E-2</v>
      </c>
      <c r="O30" s="28">
        <f t="shared" si="11"/>
        <v>-19241</v>
      </c>
      <c r="P30" s="29">
        <f t="shared" si="8"/>
        <v>7.1628897854219983E-2</v>
      </c>
    </row>
    <row r="31" spans="1:16" x14ac:dyDescent="0.25">
      <c r="A31" s="31" t="s">
        <v>23</v>
      </c>
      <c r="B31" s="32">
        <v>2266</v>
      </c>
      <c r="C31" s="32">
        <v>2675</v>
      </c>
      <c r="D31" s="32">
        <v>2314</v>
      </c>
      <c r="E31" s="32">
        <v>2293</v>
      </c>
      <c r="F31" s="33">
        <f t="shared" si="9"/>
        <v>-9.0751944684528407E-3</v>
      </c>
      <c r="G31" s="32">
        <f t="shared" si="6"/>
        <v>-21</v>
      </c>
      <c r="H31" s="33">
        <f t="shared" si="7"/>
        <v>4.5803112534232486E-3</v>
      </c>
      <c r="I31" s="30"/>
      <c r="J31" s="32">
        <v>18649</v>
      </c>
      <c r="K31" s="32">
        <v>20837</v>
      </c>
      <c r="L31" s="32">
        <v>20248</v>
      </c>
      <c r="M31" s="32">
        <v>20506</v>
      </c>
      <c r="N31" s="33">
        <f t="shared" si="10"/>
        <v>1.2741999209798571E-2</v>
      </c>
      <c r="O31" s="32">
        <f t="shared" si="11"/>
        <v>258</v>
      </c>
      <c r="P31" s="33">
        <f t="shared" si="8"/>
        <v>5.6267010645621824E-3</v>
      </c>
    </row>
    <row r="32" spans="1:16" x14ac:dyDescent="0.25">
      <c r="A32" s="31" t="s">
        <v>24</v>
      </c>
      <c r="B32" s="32">
        <v>279</v>
      </c>
      <c r="C32" s="32">
        <v>313</v>
      </c>
      <c r="D32" s="32">
        <v>241</v>
      </c>
      <c r="E32" s="32">
        <v>317</v>
      </c>
      <c r="F32" s="33">
        <f t="shared" si="9"/>
        <v>0.31535269709543567</v>
      </c>
      <c r="G32" s="32">
        <f t="shared" si="6"/>
        <v>76</v>
      </c>
      <c r="H32" s="33">
        <f t="shared" si="7"/>
        <v>6.3321354877242462E-4</v>
      </c>
      <c r="I32" s="30"/>
      <c r="J32" s="32">
        <v>3624</v>
      </c>
      <c r="K32" s="32">
        <v>3822</v>
      </c>
      <c r="L32" s="32">
        <v>4505</v>
      </c>
      <c r="M32" s="32">
        <v>5866</v>
      </c>
      <c r="N32" s="33">
        <f t="shared" si="10"/>
        <v>0.30210876803551612</v>
      </c>
      <c r="O32" s="32">
        <f t="shared" si="11"/>
        <v>1361</v>
      </c>
      <c r="P32" s="33">
        <f t="shared" si="8"/>
        <v>1.6095888249644866E-3</v>
      </c>
    </row>
    <row r="33" spans="1:16" x14ac:dyDescent="0.25">
      <c r="A33" s="31" t="s">
        <v>25</v>
      </c>
      <c r="B33" s="32">
        <v>1274</v>
      </c>
      <c r="C33" s="32">
        <v>1136</v>
      </c>
      <c r="D33" s="32">
        <v>1069</v>
      </c>
      <c r="E33" s="32">
        <v>765</v>
      </c>
      <c r="F33" s="33">
        <f t="shared" si="9"/>
        <v>-0.28437792329279699</v>
      </c>
      <c r="G33" s="32">
        <f t="shared" si="6"/>
        <v>-304</v>
      </c>
      <c r="H33" s="33">
        <f t="shared" si="7"/>
        <v>1.5281020971952834E-3</v>
      </c>
      <c r="I33" s="30"/>
      <c r="J33" s="32">
        <v>45085</v>
      </c>
      <c r="K33" s="32">
        <v>40730</v>
      </c>
      <c r="L33" s="32">
        <v>39737</v>
      </c>
      <c r="M33" s="32">
        <v>34886</v>
      </c>
      <c r="N33" s="33">
        <f t="shared" si="10"/>
        <v>-0.12207766061856706</v>
      </c>
      <c r="O33" s="32">
        <f t="shared" si="11"/>
        <v>-4851</v>
      </c>
      <c r="P33" s="33">
        <f t="shared" si="8"/>
        <v>9.5724711468992644E-3</v>
      </c>
    </row>
    <row r="34" spans="1:16" x14ac:dyDescent="0.25">
      <c r="A34" s="31" t="s">
        <v>26</v>
      </c>
      <c r="B34" s="32">
        <v>3632</v>
      </c>
      <c r="C34" s="32">
        <v>2105</v>
      </c>
      <c r="D34" s="32">
        <v>2207</v>
      </c>
      <c r="E34" s="32">
        <v>2032</v>
      </c>
      <c r="F34" s="33">
        <f t="shared" si="9"/>
        <v>-7.9293158133212471E-2</v>
      </c>
      <c r="G34" s="32">
        <f t="shared" si="6"/>
        <v>-175</v>
      </c>
      <c r="H34" s="33">
        <f t="shared" si="7"/>
        <v>4.0589587732036813E-3</v>
      </c>
      <c r="I34" s="30"/>
      <c r="J34" s="32">
        <v>24959</v>
      </c>
      <c r="K34" s="32">
        <v>24355</v>
      </c>
      <c r="L34" s="32">
        <v>25131</v>
      </c>
      <c r="M34" s="32">
        <v>23078</v>
      </c>
      <c r="N34" s="33">
        <f t="shared" si="10"/>
        <v>-8.1691934264454313E-2</v>
      </c>
      <c r="O34" s="32">
        <f t="shared" si="11"/>
        <v>-2053</v>
      </c>
      <c r="P34" s="33">
        <f t="shared" si="8"/>
        <v>6.3324396356171878E-3</v>
      </c>
    </row>
    <row r="35" spans="1:16" x14ac:dyDescent="0.25">
      <c r="A35" s="31" t="s">
        <v>27</v>
      </c>
      <c r="B35" s="32">
        <v>72</v>
      </c>
      <c r="C35" s="32">
        <v>80</v>
      </c>
      <c r="D35" s="32">
        <v>55</v>
      </c>
      <c r="E35" s="32">
        <v>100</v>
      </c>
      <c r="F35" s="33">
        <f t="shared" si="9"/>
        <v>0.81818181818181812</v>
      </c>
      <c r="G35" s="32">
        <f t="shared" si="6"/>
        <v>45</v>
      </c>
      <c r="H35" s="33">
        <f t="shared" si="7"/>
        <v>1.9975190813010241E-4</v>
      </c>
      <c r="I35" s="30"/>
      <c r="J35" s="32">
        <v>35932</v>
      </c>
      <c r="K35" s="32">
        <v>35838</v>
      </c>
      <c r="L35" s="32">
        <v>29801</v>
      </c>
      <c r="M35" s="32">
        <v>27385</v>
      </c>
      <c r="N35" s="33">
        <f t="shared" si="10"/>
        <v>-8.1071104996476628E-2</v>
      </c>
      <c r="O35" s="32">
        <f t="shared" si="11"/>
        <v>-2416</v>
      </c>
      <c r="P35" s="33">
        <f t="shared" si="8"/>
        <v>7.5142499099305265E-3</v>
      </c>
    </row>
    <row r="36" spans="1:16" x14ac:dyDescent="0.25">
      <c r="A36" s="31" t="s">
        <v>28</v>
      </c>
      <c r="B36" s="32">
        <v>400</v>
      </c>
      <c r="C36" s="32">
        <v>528</v>
      </c>
      <c r="D36" s="32">
        <v>525</v>
      </c>
      <c r="E36" s="32">
        <v>783</v>
      </c>
      <c r="F36" s="33">
        <f t="shared" si="9"/>
        <v>0.49142857142857133</v>
      </c>
      <c r="G36" s="32">
        <f t="shared" si="6"/>
        <v>258</v>
      </c>
      <c r="H36" s="33">
        <f t="shared" si="7"/>
        <v>1.5640574406587018E-3</v>
      </c>
      <c r="I36" s="30"/>
      <c r="J36" s="32">
        <v>3171</v>
      </c>
      <c r="K36" s="32">
        <v>4016</v>
      </c>
      <c r="L36" s="32">
        <v>3704</v>
      </c>
      <c r="M36" s="32">
        <v>4417</v>
      </c>
      <c r="N36" s="33">
        <f t="shared" si="10"/>
        <v>0.19249460043196542</v>
      </c>
      <c r="O36" s="32">
        <f t="shared" si="11"/>
        <v>713</v>
      </c>
      <c r="P36" s="33">
        <f t="shared" si="8"/>
        <v>1.2119934946928294E-3</v>
      </c>
    </row>
    <row r="37" spans="1:16" x14ac:dyDescent="0.25">
      <c r="A37" s="31" t="s">
        <v>29</v>
      </c>
      <c r="B37" s="32">
        <v>169634</v>
      </c>
      <c r="C37" s="32">
        <v>187228</v>
      </c>
      <c r="D37" s="32">
        <v>183246</v>
      </c>
      <c r="E37" s="32">
        <v>188603</v>
      </c>
      <c r="F37" s="33">
        <f t="shared" si="9"/>
        <v>2.9233925979284647E-2</v>
      </c>
      <c r="G37" s="32">
        <f t="shared" si="6"/>
        <v>5357</v>
      </c>
      <c r="H37" s="33">
        <f t="shared" si="7"/>
        <v>0.37673809129061703</v>
      </c>
      <c r="I37" s="30"/>
      <c r="J37" s="32">
        <v>1263703</v>
      </c>
      <c r="K37" s="32">
        <v>1384748</v>
      </c>
      <c r="L37" s="32">
        <v>1379554</v>
      </c>
      <c r="M37" s="32">
        <v>1375316</v>
      </c>
      <c r="N37" s="33">
        <f t="shared" si="10"/>
        <v>-3.072007329905202E-3</v>
      </c>
      <c r="O37" s="32">
        <f t="shared" si="11"/>
        <v>-4238</v>
      </c>
      <c r="P37" s="33">
        <f t="shared" si="8"/>
        <v>0.37737696290399897</v>
      </c>
    </row>
    <row r="38" spans="1:16" x14ac:dyDescent="0.25">
      <c r="A38" s="31" t="s">
        <v>30</v>
      </c>
      <c r="B38" s="32">
        <v>19267</v>
      </c>
      <c r="C38" s="32">
        <v>23094</v>
      </c>
      <c r="D38" s="32">
        <v>22684</v>
      </c>
      <c r="E38" s="32">
        <v>26789</v>
      </c>
      <c r="F38" s="33">
        <f t="shared" si="9"/>
        <v>0.18096455651560572</v>
      </c>
      <c r="G38" s="32">
        <f t="shared" si="6"/>
        <v>4105</v>
      </c>
      <c r="H38" s="33">
        <f t="shared" si="7"/>
        <v>5.3511538668973138E-2</v>
      </c>
      <c r="I38" s="30"/>
      <c r="J38" s="32">
        <v>144339</v>
      </c>
      <c r="K38" s="32">
        <v>159197</v>
      </c>
      <c r="L38" s="32">
        <v>152886</v>
      </c>
      <c r="M38" s="32">
        <v>162582</v>
      </c>
      <c r="N38" s="33">
        <f t="shared" si="10"/>
        <v>6.341980299046357E-2</v>
      </c>
      <c r="O38" s="32">
        <f t="shared" si="11"/>
        <v>9696</v>
      </c>
      <c r="P38" s="33">
        <f t="shared" si="8"/>
        <v>4.4611348506712611E-2</v>
      </c>
    </row>
    <row r="39" spans="1:16" ht="15.75" customHeight="1" x14ac:dyDescent="0.25">
      <c r="A39" s="31" t="s">
        <v>31</v>
      </c>
      <c r="B39" s="32">
        <v>17740</v>
      </c>
      <c r="C39" s="32">
        <v>16204</v>
      </c>
      <c r="D39" s="32">
        <v>15372</v>
      </c>
      <c r="E39" s="32">
        <v>15032</v>
      </c>
      <c r="F39" s="33">
        <f t="shared" si="9"/>
        <v>-2.2118136872235183E-2</v>
      </c>
      <c r="G39" s="32">
        <f t="shared" si="6"/>
        <v>-340</v>
      </c>
      <c r="H39" s="33">
        <f t="shared" si="7"/>
        <v>3.0026706830116996E-2</v>
      </c>
      <c r="I39" s="30"/>
      <c r="J39" s="32">
        <v>108822</v>
      </c>
      <c r="K39" s="32">
        <v>116723</v>
      </c>
      <c r="L39" s="32">
        <v>107800</v>
      </c>
      <c r="M39" s="32">
        <v>109365</v>
      </c>
      <c r="N39" s="33">
        <f t="shared" si="10"/>
        <v>1.4517625231911024E-2</v>
      </c>
      <c r="O39" s="32">
        <f t="shared" si="11"/>
        <v>1565</v>
      </c>
      <c r="P39" s="33">
        <f t="shared" si="8"/>
        <v>3.0008980880027462E-2</v>
      </c>
    </row>
    <row r="40" spans="1:16" x14ac:dyDescent="0.25">
      <c r="A40" s="31" t="s">
        <v>32</v>
      </c>
      <c r="B40" s="32">
        <v>11972</v>
      </c>
      <c r="C40" s="32">
        <v>12426</v>
      </c>
      <c r="D40" s="32">
        <v>11204</v>
      </c>
      <c r="E40" s="32">
        <v>10489</v>
      </c>
      <c r="F40" s="33">
        <f t="shared" si="9"/>
        <v>-6.3816494109246724E-2</v>
      </c>
      <c r="G40" s="32">
        <f t="shared" si="6"/>
        <v>-715</v>
      </c>
      <c r="H40" s="33">
        <f t="shared" si="7"/>
        <v>2.0951977643766443E-2</v>
      </c>
      <c r="I40" s="30"/>
      <c r="J40" s="32">
        <v>97508</v>
      </c>
      <c r="K40" s="32">
        <v>103932</v>
      </c>
      <c r="L40" s="32">
        <v>93713</v>
      </c>
      <c r="M40" s="32">
        <v>95814</v>
      </c>
      <c r="N40" s="33">
        <f t="shared" si="10"/>
        <v>2.2419514901881321E-2</v>
      </c>
      <c r="O40" s="32">
        <f t="shared" si="11"/>
        <v>2101</v>
      </c>
      <c r="P40" s="33">
        <f t="shared" si="8"/>
        <v>2.6290682522186724E-2</v>
      </c>
    </row>
    <row r="41" spans="1:16" x14ac:dyDescent="0.25">
      <c r="A41" s="31" t="s">
        <v>33</v>
      </c>
      <c r="B41" s="32">
        <v>12434</v>
      </c>
      <c r="C41" s="32">
        <v>17539</v>
      </c>
      <c r="D41" s="32">
        <v>18700</v>
      </c>
      <c r="E41" s="32">
        <v>20310</v>
      </c>
      <c r="F41" s="33">
        <f t="shared" si="9"/>
        <v>8.6096256684492056E-2</v>
      </c>
      <c r="G41" s="32">
        <f t="shared" si="6"/>
        <v>1610</v>
      </c>
      <c r="H41" s="33">
        <f t="shared" si="7"/>
        <v>4.05696125412238E-2</v>
      </c>
      <c r="I41" s="30"/>
      <c r="J41" s="32">
        <v>100249</v>
      </c>
      <c r="K41" s="32">
        <v>132356</v>
      </c>
      <c r="L41" s="32">
        <v>149606</v>
      </c>
      <c r="M41" s="32">
        <v>161874</v>
      </c>
      <c r="N41" s="33">
        <f t="shared" si="10"/>
        <v>8.200205874095956E-2</v>
      </c>
      <c r="O41" s="32">
        <f t="shared" si="11"/>
        <v>12268</v>
      </c>
      <c r="P41" s="33">
        <f t="shared" si="8"/>
        <v>4.4417078324633708E-2</v>
      </c>
    </row>
    <row r="42" spans="1:16" x14ac:dyDescent="0.25">
      <c r="A42" s="31" t="s">
        <v>34</v>
      </c>
      <c r="B42" s="32">
        <v>2398</v>
      </c>
      <c r="C42" s="32">
        <v>2342</v>
      </c>
      <c r="D42" s="32">
        <v>2049</v>
      </c>
      <c r="E42" s="32">
        <v>2017</v>
      </c>
      <c r="F42" s="33">
        <f t="shared" si="9"/>
        <v>-1.5617374328940947E-2</v>
      </c>
      <c r="G42" s="32">
        <f t="shared" si="6"/>
        <v>-32</v>
      </c>
      <c r="H42" s="33">
        <f t="shared" si="7"/>
        <v>4.0289959869841659E-3</v>
      </c>
      <c r="I42" s="30"/>
      <c r="J42" s="32">
        <v>36119</v>
      </c>
      <c r="K42" s="32">
        <v>32951</v>
      </c>
      <c r="L42" s="32">
        <v>32670</v>
      </c>
      <c r="M42" s="32">
        <v>28037</v>
      </c>
      <c r="N42" s="33">
        <f t="shared" si="10"/>
        <v>-0.14181205999387814</v>
      </c>
      <c r="O42" s="32">
        <f t="shared" si="11"/>
        <v>-4633</v>
      </c>
      <c r="P42" s="33">
        <f t="shared" si="8"/>
        <v>7.6931540889071453E-3</v>
      </c>
    </row>
    <row r="43" spans="1:16" x14ac:dyDescent="0.25">
      <c r="A43" s="31" t="s">
        <v>35</v>
      </c>
      <c r="B43" s="32">
        <v>14421</v>
      </c>
      <c r="C43" s="32">
        <v>16993</v>
      </c>
      <c r="D43" s="32">
        <v>16982</v>
      </c>
      <c r="E43" s="32">
        <v>14830</v>
      </c>
      <c r="F43" s="33">
        <f t="shared" si="9"/>
        <v>-0.12672241196561063</v>
      </c>
      <c r="G43" s="32">
        <f t="shared" si="6"/>
        <v>-2152</v>
      </c>
      <c r="H43" s="33">
        <f t="shared" si="7"/>
        <v>2.9623207975694187E-2</v>
      </c>
      <c r="I43" s="30"/>
      <c r="J43" s="32">
        <v>102199</v>
      </c>
      <c r="K43" s="32">
        <v>121489</v>
      </c>
      <c r="L43" s="32">
        <v>120672</v>
      </c>
      <c r="M43" s="32">
        <v>105612</v>
      </c>
      <c r="N43" s="33">
        <f t="shared" si="10"/>
        <v>-0.12480111376292757</v>
      </c>
      <c r="O43" s="32">
        <f t="shared" si="11"/>
        <v>-15060</v>
      </c>
      <c r="P43" s="33">
        <f t="shared" si="8"/>
        <v>2.897918427926174E-2</v>
      </c>
    </row>
    <row r="44" spans="1:16" x14ac:dyDescent="0.25">
      <c r="A44" s="31" t="s">
        <v>36</v>
      </c>
      <c r="B44" s="32">
        <v>602</v>
      </c>
      <c r="C44" s="32">
        <v>444</v>
      </c>
      <c r="D44" s="32">
        <v>495</v>
      </c>
      <c r="E44" s="32">
        <v>667</v>
      </c>
      <c r="F44" s="33">
        <f t="shared" si="9"/>
        <v>0.34747474747474749</v>
      </c>
      <c r="G44" s="32">
        <f t="shared" si="6"/>
        <v>172</v>
      </c>
      <c r="H44" s="33">
        <f t="shared" si="7"/>
        <v>1.332345227227783E-3</v>
      </c>
      <c r="I44" s="30"/>
      <c r="J44" s="32">
        <v>28449</v>
      </c>
      <c r="K44" s="32">
        <v>31534</v>
      </c>
      <c r="L44" s="32">
        <v>32010</v>
      </c>
      <c r="M44" s="32">
        <v>29799</v>
      </c>
      <c r="N44" s="33">
        <f t="shared" si="10"/>
        <v>-6.9072164948453585E-2</v>
      </c>
      <c r="O44" s="32">
        <f t="shared" si="11"/>
        <v>-2211</v>
      </c>
      <c r="P44" s="33">
        <f t="shared" si="8"/>
        <v>8.1766344008040812E-3</v>
      </c>
    </row>
    <row r="45" spans="1:16" x14ac:dyDescent="0.25">
      <c r="A45" s="31" t="s">
        <v>37</v>
      </c>
      <c r="B45" s="32">
        <v>896</v>
      </c>
      <c r="C45" s="32">
        <v>384</v>
      </c>
      <c r="D45" s="32">
        <v>367</v>
      </c>
      <c r="E45" s="32">
        <v>447</v>
      </c>
      <c r="F45" s="33">
        <f t="shared" si="9"/>
        <v>0.21798365122615815</v>
      </c>
      <c r="G45" s="32">
        <f t="shared" si="6"/>
        <v>80</v>
      </c>
      <c r="H45" s="33">
        <f t="shared" si="7"/>
        <v>8.9289102934155776E-4</v>
      </c>
      <c r="I45" s="30"/>
      <c r="J45" s="32">
        <v>40513</v>
      </c>
      <c r="K45" s="32">
        <v>41489</v>
      </c>
      <c r="L45" s="32">
        <v>33145</v>
      </c>
      <c r="M45" s="32">
        <v>33855</v>
      </c>
      <c r="N45" s="33">
        <f t="shared" si="10"/>
        <v>2.1421028812792287E-2</v>
      </c>
      <c r="O45" s="32">
        <f t="shared" si="11"/>
        <v>710</v>
      </c>
      <c r="P45" s="33">
        <f t="shared" si="8"/>
        <v>9.2895720540696718E-3</v>
      </c>
    </row>
    <row r="46" spans="1:16" x14ac:dyDescent="0.25">
      <c r="A46" s="31" t="s">
        <v>38</v>
      </c>
      <c r="B46" s="32">
        <v>2369</v>
      </c>
      <c r="C46" s="32">
        <v>3059</v>
      </c>
      <c r="D46" s="32">
        <v>1597</v>
      </c>
      <c r="E46" s="32">
        <v>1600</v>
      </c>
      <c r="F46" s="33">
        <f t="shared" si="9"/>
        <v>1.8785222291797243E-3</v>
      </c>
      <c r="G46" s="32">
        <f t="shared" si="6"/>
        <v>3</v>
      </c>
      <c r="H46" s="33">
        <f t="shared" si="7"/>
        <v>3.1960305300816386E-3</v>
      </c>
      <c r="I46" s="30"/>
      <c r="J46" s="32">
        <v>19001</v>
      </c>
      <c r="K46" s="32">
        <v>22465</v>
      </c>
      <c r="L46" s="32">
        <v>16429</v>
      </c>
      <c r="M46" s="32">
        <v>16761</v>
      </c>
      <c r="N46" s="33">
        <f t="shared" si="10"/>
        <v>2.020816848256124E-2</v>
      </c>
      <c r="O46" s="32">
        <f t="shared" si="11"/>
        <v>332</v>
      </c>
      <c r="P46" s="33">
        <f t="shared" si="8"/>
        <v>4.5990996070967884E-3</v>
      </c>
    </row>
    <row r="47" spans="1:16" x14ac:dyDescent="0.25">
      <c r="A47" s="31" t="s">
        <v>39</v>
      </c>
      <c r="B47" s="32">
        <v>1406</v>
      </c>
      <c r="C47" s="32">
        <v>2074</v>
      </c>
      <c r="D47" s="32">
        <v>1733</v>
      </c>
      <c r="E47" s="32">
        <v>2281</v>
      </c>
      <c r="F47" s="33">
        <f t="shared" si="9"/>
        <v>0.31621465666474324</v>
      </c>
      <c r="G47" s="32">
        <f t="shared" si="6"/>
        <v>548</v>
      </c>
      <c r="H47" s="33">
        <f t="shared" si="7"/>
        <v>4.556341024447636E-3</v>
      </c>
      <c r="I47" s="30"/>
      <c r="J47" s="32">
        <v>12722</v>
      </c>
      <c r="K47" s="32">
        <v>17263</v>
      </c>
      <c r="L47" s="32">
        <v>15731</v>
      </c>
      <c r="M47" s="32">
        <v>17554</v>
      </c>
      <c r="N47" s="33">
        <f t="shared" si="10"/>
        <v>0.11588583052571355</v>
      </c>
      <c r="O47" s="32">
        <f t="shared" si="11"/>
        <v>1823</v>
      </c>
      <c r="P47" s="33">
        <f t="shared" si="8"/>
        <v>4.8166931867416642E-3</v>
      </c>
    </row>
    <row r="48" spans="1:16" x14ac:dyDescent="0.25">
      <c r="A48" s="31" t="s">
        <v>40</v>
      </c>
      <c r="B48" s="32">
        <v>4319</v>
      </c>
      <c r="C48" s="32">
        <v>3856</v>
      </c>
      <c r="D48" s="32">
        <v>3938</v>
      </c>
      <c r="E48" s="32">
        <v>5020</v>
      </c>
      <c r="F48" s="33">
        <f t="shared" si="9"/>
        <v>0.27475876079228034</v>
      </c>
      <c r="G48" s="32">
        <f t="shared" si="6"/>
        <v>1082</v>
      </c>
      <c r="H48" s="33">
        <f t="shared" si="7"/>
        <v>1.0027545788131141E-2</v>
      </c>
      <c r="I48" s="30"/>
      <c r="J48" s="32">
        <v>17610</v>
      </c>
      <c r="K48" s="32">
        <v>15702</v>
      </c>
      <c r="L48" s="32">
        <v>16614</v>
      </c>
      <c r="M48" s="32">
        <v>19324</v>
      </c>
      <c r="N48" s="33">
        <f t="shared" si="10"/>
        <v>0.1631154448055856</v>
      </c>
      <c r="O48" s="32">
        <f t="shared" si="11"/>
        <v>2710</v>
      </c>
      <c r="P48" s="33">
        <f t="shared" si="8"/>
        <v>5.3023686419389265E-3</v>
      </c>
    </row>
    <row r="49" spans="1:16" x14ac:dyDescent="0.25">
      <c r="A49" s="31" t="s">
        <v>41</v>
      </c>
      <c r="B49" s="32">
        <v>472</v>
      </c>
      <c r="C49" s="32">
        <v>545</v>
      </c>
      <c r="D49" s="32">
        <v>402</v>
      </c>
      <c r="E49" s="32">
        <v>484</v>
      </c>
      <c r="F49" s="33">
        <f t="shared" si="9"/>
        <v>0.20398009950248763</v>
      </c>
      <c r="G49" s="32">
        <f t="shared" si="6"/>
        <v>82</v>
      </c>
      <c r="H49" s="33">
        <f t="shared" si="7"/>
        <v>9.6679923534969564E-4</v>
      </c>
      <c r="I49" s="30"/>
      <c r="J49" s="32">
        <v>14042</v>
      </c>
      <c r="K49" s="32">
        <v>15086</v>
      </c>
      <c r="L49" s="32">
        <v>11214</v>
      </c>
      <c r="M49" s="32">
        <v>11080</v>
      </c>
      <c r="N49" s="33">
        <f t="shared" si="10"/>
        <v>-1.1949349028000711E-2</v>
      </c>
      <c r="O49" s="32">
        <f t="shared" si="11"/>
        <v>-134</v>
      </c>
      <c r="P49" s="33">
        <f t="shared" si="8"/>
        <v>3.0402734709523548E-3</v>
      </c>
    </row>
    <row r="50" spans="1:16" x14ac:dyDescent="0.25">
      <c r="A50" s="31" t="s">
        <v>42</v>
      </c>
      <c r="B50" s="32">
        <v>4010</v>
      </c>
      <c r="C50" s="32">
        <v>5710</v>
      </c>
      <c r="D50" s="32">
        <v>5505</v>
      </c>
      <c r="E50" s="32">
        <v>4711</v>
      </c>
      <c r="F50" s="33">
        <f t="shared" si="9"/>
        <v>-0.14423251589464126</v>
      </c>
      <c r="G50" s="32">
        <f t="shared" si="6"/>
        <v>-794</v>
      </c>
      <c r="H50" s="33">
        <f t="shared" si="7"/>
        <v>9.4103123920091254E-3</v>
      </c>
      <c r="I50" s="30"/>
      <c r="J50" s="32">
        <v>24669</v>
      </c>
      <c r="K50" s="32">
        <v>30253</v>
      </c>
      <c r="L50" s="32">
        <v>29667</v>
      </c>
      <c r="M50" s="32">
        <v>28719</v>
      </c>
      <c r="N50" s="33">
        <f t="shared" si="10"/>
        <v>-3.19546971382344E-2</v>
      </c>
      <c r="O50" s="32">
        <f t="shared" si="11"/>
        <v>-948</v>
      </c>
      <c r="P50" s="33">
        <f t="shared" si="8"/>
        <v>7.8802900552599892E-3</v>
      </c>
    </row>
    <row r="51" spans="1:16" x14ac:dyDescent="0.25">
      <c r="A51" s="31" t="s">
        <v>43</v>
      </c>
      <c r="B51" s="32">
        <v>9076</v>
      </c>
      <c r="C51" s="32">
        <v>13739</v>
      </c>
      <c r="D51" s="32">
        <v>10656</v>
      </c>
      <c r="E51" s="32">
        <v>11740</v>
      </c>
      <c r="F51" s="33">
        <f t="shared" si="9"/>
        <v>0.10172672672672678</v>
      </c>
      <c r="G51" s="32">
        <f t="shared" si="6"/>
        <v>1084</v>
      </c>
      <c r="H51" s="33">
        <f t="shared" si="7"/>
        <v>2.3450874014474023E-2</v>
      </c>
      <c r="I51" s="30"/>
      <c r="J51" s="32">
        <v>68726</v>
      </c>
      <c r="K51" s="32">
        <v>95557</v>
      </c>
      <c r="L51" s="32">
        <v>94000</v>
      </c>
      <c r="M51" s="32">
        <v>98081</v>
      </c>
      <c r="N51" s="33">
        <f t="shared" si="10"/>
        <v>4.3414893617021333E-2</v>
      </c>
      <c r="O51" s="32">
        <f t="shared" si="11"/>
        <v>4081</v>
      </c>
      <c r="P51" s="33">
        <f t="shared" si="8"/>
        <v>2.6912731254916777E-2</v>
      </c>
    </row>
    <row r="52" spans="1:16" x14ac:dyDescent="0.25">
      <c r="A52" s="31" t="s">
        <v>44</v>
      </c>
      <c r="B52" s="32">
        <v>2547</v>
      </c>
      <c r="C52" s="32">
        <v>2291</v>
      </c>
      <c r="D52" s="32">
        <v>2288</v>
      </c>
      <c r="E52" s="32">
        <v>2479</v>
      </c>
      <c r="F52" s="33">
        <f t="shared" si="9"/>
        <v>8.3479020979021046E-2</v>
      </c>
      <c r="G52" s="32">
        <f t="shared" si="6"/>
        <v>191</v>
      </c>
      <c r="H52" s="33">
        <f t="shared" si="7"/>
        <v>4.951849802545239E-3</v>
      </c>
      <c r="I52" s="30"/>
      <c r="J52" s="32">
        <v>30237</v>
      </c>
      <c r="K52" s="32">
        <v>26901</v>
      </c>
      <c r="L52" s="32">
        <v>29253</v>
      </c>
      <c r="M52" s="32">
        <v>29894</v>
      </c>
      <c r="N52" s="33">
        <f t="shared" si="10"/>
        <v>2.1912282500940128E-2</v>
      </c>
      <c r="O52" s="32">
        <f t="shared" si="11"/>
        <v>641</v>
      </c>
      <c r="P52" s="33">
        <f t="shared" si="8"/>
        <v>8.2027017274954594E-3</v>
      </c>
    </row>
    <row r="53" spans="1:16" x14ac:dyDescent="0.25">
      <c r="A53" s="52" t="s">
        <v>45</v>
      </c>
      <c r="B53" s="32">
        <v>615</v>
      </c>
      <c r="C53" s="32">
        <v>534</v>
      </c>
      <c r="D53" s="32">
        <v>505</v>
      </c>
      <c r="E53" s="32">
        <v>444</v>
      </c>
      <c r="F53" s="33">
        <f t="shared" si="9"/>
        <v>-0.12079207920792079</v>
      </c>
      <c r="G53" s="32">
        <f t="shared" si="6"/>
        <v>-61</v>
      </c>
      <c r="H53" s="33">
        <f t="shared" si="7"/>
        <v>8.868984720976547E-4</v>
      </c>
      <c r="I53" s="30"/>
      <c r="J53" s="32">
        <v>5909</v>
      </c>
      <c r="K53" s="32">
        <v>5199</v>
      </c>
      <c r="L53" s="32">
        <v>5220</v>
      </c>
      <c r="M53" s="32">
        <v>4477</v>
      </c>
      <c r="N53" s="33">
        <f t="shared" si="10"/>
        <v>-0.14233716475095781</v>
      </c>
      <c r="O53" s="32">
        <f t="shared" si="11"/>
        <v>-743</v>
      </c>
      <c r="P53" s="33">
        <f t="shared" si="8"/>
        <v>1.228457069445279E-3</v>
      </c>
    </row>
    <row r="54" spans="1:16" x14ac:dyDescent="0.25">
      <c r="A54" s="34" t="s">
        <v>46</v>
      </c>
      <c r="B54" s="35">
        <f>B29-SUM(B30:B53)</f>
        <v>19113</v>
      </c>
      <c r="C54" s="35">
        <f>C29-SUM(C30:C53)</f>
        <v>19137</v>
      </c>
      <c r="D54" s="35">
        <f>D29-SUM(D30:D53)</f>
        <v>17697</v>
      </c>
      <c r="E54" s="35">
        <f>E29-SUM(E30:E53)</f>
        <v>20765</v>
      </c>
      <c r="F54" s="36">
        <f t="shared" si="9"/>
        <v>0.17336271684466298</v>
      </c>
      <c r="G54" s="35">
        <f t="shared" si="6"/>
        <v>3068</v>
      </c>
      <c r="H54" s="36">
        <f t="shared" si="7"/>
        <v>4.1478483723215769E-2</v>
      </c>
      <c r="I54" s="30"/>
      <c r="J54" s="35">
        <f>J29-SUM(J30:J53)</f>
        <v>175686</v>
      </c>
      <c r="K54" s="35">
        <f>K29-SUM(K30:K53)</f>
        <v>160728</v>
      </c>
      <c r="L54" s="35">
        <f>L29-SUM(L30:L53)</f>
        <v>171820</v>
      </c>
      <c r="M54" s="35">
        <f>M29-SUM(M30:M53)</f>
        <v>165565</v>
      </c>
      <c r="N54" s="36">
        <f t="shared" si="10"/>
        <v>-3.6404376673262684E-2</v>
      </c>
      <c r="O54" s="35">
        <f t="shared" si="11"/>
        <v>-6255</v>
      </c>
      <c r="P54" s="36">
        <f t="shared" si="8"/>
        <v>4.5429862564821899E-2</v>
      </c>
    </row>
    <row r="55" spans="1:16" ht="21" x14ac:dyDescent="0.35">
      <c r="A55" s="53" t="s">
        <v>47</v>
      </c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5"/>
    </row>
    <row r="56" spans="1:16" x14ac:dyDescent="0.25">
      <c r="A56" s="10"/>
      <c r="B56" s="11" t="s">
        <v>154</v>
      </c>
      <c r="C56" s="12"/>
      <c r="D56" s="12"/>
      <c r="E56" s="12"/>
      <c r="F56" s="12"/>
      <c r="G56" s="12"/>
      <c r="H56" s="13"/>
      <c r="I56" s="14"/>
      <c r="J56" s="11" t="str">
        <f>J$5</f>
        <v>acumulado agosto</v>
      </c>
      <c r="K56" s="12"/>
      <c r="L56" s="12"/>
      <c r="M56" s="12"/>
      <c r="N56" s="12"/>
      <c r="O56" s="12"/>
      <c r="P56" s="13"/>
    </row>
    <row r="57" spans="1:16" x14ac:dyDescent="0.25">
      <c r="A57" s="15"/>
      <c r="B57" s="17">
        <f>B$6</f>
        <v>2023</v>
      </c>
      <c r="C57" s="17">
        <f>C$6</f>
        <v>2024</v>
      </c>
      <c r="D57" s="17">
        <f>D$6</f>
        <v>2025</v>
      </c>
      <c r="E57" s="17">
        <f>E$6</f>
        <v>2026</v>
      </c>
      <c r="F57" s="17" t="str">
        <f>CONCATENATE("var ",RIGHT(E57,2),"/",RIGHT(D57,2))</f>
        <v>var 26/25</v>
      </c>
      <c r="G57" s="17" t="str">
        <f>CONCATENATE("dif ",RIGHT(E57,2),"-",RIGHT(D57,2))</f>
        <v>dif 26-25</v>
      </c>
      <c r="H57" s="17" t="str">
        <f>CONCATENATE("cuota ",RIGHT(E57,2))</f>
        <v>cuota 26</v>
      </c>
      <c r="I57" s="18"/>
      <c r="J57" s="17">
        <f>J$6</f>
        <v>2023</v>
      </c>
      <c r="K57" s="17">
        <f>K$6</f>
        <v>2024</v>
      </c>
      <c r="L57" s="17">
        <f>L$6</f>
        <v>2025</v>
      </c>
      <c r="M57" s="17">
        <f>M$6</f>
        <v>2026</v>
      </c>
      <c r="N57" s="17" t="str">
        <f>CONCATENATE("var ",RIGHT(M57,2),"/",RIGHT(L57,2))</f>
        <v>var 26/25</v>
      </c>
      <c r="O57" s="17" t="str">
        <f>CONCATENATE("dif ",RIGHT(M57,2),"-",RIGHT(L57,2))</f>
        <v>dif 26-25</v>
      </c>
      <c r="P57" s="17" t="str">
        <f>CONCATENATE("cuota ",RIGHT(M57,2))</f>
        <v>cuota 26</v>
      </c>
    </row>
    <row r="58" spans="1:16" x14ac:dyDescent="0.25">
      <c r="A58" s="19" t="s">
        <v>48</v>
      </c>
      <c r="B58" s="20">
        <v>447853</v>
      </c>
      <c r="C58" s="20">
        <v>494247</v>
      </c>
      <c r="D58" s="20">
        <v>484410</v>
      </c>
      <c r="E58" s="20">
        <v>500621</v>
      </c>
      <c r="F58" s="21">
        <f>E58/D58-1</f>
        <v>3.3465452818893127E-2</v>
      </c>
      <c r="G58" s="20">
        <f t="shared" ref="G58:G68" si="12">E58-D58</f>
        <v>16211</v>
      </c>
      <c r="H58" s="21">
        <f t="shared" ref="H58:H68" si="13">E58/$E$58</f>
        <v>1</v>
      </c>
      <c r="I58" s="22"/>
      <c r="J58" s="20">
        <v>3425441</v>
      </c>
      <c r="K58" s="20">
        <v>3663677</v>
      </c>
      <c r="L58" s="20">
        <v>3636256</v>
      </c>
      <c r="M58" s="20">
        <v>3644409</v>
      </c>
      <c r="N58" s="21">
        <f>M58/L58-1</f>
        <v>2.2421413673845425E-3</v>
      </c>
      <c r="O58" s="20">
        <f>M58-L58</f>
        <v>8153</v>
      </c>
      <c r="P58" s="21">
        <f t="shared" ref="P58:P68" si="14">M58/$M$58</f>
        <v>1</v>
      </c>
    </row>
    <row r="59" spans="1:16" x14ac:dyDescent="0.25">
      <c r="A59" s="56" t="s">
        <v>49</v>
      </c>
      <c r="B59" s="57">
        <v>166974</v>
      </c>
      <c r="C59" s="57">
        <v>175399</v>
      </c>
      <c r="D59" s="57">
        <v>164094</v>
      </c>
      <c r="E59" s="57">
        <v>170104</v>
      </c>
      <c r="F59" s="58">
        <f t="shared" ref="F59:F68" si="15">E59/D59-1</f>
        <v>3.6625348885394926E-2</v>
      </c>
      <c r="G59" s="57">
        <f t="shared" si="12"/>
        <v>6010</v>
      </c>
      <c r="H59" s="58">
        <f t="shared" si="13"/>
        <v>0.33978598580562941</v>
      </c>
      <c r="I59" s="59"/>
      <c r="J59" s="57">
        <v>1247409</v>
      </c>
      <c r="K59" s="57">
        <v>1301142</v>
      </c>
      <c r="L59" s="57">
        <v>1237425</v>
      </c>
      <c r="M59" s="57">
        <v>1247710</v>
      </c>
      <c r="N59" s="58">
        <f t="shared" ref="N59:N68" si="16">M59/L59-1</f>
        <v>8.3116148453441507E-3</v>
      </c>
      <c r="O59" s="57">
        <f t="shared" ref="O59:O68" si="17">M59-L59</f>
        <v>10285</v>
      </c>
      <c r="P59" s="58">
        <f t="shared" si="14"/>
        <v>0.34236278090631428</v>
      </c>
    </row>
    <row r="60" spans="1:16" x14ac:dyDescent="0.25">
      <c r="A60" s="31" t="s">
        <v>50</v>
      </c>
      <c r="B60" s="32">
        <v>116797</v>
      </c>
      <c r="C60" s="32">
        <v>126181</v>
      </c>
      <c r="D60" s="32">
        <v>123588</v>
      </c>
      <c r="E60" s="32">
        <v>134205</v>
      </c>
      <c r="F60" s="33">
        <f t="shared" si="15"/>
        <v>8.5906398679483464E-2</v>
      </c>
      <c r="G60" s="32">
        <f t="shared" si="12"/>
        <v>10617</v>
      </c>
      <c r="H60" s="33">
        <f t="shared" si="13"/>
        <v>0.26807704830600393</v>
      </c>
      <c r="I60" s="30"/>
      <c r="J60" s="32">
        <v>867925</v>
      </c>
      <c r="K60" s="32">
        <v>922199</v>
      </c>
      <c r="L60" s="32">
        <v>945846</v>
      </c>
      <c r="M60" s="32">
        <v>978332</v>
      </c>
      <c r="N60" s="33">
        <f>M60/L60-1</f>
        <v>3.4345971754387028E-2</v>
      </c>
      <c r="O60" s="32">
        <f>M60-L60</f>
        <v>32486</v>
      </c>
      <c r="P60" s="33">
        <f t="shared" si="14"/>
        <v>0.26844736691189164</v>
      </c>
    </row>
    <row r="61" spans="1:16" x14ac:dyDescent="0.25">
      <c r="A61" s="60" t="s">
        <v>51</v>
      </c>
      <c r="B61" s="61">
        <v>3080</v>
      </c>
      <c r="C61" s="61">
        <v>3161</v>
      </c>
      <c r="D61" s="61">
        <v>3513</v>
      </c>
      <c r="E61" s="61">
        <v>4183</v>
      </c>
      <c r="F61" s="62">
        <f t="shared" si="15"/>
        <v>0.19072018218047249</v>
      </c>
      <c r="G61" s="61">
        <f t="shared" si="12"/>
        <v>670</v>
      </c>
      <c r="H61" s="62">
        <f t="shared" si="13"/>
        <v>8.3556223170821835E-3</v>
      </c>
      <c r="I61" s="30"/>
      <c r="J61" s="61">
        <v>33371</v>
      </c>
      <c r="K61" s="61">
        <v>30214</v>
      </c>
      <c r="L61" s="61">
        <v>27983</v>
      </c>
      <c r="M61" s="61">
        <v>33914</v>
      </c>
      <c r="N61" s="62">
        <f t="shared" si="16"/>
        <v>0.21195011256834517</v>
      </c>
      <c r="O61" s="61">
        <f t="shared" si="17"/>
        <v>5931</v>
      </c>
      <c r="P61" s="62">
        <f t="shared" si="14"/>
        <v>9.305761235909581E-3</v>
      </c>
    </row>
    <row r="62" spans="1:16" x14ac:dyDescent="0.25">
      <c r="A62" s="31" t="s">
        <v>52</v>
      </c>
      <c r="B62" s="32">
        <v>73184</v>
      </c>
      <c r="C62" s="32">
        <v>89034</v>
      </c>
      <c r="D62" s="32">
        <v>94925</v>
      </c>
      <c r="E62" s="32">
        <v>90302</v>
      </c>
      <c r="F62" s="33">
        <f t="shared" si="15"/>
        <v>-4.8701606531472263E-2</v>
      </c>
      <c r="G62" s="32">
        <f t="shared" si="12"/>
        <v>-4623</v>
      </c>
      <c r="H62" s="33">
        <f t="shared" si="13"/>
        <v>0.18037996807964507</v>
      </c>
      <c r="I62" s="30"/>
      <c r="J62" s="32">
        <v>528893</v>
      </c>
      <c r="K62" s="32">
        <v>615315</v>
      </c>
      <c r="L62" s="32">
        <v>632703</v>
      </c>
      <c r="M62" s="32">
        <v>609447</v>
      </c>
      <c r="N62" s="33">
        <f t="shared" si="16"/>
        <v>-3.6756582472344812E-2</v>
      </c>
      <c r="O62" s="32">
        <f>M62-L62</f>
        <v>-23256</v>
      </c>
      <c r="P62" s="33">
        <f t="shared" si="14"/>
        <v>0.16722793736926891</v>
      </c>
    </row>
    <row r="63" spans="1:16" x14ac:dyDescent="0.25">
      <c r="A63" s="31" t="s">
        <v>53</v>
      </c>
      <c r="B63" s="32">
        <v>20367</v>
      </c>
      <c r="C63" s="32">
        <v>22021</v>
      </c>
      <c r="D63" s="32">
        <v>22682</v>
      </c>
      <c r="E63" s="32">
        <v>22003</v>
      </c>
      <c r="F63" s="33">
        <f t="shared" si="15"/>
        <v>-2.993563177850278E-2</v>
      </c>
      <c r="G63" s="32">
        <f t="shared" si="12"/>
        <v>-679</v>
      </c>
      <c r="H63" s="33">
        <f t="shared" si="13"/>
        <v>4.3951412345866435E-2</v>
      </c>
      <c r="I63" s="30"/>
      <c r="J63" s="32">
        <v>168871</v>
      </c>
      <c r="K63" s="32">
        <v>160886</v>
      </c>
      <c r="L63" s="32">
        <v>173841</v>
      </c>
      <c r="M63" s="32">
        <v>154839</v>
      </c>
      <c r="N63" s="33">
        <f t="shared" si="16"/>
        <v>-0.1093067803337533</v>
      </c>
      <c r="O63" s="32">
        <f t="shared" si="17"/>
        <v>-19002</v>
      </c>
      <c r="P63" s="33">
        <f t="shared" si="14"/>
        <v>4.2486724184908994E-2</v>
      </c>
    </row>
    <row r="64" spans="1:16" x14ac:dyDescent="0.25">
      <c r="A64" s="31" t="s">
        <v>54</v>
      </c>
      <c r="B64" s="32">
        <v>14993</v>
      </c>
      <c r="C64" s="32">
        <v>15201</v>
      </c>
      <c r="D64" s="32">
        <v>16969</v>
      </c>
      <c r="E64" s="32">
        <v>17992</v>
      </c>
      <c r="F64" s="33">
        <f t="shared" si="15"/>
        <v>6.028640462018986E-2</v>
      </c>
      <c r="G64" s="32">
        <f t="shared" si="12"/>
        <v>1023</v>
      </c>
      <c r="H64" s="33">
        <f t="shared" si="13"/>
        <v>3.5939363310768024E-2</v>
      </c>
      <c r="I64" s="30"/>
      <c r="J64" s="32">
        <v>159314</v>
      </c>
      <c r="K64" s="32">
        <v>161779</v>
      </c>
      <c r="L64" s="32">
        <v>181603</v>
      </c>
      <c r="M64" s="32">
        <v>186529</v>
      </c>
      <c r="N64" s="33">
        <f t="shared" si="16"/>
        <v>2.7125102558878345E-2</v>
      </c>
      <c r="O64" s="32">
        <f t="shared" si="17"/>
        <v>4926</v>
      </c>
      <c r="P64" s="33">
        <f t="shared" si="14"/>
        <v>5.1182235583327775E-2</v>
      </c>
    </row>
    <row r="65" spans="1:16" x14ac:dyDescent="0.25">
      <c r="A65" s="31" t="s">
        <v>55</v>
      </c>
      <c r="B65" s="32">
        <v>4645</v>
      </c>
      <c r="C65" s="32">
        <v>2899</v>
      </c>
      <c r="D65" s="32">
        <v>4117</v>
      </c>
      <c r="E65" s="32">
        <v>3552</v>
      </c>
      <c r="F65" s="33">
        <f t="shared" si="15"/>
        <v>-0.13723585134806893</v>
      </c>
      <c r="G65" s="32">
        <f t="shared" si="12"/>
        <v>-565</v>
      </c>
      <c r="H65" s="33">
        <f t="shared" si="13"/>
        <v>7.0951877767812376E-3</v>
      </c>
      <c r="I65" s="30"/>
      <c r="J65" s="32">
        <v>39668</v>
      </c>
      <c r="K65" s="32">
        <v>36690</v>
      </c>
      <c r="L65" s="32">
        <v>36026</v>
      </c>
      <c r="M65" s="32">
        <v>34664</v>
      </c>
      <c r="N65" s="33">
        <f t="shared" si="16"/>
        <v>-3.7806028979070705E-2</v>
      </c>
      <c r="O65" s="32">
        <f>M65-L65</f>
        <v>-1362</v>
      </c>
      <c r="P65" s="33">
        <f t="shared" si="14"/>
        <v>9.5115559203152004E-3</v>
      </c>
    </row>
    <row r="66" spans="1:16" x14ac:dyDescent="0.25">
      <c r="A66" s="31" t="s">
        <v>56</v>
      </c>
      <c r="B66" s="32">
        <v>25495</v>
      </c>
      <c r="C66" s="32">
        <v>25319</v>
      </c>
      <c r="D66" s="32">
        <v>25459</v>
      </c>
      <c r="E66" s="32">
        <v>28346</v>
      </c>
      <c r="F66" s="33">
        <f t="shared" si="15"/>
        <v>0.11339801249067127</v>
      </c>
      <c r="G66" s="32">
        <f t="shared" si="12"/>
        <v>2887</v>
      </c>
      <c r="H66" s="33">
        <f t="shared" si="13"/>
        <v>5.6621675878558833E-2</v>
      </c>
      <c r="I66" s="30"/>
      <c r="J66" s="32">
        <v>185307</v>
      </c>
      <c r="K66" s="32">
        <v>193174</v>
      </c>
      <c r="L66" s="32">
        <v>189476</v>
      </c>
      <c r="M66" s="32">
        <v>197066</v>
      </c>
      <c r="N66" s="33">
        <f t="shared" si="16"/>
        <v>4.0057843737465459E-2</v>
      </c>
      <c r="O66" s="32">
        <f t="shared" si="17"/>
        <v>7590</v>
      </c>
      <c r="P66" s="33">
        <f t="shared" si="14"/>
        <v>5.4073513702770463E-2</v>
      </c>
    </row>
    <row r="67" spans="1:16" x14ac:dyDescent="0.25">
      <c r="A67" s="52" t="s">
        <v>57</v>
      </c>
      <c r="B67" s="39">
        <v>11309</v>
      </c>
      <c r="C67" s="39">
        <v>25050</v>
      </c>
      <c r="D67" s="39">
        <v>16404</v>
      </c>
      <c r="E67" s="39">
        <v>18786</v>
      </c>
      <c r="F67" s="40">
        <f t="shared" si="15"/>
        <v>0.14520848573518652</v>
      </c>
      <c r="G67" s="39">
        <f t="shared" si="12"/>
        <v>2382</v>
      </c>
      <c r="H67" s="40">
        <f t="shared" si="13"/>
        <v>3.7525393461321041E-2</v>
      </c>
      <c r="I67" s="30"/>
      <c r="J67" s="39">
        <v>115020</v>
      </c>
      <c r="K67" s="39">
        <v>158757</v>
      </c>
      <c r="L67" s="39">
        <v>128099</v>
      </c>
      <c r="M67" s="39">
        <v>129841</v>
      </c>
      <c r="N67" s="40">
        <f t="shared" si="16"/>
        <v>1.3598857133935383E-2</v>
      </c>
      <c r="O67" s="39">
        <f>M67-L67</f>
        <v>1742</v>
      </c>
      <c r="P67" s="40">
        <f t="shared" si="14"/>
        <v>3.5627450157213421E-2</v>
      </c>
    </row>
    <row r="68" spans="1:16" x14ac:dyDescent="0.25">
      <c r="A68" s="63" t="s">
        <v>58</v>
      </c>
      <c r="B68" s="64">
        <f>B58-SUM(B59:B67)</f>
        <v>11009</v>
      </c>
      <c r="C68" s="64">
        <f>C58-SUM(C59:C67)</f>
        <v>9982</v>
      </c>
      <c r="D68" s="64">
        <f>D58-SUM(D59:D67)</f>
        <v>12659</v>
      </c>
      <c r="E68" s="64">
        <f>E58-SUM(E59:E67)</f>
        <v>11148</v>
      </c>
      <c r="F68" s="65">
        <f t="shared" si="15"/>
        <v>-0.11936171893514491</v>
      </c>
      <c r="G68" s="64">
        <f t="shared" si="12"/>
        <v>-1511</v>
      </c>
      <c r="H68" s="65">
        <f t="shared" si="13"/>
        <v>2.2268342718343818E-2</v>
      </c>
      <c r="I68" s="30"/>
      <c r="J68" s="64">
        <f>J58-SUM(J59:J67)</f>
        <v>79663</v>
      </c>
      <c r="K68" s="64">
        <f>K58-SUM(K59:K67)</f>
        <v>83521</v>
      </c>
      <c r="L68" s="64">
        <f>L58-SUM(L59:L67)</f>
        <v>83254</v>
      </c>
      <c r="M68" s="64">
        <f>M58-SUM(M59:M67)</f>
        <v>72067</v>
      </c>
      <c r="N68" s="65">
        <f t="shared" si="16"/>
        <v>-0.13437192206981041</v>
      </c>
      <c r="O68" s="64">
        <f t="shared" si="17"/>
        <v>-11187</v>
      </c>
      <c r="P68" s="65">
        <f t="shared" si="14"/>
        <v>1.9774674028079725E-2</v>
      </c>
    </row>
    <row r="69" spans="1:16" ht="21" x14ac:dyDescent="0.35">
      <c r="A69" s="66" t="s">
        <v>59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</row>
    <row r="70" spans="1:16" x14ac:dyDescent="0.25">
      <c r="A70" s="67"/>
      <c r="B70" s="11" t="s">
        <v>154</v>
      </c>
      <c r="C70" s="12"/>
      <c r="D70" s="12"/>
      <c r="E70" s="12"/>
      <c r="F70" s="12"/>
      <c r="G70" s="12"/>
      <c r="H70" s="13"/>
      <c r="I70" s="68"/>
      <c r="J70" s="11" t="str">
        <f>J$5</f>
        <v>acumulado agosto</v>
      </c>
      <c r="K70" s="12"/>
      <c r="L70" s="12"/>
      <c r="M70" s="12"/>
      <c r="N70" s="12"/>
      <c r="O70" s="12"/>
      <c r="P70" s="13"/>
    </row>
    <row r="71" spans="1:16" x14ac:dyDescent="0.25">
      <c r="A71" s="15"/>
      <c r="B71" s="17">
        <f>B$6</f>
        <v>2023</v>
      </c>
      <c r="C71" s="17">
        <f>C$6</f>
        <v>2024</v>
      </c>
      <c r="D71" s="17">
        <f>D$6</f>
        <v>2025</v>
      </c>
      <c r="E71" s="17">
        <f>E$6</f>
        <v>2026</v>
      </c>
      <c r="F71" s="17" t="str">
        <f>CONCATENATE("var ",RIGHT(E71,2),"/",RIGHT(D71,2))</f>
        <v>var 26/25</v>
      </c>
      <c r="G71" s="17" t="str">
        <f>CONCATENATE("dif ",RIGHT(E71,2),"-",RIGHT(D71,2))</f>
        <v>dif 26-25</v>
      </c>
      <c r="H71" s="17" t="str">
        <f>CONCATENATE("cuota ",RIGHT(E71,2))</f>
        <v>cuota 26</v>
      </c>
      <c r="I71" s="69"/>
      <c r="J71" s="17">
        <f>J$6</f>
        <v>2023</v>
      </c>
      <c r="K71" s="17">
        <f>K$6</f>
        <v>2024</v>
      </c>
      <c r="L71" s="17">
        <f>L$6</f>
        <v>2025</v>
      </c>
      <c r="M71" s="17">
        <f>M$6</f>
        <v>2026</v>
      </c>
      <c r="N71" s="17" t="str">
        <f>CONCATENATE("var ",RIGHT(M71,2),"/",RIGHT(L71,2))</f>
        <v>var 26/25</v>
      </c>
      <c r="O71" s="17" t="str">
        <f>CONCATENATE("dif ",RIGHT(M71,2),"-",RIGHT(L71,2))</f>
        <v>dif 26-25</v>
      </c>
      <c r="P71" s="17" t="str">
        <f>CONCATENATE("cuota ",RIGHT(M71,2))</f>
        <v>cuota 26</v>
      </c>
    </row>
    <row r="72" spans="1:16" x14ac:dyDescent="0.25">
      <c r="A72" s="70" t="s">
        <v>4</v>
      </c>
      <c r="B72" s="71">
        <v>3219468</v>
      </c>
      <c r="C72" s="71">
        <v>3413127</v>
      </c>
      <c r="D72" s="71">
        <v>3262336</v>
      </c>
      <c r="E72" s="71">
        <v>3292319</v>
      </c>
      <c r="F72" s="72">
        <f>E72/D72-1</f>
        <v>9.1906535684858071E-3</v>
      </c>
      <c r="G72" s="71">
        <f t="shared" ref="G72:G83" si="18">E72-D72</f>
        <v>29983</v>
      </c>
      <c r="H72" s="72">
        <f t="shared" ref="H72:H83" si="19">E72/$E$72</f>
        <v>1</v>
      </c>
      <c r="I72" s="73"/>
      <c r="J72" s="71">
        <v>22735753</v>
      </c>
      <c r="K72" s="71">
        <v>24171838</v>
      </c>
      <c r="L72" s="71">
        <v>23419512</v>
      </c>
      <c r="M72" s="71">
        <v>23027927</v>
      </c>
      <c r="N72" s="72">
        <f>M72/L72-1</f>
        <v>-1.6720459418624989E-2</v>
      </c>
      <c r="O72" s="71">
        <f>M72-L72</f>
        <v>-391585</v>
      </c>
      <c r="P72" s="72">
        <f t="shared" ref="P72:P83" si="20">M72/$M$72</f>
        <v>1</v>
      </c>
    </row>
    <row r="73" spans="1:16" x14ac:dyDescent="0.25">
      <c r="A73" s="74" t="s">
        <v>5</v>
      </c>
      <c r="B73" s="75">
        <v>2433075</v>
      </c>
      <c r="C73" s="75">
        <v>2569614</v>
      </c>
      <c r="D73" s="75">
        <v>2408077</v>
      </c>
      <c r="E73" s="75">
        <v>2432355</v>
      </c>
      <c r="F73" s="76">
        <f t="shared" ref="F73:F83" si="21">E73/D73-1</f>
        <v>1.008190352717131E-2</v>
      </c>
      <c r="G73" s="75">
        <f t="shared" si="18"/>
        <v>24278</v>
      </c>
      <c r="H73" s="76">
        <f t="shared" si="19"/>
        <v>0.73879687843128206</v>
      </c>
      <c r="I73" s="77"/>
      <c r="J73" s="75">
        <v>17299514</v>
      </c>
      <c r="K73" s="75">
        <v>18192712</v>
      </c>
      <c r="L73" s="75">
        <v>17366217</v>
      </c>
      <c r="M73" s="75">
        <v>17209655</v>
      </c>
      <c r="N73" s="76">
        <f t="shared" ref="N73:N83" si="22">M73/L73-1</f>
        <v>-9.0153198016585945E-3</v>
      </c>
      <c r="O73" s="75">
        <f t="shared" ref="O73:O83" si="23">M73-L73</f>
        <v>-156562</v>
      </c>
      <c r="P73" s="76">
        <f t="shared" si="20"/>
        <v>0.74733843823632062</v>
      </c>
    </row>
    <row r="74" spans="1:16" x14ac:dyDescent="0.25">
      <c r="A74" s="31" t="s">
        <v>6</v>
      </c>
      <c r="B74" s="32">
        <v>409748</v>
      </c>
      <c r="C74" s="32">
        <v>548329</v>
      </c>
      <c r="D74" s="32">
        <v>461973</v>
      </c>
      <c r="E74" s="32">
        <v>480127</v>
      </c>
      <c r="F74" s="33">
        <f t="shared" si="21"/>
        <v>3.9296668852941696E-2</v>
      </c>
      <c r="G74" s="32">
        <f t="shared" si="18"/>
        <v>18154</v>
      </c>
      <c r="H74" s="33">
        <f t="shared" si="19"/>
        <v>0.14583246641652889</v>
      </c>
      <c r="I74" s="78"/>
      <c r="J74" s="32">
        <v>3090487</v>
      </c>
      <c r="K74" s="32">
        <v>3520431</v>
      </c>
      <c r="L74" s="32">
        <v>3261698</v>
      </c>
      <c r="M74" s="32">
        <v>3416986</v>
      </c>
      <c r="N74" s="33">
        <f>M74/L74-1</f>
        <v>4.7609557966433513E-2</v>
      </c>
      <c r="O74" s="32">
        <f>M74-L74</f>
        <v>155288</v>
      </c>
      <c r="P74" s="33">
        <f t="shared" si="20"/>
        <v>0.14838443773076057</v>
      </c>
    </row>
    <row r="75" spans="1:16" x14ac:dyDescent="0.25">
      <c r="A75" s="31" t="s">
        <v>7</v>
      </c>
      <c r="B75" s="32">
        <v>1629233</v>
      </c>
      <c r="C75" s="32">
        <v>1636746</v>
      </c>
      <c r="D75" s="32">
        <v>1592554</v>
      </c>
      <c r="E75" s="32">
        <v>1611464</v>
      </c>
      <c r="F75" s="33">
        <f t="shared" si="21"/>
        <v>1.1874008667837943E-2</v>
      </c>
      <c r="G75" s="32">
        <f t="shared" si="18"/>
        <v>18910</v>
      </c>
      <c r="H75" s="33">
        <f t="shared" si="19"/>
        <v>0.48946168339094726</v>
      </c>
      <c r="I75" s="78"/>
      <c r="J75" s="32">
        <v>11431234</v>
      </c>
      <c r="K75" s="32">
        <v>11880081</v>
      </c>
      <c r="L75" s="32">
        <v>11432413</v>
      </c>
      <c r="M75" s="32">
        <v>11201020</v>
      </c>
      <c r="N75" s="33">
        <f t="shared" si="22"/>
        <v>-2.0240084048748108E-2</v>
      </c>
      <c r="O75" s="32">
        <f t="shared" si="23"/>
        <v>-231393</v>
      </c>
      <c r="P75" s="33">
        <f t="shared" si="20"/>
        <v>0.48641026176607211</v>
      </c>
    </row>
    <row r="76" spans="1:16" x14ac:dyDescent="0.25">
      <c r="A76" s="31" t="s">
        <v>8</v>
      </c>
      <c r="B76" s="32">
        <v>347779</v>
      </c>
      <c r="C76" s="32">
        <v>336317</v>
      </c>
      <c r="D76" s="32">
        <v>301486</v>
      </c>
      <c r="E76" s="32">
        <v>308938</v>
      </c>
      <c r="F76" s="33">
        <f t="shared" si="21"/>
        <v>2.4717565658106899E-2</v>
      </c>
      <c r="G76" s="32">
        <f t="shared" si="18"/>
        <v>7452</v>
      </c>
      <c r="H76" s="33">
        <f t="shared" si="19"/>
        <v>9.3835986124066351E-2</v>
      </c>
      <c r="I76" s="78"/>
      <c r="J76" s="32">
        <v>2395727</v>
      </c>
      <c r="K76" s="32">
        <v>2391965</v>
      </c>
      <c r="L76" s="32">
        <v>2270938</v>
      </c>
      <c r="M76" s="32">
        <v>2234313</v>
      </c>
      <c r="N76" s="33">
        <f t="shared" si="22"/>
        <v>-1.6127697013304632E-2</v>
      </c>
      <c r="O76" s="32">
        <f>M76-L76</f>
        <v>-36625</v>
      </c>
      <c r="P76" s="33">
        <f t="shared" si="20"/>
        <v>9.7026232539298915E-2</v>
      </c>
    </row>
    <row r="77" spans="1:16" x14ac:dyDescent="0.25">
      <c r="A77" s="31" t="s">
        <v>9</v>
      </c>
      <c r="B77" s="32">
        <v>34491</v>
      </c>
      <c r="C77" s="32">
        <v>36374</v>
      </c>
      <c r="D77" s="32">
        <v>38926</v>
      </c>
      <c r="E77" s="32">
        <v>13938</v>
      </c>
      <c r="F77" s="33">
        <f t="shared" si="21"/>
        <v>-0.64193598109232908</v>
      </c>
      <c r="G77" s="32">
        <f t="shared" si="18"/>
        <v>-24988</v>
      </c>
      <c r="H77" s="33">
        <f t="shared" si="19"/>
        <v>4.2334901326390303E-3</v>
      </c>
      <c r="I77" s="78"/>
      <c r="J77" s="32">
        <v>288324</v>
      </c>
      <c r="K77" s="32">
        <v>295350</v>
      </c>
      <c r="L77" s="32">
        <v>297652</v>
      </c>
      <c r="M77" s="32">
        <v>248882</v>
      </c>
      <c r="N77" s="33">
        <f t="shared" si="22"/>
        <v>-0.16384905863222821</v>
      </c>
      <c r="O77" s="32">
        <f t="shared" si="23"/>
        <v>-48770</v>
      </c>
      <c r="P77" s="33">
        <f t="shared" si="20"/>
        <v>1.0807833462386779E-2</v>
      </c>
    </row>
    <row r="78" spans="1:16" x14ac:dyDescent="0.25">
      <c r="A78" s="34" t="s">
        <v>10</v>
      </c>
      <c r="B78" s="35">
        <v>11824</v>
      </c>
      <c r="C78" s="35">
        <v>11848</v>
      </c>
      <c r="D78" s="35">
        <v>13138</v>
      </c>
      <c r="E78" s="35">
        <v>17888</v>
      </c>
      <c r="F78" s="36">
        <f t="shared" si="21"/>
        <v>0.36154665854772405</v>
      </c>
      <c r="G78" s="35">
        <f t="shared" si="18"/>
        <v>4750</v>
      </c>
      <c r="H78" s="36">
        <f t="shared" si="19"/>
        <v>5.4332523671005144E-3</v>
      </c>
      <c r="I78" s="78"/>
      <c r="J78" s="35">
        <v>93742</v>
      </c>
      <c r="K78" s="35">
        <v>104885</v>
      </c>
      <c r="L78" s="35">
        <v>103516</v>
      </c>
      <c r="M78" s="35">
        <v>108454</v>
      </c>
      <c r="N78" s="36">
        <f t="shared" si="22"/>
        <v>4.7702770586189658E-2</v>
      </c>
      <c r="O78" s="35">
        <f t="shared" si="23"/>
        <v>4938</v>
      </c>
      <c r="P78" s="36">
        <f t="shared" si="20"/>
        <v>4.7096727378022349E-3</v>
      </c>
    </row>
    <row r="79" spans="1:16" x14ac:dyDescent="0.25">
      <c r="A79" s="74" t="s">
        <v>11</v>
      </c>
      <c r="B79" s="75">
        <v>786393</v>
      </c>
      <c r="C79" s="75">
        <v>843513</v>
      </c>
      <c r="D79" s="75">
        <v>854259</v>
      </c>
      <c r="E79" s="75">
        <v>859964</v>
      </c>
      <c r="F79" s="76">
        <f t="shared" si="21"/>
        <v>6.6783024820340486E-3</v>
      </c>
      <c r="G79" s="75">
        <f t="shared" si="18"/>
        <v>5705</v>
      </c>
      <c r="H79" s="76">
        <f t="shared" si="19"/>
        <v>0.261203121568718</v>
      </c>
      <c r="I79" s="77"/>
      <c r="J79" s="75">
        <v>5436239</v>
      </c>
      <c r="K79" s="75">
        <v>5979126</v>
      </c>
      <c r="L79" s="75">
        <v>6053295</v>
      </c>
      <c r="M79" s="75">
        <v>5818272</v>
      </c>
      <c r="N79" s="76">
        <f t="shared" si="22"/>
        <v>-3.8825631329713839E-2</v>
      </c>
      <c r="O79" s="75">
        <f t="shared" si="23"/>
        <v>-235023</v>
      </c>
      <c r="P79" s="76">
        <f t="shared" si="20"/>
        <v>0.25266156176367938</v>
      </c>
    </row>
    <row r="80" spans="1:16" x14ac:dyDescent="0.25">
      <c r="A80" s="37" t="s">
        <v>12</v>
      </c>
      <c r="B80" s="32">
        <v>51554</v>
      </c>
      <c r="C80" s="32">
        <v>64420</v>
      </c>
      <c r="D80" s="32">
        <v>49392</v>
      </c>
      <c r="E80" s="32">
        <v>66104</v>
      </c>
      <c r="F80" s="33">
        <f t="shared" si="21"/>
        <v>0.33835438937479756</v>
      </c>
      <c r="G80" s="32">
        <f t="shared" si="18"/>
        <v>16712</v>
      </c>
      <c r="H80" s="33">
        <f t="shared" si="19"/>
        <v>2.0078248796668852E-2</v>
      </c>
      <c r="I80" s="78"/>
      <c r="J80" s="32">
        <v>343097</v>
      </c>
      <c r="K80" s="32">
        <v>461469</v>
      </c>
      <c r="L80" s="32">
        <v>450635</v>
      </c>
      <c r="M80" s="32">
        <v>457236</v>
      </c>
      <c r="N80" s="33">
        <f t="shared" si="22"/>
        <v>1.4648218624829346E-2</v>
      </c>
      <c r="O80" s="32">
        <f t="shared" si="23"/>
        <v>6601</v>
      </c>
      <c r="P80" s="33">
        <f t="shared" si="20"/>
        <v>1.9855716930143125E-2</v>
      </c>
    </row>
    <row r="81" spans="1:16" x14ac:dyDescent="0.25">
      <c r="A81" s="31" t="s">
        <v>8</v>
      </c>
      <c r="B81" s="32">
        <v>485192</v>
      </c>
      <c r="C81" s="32">
        <v>518713</v>
      </c>
      <c r="D81" s="32">
        <v>543963</v>
      </c>
      <c r="E81" s="32">
        <v>531846</v>
      </c>
      <c r="F81" s="33">
        <f t="shared" si="21"/>
        <v>-2.2275412114426851E-2</v>
      </c>
      <c r="G81" s="32">
        <f t="shared" si="18"/>
        <v>-12117</v>
      </c>
      <c r="H81" s="33">
        <f t="shared" si="19"/>
        <v>0.16154145451883611</v>
      </c>
      <c r="I81" s="78"/>
      <c r="J81" s="32">
        <v>3320537</v>
      </c>
      <c r="K81" s="32">
        <v>3629354</v>
      </c>
      <c r="L81" s="32">
        <v>3764198</v>
      </c>
      <c r="M81" s="32">
        <v>3555193</v>
      </c>
      <c r="N81" s="33">
        <f t="shared" si="22"/>
        <v>-5.5524443719485506E-2</v>
      </c>
      <c r="O81" s="32">
        <f t="shared" si="23"/>
        <v>-209005</v>
      </c>
      <c r="P81" s="33">
        <f t="shared" si="20"/>
        <v>0.15438615034692441</v>
      </c>
    </row>
    <row r="82" spans="1:16" x14ac:dyDescent="0.25">
      <c r="A82" s="31" t="s">
        <v>9</v>
      </c>
      <c r="B82" s="32">
        <v>182860</v>
      </c>
      <c r="C82" s="32">
        <v>183371</v>
      </c>
      <c r="D82" s="32">
        <v>177624</v>
      </c>
      <c r="E82" s="32">
        <v>187466</v>
      </c>
      <c r="F82" s="33">
        <f t="shared" si="21"/>
        <v>5.5409178939782811E-2</v>
      </c>
      <c r="G82" s="32">
        <f t="shared" si="18"/>
        <v>9842</v>
      </c>
      <c r="H82" s="33">
        <f t="shared" si="19"/>
        <v>5.6940411910267504E-2</v>
      </c>
      <c r="I82" s="78"/>
      <c r="J82" s="32">
        <v>1269816</v>
      </c>
      <c r="K82" s="32">
        <v>1334620</v>
      </c>
      <c r="L82" s="32">
        <v>1245264</v>
      </c>
      <c r="M82" s="32">
        <v>1228137</v>
      </c>
      <c r="N82" s="33">
        <f t="shared" si="22"/>
        <v>-1.3753710056662705E-2</v>
      </c>
      <c r="O82" s="32">
        <f t="shared" si="23"/>
        <v>-17127</v>
      </c>
      <c r="P82" s="33">
        <f t="shared" si="20"/>
        <v>5.3332503616152681E-2</v>
      </c>
    </row>
    <row r="83" spans="1:16" x14ac:dyDescent="0.25">
      <c r="A83" s="38" t="s">
        <v>10</v>
      </c>
      <c r="B83" s="64">
        <v>66787</v>
      </c>
      <c r="C83" s="64">
        <v>77009</v>
      </c>
      <c r="D83" s="64">
        <v>83280</v>
      </c>
      <c r="E83" s="64">
        <v>74548</v>
      </c>
      <c r="F83" s="65">
        <f t="shared" si="21"/>
        <v>-0.10485110470701253</v>
      </c>
      <c r="G83" s="64">
        <f t="shared" si="18"/>
        <v>-8732</v>
      </c>
      <c r="H83" s="65">
        <f t="shared" si="19"/>
        <v>2.2643006342945506E-2</v>
      </c>
      <c r="I83" s="78"/>
      <c r="J83" s="64">
        <v>502789</v>
      </c>
      <c r="K83" s="64">
        <v>553683</v>
      </c>
      <c r="L83" s="64">
        <v>593198</v>
      </c>
      <c r="M83" s="64">
        <v>577706</v>
      </c>
      <c r="N83" s="65">
        <f t="shared" si="22"/>
        <v>-2.6116069170833311E-2</v>
      </c>
      <c r="O83" s="64">
        <f t="shared" si="23"/>
        <v>-15492</v>
      </c>
      <c r="P83" s="65">
        <f t="shared" si="20"/>
        <v>2.5087190870459162E-2</v>
      </c>
    </row>
    <row r="84" spans="1:16" x14ac:dyDescent="0.25">
      <c r="A84" s="42" t="s">
        <v>13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4"/>
    </row>
    <row r="85" spans="1:16" ht="21" x14ac:dyDescent="0.35">
      <c r="A85" s="66" t="s">
        <v>60</v>
      </c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</row>
    <row r="86" spans="1:16" x14ac:dyDescent="0.25">
      <c r="A86" s="67"/>
      <c r="B86" s="11" t="s">
        <v>154</v>
      </c>
      <c r="C86" s="12"/>
      <c r="D86" s="12"/>
      <c r="E86" s="12"/>
      <c r="F86" s="12"/>
      <c r="G86" s="12"/>
      <c r="H86" s="13"/>
      <c r="I86" s="68"/>
      <c r="J86" s="11" t="str">
        <f>J$5</f>
        <v>acumulado agosto</v>
      </c>
      <c r="K86" s="12"/>
      <c r="L86" s="12"/>
      <c r="M86" s="12"/>
      <c r="N86" s="12"/>
      <c r="O86" s="12"/>
      <c r="P86" s="13"/>
    </row>
    <row r="87" spans="1:16" x14ac:dyDescent="0.25">
      <c r="A87" s="15"/>
      <c r="B87" s="17">
        <f>B$6</f>
        <v>2023</v>
      </c>
      <c r="C87" s="17">
        <f>C$6</f>
        <v>2024</v>
      </c>
      <c r="D87" s="17">
        <f>D$6</f>
        <v>2025</v>
      </c>
      <c r="E87" s="17">
        <f>E$6</f>
        <v>2026</v>
      </c>
      <c r="F87" s="17" t="str">
        <f>CONCATENATE("var ",RIGHT(E87,2),"/",RIGHT(D87,2))</f>
        <v>var 26/25</v>
      </c>
      <c r="G87" s="17" t="str">
        <f>CONCATENATE("dif ",RIGHT(E87,2),"-",RIGHT(D87,2))</f>
        <v>dif 26-25</v>
      </c>
      <c r="H87" s="17" t="str">
        <f>CONCATENATE("cuota ",RIGHT(E87,2))</f>
        <v>cuota 26</v>
      </c>
      <c r="I87" s="69"/>
      <c r="J87" s="17">
        <f>J$6</f>
        <v>2023</v>
      </c>
      <c r="K87" s="17">
        <f>K$6</f>
        <v>2024</v>
      </c>
      <c r="L87" s="17">
        <f>L$6</f>
        <v>2025</v>
      </c>
      <c r="M87" s="17">
        <f>M$6</f>
        <v>2026</v>
      </c>
      <c r="N87" s="17" t="str">
        <f>CONCATENATE("var ",RIGHT(M87,2),"/",RIGHT(L87,2))</f>
        <v>var 26/25</v>
      </c>
      <c r="O87" s="17" t="str">
        <f>CONCATENATE("dif ",RIGHT(M87,2),"-",RIGHT(L87,2))</f>
        <v>dif 26-25</v>
      </c>
      <c r="P87" s="17" t="str">
        <f>CONCATENATE("cuota ",RIGHT(M87,2))</f>
        <v>cuota 26</v>
      </c>
    </row>
    <row r="88" spans="1:16" x14ac:dyDescent="0.25">
      <c r="A88" s="70" t="s">
        <v>15</v>
      </c>
      <c r="B88" s="71">
        <v>3219468</v>
      </c>
      <c r="C88" s="71">
        <v>3413127</v>
      </c>
      <c r="D88" s="71">
        <v>3262336</v>
      </c>
      <c r="E88" s="71">
        <v>3292319</v>
      </c>
      <c r="F88" s="72">
        <f>E88/D88-1</f>
        <v>9.1906535684858071E-3</v>
      </c>
      <c r="G88" s="71">
        <f t="shared" ref="G88:G119" si="24">E88-D88</f>
        <v>29983</v>
      </c>
      <c r="H88" s="72">
        <f>E88/$E$88</f>
        <v>1</v>
      </c>
      <c r="I88" s="73"/>
      <c r="J88" s="71">
        <v>22735753</v>
      </c>
      <c r="K88" s="71">
        <v>24171838</v>
      </c>
      <c r="L88" s="71">
        <v>23419512</v>
      </c>
      <c r="M88" s="71">
        <v>23027927</v>
      </c>
      <c r="N88" s="72">
        <f>M88/L88-1</f>
        <v>-1.6720459418624989E-2</v>
      </c>
      <c r="O88" s="71">
        <f>M88-L88</f>
        <v>-391585</v>
      </c>
      <c r="P88" s="72">
        <f>M88/$M$88</f>
        <v>1</v>
      </c>
    </row>
    <row r="89" spans="1:16" x14ac:dyDescent="0.25">
      <c r="A89" s="79" t="s">
        <v>16</v>
      </c>
      <c r="B89" s="80">
        <v>588729</v>
      </c>
      <c r="C89" s="80">
        <v>582086</v>
      </c>
      <c r="D89" s="80">
        <v>583113</v>
      </c>
      <c r="E89" s="80">
        <v>608440</v>
      </c>
      <c r="F89" s="81">
        <f t="shared" ref="F89:F119" si="25">E89/D89-1</f>
        <v>4.3434119973315699E-2</v>
      </c>
      <c r="G89" s="80">
        <f t="shared" si="24"/>
        <v>25327</v>
      </c>
      <c r="H89" s="81">
        <f>E89/$E$88</f>
        <v>0.18480590732550523</v>
      </c>
      <c r="I89" s="82"/>
      <c r="J89" s="80">
        <v>3018579</v>
      </c>
      <c r="K89" s="80">
        <v>2964850</v>
      </c>
      <c r="L89" s="80">
        <v>2919074</v>
      </c>
      <c r="M89" s="80">
        <v>2974606</v>
      </c>
      <c r="N89" s="81">
        <f t="shared" ref="N89:N119" si="26">M89/L89-1</f>
        <v>1.9023841122218998E-2</v>
      </c>
      <c r="O89" s="80">
        <f t="shared" ref="O89:O119" si="27">M89-L89</f>
        <v>55532</v>
      </c>
      <c r="P89" s="81">
        <f>M89/$M$88</f>
        <v>0.12917385051637517</v>
      </c>
    </row>
    <row r="90" spans="1:16" x14ac:dyDescent="0.25">
      <c r="A90" s="52" t="s">
        <v>17</v>
      </c>
      <c r="B90" s="28">
        <v>168986</v>
      </c>
      <c r="C90" s="28">
        <v>180507</v>
      </c>
      <c r="D90" s="28">
        <v>172692</v>
      </c>
      <c r="E90" s="28">
        <v>189700</v>
      </c>
      <c r="F90" s="29">
        <f t="shared" si="25"/>
        <v>9.8487480601301636E-2</v>
      </c>
      <c r="G90" s="28">
        <f t="shared" si="24"/>
        <v>17008</v>
      </c>
      <c r="H90" s="29">
        <f>E90/$E$23</f>
        <v>0.37892936972280428</v>
      </c>
      <c r="I90" s="83"/>
      <c r="J90" s="28">
        <v>929685</v>
      </c>
      <c r="K90" s="28">
        <v>948791</v>
      </c>
      <c r="L90" s="28">
        <v>833483</v>
      </c>
      <c r="M90" s="28">
        <v>892898</v>
      </c>
      <c r="N90" s="29">
        <f t="shared" si="26"/>
        <v>7.1285197178586834E-2</v>
      </c>
      <c r="O90" s="28">
        <f>M90-L90</f>
        <v>59415</v>
      </c>
      <c r="P90" s="29">
        <f>M90/$M$23</f>
        <v>0.24500488282187866</v>
      </c>
    </row>
    <row r="91" spans="1:16" x14ac:dyDescent="0.25">
      <c r="A91" s="49" t="s">
        <v>18</v>
      </c>
      <c r="B91" s="28">
        <v>100641</v>
      </c>
      <c r="C91" s="28">
        <v>105272</v>
      </c>
      <c r="D91" s="28">
        <v>116497</v>
      </c>
      <c r="E91" s="28">
        <v>101960</v>
      </c>
      <c r="F91" s="50">
        <f t="shared" si="25"/>
        <v>-0.12478432921019422</v>
      </c>
      <c r="G91" s="28">
        <f t="shared" si="24"/>
        <v>-14537</v>
      </c>
      <c r="H91" s="50">
        <f>E91/$E$23</f>
        <v>0.20366704552945242</v>
      </c>
      <c r="I91" s="84"/>
      <c r="J91" s="28">
        <v>544980</v>
      </c>
      <c r="K91" s="28">
        <v>471511</v>
      </c>
      <c r="L91" s="28">
        <v>520305</v>
      </c>
      <c r="M91" s="28">
        <v>468866</v>
      </c>
      <c r="N91" s="50">
        <f t="shared" si="26"/>
        <v>-9.8863166796398283E-2</v>
      </c>
      <c r="O91" s="51">
        <f t="shared" si="27"/>
        <v>-51439</v>
      </c>
      <c r="P91" s="50">
        <f>M91/$M$23</f>
        <v>0.12865350733136705</v>
      </c>
    </row>
    <row r="92" spans="1:16" x14ac:dyDescent="0.25">
      <c r="A92" s="49" t="s">
        <v>19</v>
      </c>
      <c r="B92" s="51">
        <f>B90-B91</f>
        <v>68345</v>
      </c>
      <c r="C92" s="51">
        <f>C90-C91</f>
        <v>75235</v>
      </c>
      <c r="D92" s="51">
        <f>D90-D91</f>
        <v>56195</v>
      </c>
      <c r="E92" s="51">
        <f>E90-E91</f>
        <v>87740</v>
      </c>
      <c r="F92" s="50">
        <f t="shared" si="25"/>
        <v>0.56134887445502279</v>
      </c>
      <c r="G92" s="51">
        <f t="shared" si="24"/>
        <v>31545</v>
      </c>
      <c r="H92" s="50">
        <f>E92/$E$23</f>
        <v>0.17526232419335186</v>
      </c>
      <c r="I92" s="84"/>
      <c r="J92" s="51">
        <f>J90-J91</f>
        <v>384705</v>
      </c>
      <c r="K92" s="51">
        <f>K90-K91</f>
        <v>477280</v>
      </c>
      <c r="L92" s="51">
        <f>L90-L91</f>
        <v>313178</v>
      </c>
      <c r="M92" s="51">
        <f>M90-M91</f>
        <v>424032</v>
      </c>
      <c r="N92" s="50">
        <f t="shared" si="26"/>
        <v>0.35396483788771871</v>
      </c>
      <c r="O92" s="51">
        <f t="shared" si="27"/>
        <v>110854</v>
      </c>
      <c r="P92" s="50">
        <f>M92/$M$23</f>
        <v>0.11635137549051162</v>
      </c>
    </row>
    <row r="93" spans="1:16" x14ac:dyDescent="0.25">
      <c r="A93" s="85" t="s">
        <v>20</v>
      </c>
      <c r="B93" s="35">
        <v>419743</v>
      </c>
      <c r="C93" s="35">
        <v>401579</v>
      </c>
      <c r="D93" s="35">
        <v>410421</v>
      </c>
      <c r="E93" s="35">
        <v>418740</v>
      </c>
      <c r="F93" s="36">
        <f t="shared" si="25"/>
        <v>2.0269430657787968E-2</v>
      </c>
      <c r="G93" s="35">
        <f t="shared" si="24"/>
        <v>8319</v>
      </c>
      <c r="H93" s="36">
        <f>E93/$E$23</f>
        <v>0.83644114010399084</v>
      </c>
      <c r="I93" s="84"/>
      <c r="J93" s="28">
        <v>2088894</v>
      </c>
      <c r="K93" s="28">
        <v>2016059</v>
      </c>
      <c r="L93" s="28">
        <v>2085591</v>
      </c>
      <c r="M93" s="28">
        <v>2081708</v>
      </c>
      <c r="N93" s="36">
        <f t="shared" si="26"/>
        <v>-1.8618223803228418E-3</v>
      </c>
      <c r="O93" s="35">
        <f t="shared" si="27"/>
        <v>-3883</v>
      </c>
      <c r="P93" s="36">
        <f>M93/$M$23</f>
        <v>0.57120592117953828</v>
      </c>
    </row>
    <row r="94" spans="1:16" x14ac:dyDescent="0.25">
      <c r="A94" s="79" t="s">
        <v>21</v>
      </c>
      <c r="B94" s="80">
        <v>2630739</v>
      </c>
      <c r="C94" s="80">
        <v>2831041</v>
      </c>
      <c r="D94" s="80">
        <v>2679223</v>
      </c>
      <c r="E94" s="80">
        <v>2683879</v>
      </c>
      <c r="F94" s="81">
        <f t="shared" si="25"/>
        <v>1.7378172701563166E-3</v>
      </c>
      <c r="G94" s="80">
        <f t="shared" si="24"/>
        <v>4656</v>
      </c>
      <c r="H94" s="81">
        <f t="shared" ref="H94:H119" si="28">E94/$E$88</f>
        <v>0.81519409267449483</v>
      </c>
      <c r="I94" s="82"/>
      <c r="J94" s="80">
        <v>19717174</v>
      </c>
      <c r="K94" s="80">
        <v>21206988</v>
      </c>
      <c r="L94" s="80">
        <v>20500438</v>
      </c>
      <c r="M94" s="80">
        <v>20053321</v>
      </c>
      <c r="N94" s="81">
        <f t="shared" si="26"/>
        <v>-2.1810119374034875E-2</v>
      </c>
      <c r="O94" s="80">
        <f t="shared" si="27"/>
        <v>-447117</v>
      </c>
      <c r="P94" s="81">
        <f t="shared" ref="P94:P119" si="29">M94/$M$88</f>
        <v>0.8708261494836248</v>
      </c>
    </row>
    <row r="95" spans="1:16" x14ac:dyDescent="0.25">
      <c r="A95" s="27" t="s">
        <v>22</v>
      </c>
      <c r="B95" s="86">
        <v>240134</v>
      </c>
      <c r="C95" s="86">
        <v>239736</v>
      </c>
      <c r="D95" s="86">
        <v>233104</v>
      </c>
      <c r="E95" s="86">
        <v>205420</v>
      </c>
      <c r="F95" s="87">
        <f t="shared" si="25"/>
        <v>-0.1187624407989567</v>
      </c>
      <c r="G95" s="86">
        <f t="shared" si="24"/>
        <v>-27684</v>
      </c>
      <c r="H95" s="87">
        <f t="shared" si="28"/>
        <v>6.2393710937488134E-2</v>
      </c>
      <c r="I95" s="83"/>
      <c r="J95" s="86">
        <v>2274831</v>
      </c>
      <c r="K95" s="86">
        <v>2398595</v>
      </c>
      <c r="L95" s="86">
        <v>2271649</v>
      </c>
      <c r="M95" s="86">
        <v>2060526</v>
      </c>
      <c r="N95" s="87">
        <f t="shared" si="26"/>
        <v>-9.2938213606063247E-2</v>
      </c>
      <c r="O95" s="86">
        <f t="shared" si="27"/>
        <v>-211123</v>
      </c>
      <c r="P95" s="87">
        <f t="shared" si="29"/>
        <v>8.9479439464959218E-2</v>
      </c>
    </row>
    <row r="96" spans="1:16" x14ac:dyDescent="0.25">
      <c r="A96" s="31" t="s">
        <v>23</v>
      </c>
      <c r="B96" s="32">
        <v>18997</v>
      </c>
      <c r="C96" s="32">
        <v>19158</v>
      </c>
      <c r="D96" s="32">
        <v>18689</v>
      </c>
      <c r="E96" s="32">
        <v>16795</v>
      </c>
      <c r="F96" s="33">
        <f t="shared" si="25"/>
        <v>-0.10134303601048744</v>
      </c>
      <c r="G96" s="32">
        <f t="shared" si="24"/>
        <v>-1894</v>
      </c>
      <c r="H96" s="33">
        <f t="shared" si="28"/>
        <v>5.1012675260204126E-3</v>
      </c>
      <c r="I96" s="84"/>
      <c r="J96" s="32">
        <v>154989</v>
      </c>
      <c r="K96" s="32">
        <v>164833</v>
      </c>
      <c r="L96" s="32">
        <v>153870</v>
      </c>
      <c r="M96" s="32">
        <v>154411</v>
      </c>
      <c r="N96" s="33">
        <f t="shared" si="26"/>
        <v>3.515955026970774E-3</v>
      </c>
      <c r="O96" s="32">
        <f t="shared" si="27"/>
        <v>541</v>
      </c>
      <c r="P96" s="33">
        <f t="shared" si="29"/>
        <v>6.7053799501796234E-3</v>
      </c>
    </row>
    <row r="97" spans="1:16" x14ac:dyDescent="0.25">
      <c r="A97" s="31" t="s">
        <v>24</v>
      </c>
      <c r="B97" s="32">
        <v>1506</v>
      </c>
      <c r="C97" s="32">
        <v>1348</v>
      </c>
      <c r="D97" s="32">
        <v>1380</v>
      </c>
      <c r="E97" s="32">
        <v>1789</v>
      </c>
      <c r="F97" s="33">
        <f t="shared" si="25"/>
        <v>0.29637681159420293</v>
      </c>
      <c r="G97" s="32">
        <f t="shared" si="24"/>
        <v>409</v>
      </c>
      <c r="H97" s="33">
        <f t="shared" si="28"/>
        <v>5.4338598416496097E-4</v>
      </c>
      <c r="I97" s="84"/>
      <c r="J97" s="32">
        <v>20072</v>
      </c>
      <c r="K97" s="32">
        <v>20157</v>
      </c>
      <c r="L97" s="32">
        <v>21658</v>
      </c>
      <c r="M97" s="32">
        <v>29765</v>
      </c>
      <c r="N97" s="33">
        <f t="shared" si="26"/>
        <v>0.3743189583525719</v>
      </c>
      <c r="O97" s="32">
        <f t="shared" si="27"/>
        <v>8107</v>
      </c>
      <c r="P97" s="33">
        <f t="shared" si="29"/>
        <v>1.2925609847555971E-3</v>
      </c>
    </row>
    <row r="98" spans="1:16" x14ac:dyDescent="0.25">
      <c r="A98" s="31" t="s">
        <v>25</v>
      </c>
      <c r="B98" s="32">
        <v>9391</v>
      </c>
      <c r="C98" s="32">
        <v>9617</v>
      </c>
      <c r="D98" s="32">
        <v>9229</v>
      </c>
      <c r="E98" s="32">
        <v>6972</v>
      </c>
      <c r="F98" s="33">
        <f t="shared" si="25"/>
        <v>-0.24455520641456274</v>
      </c>
      <c r="G98" s="32">
        <f t="shared" si="24"/>
        <v>-2257</v>
      </c>
      <c r="H98" s="33">
        <f t="shared" si="28"/>
        <v>2.1176562781431568E-3</v>
      </c>
      <c r="I98" s="84"/>
      <c r="J98" s="32">
        <v>354799</v>
      </c>
      <c r="K98" s="32">
        <v>337151</v>
      </c>
      <c r="L98" s="32">
        <v>328285</v>
      </c>
      <c r="M98" s="32">
        <v>284701</v>
      </c>
      <c r="N98" s="33">
        <f t="shared" si="26"/>
        <v>-0.13276269095450599</v>
      </c>
      <c r="O98" s="32">
        <f t="shared" si="27"/>
        <v>-43584</v>
      </c>
      <c r="P98" s="33">
        <f t="shared" si="29"/>
        <v>1.2363292622909566E-2</v>
      </c>
    </row>
    <row r="99" spans="1:16" x14ac:dyDescent="0.25">
      <c r="A99" s="31" t="s">
        <v>26</v>
      </c>
      <c r="B99" s="32">
        <v>19315</v>
      </c>
      <c r="C99" s="32">
        <v>10423</v>
      </c>
      <c r="D99" s="32">
        <v>10185</v>
      </c>
      <c r="E99" s="32">
        <v>10938</v>
      </c>
      <c r="F99" s="33">
        <f t="shared" si="25"/>
        <v>7.3932253313696572E-2</v>
      </c>
      <c r="G99" s="32">
        <f t="shared" si="24"/>
        <v>753</v>
      </c>
      <c r="H99" s="33">
        <f t="shared" si="28"/>
        <v>3.3222783089973968E-3</v>
      </c>
      <c r="I99" s="84"/>
      <c r="J99" s="32">
        <v>114821</v>
      </c>
      <c r="K99" s="32">
        <v>107603</v>
      </c>
      <c r="L99" s="32">
        <v>99820</v>
      </c>
      <c r="M99" s="32">
        <v>97105</v>
      </c>
      <c r="N99" s="33">
        <f t="shared" si="26"/>
        <v>-2.7198958124624362E-2</v>
      </c>
      <c r="O99" s="32">
        <f t="shared" si="27"/>
        <v>-2715</v>
      </c>
      <c r="P99" s="33">
        <f t="shared" si="29"/>
        <v>4.2168363656876276E-3</v>
      </c>
    </row>
    <row r="100" spans="1:16" x14ac:dyDescent="0.25">
      <c r="A100" s="31" t="s">
        <v>27</v>
      </c>
      <c r="B100" s="32">
        <v>2901</v>
      </c>
      <c r="C100" s="32">
        <v>882</v>
      </c>
      <c r="D100" s="32">
        <v>300</v>
      </c>
      <c r="E100" s="32">
        <v>637</v>
      </c>
      <c r="F100" s="33">
        <f t="shared" si="25"/>
        <v>1.1233333333333335</v>
      </c>
      <c r="G100" s="32">
        <f t="shared" si="24"/>
        <v>337</v>
      </c>
      <c r="H100" s="33">
        <f t="shared" si="28"/>
        <v>1.9348064388657356E-4</v>
      </c>
      <c r="I100" s="84"/>
      <c r="J100" s="32">
        <v>309810</v>
      </c>
      <c r="K100" s="32">
        <v>296717</v>
      </c>
      <c r="L100" s="32">
        <v>247776</v>
      </c>
      <c r="M100" s="32">
        <v>220428</v>
      </c>
      <c r="N100" s="33">
        <f t="shared" si="26"/>
        <v>-0.11037388609066257</v>
      </c>
      <c r="O100" s="32">
        <f t="shared" si="27"/>
        <v>-27348</v>
      </c>
      <c r="P100" s="33">
        <f t="shared" si="29"/>
        <v>9.5722033511744242E-3</v>
      </c>
    </row>
    <row r="101" spans="1:16" x14ac:dyDescent="0.25">
      <c r="A101" s="31" t="s">
        <v>28</v>
      </c>
      <c r="B101" s="32">
        <v>3118</v>
      </c>
      <c r="C101" s="32">
        <v>3862</v>
      </c>
      <c r="D101" s="32">
        <v>3506</v>
      </c>
      <c r="E101" s="32">
        <v>5302</v>
      </c>
      <c r="F101" s="33">
        <f t="shared" si="25"/>
        <v>0.51226468910439249</v>
      </c>
      <c r="G101" s="32">
        <f t="shared" si="24"/>
        <v>1796</v>
      </c>
      <c r="H101" s="33">
        <f t="shared" si="28"/>
        <v>1.6104150296493141E-3</v>
      </c>
      <c r="I101" s="84"/>
      <c r="J101" s="32">
        <v>25966</v>
      </c>
      <c r="K101" s="32">
        <v>32642</v>
      </c>
      <c r="L101" s="32">
        <v>28922</v>
      </c>
      <c r="M101" s="32">
        <v>32991</v>
      </c>
      <c r="N101" s="33">
        <f t="shared" si="26"/>
        <v>0.14068874904916662</v>
      </c>
      <c r="O101" s="32">
        <f t="shared" si="27"/>
        <v>4069</v>
      </c>
      <c r="P101" s="33">
        <f t="shared" si="29"/>
        <v>1.4326517536728338E-3</v>
      </c>
    </row>
    <row r="102" spans="1:16" x14ac:dyDescent="0.25">
      <c r="A102" s="31" t="s">
        <v>29</v>
      </c>
      <c r="B102" s="32">
        <v>1338126</v>
      </c>
      <c r="C102" s="32">
        <v>1472854</v>
      </c>
      <c r="D102" s="32">
        <v>1384601</v>
      </c>
      <c r="E102" s="32">
        <v>1408692</v>
      </c>
      <c r="F102" s="33">
        <f t="shared" si="25"/>
        <v>1.7399236314288302E-2</v>
      </c>
      <c r="G102" s="32">
        <f t="shared" si="24"/>
        <v>24091</v>
      </c>
      <c r="H102" s="33">
        <f t="shared" si="28"/>
        <v>0.42787226875646012</v>
      </c>
      <c r="I102" s="84"/>
      <c r="J102" s="32">
        <v>9058971</v>
      </c>
      <c r="K102" s="32">
        <v>9848579</v>
      </c>
      <c r="L102" s="32">
        <v>9555498</v>
      </c>
      <c r="M102" s="32">
        <v>9584544</v>
      </c>
      <c r="N102" s="33">
        <f t="shared" si="26"/>
        <v>3.0397159834054666E-3</v>
      </c>
      <c r="O102" s="32">
        <f t="shared" si="27"/>
        <v>29046</v>
      </c>
      <c r="P102" s="33">
        <f t="shared" si="29"/>
        <v>0.41621393015532837</v>
      </c>
    </row>
    <row r="103" spans="1:16" x14ac:dyDescent="0.25">
      <c r="A103" s="31" t="s">
        <v>30</v>
      </c>
      <c r="B103" s="32">
        <v>165297</v>
      </c>
      <c r="C103" s="32">
        <v>174502</v>
      </c>
      <c r="D103" s="32">
        <v>181123</v>
      </c>
      <c r="E103" s="32">
        <v>193565</v>
      </c>
      <c r="F103" s="33">
        <f t="shared" si="25"/>
        <v>6.8693650171430365E-2</v>
      </c>
      <c r="G103" s="32">
        <f t="shared" si="24"/>
        <v>12442</v>
      </c>
      <c r="H103" s="33">
        <f t="shared" si="28"/>
        <v>5.8792905547730943E-2</v>
      </c>
      <c r="I103" s="84"/>
      <c r="J103" s="32">
        <v>1010424</v>
      </c>
      <c r="K103" s="32">
        <v>1105763</v>
      </c>
      <c r="L103" s="32">
        <v>1070899</v>
      </c>
      <c r="M103" s="32">
        <v>1073176</v>
      </c>
      <c r="N103" s="33">
        <f t="shared" si="26"/>
        <v>2.126250934962215E-3</v>
      </c>
      <c r="O103" s="32">
        <f t="shared" si="27"/>
        <v>2277</v>
      </c>
      <c r="P103" s="33">
        <f t="shared" si="29"/>
        <v>4.6603239622915252E-2</v>
      </c>
    </row>
    <row r="104" spans="1:16" x14ac:dyDescent="0.25">
      <c r="A104" s="31" t="s">
        <v>31</v>
      </c>
      <c r="B104" s="32">
        <v>161643</v>
      </c>
      <c r="C104" s="32">
        <v>144801</v>
      </c>
      <c r="D104" s="32">
        <v>140641</v>
      </c>
      <c r="E104" s="32">
        <v>135842</v>
      </c>
      <c r="F104" s="33">
        <f t="shared" si="25"/>
        <v>-3.4122339858220552E-2</v>
      </c>
      <c r="G104" s="32">
        <f t="shared" si="24"/>
        <v>-4799</v>
      </c>
      <c r="H104" s="33">
        <f t="shared" si="28"/>
        <v>4.1260278849042271E-2</v>
      </c>
      <c r="I104" s="84"/>
      <c r="J104" s="32">
        <v>876946</v>
      </c>
      <c r="K104" s="32">
        <v>916032</v>
      </c>
      <c r="L104" s="32">
        <v>860430</v>
      </c>
      <c r="M104" s="32">
        <v>843805</v>
      </c>
      <c r="N104" s="33">
        <f t="shared" si="26"/>
        <v>-1.9321734481596464E-2</v>
      </c>
      <c r="O104" s="32">
        <f t="shared" si="27"/>
        <v>-16625</v>
      </c>
      <c r="P104" s="33">
        <f t="shared" si="29"/>
        <v>3.6642681731620913E-2</v>
      </c>
    </row>
    <row r="105" spans="1:16" x14ac:dyDescent="0.25">
      <c r="A105" s="31" t="s">
        <v>32</v>
      </c>
      <c r="B105" s="32">
        <v>95269</v>
      </c>
      <c r="C105" s="32">
        <v>97920</v>
      </c>
      <c r="D105" s="32">
        <v>82990</v>
      </c>
      <c r="E105" s="32">
        <v>82358</v>
      </c>
      <c r="F105" s="33">
        <f t="shared" si="25"/>
        <v>-7.6153753464273111E-3</v>
      </c>
      <c r="G105" s="32">
        <f t="shared" si="24"/>
        <v>-632</v>
      </c>
      <c r="H105" s="33">
        <f t="shared" si="28"/>
        <v>2.5015194457159225E-2</v>
      </c>
      <c r="I105" s="84"/>
      <c r="J105" s="32">
        <v>758338</v>
      </c>
      <c r="K105" s="32">
        <v>791354</v>
      </c>
      <c r="L105" s="32">
        <v>711584</v>
      </c>
      <c r="M105" s="32">
        <v>726727</v>
      </c>
      <c r="N105" s="33">
        <f t="shared" si="26"/>
        <v>2.1280692089760356E-2</v>
      </c>
      <c r="O105" s="32">
        <f t="shared" si="27"/>
        <v>15143</v>
      </c>
      <c r="P105" s="33">
        <f t="shared" si="29"/>
        <v>3.1558507198672293E-2</v>
      </c>
    </row>
    <row r="106" spans="1:16" x14ac:dyDescent="0.25">
      <c r="A106" s="31" t="s">
        <v>33</v>
      </c>
      <c r="B106" s="32">
        <v>114055</v>
      </c>
      <c r="C106" s="32">
        <v>141168</v>
      </c>
      <c r="D106" s="32">
        <v>151786</v>
      </c>
      <c r="E106" s="32">
        <v>160500</v>
      </c>
      <c r="F106" s="33">
        <f t="shared" si="25"/>
        <v>5.7409774287483728E-2</v>
      </c>
      <c r="G106" s="32">
        <f t="shared" si="24"/>
        <v>8714</v>
      </c>
      <c r="H106" s="33">
        <f t="shared" si="28"/>
        <v>4.8749832564827407E-2</v>
      </c>
      <c r="I106" s="84"/>
      <c r="J106" s="32">
        <v>774908</v>
      </c>
      <c r="K106" s="32">
        <v>980864</v>
      </c>
      <c r="L106" s="32">
        <v>1095722</v>
      </c>
      <c r="M106" s="32">
        <v>1150199</v>
      </c>
      <c r="N106" s="33">
        <f t="shared" si="26"/>
        <v>4.9717902898728017E-2</v>
      </c>
      <c r="O106" s="32">
        <f t="shared" si="27"/>
        <v>54477</v>
      </c>
      <c r="P106" s="33">
        <f t="shared" si="29"/>
        <v>4.9948004438263159E-2</v>
      </c>
    </row>
    <row r="107" spans="1:16" x14ac:dyDescent="0.25">
      <c r="A107" s="31" t="s">
        <v>34</v>
      </c>
      <c r="B107" s="32">
        <v>26897</v>
      </c>
      <c r="C107" s="32">
        <v>23131</v>
      </c>
      <c r="D107" s="32">
        <v>22202</v>
      </c>
      <c r="E107" s="32">
        <v>20302</v>
      </c>
      <c r="F107" s="33">
        <f t="shared" si="25"/>
        <v>-8.5577875867039022E-2</v>
      </c>
      <c r="G107" s="32">
        <f t="shared" si="24"/>
        <v>-1900</v>
      </c>
      <c r="H107" s="33">
        <f t="shared" si="28"/>
        <v>6.1664741478574831E-3</v>
      </c>
      <c r="I107" s="84"/>
      <c r="J107" s="32">
        <v>349214</v>
      </c>
      <c r="K107" s="32">
        <v>297559</v>
      </c>
      <c r="L107" s="32">
        <v>292699</v>
      </c>
      <c r="M107" s="32">
        <v>256298</v>
      </c>
      <c r="N107" s="33">
        <f t="shared" si="26"/>
        <v>-0.12436325371798329</v>
      </c>
      <c r="O107" s="32">
        <f t="shared" si="27"/>
        <v>-36401</v>
      </c>
      <c r="P107" s="33">
        <f t="shared" si="29"/>
        <v>1.1129877213871662E-2</v>
      </c>
    </row>
    <row r="108" spans="1:16" x14ac:dyDescent="0.25">
      <c r="A108" s="31" t="s">
        <v>35</v>
      </c>
      <c r="B108" s="32">
        <v>107295</v>
      </c>
      <c r="C108" s="32">
        <v>120938</v>
      </c>
      <c r="D108" s="32">
        <v>117373</v>
      </c>
      <c r="E108" s="32">
        <v>97867</v>
      </c>
      <c r="F108" s="33">
        <f t="shared" si="25"/>
        <v>-0.16618813526109066</v>
      </c>
      <c r="G108" s="32">
        <f t="shared" si="24"/>
        <v>-19506</v>
      </c>
      <c r="H108" s="33">
        <f t="shared" si="28"/>
        <v>2.9725855848111923E-2</v>
      </c>
      <c r="I108" s="84"/>
      <c r="J108" s="32">
        <v>685023</v>
      </c>
      <c r="K108" s="32">
        <v>783383</v>
      </c>
      <c r="L108" s="32">
        <v>767172</v>
      </c>
      <c r="M108" s="32">
        <v>651919</v>
      </c>
      <c r="N108" s="33">
        <f t="shared" si="26"/>
        <v>-0.15023097819002784</v>
      </c>
      <c r="O108" s="32">
        <f t="shared" si="27"/>
        <v>-115253</v>
      </c>
      <c r="P108" s="33">
        <f t="shared" si="29"/>
        <v>2.8309929938548094E-2</v>
      </c>
    </row>
    <row r="109" spans="1:16" x14ac:dyDescent="0.25">
      <c r="A109" s="31" t="s">
        <v>36</v>
      </c>
      <c r="B109" s="32">
        <v>6024</v>
      </c>
      <c r="C109" s="32">
        <v>3797</v>
      </c>
      <c r="D109" s="32">
        <v>4602</v>
      </c>
      <c r="E109" s="32">
        <v>4415</v>
      </c>
      <c r="F109" s="33">
        <f t="shared" si="25"/>
        <v>-4.0634506736201614E-2</v>
      </c>
      <c r="G109" s="32">
        <f t="shared" si="24"/>
        <v>-187</v>
      </c>
      <c r="H109" s="33">
        <f t="shared" si="28"/>
        <v>1.3410000671259376E-3</v>
      </c>
      <c r="I109" s="84"/>
      <c r="J109" s="32">
        <v>258240</v>
      </c>
      <c r="K109" s="32">
        <v>295705</v>
      </c>
      <c r="L109" s="32">
        <v>291393</v>
      </c>
      <c r="M109" s="32">
        <v>267987</v>
      </c>
      <c r="N109" s="33">
        <f t="shared" si="26"/>
        <v>-8.0324510197568255E-2</v>
      </c>
      <c r="O109" s="32">
        <f t="shared" si="27"/>
        <v>-23406</v>
      </c>
      <c r="P109" s="33">
        <f t="shared" si="29"/>
        <v>1.1637478267149275E-2</v>
      </c>
    </row>
    <row r="110" spans="1:16" x14ac:dyDescent="0.25">
      <c r="A110" s="31" t="s">
        <v>37</v>
      </c>
      <c r="B110" s="32">
        <v>6376</v>
      </c>
      <c r="C110" s="32">
        <v>2663</v>
      </c>
      <c r="D110" s="32">
        <v>2419</v>
      </c>
      <c r="E110" s="32">
        <v>2777</v>
      </c>
      <c r="F110" s="33">
        <f t="shared" si="25"/>
        <v>0.14799503927242652</v>
      </c>
      <c r="G110" s="32">
        <f t="shared" si="24"/>
        <v>358</v>
      </c>
      <c r="H110" s="33">
        <f t="shared" si="28"/>
        <v>8.4347841141760565E-4</v>
      </c>
      <c r="I110" s="84"/>
      <c r="J110" s="32">
        <v>317777</v>
      </c>
      <c r="K110" s="32">
        <v>331893</v>
      </c>
      <c r="L110" s="32">
        <v>282383</v>
      </c>
      <c r="M110" s="32">
        <v>268650</v>
      </c>
      <c r="N110" s="33">
        <f t="shared" si="26"/>
        <v>-4.8632530995137757E-2</v>
      </c>
      <c r="O110" s="32">
        <f t="shared" si="27"/>
        <v>-13733</v>
      </c>
      <c r="P110" s="33">
        <f t="shared" si="29"/>
        <v>1.1666269395417138E-2</v>
      </c>
    </row>
    <row r="111" spans="1:16" x14ac:dyDescent="0.25">
      <c r="A111" s="31" t="s">
        <v>38</v>
      </c>
      <c r="B111" s="32">
        <v>18848</v>
      </c>
      <c r="C111" s="32">
        <v>23885</v>
      </c>
      <c r="D111" s="32">
        <v>11693</v>
      </c>
      <c r="E111" s="32">
        <v>11593</v>
      </c>
      <c r="F111" s="33">
        <f t="shared" si="25"/>
        <v>-8.5521252031129924E-3</v>
      </c>
      <c r="G111" s="32">
        <f t="shared" si="24"/>
        <v>-100</v>
      </c>
      <c r="H111" s="33">
        <f t="shared" si="28"/>
        <v>3.52122622382582E-3</v>
      </c>
      <c r="I111" s="84"/>
      <c r="J111" s="32">
        <v>131735</v>
      </c>
      <c r="K111" s="32">
        <v>150012</v>
      </c>
      <c r="L111" s="32">
        <v>107195</v>
      </c>
      <c r="M111" s="32">
        <v>104413</v>
      </c>
      <c r="N111" s="33">
        <f t="shared" si="26"/>
        <v>-2.5952703017864676E-2</v>
      </c>
      <c r="O111" s="32">
        <f t="shared" si="27"/>
        <v>-2782</v>
      </c>
      <c r="P111" s="33">
        <f t="shared" si="29"/>
        <v>4.5341901596266136E-3</v>
      </c>
    </row>
    <row r="112" spans="1:16" x14ac:dyDescent="0.25">
      <c r="A112" s="31" t="s">
        <v>39</v>
      </c>
      <c r="B112" s="32">
        <v>12728</v>
      </c>
      <c r="C112" s="32">
        <v>16283</v>
      </c>
      <c r="D112" s="32">
        <v>11315</v>
      </c>
      <c r="E112" s="32">
        <v>15459</v>
      </c>
      <c r="F112" s="33">
        <f t="shared" si="25"/>
        <v>0.36623950508174996</v>
      </c>
      <c r="G112" s="32">
        <f t="shared" si="24"/>
        <v>4144</v>
      </c>
      <c r="H112" s="33">
        <f t="shared" si="28"/>
        <v>4.6954745272253387E-3</v>
      </c>
      <c r="I112" s="84"/>
      <c r="J112" s="32">
        <v>85861</v>
      </c>
      <c r="K112" s="32">
        <v>113700</v>
      </c>
      <c r="L112" s="32">
        <v>97843</v>
      </c>
      <c r="M112" s="32">
        <v>107756</v>
      </c>
      <c r="N112" s="33">
        <f t="shared" si="26"/>
        <v>0.1013153725866951</v>
      </c>
      <c r="O112" s="32">
        <f t="shared" si="27"/>
        <v>9913</v>
      </c>
      <c r="P112" s="33">
        <f t="shared" si="29"/>
        <v>4.6793617158852382E-3</v>
      </c>
    </row>
    <row r="113" spans="1:16" x14ac:dyDescent="0.25">
      <c r="A113" s="31" t="s">
        <v>40</v>
      </c>
      <c r="B113" s="32">
        <v>28430</v>
      </c>
      <c r="C113" s="32">
        <v>26591</v>
      </c>
      <c r="D113" s="32">
        <v>24584</v>
      </c>
      <c r="E113" s="32">
        <v>31080</v>
      </c>
      <c r="F113" s="33">
        <f t="shared" si="25"/>
        <v>0.26423690205011385</v>
      </c>
      <c r="G113" s="32">
        <f t="shared" si="24"/>
        <v>6496</v>
      </c>
      <c r="H113" s="33">
        <f t="shared" si="28"/>
        <v>9.4401544929273249E-3</v>
      </c>
      <c r="I113" s="84"/>
      <c r="J113" s="32">
        <v>100774</v>
      </c>
      <c r="K113" s="32">
        <v>92011</v>
      </c>
      <c r="L113" s="32">
        <v>90469</v>
      </c>
      <c r="M113" s="32">
        <v>103445</v>
      </c>
      <c r="N113" s="33">
        <f t="shared" si="26"/>
        <v>0.14343034630646967</v>
      </c>
      <c r="O113" s="32">
        <f t="shared" si="27"/>
        <v>12976</v>
      </c>
      <c r="P113" s="33">
        <f t="shared" si="29"/>
        <v>4.4921542438448757E-3</v>
      </c>
    </row>
    <row r="114" spans="1:16" x14ac:dyDescent="0.25">
      <c r="A114" s="31" t="s">
        <v>41</v>
      </c>
      <c r="B114" s="32">
        <v>3810</v>
      </c>
      <c r="C114" s="32">
        <v>4447</v>
      </c>
      <c r="D114" s="32">
        <v>2732</v>
      </c>
      <c r="E114" s="32">
        <v>3063</v>
      </c>
      <c r="F114" s="33">
        <f t="shared" si="25"/>
        <v>0.12115666178623719</v>
      </c>
      <c r="G114" s="32">
        <f t="shared" si="24"/>
        <v>331</v>
      </c>
      <c r="H114" s="33">
        <f t="shared" si="28"/>
        <v>9.3034727193810809E-4</v>
      </c>
      <c r="I114" s="84"/>
      <c r="J114" s="32">
        <v>100508</v>
      </c>
      <c r="K114" s="32">
        <v>103739</v>
      </c>
      <c r="L114" s="32">
        <v>72034</v>
      </c>
      <c r="M114" s="32">
        <v>69881</v>
      </c>
      <c r="N114" s="33">
        <f t="shared" si="26"/>
        <v>-2.9888663686592487E-2</v>
      </c>
      <c r="O114" s="32">
        <f t="shared" si="27"/>
        <v>-2153</v>
      </c>
      <c r="P114" s="33">
        <f t="shared" si="29"/>
        <v>3.034619659859092E-3</v>
      </c>
    </row>
    <row r="115" spans="1:16" x14ac:dyDescent="0.25">
      <c r="A115" s="31" t="s">
        <v>42</v>
      </c>
      <c r="B115" s="32">
        <v>29006</v>
      </c>
      <c r="C115" s="32">
        <v>39283</v>
      </c>
      <c r="D115" s="32">
        <v>37803</v>
      </c>
      <c r="E115" s="32">
        <v>32738</v>
      </c>
      <c r="F115" s="33">
        <f t="shared" si="25"/>
        <v>-0.1339840753379361</v>
      </c>
      <c r="G115" s="32">
        <f t="shared" si="24"/>
        <v>-5065</v>
      </c>
      <c r="H115" s="33">
        <f t="shared" si="28"/>
        <v>9.9437508941266021E-3</v>
      </c>
      <c r="I115" s="84"/>
      <c r="J115" s="32">
        <v>153825</v>
      </c>
      <c r="K115" s="32">
        <v>182004</v>
      </c>
      <c r="L115" s="32">
        <v>177652</v>
      </c>
      <c r="M115" s="32">
        <v>169214</v>
      </c>
      <c r="N115" s="33">
        <f t="shared" si="26"/>
        <v>-4.7497354378222556E-2</v>
      </c>
      <c r="O115" s="32">
        <f t="shared" si="27"/>
        <v>-8438</v>
      </c>
      <c r="P115" s="33">
        <f t="shared" si="29"/>
        <v>7.3482081126972484E-3</v>
      </c>
    </row>
    <row r="116" spans="1:16" x14ac:dyDescent="0.25">
      <c r="A116" s="31" t="s">
        <v>43</v>
      </c>
      <c r="B116" s="32">
        <v>70554</v>
      </c>
      <c r="C116" s="32">
        <v>107982</v>
      </c>
      <c r="D116" s="32">
        <v>89055</v>
      </c>
      <c r="E116" s="32">
        <v>89798</v>
      </c>
      <c r="F116" s="33">
        <f t="shared" si="25"/>
        <v>8.3431587221380887E-3</v>
      </c>
      <c r="G116" s="32">
        <f t="shared" si="24"/>
        <v>743</v>
      </c>
      <c r="H116" s="33">
        <f t="shared" si="28"/>
        <v>2.7274999779790476E-2</v>
      </c>
      <c r="I116" s="84"/>
      <c r="J116" s="32">
        <v>483535</v>
      </c>
      <c r="K116" s="32">
        <v>662574</v>
      </c>
      <c r="L116" s="32">
        <v>643521</v>
      </c>
      <c r="M116" s="32">
        <v>656915</v>
      </c>
      <c r="N116" s="33">
        <f t="shared" si="26"/>
        <v>2.0813617582021493E-2</v>
      </c>
      <c r="O116" s="32">
        <f t="shared" si="27"/>
        <v>13394</v>
      </c>
      <c r="P116" s="33">
        <f t="shared" si="29"/>
        <v>2.8526883900578632E-2</v>
      </c>
    </row>
    <row r="117" spans="1:16" x14ac:dyDescent="0.25">
      <c r="A117" s="31" t="s">
        <v>44</v>
      </c>
      <c r="B117" s="32">
        <v>22397</v>
      </c>
      <c r="C117" s="32">
        <v>17675</v>
      </c>
      <c r="D117" s="32">
        <v>18083</v>
      </c>
      <c r="E117" s="32">
        <v>19517</v>
      </c>
      <c r="F117" s="33">
        <f t="shared" si="25"/>
        <v>7.930100094010939E-2</v>
      </c>
      <c r="G117" s="32">
        <f t="shared" si="24"/>
        <v>1434</v>
      </c>
      <c r="H117" s="33">
        <f t="shared" si="28"/>
        <v>5.928040387337922E-3</v>
      </c>
      <c r="I117" s="84"/>
      <c r="J117" s="32">
        <v>220218</v>
      </c>
      <c r="K117" s="32">
        <v>191967</v>
      </c>
      <c r="L117" s="32">
        <v>205266</v>
      </c>
      <c r="M117" s="32">
        <v>202417</v>
      </c>
      <c r="N117" s="33">
        <f t="shared" si="26"/>
        <v>-1.3879551411339452E-2</v>
      </c>
      <c r="O117" s="32">
        <f t="shared" si="27"/>
        <v>-2849</v>
      </c>
      <c r="P117" s="33">
        <f t="shared" si="29"/>
        <v>8.7900660793305448E-3</v>
      </c>
    </row>
    <row r="118" spans="1:16" x14ac:dyDescent="0.25">
      <c r="A118" s="52" t="s">
        <v>45</v>
      </c>
      <c r="B118" s="32">
        <v>4840</v>
      </c>
      <c r="C118" s="32">
        <v>3597</v>
      </c>
      <c r="D118" s="32">
        <v>3405</v>
      </c>
      <c r="E118" s="32">
        <v>3128</v>
      </c>
      <c r="F118" s="33">
        <f t="shared" si="25"/>
        <v>-8.1350954478707771E-2</v>
      </c>
      <c r="G118" s="32">
        <f t="shared" si="24"/>
        <v>-277</v>
      </c>
      <c r="H118" s="33">
        <f t="shared" si="28"/>
        <v>9.5009019478367682E-4</v>
      </c>
      <c r="I118" s="84"/>
      <c r="J118" s="32">
        <v>41067</v>
      </c>
      <c r="K118" s="32">
        <v>32264</v>
      </c>
      <c r="L118" s="32">
        <v>30252</v>
      </c>
      <c r="M118" s="32">
        <v>25275</v>
      </c>
      <c r="N118" s="33">
        <f t="shared" si="26"/>
        <v>-0.1645180483934946</v>
      </c>
      <c r="O118" s="32">
        <f t="shared" si="27"/>
        <v>-4977</v>
      </c>
      <c r="P118" s="33">
        <f t="shared" si="29"/>
        <v>1.0975803423382399E-3</v>
      </c>
    </row>
    <row r="119" spans="1:16" x14ac:dyDescent="0.25">
      <c r="A119" s="34" t="s">
        <v>46</v>
      </c>
      <c r="B119" s="64">
        <f>B94-SUM(B95:B118)</f>
        <v>123782</v>
      </c>
      <c r="C119" s="64">
        <f>C94-SUM(C95:C118)</f>
        <v>124498</v>
      </c>
      <c r="D119" s="64">
        <f>D94-SUM(D95:D118)</f>
        <v>116423</v>
      </c>
      <c r="E119" s="64">
        <f>E94-SUM(E95:E118)</f>
        <v>123332</v>
      </c>
      <c r="F119" s="65">
        <f t="shared" si="25"/>
        <v>5.9343944066035048E-2</v>
      </c>
      <c r="G119" s="64">
        <f t="shared" si="24"/>
        <v>6909</v>
      </c>
      <c r="H119" s="65">
        <f t="shared" si="28"/>
        <v>3.7460525544456655E-2</v>
      </c>
      <c r="I119" s="84"/>
      <c r="J119" s="64">
        <f>J94-SUM(J95:J118)</f>
        <v>1054522</v>
      </c>
      <c r="K119" s="64">
        <f>K94-SUM(K95:K118)</f>
        <v>969887</v>
      </c>
      <c r="L119" s="64">
        <f>L94-SUM(L95:L118)</f>
        <v>996446</v>
      </c>
      <c r="M119" s="64">
        <f>M94-SUM(M95:M118)</f>
        <v>910773</v>
      </c>
      <c r="N119" s="65">
        <f t="shared" si="26"/>
        <v>-8.5978567830068076E-2</v>
      </c>
      <c r="O119" s="64">
        <f t="shared" si="27"/>
        <v>-85673</v>
      </c>
      <c r="P119" s="65">
        <f t="shared" si="29"/>
        <v>3.95508028143393E-2</v>
      </c>
    </row>
    <row r="120" spans="1:16" ht="21" x14ac:dyDescent="0.35">
      <c r="A120" s="66" t="s">
        <v>61</v>
      </c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</row>
    <row r="121" spans="1:16" x14ac:dyDescent="0.25">
      <c r="A121" s="67"/>
      <c r="B121" s="11" t="s">
        <v>154</v>
      </c>
      <c r="C121" s="12"/>
      <c r="D121" s="12"/>
      <c r="E121" s="12"/>
      <c r="F121" s="12"/>
      <c r="G121" s="12"/>
      <c r="H121" s="13"/>
      <c r="I121" s="68"/>
      <c r="J121" s="11" t="str">
        <f>J$5</f>
        <v>acumulado agosto</v>
      </c>
      <c r="K121" s="12"/>
      <c r="L121" s="12"/>
      <c r="M121" s="12"/>
      <c r="N121" s="12"/>
      <c r="O121" s="12"/>
      <c r="P121" s="13"/>
    </row>
    <row r="122" spans="1:16" x14ac:dyDescent="0.25">
      <c r="A122" s="15"/>
      <c r="B122" s="17">
        <f>B$6</f>
        <v>2023</v>
      </c>
      <c r="C122" s="17">
        <f>C$6</f>
        <v>2024</v>
      </c>
      <c r="D122" s="17">
        <f>D$6</f>
        <v>2025</v>
      </c>
      <c r="E122" s="17">
        <f>E$6</f>
        <v>2026</v>
      </c>
      <c r="F122" s="17" t="str">
        <f>CONCATENATE("var ",RIGHT(E122,2),"/",RIGHT(D122,2))</f>
        <v>var 26/25</v>
      </c>
      <c r="G122" s="17" t="str">
        <f>CONCATENATE("dif ",RIGHT(E122,2),"-",RIGHT(D122,2))</f>
        <v>dif 26-25</v>
      </c>
      <c r="H122" s="17" t="str">
        <f>CONCATENATE("cuota ",RIGHT(E122,2))</f>
        <v>cuota 26</v>
      </c>
      <c r="I122" s="69"/>
      <c r="J122" s="17">
        <f>J$6</f>
        <v>2023</v>
      </c>
      <c r="K122" s="17">
        <f>K$6</f>
        <v>2024</v>
      </c>
      <c r="L122" s="17">
        <f>L$6</f>
        <v>2025</v>
      </c>
      <c r="M122" s="17">
        <f>M$6</f>
        <v>2026</v>
      </c>
      <c r="N122" s="17" t="str">
        <f>CONCATENATE("var ",RIGHT(M122,2),"/",RIGHT(K122,2))</f>
        <v>var 26/24</v>
      </c>
      <c r="O122" s="17" t="str">
        <f>CONCATENATE("dif ",RIGHT(M122,2),"-",RIGHT(L122,2))</f>
        <v>dif 26-25</v>
      </c>
      <c r="P122" s="17" t="str">
        <f>CONCATENATE("cuota ",RIGHT(M122,2))</f>
        <v>cuota 26</v>
      </c>
    </row>
    <row r="123" spans="1:16" x14ac:dyDescent="0.25">
      <c r="A123" s="70" t="s">
        <v>48</v>
      </c>
      <c r="B123" s="71">
        <v>3219468</v>
      </c>
      <c r="C123" s="71">
        <v>3413127</v>
      </c>
      <c r="D123" s="71">
        <v>3262336</v>
      </c>
      <c r="E123" s="71">
        <v>3292319</v>
      </c>
      <c r="F123" s="72">
        <f>E123/D123-1</f>
        <v>9.1906535684858071E-3</v>
      </c>
      <c r="G123" s="71">
        <f t="shared" ref="G123:G133" si="30">E123-D123</f>
        <v>29983</v>
      </c>
      <c r="H123" s="72">
        <f t="shared" ref="H123:H133" si="31">E123/$E$123</f>
        <v>1</v>
      </c>
      <c r="I123" s="73"/>
      <c r="J123" s="71">
        <v>22735753</v>
      </c>
      <c r="K123" s="71">
        <v>24171838</v>
      </c>
      <c r="L123" s="71">
        <v>23419512</v>
      </c>
      <c r="M123" s="71">
        <v>23027927</v>
      </c>
      <c r="N123" s="72">
        <f>M123/L123-1</f>
        <v>-1.6720459418624989E-2</v>
      </c>
      <c r="O123" s="71">
        <f>M123-L123</f>
        <v>-391585</v>
      </c>
      <c r="P123" s="72">
        <f>M123/$M$123</f>
        <v>1</v>
      </c>
    </row>
    <row r="124" spans="1:16" x14ac:dyDescent="0.25">
      <c r="A124" s="88" t="s">
        <v>49</v>
      </c>
      <c r="B124" s="89">
        <v>1271908</v>
      </c>
      <c r="C124" s="89">
        <v>1304294</v>
      </c>
      <c r="D124" s="89">
        <v>1214780</v>
      </c>
      <c r="E124" s="89">
        <v>1254417</v>
      </c>
      <c r="F124" s="90">
        <f t="shared" ref="F124:F133" si="32">E124/D124-1</f>
        <v>3.2628953390737347E-2</v>
      </c>
      <c r="G124" s="89">
        <f t="shared" si="30"/>
        <v>39637</v>
      </c>
      <c r="H124" s="90">
        <f t="shared" si="31"/>
        <v>0.38101320072568912</v>
      </c>
      <c r="I124" s="84"/>
      <c r="J124" s="89">
        <v>8977397</v>
      </c>
      <c r="K124" s="89">
        <v>9250110</v>
      </c>
      <c r="L124" s="89">
        <v>8746362</v>
      </c>
      <c r="M124" s="89">
        <v>8857773</v>
      </c>
      <c r="N124" s="90">
        <f t="shared" ref="N124:N133" si="33">M124/L124-1</f>
        <v>1.2737981803177201E-2</v>
      </c>
      <c r="O124" s="89">
        <f t="shared" ref="O124:O133" si="34">M124-L124</f>
        <v>111411</v>
      </c>
      <c r="P124" s="90">
        <f t="shared" ref="P124:P133" si="35">M124/$M$123</f>
        <v>0.38465351223321143</v>
      </c>
    </row>
    <row r="125" spans="1:16" x14ac:dyDescent="0.25">
      <c r="A125" s="31" t="s">
        <v>50</v>
      </c>
      <c r="B125" s="32">
        <v>947197</v>
      </c>
      <c r="C125" s="32">
        <v>936279</v>
      </c>
      <c r="D125" s="32">
        <v>908634</v>
      </c>
      <c r="E125" s="32">
        <v>945195</v>
      </c>
      <c r="F125" s="33">
        <f t="shared" si="32"/>
        <v>4.0237323278679904E-2</v>
      </c>
      <c r="G125" s="32">
        <f t="shared" si="30"/>
        <v>36561</v>
      </c>
      <c r="H125" s="33">
        <f t="shared" si="31"/>
        <v>0.28709095321565131</v>
      </c>
      <c r="I125" s="84"/>
      <c r="J125" s="32">
        <v>6397489</v>
      </c>
      <c r="K125" s="32">
        <v>6682706</v>
      </c>
      <c r="L125" s="32">
        <v>6661737</v>
      </c>
      <c r="M125" s="32">
        <v>6615238</v>
      </c>
      <c r="N125" s="33">
        <f t="shared" si="33"/>
        <v>-6.9800113694070687E-3</v>
      </c>
      <c r="O125" s="32">
        <f t="shared" si="34"/>
        <v>-46499</v>
      </c>
      <c r="P125" s="33">
        <f t="shared" si="35"/>
        <v>0.28727023496296478</v>
      </c>
    </row>
    <row r="126" spans="1:16" x14ac:dyDescent="0.25">
      <c r="A126" s="31" t="s">
        <v>51</v>
      </c>
      <c r="B126" s="32">
        <v>12529</v>
      </c>
      <c r="C126" s="32">
        <v>16653</v>
      </c>
      <c r="D126" s="32">
        <v>16490</v>
      </c>
      <c r="E126" s="32">
        <v>14474</v>
      </c>
      <c r="F126" s="33">
        <f t="shared" si="32"/>
        <v>-0.1222559126743481</v>
      </c>
      <c r="G126" s="32">
        <f t="shared" si="30"/>
        <v>-2016</v>
      </c>
      <c r="H126" s="33">
        <f t="shared" si="31"/>
        <v>4.396293311796336E-3</v>
      </c>
      <c r="I126" s="84"/>
      <c r="J126" s="32">
        <v>110561</v>
      </c>
      <c r="K126" s="32">
        <v>122855</v>
      </c>
      <c r="L126" s="32">
        <v>127839</v>
      </c>
      <c r="M126" s="32">
        <v>119359</v>
      </c>
      <c r="N126" s="33">
        <f t="shared" si="33"/>
        <v>-6.6333435023740783E-2</v>
      </c>
      <c r="O126" s="32">
        <f>M126-L126</f>
        <v>-8480</v>
      </c>
      <c r="P126" s="33">
        <f t="shared" si="35"/>
        <v>5.1832281733392672E-3</v>
      </c>
    </row>
    <row r="127" spans="1:16" x14ac:dyDescent="0.25">
      <c r="A127" s="31" t="s">
        <v>52</v>
      </c>
      <c r="B127" s="32">
        <v>480859</v>
      </c>
      <c r="C127" s="32">
        <v>551869</v>
      </c>
      <c r="D127" s="32">
        <v>557802</v>
      </c>
      <c r="E127" s="32">
        <v>532720</v>
      </c>
      <c r="F127" s="33">
        <f t="shared" si="32"/>
        <v>-4.4965776386603151E-2</v>
      </c>
      <c r="G127" s="32">
        <f t="shared" si="30"/>
        <v>-25082</v>
      </c>
      <c r="H127" s="33">
        <f t="shared" si="31"/>
        <v>0.16180692089679038</v>
      </c>
      <c r="I127" s="84"/>
      <c r="J127" s="32">
        <v>3369257</v>
      </c>
      <c r="K127" s="32">
        <v>3830523</v>
      </c>
      <c r="L127" s="32">
        <v>3813638</v>
      </c>
      <c r="M127" s="32">
        <v>3592543</v>
      </c>
      <c r="N127" s="33">
        <f t="shared" si="33"/>
        <v>-5.7974826137142554E-2</v>
      </c>
      <c r="O127" s="32">
        <f t="shared" si="34"/>
        <v>-221095</v>
      </c>
      <c r="P127" s="33">
        <f t="shared" si="35"/>
        <v>0.15600809399821355</v>
      </c>
    </row>
    <row r="128" spans="1:16" x14ac:dyDescent="0.25">
      <c r="A128" s="31" t="s">
        <v>53</v>
      </c>
      <c r="B128" s="32">
        <v>135765</v>
      </c>
      <c r="C128" s="32">
        <v>150260</v>
      </c>
      <c r="D128" s="32">
        <v>139313</v>
      </c>
      <c r="E128" s="32">
        <v>122776</v>
      </c>
      <c r="F128" s="33">
        <f t="shared" si="32"/>
        <v>-0.11870392569250532</v>
      </c>
      <c r="G128" s="32">
        <f t="shared" si="30"/>
        <v>-16537</v>
      </c>
      <c r="H128" s="33">
        <f t="shared" si="31"/>
        <v>3.729164761980841E-2</v>
      </c>
      <c r="I128" s="84"/>
      <c r="J128" s="32">
        <v>938988</v>
      </c>
      <c r="K128" s="32">
        <v>995472</v>
      </c>
      <c r="L128" s="32">
        <v>982337</v>
      </c>
      <c r="M128" s="32">
        <v>852708</v>
      </c>
      <c r="N128" s="33">
        <f t="shared" si="33"/>
        <v>-0.13195980605433777</v>
      </c>
      <c r="O128" s="32">
        <f>M128-L128</f>
        <v>-129629</v>
      </c>
      <c r="P128" s="33">
        <f t="shared" si="35"/>
        <v>3.7029299250427535E-2</v>
      </c>
    </row>
    <row r="129" spans="1:16" x14ac:dyDescent="0.25">
      <c r="A129" s="31" t="s">
        <v>54</v>
      </c>
      <c r="B129" s="32">
        <v>43373</v>
      </c>
      <c r="C129" s="32">
        <v>42595</v>
      </c>
      <c r="D129" s="32">
        <v>49206</v>
      </c>
      <c r="E129" s="32">
        <v>47973</v>
      </c>
      <c r="F129" s="33">
        <f t="shared" si="32"/>
        <v>-2.5057919765882231E-2</v>
      </c>
      <c r="G129" s="32">
        <f t="shared" si="30"/>
        <v>-1233</v>
      </c>
      <c r="H129" s="33">
        <f t="shared" si="31"/>
        <v>1.4571188271853365E-2</v>
      </c>
      <c r="I129" s="84"/>
      <c r="J129" s="32">
        <v>379252</v>
      </c>
      <c r="K129" s="32">
        <v>388701</v>
      </c>
      <c r="L129" s="32">
        <v>400712</v>
      </c>
      <c r="M129" s="32">
        <v>410892</v>
      </c>
      <c r="N129" s="33">
        <f t="shared" si="33"/>
        <v>2.5404779492503415E-2</v>
      </c>
      <c r="O129" s="32">
        <f t="shared" si="34"/>
        <v>10180</v>
      </c>
      <c r="P129" s="33">
        <f t="shared" si="35"/>
        <v>1.7843204036559607E-2</v>
      </c>
    </row>
    <row r="130" spans="1:16" x14ac:dyDescent="0.25">
      <c r="A130" s="31" t="s">
        <v>55</v>
      </c>
      <c r="B130" s="32">
        <v>11871</v>
      </c>
      <c r="C130" s="32">
        <v>9259</v>
      </c>
      <c r="D130" s="32">
        <v>11761</v>
      </c>
      <c r="E130" s="32">
        <v>9445</v>
      </c>
      <c r="F130" s="33">
        <f t="shared" si="32"/>
        <v>-0.19692203043958845</v>
      </c>
      <c r="G130" s="32">
        <f t="shared" si="30"/>
        <v>-2316</v>
      </c>
      <c r="H130" s="33">
        <f t="shared" si="31"/>
        <v>2.8687985580984105E-3</v>
      </c>
      <c r="I130" s="84"/>
      <c r="J130" s="32">
        <v>101541</v>
      </c>
      <c r="K130" s="32">
        <v>100477</v>
      </c>
      <c r="L130" s="32">
        <v>100264</v>
      </c>
      <c r="M130" s="32">
        <v>88916</v>
      </c>
      <c r="N130" s="33">
        <f t="shared" si="33"/>
        <v>-0.11318120162770284</v>
      </c>
      <c r="O130" s="32">
        <f t="shared" si="34"/>
        <v>-11348</v>
      </c>
      <c r="P130" s="33">
        <f t="shared" si="35"/>
        <v>3.8612246773233215E-3</v>
      </c>
    </row>
    <row r="131" spans="1:16" x14ac:dyDescent="0.25">
      <c r="A131" s="31" t="s">
        <v>56</v>
      </c>
      <c r="B131" s="32">
        <v>181874</v>
      </c>
      <c r="C131" s="32">
        <v>179514</v>
      </c>
      <c r="D131" s="32">
        <v>189132</v>
      </c>
      <c r="E131" s="32">
        <v>195076</v>
      </c>
      <c r="F131" s="33">
        <f t="shared" si="32"/>
        <v>3.1427785884990289E-2</v>
      </c>
      <c r="G131" s="32">
        <f t="shared" si="30"/>
        <v>5944</v>
      </c>
      <c r="H131" s="33">
        <f t="shared" si="31"/>
        <v>5.9251852569571779E-2</v>
      </c>
      <c r="I131" s="84"/>
      <c r="J131" s="32">
        <v>1252798</v>
      </c>
      <c r="K131" s="32">
        <v>1344396</v>
      </c>
      <c r="L131" s="32">
        <v>1340515</v>
      </c>
      <c r="M131" s="32">
        <v>1344503</v>
      </c>
      <c r="N131" s="33">
        <f t="shared" si="33"/>
        <v>2.9749760353297017E-3</v>
      </c>
      <c r="O131" s="32">
        <f>M131-L131</f>
        <v>3988</v>
      </c>
      <c r="P131" s="33">
        <f t="shared" si="35"/>
        <v>5.8385759169724653E-2</v>
      </c>
    </row>
    <row r="132" spans="1:16" x14ac:dyDescent="0.25">
      <c r="A132" s="52" t="s">
        <v>57</v>
      </c>
      <c r="B132" s="39">
        <v>71685</v>
      </c>
      <c r="C132" s="39">
        <v>168193</v>
      </c>
      <c r="D132" s="39">
        <v>105506</v>
      </c>
      <c r="E132" s="39">
        <v>115797</v>
      </c>
      <c r="F132" s="40">
        <f t="shared" si="32"/>
        <v>9.7539476427880967E-2</v>
      </c>
      <c r="G132" s="39">
        <f t="shared" si="30"/>
        <v>10291</v>
      </c>
      <c r="H132" s="40">
        <f t="shared" si="31"/>
        <v>3.5171865180743424E-2</v>
      </c>
      <c r="I132" s="84"/>
      <c r="J132" s="39">
        <v>676039</v>
      </c>
      <c r="K132" s="39">
        <v>957820</v>
      </c>
      <c r="L132" s="39">
        <v>753556</v>
      </c>
      <c r="M132" s="39">
        <v>759238</v>
      </c>
      <c r="N132" s="40">
        <f t="shared" si="33"/>
        <v>7.5402491652909465E-3</v>
      </c>
      <c r="O132" s="39">
        <f t="shared" si="34"/>
        <v>5682</v>
      </c>
      <c r="P132" s="40">
        <f t="shared" si="35"/>
        <v>3.2970314696585588E-2</v>
      </c>
    </row>
    <row r="133" spans="1:16" x14ac:dyDescent="0.25">
      <c r="A133" s="38" t="s">
        <v>58</v>
      </c>
      <c r="B133" s="91">
        <f>B123-SUM(B124:B132)</f>
        <v>62407</v>
      </c>
      <c r="C133" s="91">
        <f>C123-SUM(C124:C132)</f>
        <v>54211</v>
      </c>
      <c r="D133" s="91">
        <f>D123-SUM(D124:D132)</f>
        <v>69712</v>
      </c>
      <c r="E133" s="91">
        <f>E123-SUM(E124:E132)</f>
        <v>54446</v>
      </c>
      <c r="F133" s="92">
        <f t="shared" si="32"/>
        <v>-0.21898668808813404</v>
      </c>
      <c r="G133" s="91">
        <f t="shared" si="30"/>
        <v>-15266</v>
      </c>
      <c r="H133" s="92">
        <f t="shared" si="31"/>
        <v>1.6537279649997464E-2</v>
      </c>
      <c r="I133" s="84"/>
      <c r="J133" s="91">
        <f>J123-SUM(J124:J132)</f>
        <v>532431</v>
      </c>
      <c r="K133" s="91">
        <f>K123-SUM(K124:K132)</f>
        <v>498778</v>
      </c>
      <c r="L133" s="91">
        <f>L123-SUM(L124:L132)</f>
        <v>492552</v>
      </c>
      <c r="M133" s="91">
        <f>M123-SUM(M124:M132)</f>
        <v>386757</v>
      </c>
      <c r="N133" s="92">
        <f t="shared" si="33"/>
        <v>-0.21478950445841249</v>
      </c>
      <c r="O133" s="91">
        <f t="shared" si="34"/>
        <v>-105795</v>
      </c>
      <c r="P133" s="92">
        <f t="shared" si="35"/>
        <v>1.6795128801650273E-2</v>
      </c>
    </row>
    <row r="134" spans="1:16" ht="21" x14ac:dyDescent="0.35">
      <c r="A134" s="93" t="s">
        <v>62</v>
      </c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</row>
    <row r="135" spans="1:16" x14ac:dyDescent="0.25">
      <c r="A135" s="67"/>
      <c r="B135" s="11" t="s">
        <v>154</v>
      </c>
      <c r="C135" s="12"/>
      <c r="D135" s="12"/>
      <c r="E135" s="12"/>
      <c r="F135" s="12"/>
      <c r="G135" s="12"/>
      <c r="H135" s="13"/>
      <c r="I135" s="94"/>
      <c r="J135" s="11" t="str">
        <f>J$5</f>
        <v>acumulado agosto</v>
      </c>
      <c r="K135" s="12"/>
      <c r="L135" s="12"/>
      <c r="M135" s="12"/>
      <c r="N135" s="12"/>
      <c r="O135" s="12"/>
      <c r="P135" s="13"/>
    </row>
    <row r="136" spans="1:16" x14ac:dyDescent="0.25">
      <c r="A136" s="15"/>
      <c r="B136" s="95">
        <f>B$6</f>
        <v>2023</v>
      </c>
      <c r="C136" s="96">
        <f>C$6</f>
        <v>2024</v>
      </c>
      <c r="D136" s="96">
        <f>D$6</f>
        <v>2025</v>
      </c>
      <c r="E136" s="96">
        <f>E$6</f>
        <v>2026</v>
      </c>
      <c r="F136" s="17" t="str">
        <f>CONCATENATE("var ",RIGHT(E136,2),"/",RIGHT(D136,2))</f>
        <v>var 26/25</v>
      </c>
      <c r="G136" s="97" t="str">
        <f>CONCATENATE("dif ",RIGHT(E122,2),"-",RIGHT(D122,2))</f>
        <v>dif 26-25</v>
      </c>
      <c r="H136" s="96"/>
      <c r="I136" s="94"/>
      <c r="J136" s="95">
        <f>J$6</f>
        <v>2023</v>
      </c>
      <c r="K136" s="96">
        <f>K$6</f>
        <v>2024</v>
      </c>
      <c r="L136" s="96">
        <f>L$6</f>
        <v>2025</v>
      </c>
      <c r="M136" s="96">
        <f>M$6</f>
        <v>2026</v>
      </c>
      <c r="N136" s="17" t="str">
        <f>CONCATENATE("var ",RIGHT(M136,2),"/",RIGHT(L136,2))</f>
        <v>var 26/25</v>
      </c>
      <c r="O136" s="97" t="str">
        <f>CONCATENATE("dif ",RIGHT(M122,2),"-",RIGHT(L122,2))</f>
        <v>dif 26-25</v>
      </c>
      <c r="P136" s="96"/>
    </row>
    <row r="137" spans="1:16" x14ac:dyDescent="0.25">
      <c r="A137" s="98" t="s">
        <v>4</v>
      </c>
      <c r="B137" s="99">
        <f t="shared" ref="B137:E148" si="36">B72/B7</f>
        <v>7.1886712827646573</v>
      </c>
      <c r="C137" s="100">
        <f>C72/C7</f>
        <v>6.9057111120553083</v>
      </c>
      <c r="D137" s="100">
        <f>D72/D7</f>
        <v>6.7346586569228544</v>
      </c>
      <c r="E137" s="99">
        <f>E72/E7</f>
        <v>6.5764700242299066</v>
      </c>
      <c r="F137" s="101">
        <f t="shared" ref="F137:F148" si="37">E137/D137-1</f>
        <v>-2.3488737997186981E-2</v>
      </c>
      <c r="G137" s="100">
        <f t="shared" ref="G137:G148" si="38">E137-D137</f>
        <v>-0.15818863269294781</v>
      </c>
      <c r="H137" s="99"/>
      <c r="I137" s="102"/>
      <c r="J137" s="99">
        <f t="shared" ref="J137:M148" si="39">J72/J7</f>
        <v>6.6373214426989104</v>
      </c>
      <c r="K137" s="100">
        <f t="shared" si="39"/>
        <v>6.597698978376096</v>
      </c>
      <c r="L137" s="100">
        <f>L72/L7</f>
        <v>6.4405564404706377</v>
      </c>
      <c r="M137" s="99">
        <f>M72/M7</f>
        <v>6.3186999593075308</v>
      </c>
      <c r="N137" s="101">
        <f t="shared" ref="N137:N148" si="40">M137/L137-1</f>
        <v>-1.8920179069838672E-2</v>
      </c>
      <c r="O137" s="100">
        <f t="shared" ref="O137:O148" si="41">M137-L137</f>
        <v>-0.12185648116310688</v>
      </c>
      <c r="P137" s="99"/>
    </row>
    <row r="138" spans="1:16" x14ac:dyDescent="0.25">
      <c r="A138" s="103" t="s">
        <v>5</v>
      </c>
      <c r="B138" s="104">
        <f t="shared" si="36"/>
        <v>7.0169607373782235</v>
      </c>
      <c r="C138" s="105">
        <f t="shared" si="36"/>
        <v>6.6851398496788308</v>
      </c>
      <c r="D138" s="105">
        <f t="shared" si="36"/>
        <v>6.5798948015574839</v>
      </c>
      <c r="E138" s="104">
        <f t="shared" si="36"/>
        <v>6.3152790831719257</v>
      </c>
      <c r="F138" s="106">
        <f t="shared" si="37"/>
        <v>-4.0215797724140301E-2</v>
      </c>
      <c r="G138" s="105">
        <f t="shared" si="38"/>
        <v>-0.2646157183855582</v>
      </c>
      <c r="H138" s="104"/>
      <c r="I138" s="102"/>
      <c r="J138" s="104">
        <f t="shared" si="39"/>
        <v>6.4113805572572753</v>
      </c>
      <c r="K138" s="105">
        <f t="shared" si="39"/>
        <v>6.3602897398543332</v>
      </c>
      <c r="L138" s="105">
        <f t="shared" si="39"/>
        <v>6.2103270519195597</v>
      </c>
      <c r="M138" s="104">
        <f t="shared" si="39"/>
        <v>6.0939884661608659</v>
      </c>
      <c r="N138" s="106">
        <f t="shared" si="40"/>
        <v>-1.8733085196009802E-2</v>
      </c>
      <c r="O138" s="105">
        <f t="shared" si="41"/>
        <v>-0.11633858575869382</v>
      </c>
      <c r="P138" s="104"/>
    </row>
    <row r="139" spans="1:16" x14ac:dyDescent="0.25">
      <c r="A139" s="107" t="s">
        <v>6</v>
      </c>
      <c r="B139" s="108">
        <f t="shared" si="36"/>
        <v>6.8117633368244315</v>
      </c>
      <c r="C139" s="109">
        <f t="shared" si="36"/>
        <v>6.8754263215969509</v>
      </c>
      <c r="D139" s="109">
        <f t="shared" si="36"/>
        <v>6.9467534810983125</v>
      </c>
      <c r="E139" s="108">
        <f t="shared" si="36"/>
        <v>6.430243614983862</v>
      </c>
      <c r="F139" s="110">
        <f t="shared" si="37"/>
        <v>-7.4352698353243984E-2</v>
      </c>
      <c r="G139" s="109">
        <f t="shared" si="38"/>
        <v>-0.51650986611445049</v>
      </c>
      <c r="H139" s="108"/>
      <c r="I139" s="111"/>
      <c r="J139" s="108">
        <f t="shared" si="39"/>
        <v>6.2843004682997847</v>
      </c>
      <c r="K139" s="109">
        <f t="shared" si="39"/>
        <v>6.3727781730106061</v>
      </c>
      <c r="L139" s="109">
        <f>L74/L9</f>
        <v>6.188769246824215</v>
      </c>
      <c r="M139" s="108">
        <f t="shared" si="39"/>
        <v>6.2294079577047539</v>
      </c>
      <c r="N139" s="110">
        <f t="shared" si="40"/>
        <v>6.5665254689197816E-3</v>
      </c>
      <c r="O139" s="109">
        <f t="shared" si="41"/>
        <v>4.0638710880538831E-2</v>
      </c>
      <c r="P139" s="108"/>
    </row>
    <row r="140" spans="1:16" x14ac:dyDescent="0.25">
      <c r="A140" s="31" t="s">
        <v>7</v>
      </c>
      <c r="B140" s="112">
        <f t="shared" si="36"/>
        <v>7.0316183356998891</v>
      </c>
      <c r="C140" s="113">
        <f t="shared" si="36"/>
        <v>6.790631871551259</v>
      </c>
      <c r="D140" s="113">
        <f t="shared" si="36"/>
        <v>6.740997845493526</v>
      </c>
      <c r="E140" s="112">
        <f t="shared" si="36"/>
        <v>6.4918965301921228</v>
      </c>
      <c r="F140" s="33">
        <f t="shared" si="37"/>
        <v>-3.6953181266469626E-2</v>
      </c>
      <c r="G140" s="113">
        <f t="shared" si="38"/>
        <v>-0.24910131530140323</v>
      </c>
      <c r="H140" s="112"/>
      <c r="I140" s="111"/>
      <c r="J140" s="112">
        <f t="shared" si="39"/>
        <v>6.6598506210528772</v>
      </c>
      <c r="K140" s="113">
        <f t="shared" si="39"/>
        <v>6.5894250433052068</v>
      </c>
      <c r="L140" s="113">
        <f t="shared" si="39"/>
        <v>6.4689496541285312</v>
      </c>
      <c r="M140" s="112">
        <f t="shared" si="39"/>
        <v>6.3081308908071874</v>
      </c>
      <c r="N140" s="33">
        <f t="shared" si="40"/>
        <v>-2.4860104332193766E-2</v>
      </c>
      <c r="O140" s="113">
        <f t="shared" si="41"/>
        <v>-0.16081876332134382</v>
      </c>
      <c r="P140" s="112"/>
    </row>
    <row r="141" spans="1:16" x14ac:dyDescent="0.25">
      <c r="A141" s="31" t="s">
        <v>8</v>
      </c>
      <c r="B141" s="112">
        <f t="shared" si="36"/>
        <v>7.8684811873571796</v>
      </c>
      <c r="C141" s="113">
        <f t="shared" si="36"/>
        <v>6.3240066941200803</v>
      </c>
      <c r="D141" s="113">
        <f t="shared" si="36"/>
        <v>6.0033054559936279</v>
      </c>
      <c r="E141" s="112">
        <f t="shared" si="36"/>
        <v>5.8206722435752507</v>
      </c>
      <c r="F141" s="33">
        <f t="shared" si="37"/>
        <v>-3.0422108912688817E-2</v>
      </c>
      <c r="G141" s="113">
        <f t="shared" si="38"/>
        <v>-0.18263321241837716</v>
      </c>
      <c r="H141" s="112"/>
      <c r="I141" s="111"/>
      <c r="J141" s="112">
        <f t="shared" si="39"/>
        <v>6.0687575361481798</v>
      </c>
      <c r="K141" s="113">
        <f t="shared" si="39"/>
        <v>5.9078952568193719</v>
      </c>
      <c r="L141" s="113">
        <f t="shared" si="39"/>
        <v>5.840965032986535</v>
      </c>
      <c r="M141" s="112">
        <f t="shared" si="39"/>
        <v>5.6786857996828104</v>
      </c>
      <c r="N141" s="33">
        <f t="shared" si="40"/>
        <v>-2.778294894546729E-2</v>
      </c>
      <c r="O141" s="113">
        <f t="shared" si="41"/>
        <v>-0.16227923330372462</v>
      </c>
      <c r="P141" s="112"/>
    </row>
    <row r="142" spans="1:16" x14ac:dyDescent="0.25">
      <c r="A142" s="31" t="s">
        <v>9</v>
      </c>
      <c r="B142" s="112">
        <f t="shared" si="36"/>
        <v>4.7241473770716338</v>
      </c>
      <c r="C142" s="113">
        <f t="shared" si="36"/>
        <v>4.5863068969865086</v>
      </c>
      <c r="D142" s="113">
        <f t="shared" si="36"/>
        <v>4.2032177950545293</v>
      </c>
      <c r="E142" s="112">
        <f t="shared" si="36"/>
        <v>2.7122008172796264</v>
      </c>
      <c r="F142" s="33">
        <f t="shared" si="37"/>
        <v>-0.35473226715237571</v>
      </c>
      <c r="G142" s="113">
        <f t="shared" si="38"/>
        <v>-1.4910169777749029</v>
      </c>
      <c r="H142" s="112"/>
      <c r="I142" s="111"/>
      <c r="J142" s="112">
        <f t="shared" si="39"/>
        <v>4.1396123474515436</v>
      </c>
      <c r="K142" s="113">
        <f t="shared" si="39"/>
        <v>3.9972661325249024</v>
      </c>
      <c r="L142" s="113">
        <f t="shared" si="39"/>
        <v>3.6976781743419012</v>
      </c>
      <c r="M142" s="112">
        <f t="shared" si="39"/>
        <v>3.319311816484396</v>
      </c>
      <c r="N142" s="33">
        <f t="shared" si="40"/>
        <v>-0.10232538907333255</v>
      </c>
      <c r="O142" s="113">
        <f t="shared" si="41"/>
        <v>-0.37836635785750516</v>
      </c>
      <c r="P142" s="112"/>
    </row>
    <row r="143" spans="1:16" x14ac:dyDescent="0.25">
      <c r="A143" s="114" t="s">
        <v>10</v>
      </c>
      <c r="B143" s="115">
        <f t="shared" si="36"/>
        <v>3.4899645808736719</v>
      </c>
      <c r="C143" s="116">
        <f t="shared" si="36"/>
        <v>4.7716472009665729</v>
      </c>
      <c r="D143" s="116">
        <f t="shared" si="36"/>
        <v>3.5100187015762758</v>
      </c>
      <c r="E143" s="115">
        <f t="shared" si="36"/>
        <v>4.4222496909765141</v>
      </c>
      <c r="F143" s="117">
        <f t="shared" si="37"/>
        <v>0.25989348404057622</v>
      </c>
      <c r="G143" s="116">
        <f t="shared" si="38"/>
        <v>0.91223098940023828</v>
      </c>
      <c r="H143" s="115"/>
      <c r="I143" s="111"/>
      <c r="J143" s="115">
        <f t="shared" si="39"/>
        <v>3.6592239831368567</v>
      </c>
      <c r="K143" s="116">
        <f t="shared" si="39"/>
        <v>3.9915134908855654</v>
      </c>
      <c r="L143" s="116">
        <f t="shared" si="39"/>
        <v>3.161469627095868</v>
      </c>
      <c r="M143" s="115">
        <f t="shared" si="39"/>
        <v>3.4507620350631583</v>
      </c>
      <c r="N143" s="117">
        <f t="shared" si="40"/>
        <v>9.1505673655019271E-2</v>
      </c>
      <c r="O143" s="116">
        <f t="shared" si="41"/>
        <v>0.28929240796729028</v>
      </c>
      <c r="P143" s="115"/>
    </row>
    <row r="144" spans="1:16" x14ac:dyDescent="0.25">
      <c r="A144" s="118" t="s">
        <v>11</v>
      </c>
      <c r="B144" s="119">
        <f t="shared" si="36"/>
        <v>7.7775217335403664</v>
      </c>
      <c r="C144" s="105">
        <f t="shared" si="36"/>
        <v>7.677373259306453</v>
      </c>
      <c r="D144" s="105">
        <f t="shared" si="36"/>
        <v>7.2128931481403304</v>
      </c>
      <c r="E144" s="119">
        <f t="shared" si="36"/>
        <v>7.4477036729108752</v>
      </c>
      <c r="F144" s="120">
        <f t="shared" si="37"/>
        <v>3.2554277451217306E-2</v>
      </c>
      <c r="G144" s="105">
        <f t="shared" si="38"/>
        <v>0.23481052477054476</v>
      </c>
      <c r="H144" s="119"/>
      <c r="I144" s="102"/>
      <c r="J144" s="119">
        <f t="shared" si="39"/>
        <v>7.4756789834843715</v>
      </c>
      <c r="K144" s="105">
        <f t="shared" si="39"/>
        <v>7.4430375019606183</v>
      </c>
      <c r="L144" s="105">
        <f t="shared" si="39"/>
        <v>7.2070671773556958</v>
      </c>
      <c r="M144" s="119">
        <f t="shared" si="39"/>
        <v>7.0922448501958257</v>
      </c>
      <c r="N144" s="120">
        <f t="shared" si="40"/>
        <v>-1.5931907436722237E-2</v>
      </c>
      <c r="O144" s="105">
        <f t="shared" si="41"/>
        <v>-0.11482232715987006</v>
      </c>
      <c r="P144" s="119"/>
    </row>
    <row r="145" spans="1:16" x14ac:dyDescent="0.25">
      <c r="A145" s="37" t="s">
        <v>12</v>
      </c>
      <c r="B145" s="121">
        <f t="shared" si="36"/>
        <v>7.7315536892621477</v>
      </c>
      <c r="C145" s="122">
        <f t="shared" si="36"/>
        <v>6.8927883586561096</v>
      </c>
      <c r="D145" s="122">
        <f t="shared" si="36"/>
        <v>5.9745977984758678</v>
      </c>
      <c r="E145" s="121">
        <f t="shared" si="36"/>
        <v>6.7882522078455532</v>
      </c>
      <c r="F145" s="123">
        <f t="shared" si="37"/>
        <v>0.13618563739591805</v>
      </c>
      <c r="G145" s="122">
        <f t="shared" si="38"/>
        <v>0.81365440936968536</v>
      </c>
      <c r="H145" s="121"/>
      <c r="I145" s="111"/>
      <c r="J145" s="121">
        <f t="shared" si="39"/>
        <v>6.722646759150404</v>
      </c>
      <c r="K145" s="122">
        <f t="shared" si="39"/>
        <v>6.2305947478566122</v>
      </c>
      <c r="L145" s="122">
        <f t="shared" si="39"/>
        <v>6.2236385984780478</v>
      </c>
      <c r="M145" s="121">
        <f t="shared" si="39"/>
        <v>6.38686967453555</v>
      </c>
      <c r="N145" s="123">
        <f t="shared" si="40"/>
        <v>2.6227595557592132E-2</v>
      </c>
      <c r="O145" s="122">
        <f t="shared" si="41"/>
        <v>0.1632310760575022</v>
      </c>
      <c r="P145" s="121"/>
    </row>
    <row r="146" spans="1:16" x14ac:dyDescent="0.25">
      <c r="A146" s="31" t="s">
        <v>8</v>
      </c>
      <c r="B146" s="124">
        <f t="shared" si="36"/>
        <v>8.0958435534197655</v>
      </c>
      <c r="C146" s="125">
        <f t="shared" si="36"/>
        <v>8.2133322777293962</v>
      </c>
      <c r="D146" s="125">
        <f t="shared" si="36"/>
        <v>7.4392171879487421</v>
      </c>
      <c r="E146" s="124">
        <f t="shared" si="36"/>
        <v>7.7505974934421449</v>
      </c>
      <c r="F146" s="126">
        <f t="shared" si="37"/>
        <v>4.1856595610332059E-2</v>
      </c>
      <c r="G146" s="125">
        <f t="shared" si="38"/>
        <v>0.31138030549340279</v>
      </c>
      <c r="H146" s="124"/>
      <c r="I146" s="111"/>
      <c r="J146" s="124">
        <f t="shared" si="39"/>
        <v>7.8960388270095976</v>
      </c>
      <c r="K146" s="125">
        <f t="shared" si="39"/>
        <v>7.886848132679094</v>
      </c>
      <c r="L146" s="125">
        <f t="shared" si="39"/>
        <v>7.5447227800961283</v>
      </c>
      <c r="M146" s="124">
        <f t="shared" si="39"/>
        <v>7.4126130596688169</v>
      </c>
      <c r="N146" s="126">
        <f t="shared" si="40"/>
        <v>-1.7510215322401601E-2</v>
      </c>
      <c r="O146" s="125">
        <f t="shared" si="41"/>
        <v>-0.13210972042731139</v>
      </c>
      <c r="P146" s="124"/>
    </row>
    <row r="147" spans="1:16" x14ac:dyDescent="0.25">
      <c r="A147" s="31" t="s">
        <v>9</v>
      </c>
      <c r="B147" s="124">
        <f t="shared" si="36"/>
        <v>7.1901541365209187</v>
      </c>
      <c r="C147" s="125">
        <f t="shared" si="36"/>
        <v>6.8580671703193961</v>
      </c>
      <c r="D147" s="125">
        <f t="shared" si="36"/>
        <v>6.8416917032586086</v>
      </c>
      <c r="E147" s="124">
        <f t="shared" si="36"/>
        <v>6.9122082519081154</v>
      </c>
      <c r="F147" s="126">
        <f t="shared" si="37"/>
        <v>1.0306887785651142E-2</v>
      </c>
      <c r="G147" s="125">
        <f t="shared" si="38"/>
        <v>7.0516548649506738E-2</v>
      </c>
      <c r="H147" s="124"/>
      <c r="I147" s="111"/>
      <c r="J147" s="124">
        <f t="shared" si="39"/>
        <v>6.8138163437236727</v>
      </c>
      <c r="K147" s="125">
        <f t="shared" si="39"/>
        <v>6.9250686218043516</v>
      </c>
      <c r="L147" s="125">
        <f t="shared" si="39"/>
        <v>6.6597712091473555</v>
      </c>
      <c r="M147" s="124">
        <f t="shared" si="39"/>
        <v>6.6390449058582499</v>
      </c>
      <c r="N147" s="126">
        <f t="shared" si="40"/>
        <v>-3.1121644630430767E-3</v>
      </c>
      <c r="O147" s="125">
        <f t="shared" si="41"/>
        <v>-2.072630328910563E-2</v>
      </c>
      <c r="P147" s="124"/>
    </row>
    <row r="148" spans="1:16" x14ac:dyDescent="0.25">
      <c r="A148" s="38" t="s">
        <v>10</v>
      </c>
      <c r="B148" s="127">
        <f t="shared" si="36"/>
        <v>7.3553964757709247</v>
      </c>
      <c r="C148" s="128">
        <f t="shared" si="36"/>
        <v>7.2438152572664851</v>
      </c>
      <c r="D148" s="128">
        <f t="shared" si="36"/>
        <v>7.512855209742896</v>
      </c>
      <c r="E148" s="127">
        <f t="shared" si="36"/>
        <v>7.4637565078093715</v>
      </c>
      <c r="F148" s="129">
        <f t="shared" si="37"/>
        <v>-6.5352919180249325E-3</v>
      </c>
      <c r="G148" s="128">
        <f t="shared" si="38"/>
        <v>-4.9098701933524502E-2</v>
      </c>
      <c r="H148" s="127"/>
      <c r="I148" s="111"/>
      <c r="J148" s="127">
        <f t="shared" si="39"/>
        <v>7.2591282502923642</v>
      </c>
      <c r="K148" s="128">
        <f t="shared" si="39"/>
        <v>7.2517157376362116</v>
      </c>
      <c r="L148" s="128">
        <f t="shared" si="39"/>
        <v>7.269316079065721</v>
      </c>
      <c r="M148" s="127">
        <f t="shared" si="39"/>
        <v>6.8627464956046564</v>
      </c>
      <c r="N148" s="129">
        <f t="shared" si="40"/>
        <v>-5.5929550873693556E-2</v>
      </c>
      <c r="O148" s="128">
        <f t="shared" si="41"/>
        <v>-0.40656958346106453</v>
      </c>
      <c r="P148" s="127"/>
    </row>
    <row r="149" spans="1:16" x14ac:dyDescent="0.25">
      <c r="A149" s="42" t="s">
        <v>13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4"/>
    </row>
    <row r="150" spans="1:16" ht="21" x14ac:dyDescent="0.35">
      <c r="A150" s="93" t="s">
        <v>63</v>
      </c>
      <c r="B150" s="93"/>
      <c r="C150" s="93"/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</row>
    <row r="151" spans="1:16" x14ac:dyDescent="0.25">
      <c r="A151" s="67"/>
      <c r="B151" s="11" t="s">
        <v>154</v>
      </c>
      <c r="C151" s="12"/>
      <c r="D151" s="12"/>
      <c r="E151" s="12"/>
      <c r="F151" s="12"/>
      <c r="G151" s="12"/>
      <c r="H151" s="13"/>
      <c r="I151" s="94"/>
      <c r="J151" s="11" t="str">
        <f>J$5</f>
        <v>acumulado agosto</v>
      </c>
      <c r="K151" s="12"/>
      <c r="L151" s="12"/>
      <c r="M151" s="12"/>
      <c r="N151" s="12"/>
      <c r="O151" s="12"/>
      <c r="P151" s="13"/>
    </row>
    <row r="152" spans="1:16" x14ac:dyDescent="0.25">
      <c r="A152" s="15"/>
      <c r="B152" s="95">
        <f>B$6</f>
        <v>2023</v>
      </c>
      <c r="C152" s="96">
        <f>C$6</f>
        <v>2024</v>
      </c>
      <c r="D152" s="96">
        <f>D$6</f>
        <v>2025</v>
      </c>
      <c r="E152" s="96">
        <f>E$6</f>
        <v>2026</v>
      </c>
      <c r="F152" s="17" t="str">
        <f>CONCATENATE("var ",RIGHT(E152,2),"/",RIGHT(D152,2))</f>
        <v>var 26/25</v>
      </c>
      <c r="G152" s="97" t="str">
        <f>CONCATENATE("dif ",RIGHT(E152,2),"-",RIGHT(D152,2))</f>
        <v>dif 26-25</v>
      </c>
      <c r="H152" s="96"/>
      <c r="I152" s="94"/>
      <c r="J152" s="95">
        <f>J$6</f>
        <v>2023</v>
      </c>
      <c r="K152" s="96">
        <f>K$6</f>
        <v>2024</v>
      </c>
      <c r="L152" s="96">
        <f>L$6</f>
        <v>2025</v>
      </c>
      <c r="M152" s="96">
        <f>M$6</f>
        <v>2026</v>
      </c>
      <c r="N152" s="17" t="str">
        <f>CONCATENATE("var ",RIGHT(M152,2),"/",RIGHT(L152,2))</f>
        <v>var 26/25</v>
      </c>
      <c r="O152" s="97" t="str">
        <f>CONCATENATE("dif ",RIGHT(M152,2),"-",RIGHT(L152,2))</f>
        <v>dif 26-25</v>
      </c>
      <c r="P152" s="96"/>
    </row>
    <row r="153" spans="1:16" x14ac:dyDescent="0.25">
      <c r="A153" s="98" t="s">
        <v>15</v>
      </c>
      <c r="B153" s="130">
        <f t="shared" ref="B153:E168" si="42">B88/B23</f>
        <v>7.1886712827646573</v>
      </c>
      <c r="C153" s="99">
        <f t="shared" si="42"/>
        <v>6.9057111120553083</v>
      </c>
      <c r="D153" s="131">
        <f t="shared" si="42"/>
        <v>6.7346586569228544</v>
      </c>
      <c r="E153" s="130">
        <f t="shared" si="42"/>
        <v>6.5764700242299066</v>
      </c>
      <c r="F153" s="101">
        <f t="shared" ref="F153:F184" si="43">E153/D153-1</f>
        <v>-2.3488737997186981E-2</v>
      </c>
      <c r="G153" s="100">
        <f t="shared" ref="G153:G184" si="44">E153-D153</f>
        <v>-0.15818863269294781</v>
      </c>
      <c r="H153" s="130"/>
      <c r="I153" s="102"/>
      <c r="J153" s="130">
        <f t="shared" ref="J153:M168" si="45">J88/J23</f>
        <v>6.6373214426989104</v>
      </c>
      <c r="K153" s="99">
        <f>K88/K23</f>
        <v>6.597698978376096</v>
      </c>
      <c r="L153" s="131">
        <f>L88/L23</f>
        <v>6.4405564404706377</v>
      </c>
      <c r="M153" s="130">
        <f>M88/M23</f>
        <v>6.3186999593075308</v>
      </c>
      <c r="N153" s="101">
        <f t="shared" ref="N153:N184" si="46">M153/L153-1</f>
        <v>-1.8920179069838672E-2</v>
      </c>
      <c r="O153" s="100">
        <f t="shared" ref="O153:O184" si="47">M153-L153</f>
        <v>-0.12185648116310688</v>
      </c>
      <c r="P153" s="131"/>
    </row>
    <row r="154" spans="1:16" x14ac:dyDescent="0.25">
      <c r="A154" s="132" t="s">
        <v>16</v>
      </c>
      <c r="B154" s="99">
        <f t="shared" si="42"/>
        <v>4.9940112141287845</v>
      </c>
      <c r="C154" s="99">
        <f t="shared" si="42"/>
        <v>4.451321816666284</v>
      </c>
      <c r="D154" s="100">
        <f t="shared" si="42"/>
        <v>4.3787114214913272</v>
      </c>
      <c r="E154" s="99">
        <f t="shared" si="42"/>
        <v>4.3424020097633393</v>
      </c>
      <c r="F154" s="101">
        <f t="shared" si="43"/>
        <v>-8.2922595788743614E-3</v>
      </c>
      <c r="G154" s="105">
        <f t="shared" si="44"/>
        <v>-3.630941172798785E-2</v>
      </c>
      <c r="H154" s="99"/>
      <c r="I154" s="102"/>
      <c r="J154" s="130">
        <f t="shared" si="45"/>
        <v>4.1352153310620041</v>
      </c>
      <c r="K154" s="99">
        <f t="shared" si="45"/>
        <v>4.0386779165088802</v>
      </c>
      <c r="L154" s="100">
        <f t="shared" si="45"/>
        <v>3.9402219102640248</v>
      </c>
      <c r="M154" s="130">
        <f t="shared" si="45"/>
        <v>3.8455599553726678</v>
      </c>
      <c r="N154" s="101">
        <f t="shared" si="46"/>
        <v>-2.4024523757093186E-2</v>
      </c>
      <c r="O154" s="105">
        <f t="shared" si="47"/>
        <v>-9.4661954891356981E-2</v>
      </c>
      <c r="P154" s="100"/>
    </row>
    <row r="155" spans="1:16" x14ac:dyDescent="0.25">
      <c r="A155" s="107" t="s">
        <v>17</v>
      </c>
      <c r="B155" s="108">
        <f t="shared" si="42"/>
        <v>3.5115433368659477</v>
      </c>
      <c r="C155" s="108">
        <f t="shared" si="42"/>
        <v>3.354525181193087</v>
      </c>
      <c r="D155" s="133">
        <f t="shared" si="42"/>
        <v>3.0180883972107169</v>
      </c>
      <c r="E155" s="108">
        <f t="shared" si="42"/>
        <v>2.8931795998047827</v>
      </c>
      <c r="F155" s="110">
        <f t="shared" si="43"/>
        <v>-4.1386725955864456E-2</v>
      </c>
      <c r="G155" s="133">
        <f t="shared" si="44"/>
        <v>-0.12490879740593419</v>
      </c>
      <c r="H155" s="108"/>
      <c r="I155" s="111"/>
      <c r="J155" s="134">
        <f t="shared" si="45"/>
        <v>3.0517395885649008</v>
      </c>
      <c r="K155" s="108">
        <f t="shared" si="45"/>
        <v>3.1969721475311514</v>
      </c>
      <c r="L155" s="133">
        <f t="shared" si="45"/>
        <v>2.8888222653542215</v>
      </c>
      <c r="M155" s="134">
        <f t="shared" si="45"/>
        <v>2.6405069879404057</v>
      </c>
      <c r="N155" s="110">
        <f t="shared" si="46"/>
        <v>-8.5957270681506603E-2</v>
      </c>
      <c r="O155" s="109">
        <f t="shared" si="47"/>
        <v>-0.24831527741381576</v>
      </c>
      <c r="P155" s="133"/>
    </row>
    <row r="156" spans="1:16" x14ac:dyDescent="0.25">
      <c r="A156" s="107" t="s">
        <v>18</v>
      </c>
      <c r="B156" s="108">
        <f t="shared" si="42"/>
        <v>3.344221439489599</v>
      </c>
      <c r="C156" s="108">
        <f t="shared" si="42"/>
        <v>3.3163847147402579</v>
      </c>
      <c r="D156" s="133">
        <f t="shared" si="42"/>
        <v>3.1556464501449195</v>
      </c>
      <c r="E156" s="108">
        <f t="shared" si="42"/>
        <v>2.9517688610966362</v>
      </c>
      <c r="F156" s="110">
        <f t="shared" si="43"/>
        <v>-6.4607234133887359E-2</v>
      </c>
      <c r="G156" s="133">
        <f t="shared" si="44"/>
        <v>-0.20387758904828335</v>
      </c>
      <c r="H156" s="108"/>
      <c r="I156" s="111"/>
      <c r="J156" s="134">
        <f t="shared" si="45"/>
        <v>3.0662675683887155</v>
      </c>
      <c r="K156" s="108">
        <f t="shared" si="45"/>
        <v>3.065840892096622</v>
      </c>
      <c r="L156" s="133">
        <f t="shared" si="45"/>
        <v>3.1811067430499937</v>
      </c>
      <c r="M156" s="134">
        <f t="shared" si="45"/>
        <v>2.8378798791891877</v>
      </c>
      <c r="N156" s="110">
        <f t="shared" si="46"/>
        <v>-0.10789542495255144</v>
      </c>
      <c r="O156" s="109">
        <f t="shared" si="47"/>
        <v>-0.34322686386080603</v>
      </c>
      <c r="P156" s="133"/>
    </row>
    <row r="157" spans="1:16" x14ac:dyDescent="0.25">
      <c r="A157" s="107" t="s">
        <v>19</v>
      </c>
      <c r="B157" s="108">
        <f t="shared" si="42"/>
        <v>3.7908369848577292</v>
      </c>
      <c r="C157" s="108">
        <f t="shared" si="42"/>
        <v>3.4093895862600263</v>
      </c>
      <c r="D157" s="109">
        <f t="shared" si="42"/>
        <v>2.7679538961678651</v>
      </c>
      <c r="E157" s="108">
        <f t="shared" si="42"/>
        <v>2.8279507509830464</v>
      </c>
      <c r="F157" s="110">
        <f t="shared" si="43"/>
        <v>2.1675525339581947E-2</v>
      </c>
      <c r="G157" s="109">
        <f t="shared" si="44"/>
        <v>5.9996854815181244E-2</v>
      </c>
      <c r="H157" s="108"/>
      <c r="I157" s="111"/>
      <c r="J157" s="134">
        <f t="shared" si="45"/>
        <v>3.0313930673642906</v>
      </c>
      <c r="K157" s="108">
        <f t="shared" si="45"/>
        <v>3.3380192050803243</v>
      </c>
      <c r="L157" s="109">
        <f t="shared" si="45"/>
        <v>2.506246048703975</v>
      </c>
      <c r="M157" s="134">
        <f t="shared" si="45"/>
        <v>2.4519449279217289</v>
      </c>
      <c r="N157" s="110">
        <f t="shared" si="46"/>
        <v>-2.1666316764998528E-2</v>
      </c>
      <c r="O157" s="109">
        <f t="shared" si="47"/>
        <v>-5.4301120782246137E-2</v>
      </c>
      <c r="P157" s="109"/>
    </row>
    <row r="158" spans="1:16" x14ac:dyDescent="0.25">
      <c r="A158" s="114" t="s">
        <v>64</v>
      </c>
      <c r="B158" s="115">
        <f t="shared" si="42"/>
        <v>6.0166131529155438</v>
      </c>
      <c r="C158" s="115">
        <f t="shared" si="42"/>
        <v>5.2182257624387649</v>
      </c>
      <c r="D158" s="116">
        <f t="shared" si="42"/>
        <v>5.4037603191531378</v>
      </c>
      <c r="E158" s="115">
        <f t="shared" si="42"/>
        <v>5.6170521006599774</v>
      </c>
      <c r="F158" s="117">
        <f t="shared" si="43"/>
        <v>3.947099221829764E-2</v>
      </c>
      <c r="G158" s="116">
        <f t="shared" si="44"/>
        <v>0.21329178150683958</v>
      </c>
      <c r="H158" s="115"/>
      <c r="I158" s="111"/>
      <c r="J158" s="135">
        <f t="shared" si="45"/>
        <v>4.9112543730955878</v>
      </c>
      <c r="K158" s="115">
        <f t="shared" si="45"/>
        <v>4.6098628971774565</v>
      </c>
      <c r="L158" s="116">
        <f t="shared" si="45"/>
        <v>4.6108750442164839</v>
      </c>
      <c r="M158" s="135">
        <f t="shared" si="45"/>
        <v>4.7815455148921702</v>
      </c>
      <c r="N158" s="117">
        <f t="shared" si="46"/>
        <v>3.7014768138156739E-2</v>
      </c>
      <c r="O158" s="113">
        <f t="shared" si="47"/>
        <v>0.1706704706756863</v>
      </c>
      <c r="P158" s="116"/>
    </row>
    <row r="159" spans="1:16" x14ac:dyDescent="0.25">
      <c r="A159" s="103" t="s">
        <v>21</v>
      </c>
      <c r="B159" s="104">
        <f t="shared" si="42"/>
        <v>7.9727577992884111</v>
      </c>
      <c r="C159" s="104">
        <f t="shared" si="42"/>
        <v>7.7887118961153297</v>
      </c>
      <c r="D159" s="105">
        <f t="shared" si="42"/>
        <v>7.627898303154538</v>
      </c>
      <c r="E159" s="104">
        <f t="shared" si="42"/>
        <v>7.4447760780016923</v>
      </c>
      <c r="F159" s="106">
        <f t="shared" si="43"/>
        <v>-2.4006904375890148E-2</v>
      </c>
      <c r="G159" s="105">
        <f t="shared" si="44"/>
        <v>-0.18312222515284571</v>
      </c>
      <c r="H159" s="104"/>
      <c r="I159" s="102"/>
      <c r="J159" s="136">
        <f t="shared" si="45"/>
        <v>7.3149244362397381</v>
      </c>
      <c r="K159" s="104">
        <f t="shared" si="45"/>
        <v>7.2389595308242223</v>
      </c>
      <c r="L159" s="105">
        <f t="shared" si="45"/>
        <v>7.0803083218439076</v>
      </c>
      <c r="M159" s="136">
        <f t="shared" si="45"/>
        <v>6.9850488976945142</v>
      </c>
      <c r="N159" s="106">
        <f t="shared" si="46"/>
        <v>-1.3454135020575686E-2</v>
      </c>
      <c r="O159" s="105">
        <f t="shared" si="47"/>
        <v>-9.5259424149393368E-2</v>
      </c>
      <c r="P159" s="105"/>
    </row>
    <row r="160" spans="1:16" x14ac:dyDescent="0.25">
      <c r="A160" s="27" t="s">
        <v>22</v>
      </c>
      <c r="B160" s="124">
        <f t="shared" si="42"/>
        <v>8.3519059543683909</v>
      </c>
      <c r="C160" s="137">
        <f t="shared" si="42"/>
        <v>8.2542349538631044</v>
      </c>
      <c r="D160" s="122">
        <f t="shared" si="42"/>
        <v>7.9262810704206199</v>
      </c>
      <c r="E160" s="137">
        <f t="shared" si="42"/>
        <v>8.053475516524875</v>
      </c>
      <c r="F160" s="138">
        <f t="shared" si="43"/>
        <v>1.6047178364507086E-2</v>
      </c>
      <c r="G160" s="122">
        <f t="shared" si="44"/>
        <v>0.12719444610425512</v>
      </c>
      <c r="H160" s="137"/>
      <c r="I160" s="111"/>
      <c r="J160" s="139">
        <f t="shared" si="45"/>
        <v>8.3159909193599688</v>
      </c>
      <c r="K160" s="137">
        <f t="shared" si="45"/>
        <v>8.3752164864940362</v>
      </c>
      <c r="L160" s="122">
        <f t="shared" si="45"/>
        <v>8.1047537158473837</v>
      </c>
      <c r="M160" s="139">
        <f t="shared" si="45"/>
        <v>7.8933747055105439</v>
      </c>
      <c r="N160" s="138">
        <f t="shared" si="46"/>
        <v>-2.6080867815085673E-2</v>
      </c>
      <c r="O160" s="122">
        <f t="shared" si="47"/>
        <v>-0.21137901033683981</v>
      </c>
      <c r="P160" s="122"/>
    </row>
    <row r="161" spans="1:16" x14ac:dyDescent="0.25">
      <c r="A161" s="31" t="s">
        <v>23</v>
      </c>
      <c r="B161" s="124">
        <f t="shared" si="42"/>
        <v>8.383495145631068</v>
      </c>
      <c r="C161" s="124">
        <f t="shared" si="42"/>
        <v>7.1618691588785044</v>
      </c>
      <c r="D161" s="125">
        <f t="shared" si="42"/>
        <v>8.0764909248055314</v>
      </c>
      <c r="E161" s="124">
        <f t="shared" si="42"/>
        <v>7.3244657653728735</v>
      </c>
      <c r="F161" s="126">
        <f t="shared" si="43"/>
        <v>-9.311285884355347E-2</v>
      </c>
      <c r="G161" s="125">
        <f t="shared" si="44"/>
        <v>-0.75202515943265791</v>
      </c>
      <c r="H161" s="124"/>
      <c r="I161" s="111"/>
      <c r="J161" s="140">
        <f t="shared" si="45"/>
        <v>8.3108477666362806</v>
      </c>
      <c r="K161" s="124">
        <f t="shared" si="45"/>
        <v>7.9105917358544895</v>
      </c>
      <c r="L161" s="125">
        <f t="shared" si="45"/>
        <v>7.5992690636112208</v>
      </c>
      <c r="M161" s="140">
        <f t="shared" si="45"/>
        <v>7.5300399882961084</v>
      </c>
      <c r="N161" s="126">
        <f t="shared" si="46"/>
        <v>-9.1099650157950851E-3</v>
      </c>
      <c r="O161" s="125">
        <f t="shared" si="47"/>
        <v>-6.9229075315112354E-2</v>
      </c>
      <c r="P161" s="125"/>
    </row>
    <row r="162" spans="1:16" x14ac:dyDescent="0.25">
      <c r="A162" s="31" t="s">
        <v>24</v>
      </c>
      <c r="B162" s="124">
        <f t="shared" si="42"/>
        <v>5.397849462365591</v>
      </c>
      <c r="C162" s="124">
        <f t="shared" si="42"/>
        <v>4.3067092651757193</v>
      </c>
      <c r="D162" s="125">
        <f t="shared" si="42"/>
        <v>5.7261410788381744</v>
      </c>
      <c r="E162" s="124">
        <f t="shared" si="42"/>
        <v>5.6435331230283916</v>
      </c>
      <c r="F162" s="126">
        <f t="shared" si="43"/>
        <v>-1.4426461847940275E-2</v>
      </c>
      <c r="G162" s="125">
        <f t="shared" si="44"/>
        <v>-8.2607955809782752E-2</v>
      </c>
      <c r="H162" s="124"/>
      <c r="I162" s="111"/>
      <c r="J162" s="140">
        <f t="shared" si="45"/>
        <v>5.5386313465783665</v>
      </c>
      <c r="K162" s="124">
        <f t="shared" si="45"/>
        <v>5.2739403453689171</v>
      </c>
      <c r="L162" s="125">
        <f t="shared" si="45"/>
        <v>4.807547169811321</v>
      </c>
      <c r="M162" s="140">
        <f t="shared" si="45"/>
        <v>5.0741561541084215</v>
      </c>
      <c r="N162" s="126">
        <f t="shared" si="46"/>
        <v>5.545634288754453E-2</v>
      </c>
      <c r="O162" s="125">
        <f t="shared" si="47"/>
        <v>0.26660898429710045</v>
      </c>
      <c r="P162" s="125"/>
    </row>
    <row r="163" spans="1:16" x14ac:dyDescent="0.25">
      <c r="A163" s="31" t="s">
        <v>25</v>
      </c>
      <c r="B163" s="124">
        <f t="shared" si="42"/>
        <v>7.3712715855572997</v>
      </c>
      <c r="C163" s="124">
        <f t="shared" si="42"/>
        <v>8.4656690140845079</v>
      </c>
      <c r="D163" s="125">
        <f t="shared" si="42"/>
        <v>8.6333021515434982</v>
      </c>
      <c r="E163" s="124">
        <f t="shared" si="42"/>
        <v>9.113725490196078</v>
      </c>
      <c r="F163" s="126">
        <f t="shared" si="43"/>
        <v>5.5647691951414835E-2</v>
      </c>
      <c r="G163" s="125">
        <f t="shared" si="44"/>
        <v>0.4804233386525798</v>
      </c>
      <c r="H163" s="124"/>
      <c r="I163" s="111"/>
      <c r="J163" s="140">
        <f t="shared" si="45"/>
        <v>7.8695575024952866</v>
      </c>
      <c r="K163" s="124">
        <f t="shared" si="45"/>
        <v>8.2777068499877249</v>
      </c>
      <c r="L163" s="125">
        <f t="shared" si="45"/>
        <v>8.2614439942622742</v>
      </c>
      <c r="M163" s="140">
        <f t="shared" si="45"/>
        <v>8.1608954881614402</v>
      </c>
      <c r="N163" s="126">
        <f t="shared" si="46"/>
        <v>-1.2170814953253561E-2</v>
      </c>
      <c r="O163" s="125">
        <f t="shared" si="47"/>
        <v>-0.10054850610083399</v>
      </c>
      <c r="P163" s="125"/>
    </row>
    <row r="164" spans="1:16" x14ac:dyDescent="0.25">
      <c r="A164" s="31" t="s">
        <v>26</v>
      </c>
      <c r="B164" s="124">
        <f t="shared" si="42"/>
        <v>5.3180066079295152</v>
      </c>
      <c r="C164" s="124">
        <f t="shared" si="42"/>
        <v>4.951543942992874</v>
      </c>
      <c r="D164" s="125">
        <f t="shared" si="42"/>
        <v>4.6148618033529676</v>
      </c>
      <c r="E164" s="124">
        <f t="shared" si="42"/>
        <v>5.3828740157480315</v>
      </c>
      <c r="F164" s="126">
        <f t="shared" si="43"/>
        <v>0.16642149757053559</v>
      </c>
      <c r="G164" s="125">
        <f t="shared" si="44"/>
        <v>0.7680122123950639</v>
      </c>
      <c r="H164" s="124"/>
      <c r="I164" s="111"/>
      <c r="J164" s="140">
        <f t="shared" si="45"/>
        <v>4.6003846307945029</v>
      </c>
      <c r="K164" s="124">
        <f t="shared" si="45"/>
        <v>4.4181071648532129</v>
      </c>
      <c r="L164" s="125">
        <f t="shared" si="45"/>
        <v>3.9719867892244638</v>
      </c>
      <c r="M164" s="140">
        <f t="shared" si="45"/>
        <v>4.207686974607852</v>
      </c>
      <c r="N164" s="126">
        <f t="shared" si="46"/>
        <v>5.9340626716789524E-2</v>
      </c>
      <c r="O164" s="125">
        <f t="shared" si="47"/>
        <v>0.23570018538338822</v>
      </c>
      <c r="P164" s="125"/>
    </row>
    <row r="165" spans="1:16" x14ac:dyDescent="0.25">
      <c r="A165" s="31" t="s">
        <v>27</v>
      </c>
      <c r="B165" s="124">
        <f t="shared" si="42"/>
        <v>40.291666666666664</v>
      </c>
      <c r="C165" s="124">
        <f t="shared" si="42"/>
        <v>11.025</v>
      </c>
      <c r="D165" s="125">
        <f t="shared" si="42"/>
        <v>5.4545454545454541</v>
      </c>
      <c r="E165" s="124">
        <f t="shared" si="42"/>
        <v>6.37</v>
      </c>
      <c r="F165" s="126">
        <f t="shared" si="43"/>
        <v>0.1678333333333335</v>
      </c>
      <c r="G165" s="125">
        <f t="shared" si="44"/>
        <v>0.91545454545454596</v>
      </c>
      <c r="H165" s="124"/>
      <c r="I165" s="111"/>
      <c r="J165" s="140">
        <f t="shared" si="45"/>
        <v>8.6221195591673165</v>
      </c>
      <c r="K165" s="124">
        <f t="shared" si="45"/>
        <v>8.2793961716613644</v>
      </c>
      <c r="L165" s="125">
        <f t="shared" si="45"/>
        <v>8.3143518673869998</v>
      </c>
      <c r="M165" s="140">
        <f t="shared" si="45"/>
        <v>8.0492240277524196</v>
      </c>
      <c r="N165" s="126">
        <f t="shared" si="46"/>
        <v>-3.1887974416207054E-2</v>
      </c>
      <c r="O165" s="125">
        <f t="shared" si="47"/>
        <v>-0.2651278396345802</v>
      </c>
      <c r="P165" s="125"/>
    </row>
    <row r="166" spans="1:16" x14ac:dyDescent="0.25">
      <c r="A166" s="31" t="s">
        <v>28</v>
      </c>
      <c r="B166" s="124">
        <f t="shared" si="42"/>
        <v>7.7949999999999999</v>
      </c>
      <c r="C166" s="124">
        <f t="shared" si="42"/>
        <v>7.3143939393939394</v>
      </c>
      <c r="D166" s="125">
        <f t="shared" si="42"/>
        <v>6.6780952380952385</v>
      </c>
      <c r="E166" s="124">
        <f t="shared" si="42"/>
        <v>6.7713920817369093</v>
      </c>
      <c r="F166" s="126">
        <f t="shared" si="43"/>
        <v>1.3970576985703698E-2</v>
      </c>
      <c r="G166" s="125">
        <f t="shared" si="44"/>
        <v>9.329684364167079E-2</v>
      </c>
      <c r="H166" s="124"/>
      <c r="I166" s="111"/>
      <c r="J166" s="140">
        <f t="shared" si="45"/>
        <v>8.188584042888678</v>
      </c>
      <c r="K166" s="124">
        <f t="shared" si="45"/>
        <v>8.1279880478087652</v>
      </c>
      <c r="L166" s="125">
        <f t="shared" si="45"/>
        <v>7.8083153347732184</v>
      </c>
      <c r="M166" s="140">
        <f t="shared" si="45"/>
        <v>7.4690966719492868</v>
      </c>
      <c r="N166" s="126">
        <f t="shared" si="46"/>
        <v>-4.3443258664678908E-2</v>
      </c>
      <c r="O166" s="125">
        <f t="shared" si="47"/>
        <v>-0.33921866282393154</v>
      </c>
      <c r="P166" s="125"/>
    </row>
    <row r="167" spans="1:16" x14ac:dyDescent="0.25">
      <c r="A167" s="31" t="s">
        <v>29</v>
      </c>
      <c r="B167" s="124">
        <f t="shared" si="42"/>
        <v>7.8883124845255077</v>
      </c>
      <c r="C167" s="124">
        <f t="shared" si="42"/>
        <v>7.8666331958895039</v>
      </c>
      <c r="D167" s="125">
        <f>D102/D37</f>
        <v>7.5559684795302493</v>
      </c>
      <c r="E167" s="124">
        <f t="shared" si="42"/>
        <v>7.4690858575950543</v>
      </c>
      <c r="F167" s="126">
        <f t="shared" si="43"/>
        <v>-1.1498542135342071E-2</v>
      </c>
      <c r="G167" s="125">
        <f t="shared" si="44"/>
        <v>-8.6882621935195026E-2</v>
      </c>
      <c r="H167" s="124"/>
      <c r="I167" s="111"/>
      <c r="J167" s="140">
        <f t="shared" si="45"/>
        <v>7.1685918289344883</v>
      </c>
      <c r="K167" s="124">
        <f t="shared" si="45"/>
        <v>7.1121814221793427</v>
      </c>
      <c r="L167" s="125">
        <f t="shared" si="45"/>
        <v>6.9265124815701302</v>
      </c>
      <c r="M167" s="140">
        <f t="shared" si="45"/>
        <v>6.9689758571848213</v>
      </c>
      <c r="N167" s="126">
        <f t="shared" si="46"/>
        <v>6.1305564275926372E-3</v>
      </c>
      <c r="O167" s="125">
        <f t="shared" si="47"/>
        <v>4.2463375614691046E-2</v>
      </c>
      <c r="P167" s="125"/>
    </row>
    <row r="168" spans="1:16" x14ac:dyDescent="0.25">
      <c r="A168" s="31" t="s">
        <v>30</v>
      </c>
      <c r="B168" s="124">
        <f t="shared" si="42"/>
        <v>8.5792806352831263</v>
      </c>
      <c r="C168" s="124">
        <f t="shared" si="42"/>
        <v>7.5561617736208539</v>
      </c>
      <c r="D168" s="125">
        <f t="shared" si="42"/>
        <v>7.9846147064009871</v>
      </c>
      <c r="E168" s="124">
        <f t="shared" si="42"/>
        <v>7.2255403337190636</v>
      </c>
      <c r="F168" s="126">
        <f t="shared" si="43"/>
        <v>-9.5067126040959793E-2</v>
      </c>
      <c r="G168" s="125">
        <f t="shared" si="44"/>
        <v>-0.75907437268192357</v>
      </c>
      <c r="H168" s="124"/>
      <c r="I168" s="111"/>
      <c r="J168" s="140">
        <f t="shared" si="45"/>
        <v>7.0003533348575226</v>
      </c>
      <c r="K168" s="124">
        <f t="shared" si="45"/>
        <v>6.945878377105096</v>
      </c>
      <c r="L168" s="125">
        <f t="shared" si="45"/>
        <v>7.0045589524220659</v>
      </c>
      <c r="M168" s="140">
        <f t="shared" si="45"/>
        <v>6.6008291200747928</v>
      </c>
      <c r="N168" s="126">
        <f t="shared" si="46"/>
        <v>-5.7638151822202888E-2</v>
      </c>
      <c r="O168" s="125">
        <f t="shared" si="47"/>
        <v>-0.40372983234727311</v>
      </c>
      <c r="P168" s="125"/>
    </row>
    <row r="169" spans="1:16" x14ac:dyDescent="0.25">
      <c r="A169" s="31" t="s">
        <v>31</v>
      </c>
      <c r="B169" s="124">
        <f t="shared" ref="B169:E184" si="48">B104/B39</f>
        <v>9.1117812852311157</v>
      </c>
      <c r="C169" s="124">
        <f t="shared" si="48"/>
        <v>8.9361268822512958</v>
      </c>
      <c r="D169" s="125">
        <f t="shared" si="48"/>
        <v>9.1491673172001047</v>
      </c>
      <c r="E169" s="124">
        <f t="shared" si="48"/>
        <v>9.0368547099521024</v>
      </c>
      <c r="F169" s="126">
        <f t="shared" si="43"/>
        <v>-1.2275719019463005E-2</v>
      </c>
      <c r="G169" s="125">
        <f t="shared" si="44"/>
        <v>-0.11231260724800229</v>
      </c>
      <c r="H169" s="124"/>
      <c r="I169" s="111"/>
      <c r="J169" s="140">
        <f t="shared" ref="J169:M184" si="49">J104/J39</f>
        <v>8.0585359578026505</v>
      </c>
      <c r="K169" s="124">
        <f t="shared" si="49"/>
        <v>7.8479134360837195</v>
      </c>
      <c r="L169" s="125">
        <f t="shared" si="49"/>
        <v>7.9817254174397032</v>
      </c>
      <c r="M169" s="140">
        <f t="shared" si="49"/>
        <v>7.7154939880217617</v>
      </c>
      <c r="N169" s="126">
        <f t="shared" si="46"/>
        <v>-3.3355122544836968E-2</v>
      </c>
      <c r="O169" s="125">
        <f t="shared" si="47"/>
        <v>-0.26623142941794153</v>
      </c>
      <c r="P169" s="125"/>
    </row>
    <row r="170" spans="1:16" x14ac:dyDescent="0.25">
      <c r="A170" s="31" t="s">
        <v>32</v>
      </c>
      <c r="B170" s="124">
        <f t="shared" si="48"/>
        <v>7.9576511861009021</v>
      </c>
      <c r="C170" s="124">
        <f t="shared" si="48"/>
        <v>7.8802510864316755</v>
      </c>
      <c r="D170" s="125">
        <f>D105/D40</f>
        <v>7.407176008568368</v>
      </c>
      <c r="E170" s="124">
        <f t="shared" si="48"/>
        <v>7.8518447897797694</v>
      </c>
      <c r="F170" s="126">
        <f t="shared" si="43"/>
        <v>6.003216079880147E-2</v>
      </c>
      <c r="G170" s="125">
        <f t="shared" si="44"/>
        <v>0.44466878121140141</v>
      </c>
      <c r="H170" s="124"/>
      <c r="I170" s="111"/>
      <c r="J170" s="140">
        <f t="shared" si="49"/>
        <v>7.7771875128194612</v>
      </c>
      <c r="K170" s="124">
        <f t="shared" si="49"/>
        <v>7.6141515606358006</v>
      </c>
      <c r="L170" s="125">
        <f t="shared" si="49"/>
        <v>7.5932261265779557</v>
      </c>
      <c r="M170" s="140">
        <f t="shared" si="49"/>
        <v>7.5847684054522304</v>
      </c>
      <c r="N170" s="126">
        <f t="shared" si="46"/>
        <v>-1.1138508171277817E-3</v>
      </c>
      <c r="O170" s="125">
        <f t="shared" si="47"/>
        <v>-8.4577211257252927E-3</v>
      </c>
      <c r="P170" s="125"/>
    </row>
    <row r="171" spans="1:16" x14ac:dyDescent="0.25">
      <c r="A171" s="31" t="s">
        <v>33</v>
      </c>
      <c r="B171" s="124">
        <f t="shared" si="48"/>
        <v>9.1728325558951269</v>
      </c>
      <c r="C171" s="124">
        <f t="shared" si="48"/>
        <v>8.0488055191287984</v>
      </c>
      <c r="D171" s="125">
        <f t="shared" si="48"/>
        <v>8.1168983957219254</v>
      </c>
      <c r="E171" s="124">
        <f t="shared" si="48"/>
        <v>7.9025110782865582</v>
      </c>
      <c r="F171" s="126">
        <f t="shared" si="43"/>
        <v>-2.6412467790450811E-2</v>
      </c>
      <c r="G171" s="125">
        <f t="shared" si="44"/>
        <v>-0.21438731743536721</v>
      </c>
      <c r="H171" s="124"/>
      <c r="I171" s="111"/>
      <c r="J171" s="140">
        <f t="shared" si="49"/>
        <v>7.7298327165358254</v>
      </c>
      <c r="K171" s="124">
        <f t="shared" si="49"/>
        <v>7.4108011725951224</v>
      </c>
      <c r="L171" s="125">
        <f t="shared" si="49"/>
        <v>7.3240511744181385</v>
      </c>
      <c r="M171" s="140">
        <f t="shared" si="49"/>
        <v>7.105520342982814</v>
      </c>
      <c r="N171" s="126">
        <f t="shared" si="46"/>
        <v>-2.9837425521905381E-2</v>
      </c>
      <c r="O171" s="125">
        <f t="shared" si="47"/>
        <v>-0.21853083143532448</v>
      </c>
      <c r="P171" s="125"/>
    </row>
    <row r="172" spans="1:16" x14ac:dyDescent="0.25">
      <c r="A172" s="31" t="s">
        <v>34</v>
      </c>
      <c r="B172" s="124">
        <f t="shared" si="48"/>
        <v>11.216430358632193</v>
      </c>
      <c r="C172" s="124">
        <f t="shared" si="48"/>
        <v>9.8766011955593509</v>
      </c>
      <c r="D172" s="125">
        <f t="shared" si="48"/>
        <v>10.835529526598341</v>
      </c>
      <c r="E172" s="124">
        <f t="shared" si="48"/>
        <v>10.06544372830937</v>
      </c>
      <c r="F172" s="126">
        <f t="shared" si="43"/>
        <v>-7.1070435127200349E-2</v>
      </c>
      <c r="G172" s="125">
        <f t="shared" si="44"/>
        <v>-0.77008579828897084</v>
      </c>
      <c r="H172" s="124"/>
      <c r="I172" s="111"/>
      <c r="J172" s="140">
        <f t="shared" si="49"/>
        <v>9.6684293585093712</v>
      </c>
      <c r="K172" s="124">
        <f t="shared" si="49"/>
        <v>9.0303480926223791</v>
      </c>
      <c r="L172" s="125">
        <f t="shared" si="49"/>
        <v>8.9592592592592588</v>
      </c>
      <c r="M172" s="140">
        <f t="shared" si="49"/>
        <v>9.1414202660769703</v>
      </c>
      <c r="N172" s="126">
        <f t="shared" si="46"/>
        <v>2.0332150409583249E-2</v>
      </c>
      <c r="O172" s="125">
        <f t="shared" si="47"/>
        <v>0.18216100681771152</v>
      </c>
      <c r="P172" s="125"/>
    </row>
    <row r="173" spans="1:16" x14ac:dyDescent="0.25">
      <c r="A173" s="31" t="s">
        <v>35</v>
      </c>
      <c r="B173" s="124">
        <f t="shared" si="48"/>
        <v>7.4401913875598087</v>
      </c>
      <c r="C173" s="124">
        <f t="shared" si="48"/>
        <v>7.116930500794445</v>
      </c>
      <c r="D173" s="125">
        <f t="shared" si="48"/>
        <v>6.9116122953715697</v>
      </c>
      <c r="E173" s="124">
        <f t="shared" si="48"/>
        <v>6.5992582602832099</v>
      </c>
      <c r="F173" s="126">
        <f t="shared" si="43"/>
        <v>-4.5192644167487583E-2</v>
      </c>
      <c r="G173" s="125">
        <f t="shared" si="44"/>
        <v>-0.31235403508835979</v>
      </c>
      <c r="H173" s="124"/>
      <c r="I173" s="111"/>
      <c r="J173" s="140">
        <f t="shared" si="49"/>
        <v>6.7028346657012303</v>
      </c>
      <c r="K173" s="124">
        <f t="shared" si="49"/>
        <v>6.4481804937072491</v>
      </c>
      <c r="L173" s="125">
        <f t="shared" si="49"/>
        <v>6.3574980111376291</v>
      </c>
      <c r="M173" s="140">
        <f t="shared" si="49"/>
        <v>6.1727739272052418</v>
      </c>
      <c r="N173" s="126">
        <f t="shared" si="46"/>
        <v>-2.9056097793309754E-2</v>
      </c>
      <c r="O173" s="125">
        <f t="shared" si="47"/>
        <v>-0.18472408393238737</v>
      </c>
      <c r="P173" s="125"/>
    </row>
    <row r="174" spans="1:16" x14ac:dyDescent="0.25">
      <c r="A174" s="31" t="s">
        <v>36</v>
      </c>
      <c r="B174" s="124">
        <f t="shared" si="48"/>
        <v>10.006644518272426</v>
      </c>
      <c r="C174" s="124">
        <f t="shared" si="48"/>
        <v>8.5518018018018012</v>
      </c>
      <c r="D174" s="125">
        <f t="shared" si="48"/>
        <v>9.2969696969696969</v>
      </c>
      <c r="E174" s="124">
        <f t="shared" si="48"/>
        <v>6.6191904047976013</v>
      </c>
      <c r="F174" s="126">
        <f t="shared" si="43"/>
        <v>-0.28802710769778084</v>
      </c>
      <c r="G174" s="125">
        <f t="shared" si="44"/>
        <v>-2.6777792921720955</v>
      </c>
      <c r="H174" s="124"/>
      <c r="I174" s="111"/>
      <c r="J174" s="140">
        <f t="shared" si="49"/>
        <v>9.0772962142781815</v>
      </c>
      <c r="K174" s="124">
        <f t="shared" si="49"/>
        <v>9.3773387454810688</v>
      </c>
      <c r="L174" s="125">
        <f t="shared" si="49"/>
        <v>9.1031865042174314</v>
      </c>
      <c r="M174" s="140">
        <f t="shared" si="49"/>
        <v>8.9931541326890159</v>
      </c>
      <c r="N174" s="126">
        <f t="shared" si="46"/>
        <v>-1.2087236867819651E-2</v>
      </c>
      <c r="O174" s="125">
        <f t="shared" si="47"/>
        <v>-0.1100323715284155</v>
      </c>
      <c r="P174" s="125"/>
    </row>
    <row r="175" spans="1:16" x14ac:dyDescent="0.25">
      <c r="A175" s="31" t="s">
        <v>37</v>
      </c>
      <c r="B175" s="124">
        <f t="shared" si="48"/>
        <v>7.1160714285714288</v>
      </c>
      <c r="C175" s="124">
        <f t="shared" si="48"/>
        <v>6.934895833333333</v>
      </c>
      <c r="D175" s="125">
        <f t="shared" si="48"/>
        <v>6.5912806539509541</v>
      </c>
      <c r="E175" s="124">
        <f t="shared" si="48"/>
        <v>6.2125279642058162</v>
      </c>
      <c r="F175" s="126">
        <f t="shared" si="43"/>
        <v>-5.7462685877001096E-2</v>
      </c>
      <c r="G175" s="125">
        <f t="shared" si="44"/>
        <v>-0.37875268974513787</v>
      </c>
      <c r="H175" s="124"/>
      <c r="I175" s="111"/>
      <c r="J175" s="140">
        <f t="shared" si="49"/>
        <v>7.8438279070915504</v>
      </c>
      <c r="K175" s="124">
        <f t="shared" si="49"/>
        <v>7.9995420472896432</v>
      </c>
      <c r="L175" s="125">
        <f t="shared" si="49"/>
        <v>8.5196258862573533</v>
      </c>
      <c r="M175" s="140">
        <f t="shared" si="49"/>
        <v>7.9353123615418699</v>
      </c>
      <c r="N175" s="126">
        <f t="shared" si="46"/>
        <v>-6.8584411160355629E-2</v>
      </c>
      <c r="O175" s="125">
        <f t="shared" si="47"/>
        <v>-0.58431352471548337</v>
      </c>
      <c r="P175" s="125"/>
    </row>
    <row r="176" spans="1:16" x14ac:dyDescent="0.25">
      <c r="A176" s="31" t="s">
        <v>38</v>
      </c>
      <c r="B176" s="124">
        <f t="shared" si="48"/>
        <v>7.956099620092866</v>
      </c>
      <c r="C176" s="124">
        <f t="shared" si="48"/>
        <v>7.8081072245831971</v>
      </c>
      <c r="D176" s="125">
        <f t="shared" si="48"/>
        <v>7.3218534752661242</v>
      </c>
      <c r="E176" s="124">
        <f t="shared" si="48"/>
        <v>7.2456250000000004</v>
      </c>
      <c r="F176" s="126">
        <f t="shared" si="43"/>
        <v>-1.0411089968357157E-2</v>
      </c>
      <c r="G176" s="125">
        <f t="shared" si="44"/>
        <v>-7.6228475266123752E-2</v>
      </c>
      <c r="H176" s="124"/>
      <c r="I176" s="111"/>
      <c r="J176" s="140">
        <f t="shared" si="49"/>
        <v>6.933056154939214</v>
      </c>
      <c r="K176" s="124">
        <f t="shared" si="49"/>
        <v>6.6775873581126195</v>
      </c>
      <c r="L176" s="125">
        <f t="shared" si="49"/>
        <v>6.524742832795666</v>
      </c>
      <c r="M176" s="140">
        <f t="shared" si="49"/>
        <v>6.2295209116401171</v>
      </c>
      <c r="N176" s="126">
        <f t="shared" si="46"/>
        <v>-4.5246522157418867E-2</v>
      </c>
      <c r="O176" s="125">
        <f t="shared" si="47"/>
        <v>-0.29522192115554891</v>
      </c>
      <c r="P176" s="125"/>
    </row>
    <row r="177" spans="1:16" x14ac:dyDescent="0.25">
      <c r="A177" s="31" t="s">
        <v>39</v>
      </c>
      <c r="B177" s="124">
        <f t="shared" si="48"/>
        <v>9.0526315789473681</v>
      </c>
      <c r="C177" s="124">
        <f t="shared" si="48"/>
        <v>7.8510125361620062</v>
      </c>
      <c r="D177" s="125">
        <f t="shared" si="48"/>
        <v>6.5291402192729375</v>
      </c>
      <c r="E177" s="124">
        <f t="shared" si="48"/>
        <v>6.7772906619903548</v>
      </c>
      <c r="F177" s="126">
        <f t="shared" si="43"/>
        <v>3.8006603378637482E-2</v>
      </c>
      <c r="G177" s="125">
        <f t="shared" si="44"/>
        <v>0.24815044271741726</v>
      </c>
      <c r="H177" s="124"/>
      <c r="I177" s="111"/>
      <c r="J177" s="140">
        <f t="shared" si="49"/>
        <v>6.7490174500864644</v>
      </c>
      <c r="K177" s="124">
        <f t="shared" si="49"/>
        <v>6.586340728726177</v>
      </c>
      <c r="L177" s="125">
        <f t="shared" si="49"/>
        <v>6.2197571673765175</v>
      </c>
      <c r="M177" s="140">
        <f t="shared" si="49"/>
        <v>6.1385439216133078</v>
      </c>
      <c r="N177" s="126">
        <f t="shared" si="46"/>
        <v>-1.3057301688430001E-2</v>
      </c>
      <c r="O177" s="125">
        <f t="shared" si="47"/>
        <v>-8.1213245763209763E-2</v>
      </c>
      <c r="P177" s="125"/>
    </row>
    <row r="178" spans="1:16" x14ac:dyDescent="0.25">
      <c r="A178" s="31" t="s">
        <v>40</v>
      </c>
      <c r="B178" s="124">
        <f t="shared" si="48"/>
        <v>6.5825422551516555</v>
      </c>
      <c r="C178" s="124">
        <f t="shared" si="48"/>
        <v>6.8960062240663902</v>
      </c>
      <c r="D178" s="125">
        <f t="shared" si="48"/>
        <v>6.2427628237684107</v>
      </c>
      <c r="E178" s="124">
        <f t="shared" si="48"/>
        <v>6.191235059760956</v>
      </c>
      <c r="F178" s="126">
        <f t="shared" si="43"/>
        <v>-8.2539999455482072E-3</v>
      </c>
      <c r="G178" s="125">
        <f t="shared" si="44"/>
        <v>-5.1527764007454735E-2</v>
      </c>
      <c r="H178" s="124"/>
      <c r="I178" s="111"/>
      <c r="J178" s="140">
        <f t="shared" si="49"/>
        <v>5.7225440090857465</v>
      </c>
      <c r="K178" s="124">
        <f t="shared" si="49"/>
        <v>5.8598267736594067</v>
      </c>
      <c r="L178" s="125">
        <f t="shared" si="49"/>
        <v>5.4453472974599739</v>
      </c>
      <c r="M178" s="140">
        <f t="shared" si="49"/>
        <v>5.353187745808321</v>
      </c>
      <c r="N178" s="126">
        <f t="shared" si="46"/>
        <v>-1.6924458003742315E-2</v>
      </c>
      <c r="O178" s="125">
        <f t="shared" si="47"/>
        <v>-9.2159551651652905E-2</v>
      </c>
      <c r="P178" s="125"/>
    </row>
    <row r="179" spans="1:16" x14ac:dyDescent="0.25">
      <c r="A179" s="31" t="s">
        <v>41</v>
      </c>
      <c r="B179" s="124">
        <f t="shared" si="48"/>
        <v>8.0720338983050848</v>
      </c>
      <c r="C179" s="124">
        <f t="shared" si="48"/>
        <v>8.1596330275229363</v>
      </c>
      <c r="D179" s="125">
        <f t="shared" si="48"/>
        <v>6.7960199004975124</v>
      </c>
      <c r="E179" s="124">
        <f t="shared" si="48"/>
        <v>6.3285123966942152</v>
      </c>
      <c r="F179" s="126">
        <f t="shared" si="43"/>
        <v>-6.8791367689943428E-2</v>
      </c>
      <c r="G179" s="125">
        <f t="shared" si="44"/>
        <v>-0.4675075038032972</v>
      </c>
      <c r="H179" s="124"/>
      <c r="I179" s="111"/>
      <c r="J179" s="140">
        <f t="shared" si="49"/>
        <v>7.1576698476000571</v>
      </c>
      <c r="K179" s="124">
        <f t="shared" si="49"/>
        <v>6.8765080206814266</v>
      </c>
      <c r="L179" s="125">
        <f t="shared" si="49"/>
        <v>6.4235776707686822</v>
      </c>
      <c r="M179" s="140">
        <f t="shared" si="49"/>
        <v>6.3069494584837544</v>
      </c>
      <c r="N179" s="126">
        <f t="shared" si="46"/>
        <v>-1.815627026908373E-2</v>
      </c>
      <c r="O179" s="125">
        <f t="shared" si="47"/>
        <v>-0.11662821228492781</v>
      </c>
      <c r="P179" s="125"/>
    </row>
    <row r="180" spans="1:16" x14ac:dyDescent="0.25">
      <c r="A180" s="31" t="s">
        <v>42</v>
      </c>
      <c r="B180" s="124">
        <f t="shared" si="48"/>
        <v>7.2334164588528678</v>
      </c>
      <c r="C180" s="124">
        <f t="shared" si="48"/>
        <v>6.8796847635726799</v>
      </c>
      <c r="D180" s="125">
        <f t="shared" si="48"/>
        <v>6.8670299727520439</v>
      </c>
      <c r="E180" s="124">
        <f t="shared" si="48"/>
        <v>6.9492676714073447</v>
      </c>
      <c r="F180" s="126">
        <f t="shared" si="43"/>
        <v>1.1975730262080653E-2</v>
      </c>
      <c r="G180" s="125">
        <f t="shared" si="44"/>
        <v>8.2237698655300839E-2</v>
      </c>
      <c r="H180" s="124"/>
      <c r="I180" s="111"/>
      <c r="J180" s="140">
        <f t="shared" si="49"/>
        <v>6.2355587984920344</v>
      </c>
      <c r="K180" s="124">
        <f t="shared" si="49"/>
        <v>6.0160645225266913</v>
      </c>
      <c r="L180" s="125">
        <f t="shared" si="49"/>
        <v>5.9882023797485422</v>
      </c>
      <c r="M180" s="140">
        <f t="shared" si="49"/>
        <v>5.8920575228942509</v>
      </c>
      <c r="N180" s="126">
        <f t="shared" si="46"/>
        <v>-1.6055712675884681E-2</v>
      </c>
      <c r="O180" s="125">
        <f t="shared" si="47"/>
        <v>-9.6144856854291305E-2</v>
      </c>
      <c r="P180" s="125"/>
    </row>
    <row r="181" spans="1:16" x14ac:dyDescent="0.25">
      <c r="A181" s="31" t="s">
        <v>43</v>
      </c>
      <c r="B181" s="124">
        <f t="shared" si="48"/>
        <v>7.7736888497135306</v>
      </c>
      <c r="C181" s="124">
        <f t="shared" si="48"/>
        <v>7.8595239828226218</v>
      </c>
      <c r="D181" s="125">
        <f t="shared" si="48"/>
        <v>8.357263513513514</v>
      </c>
      <c r="E181" s="124">
        <f t="shared" si="48"/>
        <v>7.648892674616695</v>
      </c>
      <c r="F181" s="126">
        <f t="shared" si="43"/>
        <v>-8.4761098863449624E-2</v>
      </c>
      <c r="G181" s="125">
        <f t="shared" si="44"/>
        <v>-0.70837083889681907</v>
      </c>
      <c r="H181" s="124"/>
      <c r="I181" s="111"/>
      <c r="J181" s="140">
        <f t="shared" si="49"/>
        <v>7.0356924599132791</v>
      </c>
      <c r="K181" s="124">
        <f t="shared" si="49"/>
        <v>6.933809140094394</v>
      </c>
      <c r="L181" s="125">
        <f t="shared" si="49"/>
        <v>6.8459680851063833</v>
      </c>
      <c r="M181" s="140">
        <f t="shared" si="49"/>
        <v>6.6976784494448465</v>
      </c>
      <c r="N181" s="126">
        <f t="shared" si="46"/>
        <v>-2.1660871598882525E-2</v>
      </c>
      <c r="O181" s="125">
        <f t="shared" si="47"/>
        <v>-0.14828963566153686</v>
      </c>
      <c r="P181" s="125"/>
    </row>
    <row r="182" spans="1:16" x14ac:dyDescent="0.25">
      <c r="A182" s="31" t="s">
        <v>44</v>
      </c>
      <c r="B182" s="124">
        <f t="shared" si="48"/>
        <v>8.7934825284648603</v>
      </c>
      <c r="C182" s="124">
        <f t="shared" si="48"/>
        <v>7.7149716281099954</v>
      </c>
      <c r="D182" s="125">
        <f t="shared" si="48"/>
        <v>7.9034090909090908</v>
      </c>
      <c r="E182" s="124">
        <f t="shared" si="48"/>
        <v>7.8729326341266637</v>
      </c>
      <c r="F182" s="126">
        <f t="shared" si="43"/>
        <v>-3.856115308200736E-3</v>
      </c>
      <c r="G182" s="125">
        <f t="shared" si="44"/>
        <v>-3.0476456782427164E-2</v>
      </c>
      <c r="H182" s="124"/>
      <c r="I182" s="111"/>
      <c r="J182" s="140">
        <f t="shared" si="49"/>
        <v>7.2830637960115094</v>
      </c>
      <c r="K182" s="124">
        <f t="shared" si="49"/>
        <v>7.1360544217687076</v>
      </c>
      <c r="L182" s="125">
        <f t="shared" si="49"/>
        <v>7.0169213414008818</v>
      </c>
      <c r="M182" s="140">
        <f t="shared" si="49"/>
        <v>6.7711580919248009</v>
      </c>
      <c r="N182" s="126">
        <f t="shared" si="46"/>
        <v>-3.5024370021941253E-2</v>
      </c>
      <c r="O182" s="125">
        <f t="shared" si="47"/>
        <v>-0.24576324947608086</v>
      </c>
      <c r="P182" s="125"/>
    </row>
    <row r="183" spans="1:16" x14ac:dyDescent="0.25">
      <c r="A183" s="52" t="s">
        <v>45</v>
      </c>
      <c r="B183" s="124">
        <f t="shared" si="48"/>
        <v>7.8699186991869921</v>
      </c>
      <c r="C183" s="124">
        <f t="shared" si="48"/>
        <v>6.7359550561797752</v>
      </c>
      <c r="D183" s="125">
        <f t="shared" si="48"/>
        <v>6.7425742574257423</v>
      </c>
      <c r="E183" s="124">
        <f t="shared" si="48"/>
        <v>7.045045045045045</v>
      </c>
      <c r="F183" s="126">
        <f t="shared" si="43"/>
        <v>4.4859837811379588E-2</v>
      </c>
      <c r="G183" s="125">
        <f t="shared" si="44"/>
        <v>0.30247078761930268</v>
      </c>
      <c r="H183" s="124"/>
      <c r="I183" s="111"/>
      <c r="J183" s="140">
        <f t="shared" si="49"/>
        <v>6.9499069216449483</v>
      </c>
      <c r="K183" s="124">
        <f t="shared" si="49"/>
        <v>6.2058088093864203</v>
      </c>
      <c r="L183" s="125">
        <f t="shared" si="49"/>
        <v>5.7954022988505747</v>
      </c>
      <c r="M183" s="140">
        <f t="shared" si="49"/>
        <v>5.645521554612464</v>
      </c>
      <c r="N183" s="126">
        <f t="shared" si="46"/>
        <v>-2.5862008624981447E-2</v>
      </c>
      <c r="O183" s="125">
        <f t="shared" si="47"/>
        <v>-0.14988074423811071</v>
      </c>
      <c r="P183" s="125"/>
    </row>
    <row r="184" spans="1:16" x14ac:dyDescent="0.25">
      <c r="A184" s="34" t="s">
        <v>46</v>
      </c>
      <c r="B184" s="124">
        <f t="shared" si="48"/>
        <v>6.476325014388113</v>
      </c>
      <c r="C184" s="124">
        <f t="shared" si="48"/>
        <v>6.5056173903955692</v>
      </c>
      <c r="D184" s="125">
        <f t="shared" si="48"/>
        <v>6.5786856529355262</v>
      </c>
      <c r="E184" s="124">
        <f t="shared" si="48"/>
        <v>5.9394172887069585</v>
      </c>
      <c r="F184" s="126">
        <f t="shared" si="43"/>
        <v>-9.717265696428512E-2</v>
      </c>
      <c r="G184" s="125">
        <f t="shared" si="44"/>
        <v>-0.6392683642285677</v>
      </c>
      <c r="H184" s="124"/>
      <c r="I184" s="111"/>
      <c r="J184" s="140">
        <f t="shared" si="49"/>
        <v>6.0023109411108457</v>
      </c>
      <c r="K184" s="124">
        <f t="shared" si="49"/>
        <v>6.0343375143098896</v>
      </c>
      <c r="L184" s="125">
        <f t="shared" si="49"/>
        <v>5.7993597951344427</v>
      </c>
      <c r="M184" s="140">
        <f t="shared" si="49"/>
        <v>5.500999607404947</v>
      </c>
      <c r="N184" s="126">
        <f t="shared" si="46"/>
        <v>-5.1447090415016938E-2</v>
      </c>
      <c r="O184" s="125">
        <f t="shared" si="47"/>
        <v>-0.29836018772949569</v>
      </c>
      <c r="P184" s="125"/>
    </row>
    <row r="185" spans="1:16" ht="21" x14ac:dyDescent="0.35">
      <c r="A185" s="93" t="s">
        <v>65</v>
      </c>
      <c r="B185" s="93"/>
      <c r="C185" s="93"/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</row>
    <row r="186" spans="1:16" x14ac:dyDescent="0.25">
      <c r="A186" s="67"/>
      <c r="B186" s="11" t="s">
        <v>154</v>
      </c>
      <c r="C186" s="12"/>
      <c r="D186" s="12"/>
      <c r="E186" s="12"/>
      <c r="F186" s="12"/>
      <c r="G186" s="12"/>
      <c r="H186" s="13"/>
      <c r="I186" s="94"/>
      <c r="J186" s="11" t="str">
        <f>J$5</f>
        <v>acumulado agosto</v>
      </c>
      <c r="K186" s="12"/>
      <c r="L186" s="12"/>
      <c r="M186" s="12"/>
      <c r="N186" s="12"/>
      <c r="O186" s="12"/>
      <c r="P186" s="13"/>
    </row>
    <row r="187" spans="1:16" x14ac:dyDescent="0.25">
      <c r="A187" s="15"/>
      <c r="B187" s="95">
        <f>B$6</f>
        <v>2023</v>
      </c>
      <c r="C187" s="96">
        <f>C$6</f>
        <v>2024</v>
      </c>
      <c r="D187" s="96">
        <f>D$6</f>
        <v>2025</v>
      </c>
      <c r="E187" s="96">
        <f>E$6</f>
        <v>2026</v>
      </c>
      <c r="F187" s="17" t="str">
        <f>CONCATENATE("var ",RIGHT(E187,2),"/",RIGHT(D187,2))</f>
        <v>var 26/25</v>
      </c>
      <c r="G187" s="97" t="str">
        <f>CONCATENATE("dif ",RIGHT(E187,2),"-",RIGHT(D187,2))</f>
        <v>dif 26-25</v>
      </c>
      <c r="H187" s="96"/>
      <c r="I187" s="94"/>
      <c r="J187" s="95">
        <f>J$6</f>
        <v>2023</v>
      </c>
      <c r="K187" s="96">
        <f>K$6</f>
        <v>2024</v>
      </c>
      <c r="L187" s="96">
        <f>L$6</f>
        <v>2025</v>
      </c>
      <c r="M187" s="96">
        <f>M$6</f>
        <v>2026</v>
      </c>
      <c r="N187" s="17" t="str">
        <f>CONCATENATE("var ",RIGHT(M187,2),"/",RIGHT(L187,2))</f>
        <v>var 26/25</v>
      </c>
      <c r="O187" s="97" t="str">
        <f>CONCATENATE("dif ",RIGHT(M187,2),"-",RIGHT(L187,2))</f>
        <v>dif 26-25</v>
      </c>
      <c r="P187" s="96"/>
    </row>
    <row r="188" spans="1:16" x14ac:dyDescent="0.25">
      <c r="A188" s="98" t="s">
        <v>48</v>
      </c>
      <c r="B188" s="99">
        <f t="shared" ref="B188:E198" si="50">B123/B58</f>
        <v>7.1886712827646573</v>
      </c>
      <c r="C188" s="131">
        <f t="shared" si="50"/>
        <v>6.9057111120553083</v>
      </c>
      <c r="D188" s="131">
        <f>D123/D58</f>
        <v>6.7346586569228544</v>
      </c>
      <c r="E188" s="99">
        <f>E123/E58</f>
        <v>6.5764700242299066</v>
      </c>
      <c r="F188" s="101">
        <f t="shared" ref="F188:F198" si="51">E188/D188-1</f>
        <v>-2.3488737997186981E-2</v>
      </c>
      <c r="G188" s="100">
        <f t="shared" ref="G188:G198" si="52">E188-D188</f>
        <v>-0.15818863269294781</v>
      </c>
      <c r="H188" s="131"/>
      <c r="I188" s="102"/>
      <c r="J188" s="99">
        <f t="shared" ref="J188:M198" si="53">J123/J58</f>
        <v>6.6373214426989104</v>
      </c>
      <c r="K188" s="99">
        <f t="shared" si="53"/>
        <v>6.597698978376096</v>
      </c>
      <c r="L188" s="131">
        <f>L123/L58</f>
        <v>6.4405564404706377</v>
      </c>
      <c r="M188" s="99">
        <f>M123/M58</f>
        <v>6.3186999593075308</v>
      </c>
      <c r="N188" s="101">
        <f t="shared" ref="N188:N198" si="54">M188/L188-1</f>
        <v>-1.8920179069838672E-2</v>
      </c>
      <c r="O188" s="105">
        <f t="shared" ref="O188:O198" si="55">M188-L188</f>
        <v>-0.12185648116310688</v>
      </c>
      <c r="P188" s="99"/>
    </row>
    <row r="189" spans="1:16" x14ac:dyDescent="0.25">
      <c r="A189" s="141" t="s">
        <v>49</v>
      </c>
      <c r="B189" s="142">
        <f t="shared" si="50"/>
        <v>7.6174015116125862</v>
      </c>
      <c r="C189" s="142">
        <f t="shared" si="50"/>
        <v>7.4361541399893953</v>
      </c>
      <c r="D189" s="143">
        <f>D124/D59</f>
        <v>7.4029519665557544</v>
      </c>
      <c r="E189" s="142">
        <f>E124/E59</f>
        <v>7.3744121243474581</v>
      </c>
      <c r="F189" s="144">
        <f t="shared" si="51"/>
        <v>-3.8551975397422833E-3</v>
      </c>
      <c r="G189" s="122">
        <f t="shared" si="52"/>
        <v>-2.8539842208296307E-2</v>
      </c>
      <c r="H189" s="143"/>
      <c r="I189" s="111"/>
      <c r="J189" s="142">
        <f t="shared" si="53"/>
        <v>7.1968352000025657</v>
      </c>
      <c r="K189" s="142">
        <f t="shared" si="53"/>
        <v>7.1092240508722337</v>
      </c>
      <c r="L189" s="143">
        <f t="shared" si="53"/>
        <v>7.0681956482211046</v>
      </c>
      <c r="M189" s="142">
        <f t="shared" si="53"/>
        <v>7.09922417869537</v>
      </c>
      <c r="N189" s="144">
        <f t="shared" si="54"/>
        <v>4.3898799663355526E-3</v>
      </c>
      <c r="O189" s="122">
        <f t="shared" si="55"/>
        <v>3.1028530474265459E-2</v>
      </c>
      <c r="P189" s="142"/>
    </row>
    <row r="190" spans="1:16" x14ac:dyDescent="0.25">
      <c r="A190" s="145" t="s">
        <v>50</v>
      </c>
      <c r="B190" s="124">
        <f t="shared" si="50"/>
        <v>8.1097716550938816</v>
      </c>
      <c r="C190" s="124">
        <f t="shared" si="50"/>
        <v>7.4201266434724724</v>
      </c>
      <c r="D190" s="125">
        <f t="shared" si="50"/>
        <v>7.3521215652005045</v>
      </c>
      <c r="E190" s="124">
        <f t="shared" si="50"/>
        <v>7.042919414328825</v>
      </c>
      <c r="F190" s="126">
        <f t="shared" si="51"/>
        <v>-4.2056180400391274E-2</v>
      </c>
      <c r="G190" s="125">
        <f t="shared" si="52"/>
        <v>-0.30920215087167957</v>
      </c>
      <c r="H190" s="125"/>
      <c r="I190" s="111"/>
      <c r="J190" s="124">
        <f t="shared" si="53"/>
        <v>7.3710159287956909</v>
      </c>
      <c r="K190" s="124">
        <f t="shared" si="53"/>
        <v>7.2464901827046004</v>
      </c>
      <c r="L190" s="125">
        <f t="shared" si="53"/>
        <v>7.0431518450149388</v>
      </c>
      <c r="M190" s="124">
        <f t="shared" si="53"/>
        <v>6.7617516344144937</v>
      </c>
      <c r="N190" s="126">
        <f t="shared" si="54"/>
        <v>-3.9953733327447227E-2</v>
      </c>
      <c r="O190" s="125">
        <f t="shared" si="55"/>
        <v>-0.28140021060044518</v>
      </c>
      <c r="P190" s="124"/>
    </row>
    <row r="191" spans="1:16" x14ac:dyDescent="0.25">
      <c r="A191" s="145" t="s">
        <v>51</v>
      </c>
      <c r="B191" s="124">
        <f t="shared" si="50"/>
        <v>4.0678571428571431</v>
      </c>
      <c r="C191" s="124">
        <f t="shared" si="50"/>
        <v>5.2682695349572919</v>
      </c>
      <c r="D191" s="125">
        <f t="shared" si="50"/>
        <v>4.6939937375462568</v>
      </c>
      <c r="E191" s="124">
        <f t="shared" si="50"/>
        <v>3.4601960315562992</v>
      </c>
      <c r="F191" s="126">
        <f t="shared" si="51"/>
        <v>-0.26284604858354887</v>
      </c>
      <c r="G191" s="125">
        <f t="shared" si="52"/>
        <v>-1.2337977059899576</v>
      </c>
      <c r="H191" s="125"/>
      <c r="I191" s="111"/>
      <c r="J191" s="124">
        <f t="shared" si="53"/>
        <v>3.3130862125797846</v>
      </c>
      <c r="K191" s="124">
        <f t="shared" si="53"/>
        <v>4.0661613821407299</v>
      </c>
      <c r="L191" s="125">
        <f t="shared" si="53"/>
        <v>4.5684522745952902</v>
      </c>
      <c r="M191" s="124">
        <f t="shared" si="53"/>
        <v>3.519460989561833</v>
      </c>
      <c r="N191" s="126">
        <f t="shared" si="54"/>
        <v>-0.22961633874710563</v>
      </c>
      <c r="O191" s="125">
        <f t="shared" si="55"/>
        <v>-1.0489912850334573</v>
      </c>
      <c r="P191" s="124"/>
    </row>
    <row r="192" spans="1:16" x14ac:dyDescent="0.25">
      <c r="A192" s="145" t="s">
        <v>52</v>
      </c>
      <c r="B192" s="124">
        <f t="shared" si="50"/>
        <v>6.5705482072584172</v>
      </c>
      <c r="C192" s="124">
        <f t="shared" si="50"/>
        <v>6.1984073500011228</v>
      </c>
      <c r="D192" s="125">
        <f t="shared" si="50"/>
        <v>5.8762391361601267</v>
      </c>
      <c r="E192" s="124">
        <f t="shared" si="50"/>
        <v>5.8993156297756419</v>
      </c>
      <c r="F192" s="126">
        <f t="shared" si="51"/>
        <v>3.9270855186119835E-3</v>
      </c>
      <c r="G192" s="125">
        <f t="shared" si="52"/>
        <v>2.3076493615515226E-2</v>
      </c>
      <c r="H192" s="125"/>
      <c r="I192" s="111"/>
      <c r="J192" s="124">
        <f t="shared" si="53"/>
        <v>6.3703943897915076</v>
      </c>
      <c r="K192" s="124">
        <f t="shared" si="53"/>
        <v>6.2253041125277297</v>
      </c>
      <c r="L192" s="125">
        <f t="shared" si="53"/>
        <v>6.0275326654054115</v>
      </c>
      <c r="M192" s="124">
        <f t="shared" si="53"/>
        <v>5.8947586910756797</v>
      </c>
      <c r="N192" s="126">
        <f t="shared" si="54"/>
        <v>-2.2027914521604908E-2</v>
      </c>
      <c r="O192" s="125">
        <f t="shared" si="55"/>
        <v>-0.13277397432973181</v>
      </c>
      <c r="P192" s="124"/>
    </row>
    <row r="193" spans="1:16" x14ac:dyDescent="0.25">
      <c r="A193" s="145" t="s">
        <v>53</v>
      </c>
      <c r="B193" s="124">
        <f t="shared" si="50"/>
        <v>6.6659301811754306</v>
      </c>
      <c r="C193" s="124">
        <f t="shared" si="50"/>
        <v>6.823486671813269</v>
      </c>
      <c r="D193" s="125">
        <f t="shared" si="50"/>
        <v>6.1420068777003793</v>
      </c>
      <c r="E193" s="124">
        <f t="shared" si="50"/>
        <v>5.5799663682225153</v>
      </c>
      <c r="F193" s="126">
        <f t="shared" si="51"/>
        <v>-9.1507632711785081E-2</v>
      </c>
      <c r="G193" s="125">
        <f t="shared" si="52"/>
        <v>-0.56204050947786399</v>
      </c>
      <c r="H193" s="125"/>
      <c r="I193" s="111"/>
      <c r="J193" s="124">
        <f t="shared" si="53"/>
        <v>5.5603863303942065</v>
      </c>
      <c r="K193" s="124">
        <f t="shared" si="53"/>
        <v>6.1874370672401575</v>
      </c>
      <c r="L193" s="125">
        <f t="shared" si="53"/>
        <v>5.6507785850288483</v>
      </c>
      <c r="M193" s="124">
        <f t="shared" si="53"/>
        <v>5.5070621742584231</v>
      </c>
      <c r="N193" s="126">
        <f t="shared" si="54"/>
        <v>-2.5433028140792291E-2</v>
      </c>
      <c r="O193" s="125">
        <f t="shared" si="55"/>
        <v>-0.14371641077042518</v>
      </c>
      <c r="P193" s="124"/>
    </row>
    <row r="194" spans="1:16" x14ac:dyDescent="0.25">
      <c r="A194" s="145" t="s">
        <v>54</v>
      </c>
      <c r="B194" s="124">
        <f t="shared" si="50"/>
        <v>2.8928833455612621</v>
      </c>
      <c r="C194" s="124">
        <f t="shared" si="50"/>
        <v>2.8021182816919938</v>
      </c>
      <c r="D194" s="125">
        <f t="shared" si="50"/>
        <v>2.8997583829335847</v>
      </c>
      <c r="E194" s="124">
        <f t="shared" si="50"/>
        <v>2.6663517118719429</v>
      </c>
      <c r="F194" s="126">
        <f t="shared" si="51"/>
        <v>-8.0491765257184045E-2</v>
      </c>
      <c r="G194" s="125">
        <f t="shared" si="52"/>
        <v>-0.23340667106164181</v>
      </c>
      <c r="H194" s="125"/>
      <c r="I194" s="111"/>
      <c r="J194" s="124">
        <f t="shared" si="53"/>
        <v>2.3805315289302884</v>
      </c>
      <c r="K194" s="124">
        <f t="shared" si="53"/>
        <v>2.4026666007330988</v>
      </c>
      <c r="L194" s="125">
        <f t="shared" si="53"/>
        <v>2.2065274252077334</v>
      </c>
      <c r="M194" s="124">
        <f t="shared" si="53"/>
        <v>2.2028317312589465</v>
      </c>
      <c r="N194" s="126">
        <f t="shared" si="54"/>
        <v>-1.6748914636485202E-3</v>
      </c>
      <c r="O194" s="125">
        <f t="shared" si="55"/>
        <v>-3.6956939487868823E-3</v>
      </c>
      <c r="P194" s="124"/>
    </row>
    <row r="195" spans="1:16" x14ac:dyDescent="0.25">
      <c r="A195" s="145" t="s">
        <v>55</v>
      </c>
      <c r="B195" s="124">
        <f t="shared" si="50"/>
        <v>2.5556512378902045</v>
      </c>
      <c r="C195" s="124">
        <f t="shared" si="50"/>
        <v>3.1938599517074855</v>
      </c>
      <c r="D195" s="125">
        <f t="shared" si="50"/>
        <v>2.856691765848919</v>
      </c>
      <c r="E195" s="124">
        <f t="shared" si="50"/>
        <v>2.6590653153153152</v>
      </c>
      <c r="F195" s="126">
        <f t="shared" si="51"/>
        <v>-6.9180179988678425E-2</v>
      </c>
      <c r="G195" s="125">
        <f t="shared" si="52"/>
        <v>-0.19762645053360384</v>
      </c>
      <c r="H195" s="125"/>
      <c r="I195" s="111"/>
      <c r="J195" s="124">
        <f t="shared" si="53"/>
        <v>2.5597711001310879</v>
      </c>
      <c r="K195" s="124">
        <f t="shared" si="53"/>
        <v>2.7385391114745161</v>
      </c>
      <c r="L195" s="125">
        <f t="shared" si="53"/>
        <v>2.7831010936545826</v>
      </c>
      <c r="M195" s="124">
        <f t="shared" si="53"/>
        <v>2.5650819293791831</v>
      </c>
      <c r="N195" s="126">
        <f t="shared" si="54"/>
        <v>-7.8336775035760975E-2</v>
      </c>
      <c r="O195" s="125">
        <f t="shared" si="55"/>
        <v>-0.21801916427539947</v>
      </c>
      <c r="P195" s="124"/>
    </row>
    <row r="196" spans="1:16" x14ac:dyDescent="0.25">
      <c r="A196" s="145" t="s">
        <v>56</v>
      </c>
      <c r="B196" s="124">
        <f t="shared" si="50"/>
        <v>7.1337124926456168</v>
      </c>
      <c r="C196" s="124">
        <f t="shared" si="50"/>
        <v>7.0900904459101861</v>
      </c>
      <c r="D196" s="125">
        <f t="shared" si="50"/>
        <v>7.4288856592953376</v>
      </c>
      <c r="E196" s="124">
        <f t="shared" si="50"/>
        <v>6.8819586537783106</v>
      </c>
      <c r="F196" s="126">
        <f t="shared" si="51"/>
        <v>-7.3621674986030894E-2</v>
      </c>
      <c r="G196" s="125">
        <f t="shared" si="52"/>
        <v>-0.546927005517027</v>
      </c>
      <c r="H196" s="125"/>
      <c r="I196" s="111"/>
      <c r="J196" s="124">
        <f t="shared" si="53"/>
        <v>6.7606620365123824</v>
      </c>
      <c r="K196" s="124">
        <f t="shared" si="53"/>
        <v>6.9595080083241019</v>
      </c>
      <c r="L196" s="125">
        <f t="shared" si="53"/>
        <v>7.0748538073423548</v>
      </c>
      <c r="M196" s="124">
        <f t="shared" si="53"/>
        <v>6.8226025798463459</v>
      </c>
      <c r="N196" s="126">
        <f t="shared" si="54"/>
        <v>-3.5654620486181621E-2</v>
      </c>
      <c r="O196" s="125">
        <f t="shared" si="55"/>
        <v>-0.25225122749600892</v>
      </c>
      <c r="P196" s="124"/>
    </row>
    <row r="197" spans="1:16" x14ac:dyDescent="0.25">
      <c r="A197" s="146" t="s">
        <v>57</v>
      </c>
      <c r="B197" s="124">
        <f t="shared" si="50"/>
        <v>6.3387567424175435</v>
      </c>
      <c r="C197" s="125">
        <f t="shared" si="50"/>
        <v>6.7142914171656685</v>
      </c>
      <c r="D197" s="125">
        <f t="shared" si="50"/>
        <v>6.431723969763472</v>
      </c>
      <c r="E197" s="147">
        <f t="shared" si="50"/>
        <v>6.1640051101884383</v>
      </c>
      <c r="F197" s="148">
        <f t="shared" si="51"/>
        <v>-4.1624743355532901E-2</v>
      </c>
      <c r="G197" s="125">
        <f t="shared" si="52"/>
        <v>-0.26771885957503372</v>
      </c>
      <c r="H197" s="125"/>
      <c r="I197" s="111"/>
      <c r="J197" s="124">
        <f t="shared" si="53"/>
        <v>5.8775778125543381</v>
      </c>
      <c r="K197" s="125">
        <f t="shared" si="53"/>
        <v>6.0332457781389168</v>
      </c>
      <c r="L197" s="125">
        <f t="shared" si="53"/>
        <v>5.8826064215957974</v>
      </c>
      <c r="M197" s="147">
        <f t="shared" si="53"/>
        <v>5.8474441817299621</v>
      </c>
      <c r="N197" s="148">
        <f t="shared" si="54"/>
        <v>-5.9773232043452973E-3</v>
      </c>
      <c r="O197" s="125">
        <f t="shared" si="55"/>
        <v>-3.5162239865835332E-2</v>
      </c>
      <c r="P197" s="147"/>
    </row>
    <row r="198" spans="1:16" x14ac:dyDescent="0.25">
      <c r="A198" s="149" t="s">
        <v>58</v>
      </c>
      <c r="B198" s="127">
        <f t="shared" si="50"/>
        <v>5.6687255881551462</v>
      </c>
      <c r="C198" s="127">
        <f t="shared" si="50"/>
        <v>5.4308755760368665</v>
      </c>
      <c r="D198" s="150">
        <f t="shared" si="50"/>
        <v>5.5069120783632197</v>
      </c>
      <c r="E198" s="127">
        <f t="shared" si="50"/>
        <v>4.883925367778974</v>
      </c>
      <c r="F198" s="129">
        <f t="shared" si="51"/>
        <v>-0.11312813818691136</v>
      </c>
      <c r="G198" s="125">
        <f t="shared" si="52"/>
        <v>-0.62298671058424571</v>
      </c>
      <c r="H198" s="150"/>
      <c r="I198" s="111"/>
      <c r="J198" s="127">
        <f t="shared" si="53"/>
        <v>6.6835419203394295</v>
      </c>
      <c r="K198" s="127">
        <f t="shared" si="53"/>
        <v>5.9718873097783787</v>
      </c>
      <c r="L198" s="150">
        <f t="shared" si="53"/>
        <v>5.9162562759747281</v>
      </c>
      <c r="M198" s="127">
        <f t="shared" si="53"/>
        <v>5.3666310516602609</v>
      </c>
      <c r="N198" s="129">
        <f t="shared" si="54"/>
        <v>-9.2900847880176385E-2</v>
      </c>
      <c r="O198" s="125">
        <f t="shared" si="55"/>
        <v>-0.54962522431446725</v>
      </c>
      <c r="P198" s="127"/>
    </row>
    <row r="199" spans="1:16" ht="21" x14ac:dyDescent="0.35">
      <c r="A199" s="151" t="s">
        <v>66</v>
      </c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  <c r="P199" s="151"/>
    </row>
    <row r="200" spans="1:16" x14ac:dyDescent="0.25">
      <c r="A200" s="67"/>
      <c r="B200" s="11" t="s">
        <v>154</v>
      </c>
      <c r="C200" s="12"/>
      <c r="D200" s="12"/>
      <c r="E200" s="12"/>
      <c r="F200" s="12"/>
      <c r="G200" s="12"/>
      <c r="H200" s="13"/>
      <c r="I200" s="152"/>
      <c r="J200" s="11" t="str">
        <f>J$5</f>
        <v>acumulado agosto</v>
      </c>
      <c r="K200" s="12"/>
      <c r="L200" s="12"/>
      <c r="M200" s="12"/>
      <c r="N200" s="12"/>
      <c r="O200" s="12"/>
      <c r="P200" s="13"/>
    </row>
    <row r="201" spans="1:16" x14ac:dyDescent="0.25">
      <c r="A201" s="15"/>
      <c r="B201" s="17">
        <f>B$6</f>
        <v>2023</v>
      </c>
      <c r="C201" s="17">
        <f>C$6</f>
        <v>2024</v>
      </c>
      <c r="D201" s="17">
        <f>D$6</f>
        <v>2025</v>
      </c>
      <c r="E201" s="17">
        <f>E$6</f>
        <v>2026</v>
      </c>
      <c r="F201" s="17" t="str">
        <f>CONCATENATE("var ",RIGHT(E201,2),"/",RIGHT(D201,2))</f>
        <v>var 26/25</v>
      </c>
      <c r="G201" s="17" t="str">
        <f>CONCATENATE("dif ",RIGHT(E201,2),"-",RIGHT(D201,2))</f>
        <v>dif 26-25</v>
      </c>
      <c r="H201" s="153"/>
      <c r="I201" s="152"/>
      <c r="J201" s="17">
        <f>J$6</f>
        <v>2023</v>
      </c>
      <c r="K201" s="17">
        <f>K$6</f>
        <v>2024</v>
      </c>
      <c r="L201" s="17">
        <f>L$6</f>
        <v>2025</v>
      </c>
      <c r="M201" s="17">
        <f>M$6</f>
        <v>2026</v>
      </c>
      <c r="N201" s="17" t="str">
        <f>CONCATENATE("var ",RIGHT(M201,2),"/",RIGHT(L201,2))</f>
        <v>var 26/25</v>
      </c>
      <c r="O201" s="17" t="str">
        <f>CONCATENATE("dif ",RIGHT(M201,2),"-",RIGHT(L201,2))</f>
        <v>dif 26-25</v>
      </c>
      <c r="P201" s="153"/>
    </row>
    <row r="202" spans="1:16" x14ac:dyDescent="0.25">
      <c r="A202" s="154" t="s">
        <v>4</v>
      </c>
      <c r="B202" s="155">
        <v>0.83629999999999993</v>
      </c>
      <c r="C202" s="155">
        <v>0.86360000000000003</v>
      </c>
      <c r="D202" s="155">
        <v>0.8395999999999999</v>
      </c>
      <c r="E202" s="155">
        <v>0.82319999999999993</v>
      </c>
      <c r="F202" s="155">
        <f>E202/D202-1</f>
        <v>-1.9533111005240578E-2</v>
      </c>
      <c r="G202" s="156">
        <f t="shared" ref="G202:G213" si="56">(E202-D202)*100</f>
        <v>-1.639999999999997</v>
      </c>
      <c r="H202" s="157"/>
      <c r="I202" s="158"/>
      <c r="J202" s="155">
        <v>0.74855472155460334</v>
      </c>
      <c r="K202" s="155">
        <v>0.77966052929860497</v>
      </c>
      <c r="L202" s="155">
        <v>0.76992093582256393</v>
      </c>
      <c r="M202" s="155">
        <v>0.73515683539199506</v>
      </c>
      <c r="N202" s="155">
        <f>M202/L202-1</f>
        <v>-4.5152818702647424E-2</v>
      </c>
      <c r="O202" s="156">
        <f>(M202-L202)*100</f>
        <v>-3.4764100430568878</v>
      </c>
      <c r="P202" s="157"/>
    </row>
    <row r="203" spans="1:16" x14ac:dyDescent="0.25">
      <c r="A203" s="159" t="s">
        <v>5</v>
      </c>
      <c r="B203" s="155">
        <v>0.8901</v>
      </c>
      <c r="C203" s="155">
        <v>0.90249999999999997</v>
      </c>
      <c r="D203" s="155">
        <v>0.86959999999999993</v>
      </c>
      <c r="E203" s="155">
        <v>0.85719999999999996</v>
      </c>
      <c r="F203" s="160">
        <f t="shared" ref="F203:F213" si="57">E203/D203-1</f>
        <v>-1.4259429622815012E-2</v>
      </c>
      <c r="G203" s="161">
        <f t="shared" si="56"/>
        <v>-1.2399999999999967</v>
      </c>
      <c r="H203" s="162"/>
      <c r="I203" s="158"/>
      <c r="J203" s="160">
        <v>0.80243585551110341</v>
      </c>
      <c r="K203" s="160">
        <v>0.81696827716701648</v>
      </c>
      <c r="L203" s="160">
        <v>0.80081193365490222</v>
      </c>
      <c r="M203" s="160">
        <v>0.76599507447726689</v>
      </c>
      <c r="N203" s="160">
        <f t="shared" ref="N203:N213" si="58">M203/L203-1</f>
        <v>-4.3476948474945099E-2</v>
      </c>
      <c r="O203" s="161">
        <f>(M203-L203)*100</f>
        <v>-3.4816859177635329</v>
      </c>
      <c r="P203" s="162"/>
    </row>
    <row r="204" spans="1:16" x14ac:dyDescent="0.25">
      <c r="A204" s="163" t="s">
        <v>6</v>
      </c>
      <c r="B204" s="164">
        <v>0.82989999999999997</v>
      </c>
      <c r="C204" s="164">
        <v>0.95150000000000001</v>
      </c>
      <c r="D204" s="164">
        <v>0.82269999999999999</v>
      </c>
      <c r="E204" s="164">
        <v>0.78139999999999998</v>
      </c>
      <c r="F204" s="164">
        <f t="shared" si="57"/>
        <v>-5.0200559134556899E-2</v>
      </c>
      <c r="G204" s="165">
        <f t="shared" si="56"/>
        <v>-4.1300000000000008</v>
      </c>
      <c r="H204" s="166"/>
      <c r="I204" s="167"/>
      <c r="J204" s="164">
        <v>0.77711092553910799</v>
      </c>
      <c r="K204" s="164">
        <v>0.8109992591323002</v>
      </c>
      <c r="L204" s="164">
        <v>0.75464955290624824</v>
      </c>
      <c r="M204" s="164">
        <v>0.71455703137873894</v>
      </c>
      <c r="N204" s="164">
        <f>M204/L204-1</f>
        <v>-5.3127337547750564E-2</v>
      </c>
      <c r="O204" s="165">
        <f t="shared" ref="O204:O213" si="59">(M204-L204)*100</f>
        <v>-4.0092521527509302</v>
      </c>
      <c r="P204" s="166"/>
    </row>
    <row r="205" spans="1:16" x14ac:dyDescent="0.25">
      <c r="A205" s="31" t="s">
        <v>7</v>
      </c>
      <c r="B205" s="33">
        <v>0.93049999999999999</v>
      </c>
      <c r="C205" s="33">
        <v>0.93090000000000006</v>
      </c>
      <c r="D205" s="33">
        <v>0.92500000000000004</v>
      </c>
      <c r="E205" s="33">
        <v>0.90989999999999993</v>
      </c>
      <c r="F205" s="33">
        <f t="shared" si="57"/>
        <v>-1.6324324324324402E-2</v>
      </c>
      <c r="G205" s="168">
        <f t="shared" si="56"/>
        <v>-1.5100000000000113</v>
      </c>
      <c r="H205" s="169"/>
      <c r="I205" s="167"/>
      <c r="J205" s="33">
        <v>0.84350134661558196</v>
      </c>
      <c r="K205" s="33">
        <v>0.85698181861988054</v>
      </c>
      <c r="L205" s="33">
        <v>0.84591515138241313</v>
      </c>
      <c r="M205" s="33">
        <v>0.8098283385332351</v>
      </c>
      <c r="N205" s="33">
        <f t="shared" si="58"/>
        <v>-4.2660085695597427E-2</v>
      </c>
      <c r="O205" s="168">
        <f>(M205-L205)*100</f>
        <v>-3.6086812849178029</v>
      </c>
      <c r="P205" s="169"/>
    </row>
    <row r="206" spans="1:16" x14ac:dyDescent="0.25">
      <c r="A206" s="31" t="s">
        <v>8</v>
      </c>
      <c r="B206" s="33">
        <v>0.84609999999999996</v>
      </c>
      <c r="C206" s="33">
        <v>0.78599999999999992</v>
      </c>
      <c r="D206" s="33">
        <v>0.75650000000000006</v>
      </c>
      <c r="E206" s="33">
        <v>0.76840000000000008</v>
      </c>
      <c r="F206" s="33">
        <f>E206/D206-1</f>
        <v>1.5730337078651679E-2</v>
      </c>
      <c r="G206" s="168">
        <f t="shared" si="56"/>
        <v>1.1900000000000022</v>
      </c>
      <c r="H206" s="169"/>
      <c r="I206" s="167"/>
      <c r="J206" s="33">
        <v>0.70894934518285635</v>
      </c>
      <c r="K206" s="33">
        <v>0.70504658032667245</v>
      </c>
      <c r="L206" s="33">
        <v>0.71609304607684765</v>
      </c>
      <c r="M206" s="33">
        <v>0.69128661542250447</v>
      </c>
      <c r="N206" s="33">
        <f t="shared" si="58"/>
        <v>-3.4641351134809151E-2</v>
      </c>
      <c r="O206" s="168">
        <f t="shared" si="59"/>
        <v>-2.4806430654343181</v>
      </c>
      <c r="P206" s="169"/>
    </row>
    <row r="207" spans="1:16" x14ac:dyDescent="0.25">
      <c r="A207" s="31" t="s">
        <v>9</v>
      </c>
      <c r="B207" s="33">
        <v>0.57950000000000002</v>
      </c>
      <c r="C207" s="33">
        <v>0.57069999999999999</v>
      </c>
      <c r="D207" s="33">
        <v>0.60199999999999998</v>
      </c>
      <c r="E207" s="33">
        <v>0.62880000000000003</v>
      </c>
      <c r="F207" s="33">
        <f t="shared" si="57"/>
        <v>4.4518272425249306E-2</v>
      </c>
      <c r="G207" s="168">
        <f t="shared" si="56"/>
        <v>2.6800000000000046</v>
      </c>
      <c r="H207" s="169"/>
      <c r="I207" s="167"/>
      <c r="J207" s="33">
        <v>0.5675959793217763</v>
      </c>
      <c r="K207" s="33">
        <v>0.58369103801550981</v>
      </c>
      <c r="L207" s="33">
        <v>0.58750429300605167</v>
      </c>
      <c r="M207" s="33">
        <v>0.56718390712916733</v>
      </c>
      <c r="N207" s="33">
        <f t="shared" si="58"/>
        <v>-3.4587638113948271E-2</v>
      </c>
      <c r="O207" s="168">
        <f t="shared" si="59"/>
        <v>-2.0320385876884339</v>
      </c>
      <c r="P207" s="169"/>
    </row>
    <row r="208" spans="1:16" x14ac:dyDescent="0.25">
      <c r="A208" s="170" t="s">
        <v>10</v>
      </c>
      <c r="B208" s="171">
        <v>0.64</v>
      </c>
      <c r="C208" s="171">
        <v>0.56119999999999992</v>
      </c>
      <c r="D208" s="171">
        <v>0.57899999999999996</v>
      </c>
      <c r="E208" s="171">
        <v>0.64400000000000002</v>
      </c>
      <c r="F208" s="171">
        <f t="shared" si="57"/>
        <v>0.11226252158894656</v>
      </c>
      <c r="G208" s="172">
        <f t="shared" si="56"/>
        <v>6.5000000000000053</v>
      </c>
      <c r="H208" s="173"/>
      <c r="I208" s="167"/>
      <c r="J208" s="171">
        <v>0.65785706265439026</v>
      </c>
      <c r="K208" s="171">
        <v>0.63042080145215873</v>
      </c>
      <c r="L208" s="171">
        <v>0.60587756726542696</v>
      </c>
      <c r="M208" s="171">
        <v>0.59319262050746313</v>
      </c>
      <c r="N208" s="171">
        <f t="shared" si="58"/>
        <v>-2.0936485262552651E-2</v>
      </c>
      <c r="O208" s="172">
        <f t="shared" si="59"/>
        <v>-1.2684946757963833</v>
      </c>
      <c r="P208" s="173"/>
    </row>
    <row r="209" spans="1:16" x14ac:dyDescent="0.25">
      <c r="A209" s="159" t="s">
        <v>11</v>
      </c>
      <c r="B209" s="155">
        <v>0.70459999999999989</v>
      </c>
      <c r="C209" s="155">
        <v>0.76349999999999996</v>
      </c>
      <c r="D209" s="155">
        <v>0.7651</v>
      </c>
      <c r="E209" s="155">
        <v>0.74010000000000009</v>
      </c>
      <c r="F209" s="160">
        <f t="shared" si="57"/>
        <v>-3.267546725918169E-2</v>
      </c>
      <c r="G209" s="161">
        <f t="shared" si="56"/>
        <v>-2.4999999999999911</v>
      </c>
      <c r="H209" s="162"/>
      <c r="I209" s="158"/>
      <c r="J209" s="160">
        <v>0.61676501457831789</v>
      </c>
      <c r="K209" s="160">
        <v>0.68454420151530782</v>
      </c>
      <c r="L209" s="160">
        <v>0.69320644979244905</v>
      </c>
      <c r="M209" s="160">
        <v>0.65692918368001341</v>
      </c>
      <c r="N209" s="160">
        <f t="shared" si="58"/>
        <v>-5.233255709507223E-2</v>
      </c>
      <c r="O209" s="161">
        <f t="shared" si="59"/>
        <v>-3.6277266112435647</v>
      </c>
      <c r="P209" s="162"/>
    </row>
    <row r="210" spans="1:16" x14ac:dyDescent="0.25">
      <c r="A210" s="37" t="s">
        <v>12</v>
      </c>
      <c r="B210" s="164">
        <v>0.78560000000000008</v>
      </c>
      <c r="C210" s="164">
        <v>0.98069999999999991</v>
      </c>
      <c r="D210" s="164">
        <v>0.72389999999999999</v>
      </c>
      <c r="E210" s="164">
        <v>0.96879999999999999</v>
      </c>
      <c r="F210" s="164">
        <f t="shared" si="57"/>
        <v>0.33830639591103751</v>
      </c>
      <c r="G210" s="165">
        <f t="shared" si="56"/>
        <v>24.490000000000002</v>
      </c>
      <c r="H210" s="166"/>
      <c r="I210" s="167"/>
      <c r="J210" s="164">
        <v>0.66694464369371209</v>
      </c>
      <c r="K210" s="164">
        <v>0.89305287847472192</v>
      </c>
      <c r="L210" s="164">
        <v>0.84255566586830155</v>
      </c>
      <c r="M210" s="164">
        <v>0.85489760546552918</v>
      </c>
      <c r="N210" s="164">
        <f t="shared" si="58"/>
        <v>1.4648218624829346E-2</v>
      </c>
      <c r="O210" s="165">
        <f t="shared" si="59"/>
        <v>1.2341939597227625</v>
      </c>
      <c r="P210" s="166"/>
    </row>
    <row r="211" spans="1:16" x14ac:dyDescent="0.25">
      <c r="A211" s="31" t="s">
        <v>8</v>
      </c>
      <c r="B211" s="33">
        <v>0.73140000000000005</v>
      </c>
      <c r="C211" s="33">
        <v>0.78620000000000001</v>
      </c>
      <c r="D211" s="33">
        <v>0.80549999999999999</v>
      </c>
      <c r="E211" s="33">
        <v>0.77639999999999998</v>
      </c>
      <c r="F211" s="33">
        <f t="shared" si="57"/>
        <v>-3.6126629422718826E-2</v>
      </c>
      <c r="G211" s="168">
        <f t="shared" si="56"/>
        <v>-2.9100000000000015</v>
      </c>
      <c r="H211" s="169"/>
      <c r="I211" s="167"/>
      <c r="J211" s="33">
        <v>0.63496528716632905</v>
      </c>
      <c r="K211" s="33">
        <v>0.70052280269805256</v>
      </c>
      <c r="L211" s="33">
        <v>0.72086298310504016</v>
      </c>
      <c r="M211" s="33">
        <v>0.66852759853665278</v>
      </c>
      <c r="N211" s="33">
        <f t="shared" si="58"/>
        <v>-7.2601015442571804E-2</v>
      </c>
      <c r="O211" s="168">
        <f t="shared" si="59"/>
        <v>-5.2335384568387378</v>
      </c>
      <c r="P211" s="169"/>
    </row>
    <row r="212" spans="1:16" x14ac:dyDescent="0.25">
      <c r="A212" s="31" t="s">
        <v>9</v>
      </c>
      <c r="B212" s="33">
        <v>0.6341</v>
      </c>
      <c r="C212" s="33">
        <v>0.67549999999999999</v>
      </c>
      <c r="D212" s="33">
        <v>0.6734</v>
      </c>
      <c r="E212" s="33">
        <v>0.61580000000000001</v>
      </c>
      <c r="F212" s="33">
        <f t="shared" si="57"/>
        <v>-8.5536085536085493E-2</v>
      </c>
      <c r="G212" s="168">
        <f t="shared" si="56"/>
        <v>-5.759999999999998</v>
      </c>
      <c r="H212" s="169"/>
      <c r="I212" s="167"/>
      <c r="J212" s="33">
        <v>0.56253978773671631</v>
      </c>
      <c r="K212" s="33">
        <v>0.6068686166867725</v>
      </c>
      <c r="L212" s="33">
        <v>0.58707271228079605</v>
      </c>
      <c r="M212" s="33">
        <v>0.5736641841798451</v>
      </c>
      <c r="N212" s="33">
        <f t="shared" si="58"/>
        <v>-2.2839637783296673E-2</v>
      </c>
      <c r="O212" s="168">
        <f t="shared" si="59"/>
        <v>-1.3408528100950945</v>
      </c>
      <c r="P212" s="169"/>
    </row>
    <row r="213" spans="1:16" x14ac:dyDescent="0.25">
      <c r="A213" s="38" t="s">
        <v>10</v>
      </c>
      <c r="B213" s="92">
        <v>0.67659999999999998</v>
      </c>
      <c r="C213" s="92">
        <v>0.71450000000000002</v>
      </c>
      <c r="D213" s="92">
        <v>0.76230000000000009</v>
      </c>
      <c r="E213" s="92">
        <v>0.71489999999999998</v>
      </c>
      <c r="F213" s="92">
        <f t="shared" si="57"/>
        <v>-6.2180243998425921E-2</v>
      </c>
      <c r="G213" s="174">
        <f t="shared" si="56"/>
        <v>-4.7400000000000109</v>
      </c>
      <c r="H213" s="175"/>
      <c r="I213" s="167"/>
      <c r="J213" s="92">
        <v>0.61849979764231777</v>
      </c>
      <c r="K213" s="92">
        <v>0.66102089496644056</v>
      </c>
      <c r="L213" s="92">
        <v>0.69417717726854633</v>
      </c>
      <c r="M213" s="92">
        <v>0.66932292149411443</v>
      </c>
      <c r="N213" s="92">
        <f t="shared" si="58"/>
        <v>-3.5803907976676208E-2</v>
      </c>
      <c r="O213" s="174">
        <f t="shared" si="59"/>
        <v>-2.4854255774431899</v>
      </c>
      <c r="P213" s="175"/>
    </row>
    <row r="214" spans="1:16" x14ac:dyDescent="0.25">
      <c r="A214" s="42" t="s">
        <v>13</v>
      </c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4"/>
    </row>
    <row r="215" spans="1:16" ht="21" x14ac:dyDescent="0.35">
      <c r="A215" s="151" t="s">
        <v>67</v>
      </c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  <c r="P215" s="151"/>
    </row>
    <row r="216" spans="1:16" x14ac:dyDescent="0.25">
      <c r="A216" s="67"/>
      <c r="B216" s="11" t="s">
        <v>154</v>
      </c>
      <c r="C216" s="12"/>
      <c r="D216" s="12"/>
      <c r="E216" s="12"/>
      <c r="F216" s="12"/>
      <c r="G216" s="12"/>
      <c r="H216" s="13"/>
      <c r="I216" s="152"/>
      <c r="J216" s="11" t="str">
        <f>J$5</f>
        <v>acumulado agosto</v>
      </c>
      <c r="K216" s="12"/>
      <c r="L216" s="12"/>
      <c r="M216" s="12"/>
      <c r="N216" s="12"/>
      <c r="O216" s="12"/>
      <c r="P216" s="13"/>
    </row>
    <row r="217" spans="1:16" x14ac:dyDescent="0.25">
      <c r="A217" s="10"/>
      <c r="B217" s="17">
        <f>B$6</f>
        <v>2023</v>
      </c>
      <c r="C217" s="17">
        <f>C$6</f>
        <v>2024</v>
      </c>
      <c r="D217" s="17">
        <f>D$6</f>
        <v>2025</v>
      </c>
      <c r="E217" s="17">
        <f>E$6</f>
        <v>2026</v>
      </c>
      <c r="F217" s="17" t="str">
        <f>CONCATENATE("var ",RIGHT(E217,2),"/",RIGHT(D217,2))</f>
        <v>var 26/25</v>
      </c>
      <c r="G217" s="17" t="str">
        <f>CONCATENATE("dif ",RIGHT(E217,2),"-",RIGHT(D217,2))</f>
        <v>dif 26-25</v>
      </c>
      <c r="H217" s="153"/>
      <c r="I217" s="152"/>
      <c r="J217" s="17">
        <f>J$6</f>
        <v>2023</v>
      </c>
      <c r="K217" s="17">
        <f>K$6</f>
        <v>2024</v>
      </c>
      <c r="L217" s="17">
        <f>L$6</f>
        <v>2025</v>
      </c>
      <c r="M217" s="17">
        <f>M$6</f>
        <v>2026</v>
      </c>
      <c r="N217" s="17" t="str">
        <f>CONCATENATE("var ",RIGHT(M217,2),"/",RIGHT(L217,2))</f>
        <v>var 26/25</v>
      </c>
      <c r="O217" s="17" t="str">
        <f>CONCATENATE("dif ",RIGHT(M217,2),"-",RIGHT(L217,2))</f>
        <v>dif 26-25</v>
      </c>
      <c r="P217" s="153"/>
    </row>
    <row r="218" spans="1:16" x14ac:dyDescent="0.25">
      <c r="A218" s="154" t="s">
        <v>48</v>
      </c>
      <c r="B218" s="155">
        <v>0.83629999999999993</v>
      </c>
      <c r="C218" s="155">
        <v>0.86360000000000003</v>
      </c>
      <c r="D218" s="155">
        <v>0.8395999999999999</v>
      </c>
      <c r="E218" s="155">
        <v>0.82319999999999993</v>
      </c>
      <c r="F218" s="155">
        <f>IFERROR(E218/D218-1,"-")</f>
        <v>-1.9533111005240578E-2</v>
      </c>
      <c r="G218" s="156">
        <f t="shared" ref="G218:G228" si="60">IFERROR((E218-D218)*100,"-")</f>
        <v>-1.639999999999997</v>
      </c>
      <c r="H218" s="157"/>
      <c r="I218" s="158"/>
      <c r="J218" s="155">
        <v>0.74855472155460334</v>
      </c>
      <c r="K218" s="155">
        <v>0.77966052929860497</v>
      </c>
      <c r="L218" s="155">
        <v>0.76992093582256393</v>
      </c>
      <c r="M218" s="155">
        <v>0.73515683539199506</v>
      </c>
      <c r="N218" s="155">
        <f>IFERROR(M218/L218-1,"-")</f>
        <v>-4.5152818702647424E-2</v>
      </c>
      <c r="O218" s="156">
        <f>IFERROR((M218-L218)*100,"-")</f>
        <v>-3.4764100430568878</v>
      </c>
      <c r="P218" s="157"/>
    </row>
    <row r="219" spans="1:16" x14ac:dyDescent="0.25">
      <c r="A219" s="163" t="s">
        <v>49</v>
      </c>
      <c r="B219" s="164">
        <v>0.91400000000000003</v>
      </c>
      <c r="C219" s="164">
        <v>0.90689999999999993</v>
      </c>
      <c r="D219" s="164">
        <v>0.86560000000000004</v>
      </c>
      <c r="E219" s="164">
        <v>0.85340000000000005</v>
      </c>
      <c r="F219" s="33">
        <f>IFERROR(E219/D219-1,"-")</f>
        <v>-1.4094269870610021E-2</v>
      </c>
      <c r="G219" s="168">
        <f t="shared" si="60"/>
        <v>-1.2199999999999989</v>
      </c>
      <c r="H219" s="169"/>
      <c r="I219" s="152"/>
      <c r="J219" s="164">
        <v>0.81014693720786091</v>
      </c>
      <c r="K219" s="164">
        <v>0.81806119679426414</v>
      </c>
      <c r="L219" s="164">
        <v>0.80628247443436274</v>
      </c>
      <c r="M219" s="164">
        <v>0.77392149729076853</v>
      </c>
      <c r="N219" s="33">
        <f t="shared" ref="N219:N228" si="61">IFERROR(M219/L219-1,"-")</f>
        <v>-4.0136029455801636E-2</v>
      </c>
      <c r="O219" s="168">
        <f t="shared" ref="O219:O228" si="62">IFERROR((M219-L219)*100,"-")</f>
        <v>-3.2360977143594205</v>
      </c>
      <c r="P219" s="169"/>
    </row>
    <row r="220" spans="1:16" x14ac:dyDescent="0.25">
      <c r="A220" s="31" t="s">
        <v>50</v>
      </c>
      <c r="B220" s="33">
        <v>0.82290000000000008</v>
      </c>
      <c r="C220" s="33">
        <v>0.79330000000000001</v>
      </c>
      <c r="D220" s="33">
        <v>0.79189999999999994</v>
      </c>
      <c r="E220" s="33">
        <v>0.81590000000000007</v>
      </c>
      <c r="F220" s="33">
        <f t="shared" ref="F220:F228" si="63">IFERROR(E220/D220-1,"-")</f>
        <v>3.0306856926379799E-2</v>
      </c>
      <c r="G220" s="168">
        <f t="shared" si="60"/>
        <v>2.4000000000000132</v>
      </c>
      <c r="H220" s="169"/>
      <c r="I220" s="152"/>
      <c r="J220" s="33">
        <v>0.70477208914856226</v>
      </c>
      <c r="K220" s="33">
        <v>0.72701145330032357</v>
      </c>
      <c r="L220" s="33">
        <v>0.73457893964383092</v>
      </c>
      <c r="M220" s="33">
        <v>0.72536092946368202</v>
      </c>
      <c r="N220" s="33">
        <f t="shared" si="61"/>
        <v>-1.2548699237985739E-2</v>
      </c>
      <c r="O220" s="168">
        <f t="shared" si="62"/>
        <v>-0.92180101801488945</v>
      </c>
      <c r="P220" s="169"/>
    </row>
    <row r="221" spans="1:16" x14ac:dyDescent="0.25">
      <c r="A221" s="31" t="s">
        <v>51</v>
      </c>
      <c r="B221" s="33">
        <v>0.44319999999999998</v>
      </c>
      <c r="C221" s="33">
        <v>0.58899999999999997</v>
      </c>
      <c r="D221" s="33">
        <v>0.58069999999999999</v>
      </c>
      <c r="E221" s="33">
        <v>0.51590000000000003</v>
      </c>
      <c r="F221" s="33">
        <f>IFERROR(E221/D221-1,"-")</f>
        <v>-0.11158946099535039</v>
      </c>
      <c r="G221" s="168">
        <f t="shared" si="60"/>
        <v>-6.4799999999999969</v>
      </c>
      <c r="H221" s="169"/>
      <c r="I221" s="152"/>
      <c r="J221" s="33">
        <v>0.50950473969686216</v>
      </c>
      <c r="K221" s="33">
        <v>0.56340514908877459</v>
      </c>
      <c r="L221" s="33">
        <v>0.57465028049482159</v>
      </c>
      <c r="M221" s="33">
        <v>0.54275060818952781</v>
      </c>
      <c r="N221" s="33">
        <f t="shared" si="61"/>
        <v>-5.5511453466664085E-2</v>
      </c>
      <c r="O221" s="168">
        <f t="shared" si="62"/>
        <v>-3.189967230529378</v>
      </c>
      <c r="P221" s="169"/>
    </row>
    <row r="222" spans="1:16" x14ac:dyDescent="0.25">
      <c r="A222" s="31" t="s">
        <v>52</v>
      </c>
      <c r="B222" s="33">
        <v>0.79819999999999991</v>
      </c>
      <c r="C222" s="33">
        <v>0.88090000000000002</v>
      </c>
      <c r="D222" s="33">
        <v>0.89469999999999994</v>
      </c>
      <c r="E222" s="33">
        <v>0.81889999999999996</v>
      </c>
      <c r="F222" s="33">
        <f t="shared" si="63"/>
        <v>-8.4721135576170781E-2</v>
      </c>
      <c r="G222" s="168">
        <f t="shared" si="60"/>
        <v>-7.5799999999999983</v>
      </c>
      <c r="H222" s="169"/>
      <c r="I222" s="152"/>
      <c r="J222" s="33">
        <v>0.72606287151585369</v>
      </c>
      <c r="K222" s="33">
        <v>0.78269619391868839</v>
      </c>
      <c r="L222" s="33">
        <v>0.7852613012483628</v>
      </c>
      <c r="M222" s="33">
        <v>0.70683285221398851</v>
      </c>
      <c r="N222" s="33">
        <f t="shared" si="61"/>
        <v>-9.9875606896320135E-2</v>
      </c>
      <c r="O222" s="168">
        <f>IFERROR((M222-L222)*100,"-")</f>
        <v>-7.8428449034374292</v>
      </c>
      <c r="P222" s="169"/>
    </row>
    <row r="223" spans="1:16" x14ac:dyDescent="0.25">
      <c r="A223" s="31" t="s">
        <v>53</v>
      </c>
      <c r="B223" s="33">
        <v>0.91409999999999991</v>
      </c>
      <c r="C223" s="33">
        <v>1.0104</v>
      </c>
      <c r="D223" s="33">
        <v>0.96959999999999991</v>
      </c>
      <c r="E223" s="33">
        <v>0.80980000000000008</v>
      </c>
      <c r="F223" s="33">
        <f t="shared" si="63"/>
        <v>-0.16481023102310211</v>
      </c>
      <c r="G223" s="168">
        <f t="shared" si="60"/>
        <v>-15.979999999999983</v>
      </c>
      <c r="H223" s="169"/>
      <c r="I223" s="152"/>
      <c r="J223" s="33">
        <v>0.80654313257110166</v>
      </c>
      <c r="K223" s="33">
        <v>0.85049057300156861</v>
      </c>
      <c r="L223" s="33">
        <v>0.84764384939895743</v>
      </c>
      <c r="M223" s="33">
        <v>0.74660301878003743</v>
      </c>
      <c r="N223" s="33">
        <f t="shared" si="61"/>
        <v>-0.11920198641276691</v>
      </c>
      <c r="O223" s="168">
        <f t="shared" si="62"/>
        <v>-10.104083061892</v>
      </c>
      <c r="P223" s="169"/>
    </row>
    <row r="224" spans="1:16" x14ac:dyDescent="0.25">
      <c r="A224" s="31" t="s">
        <v>54</v>
      </c>
      <c r="B224" s="33">
        <v>0.52780000000000005</v>
      </c>
      <c r="C224" s="33">
        <v>0.52239999999999998</v>
      </c>
      <c r="D224" s="33">
        <v>0.62690000000000001</v>
      </c>
      <c r="E224" s="33">
        <v>0.57340000000000002</v>
      </c>
      <c r="F224" s="33">
        <f t="shared" si="63"/>
        <v>-8.5340564683362596E-2</v>
      </c>
      <c r="G224" s="168">
        <f t="shared" si="60"/>
        <v>-5.35</v>
      </c>
      <c r="H224" s="169"/>
      <c r="I224" s="152"/>
      <c r="J224" s="33">
        <v>0.56091994823442415</v>
      </c>
      <c r="K224" s="33">
        <v>0.57827007389400742</v>
      </c>
      <c r="L224" s="33">
        <v>0.61999393485539578</v>
      </c>
      <c r="M224" s="33">
        <v>0.57552090628449126</v>
      </c>
      <c r="N224" s="33">
        <f t="shared" si="61"/>
        <v>-7.1731392955121653E-2</v>
      </c>
      <c r="O224" s="168">
        <f t="shared" si="62"/>
        <v>-4.4473028570904516</v>
      </c>
      <c r="P224" s="169"/>
    </row>
    <row r="225" spans="1:16" x14ac:dyDescent="0.25">
      <c r="A225" s="31" t="s">
        <v>55</v>
      </c>
      <c r="B225" s="33">
        <v>0.60020000000000007</v>
      </c>
      <c r="C225" s="33">
        <v>0.44380000000000003</v>
      </c>
      <c r="D225" s="33">
        <v>0.56369999999999998</v>
      </c>
      <c r="E225" s="33">
        <v>0.45950000000000002</v>
      </c>
      <c r="F225" s="33">
        <f t="shared" si="63"/>
        <v>-0.18485009756962922</v>
      </c>
      <c r="G225" s="168">
        <f t="shared" si="60"/>
        <v>-10.419999999999996</v>
      </c>
      <c r="H225" s="169"/>
      <c r="I225" s="152"/>
      <c r="J225" s="33">
        <v>0.63330921700949272</v>
      </c>
      <c r="K225" s="33">
        <v>0.61187367549265581</v>
      </c>
      <c r="L225" s="33">
        <v>0.61308923253780445</v>
      </c>
      <c r="M225" s="33">
        <v>0.54455148423289623</v>
      </c>
      <c r="N225" s="33">
        <f t="shared" si="61"/>
        <v>-0.11179082043441702</v>
      </c>
      <c r="O225" s="168">
        <f t="shared" si="62"/>
        <v>-6.8537748304908224</v>
      </c>
      <c r="P225" s="169"/>
    </row>
    <row r="226" spans="1:16" x14ac:dyDescent="0.25">
      <c r="A226" s="31" t="s">
        <v>56</v>
      </c>
      <c r="B226" s="33">
        <v>0.91459999999999997</v>
      </c>
      <c r="C226" s="33">
        <v>0.90269999999999995</v>
      </c>
      <c r="D226" s="33">
        <v>0.93909999999999993</v>
      </c>
      <c r="E226" s="33">
        <v>0.9840000000000001</v>
      </c>
      <c r="F226" s="33">
        <f t="shared" si="63"/>
        <v>4.7811734639548575E-2</v>
      </c>
      <c r="G226" s="168">
        <f t="shared" si="60"/>
        <v>4.4900000000000162</v>
      </c>
      <c r="H226" s="169"/>
      <c r="I226" s="152"/>
      <c r="J226" s="33">
        <v>0.81499388168127884</v>
      </c>
      <c r="K226" s="33">
        <v>0.8588962856011142</v>
      </c>
      <c r="L226" s="33">
        <v>0.84908767642679017</v>
      </c>
      <c r="M226" s="33">
        <v>0.86021601002698045</v>
      </c>
      <c r="N226" s="33">
        <f t="shared" si="61"/>
        <v>1.3106224373696573E-2</v>
      </c>
      <c r="O226" s="168">
        <f t="shared" si="62"/>
        <v>1.1128333600190277</v>
      </c>
      <c r="P226" s="169"/>
    </row>
    <row r="227" spans="1:16" x14ac:dyDescent="0.25">
      <c r="A227" s="52" t="s">
        <v>57</v>
      </c>
      <c r="B227" s="40">
        <v>0.54079999999999995</v>
      </c>
      <c r="C227" s="40">
        <v>1.26</v>
      </c>
      <c r="D227" s="40">
        <v>0.73730000000000007</v>
      </c>
      <c r="E227" s="40">
        <v>0.80920000000000003</v>
      </c>
      <c r="F227" s="40">
        <f t="shared" si="63"/>
        <v>9.7517970975179669E-2</v>
      </c>
      <c r="G227" s="176">
        <f t="shared" si="60"/>
        <v>7.1899999999999959</v>
      </c>
      <c r="H227" s="177"/>
      <c r="I227" s="152"/>
      <c r="J227" s="40">
        <v>0.62981792231699996</v>
      </c>
      <c r="K227" s="40">
        <v>0.89839477895147568</v>
      </c>
      <c r="L227" s="40">
        <v>0.67180535050744949</v>
      </c>
      <c r="M227" s="40">
        <v>0.67741446196782973</v>
      </c>
      <c r="N227" s="40">
        <f t="shared" si="61"/>
        <v>8.3493104902236936E-3</v>
      </c>
      <c r="O227" s="176">
        <f t="shared" si="62"/>
        <v>0.56091114603802339</v>
      </c>
      <c r="P227" s="177"/>
    </row>
    <row r="228" spans="1:16" x14ac:dyDescent="0.25">
      <c r="A228" s="31" t="s">
        <v>58</v>
      </c>
      <c r="B228" s="33">
        <v>0.66049999999999998</v>
      </c>
      <c r="C228" s="33">
        <v>0.56869999999999998</v>
      </c>
      <c r="D228" s="33">
        <v>0.73129999999999995</v>
      </c>
      <c r="E228" s="33">
        <v>0.57119999999999993</v>
      </c>
      <c r="F228" s="33">
        <f t="shared" si="63"/>
        <v>-0.21892520169561058</v>
      </c>
      <c r="G228" s="168">
        <f t="shared" si="60"/>
        <v>-16.010000000000002</v>
      </c>
      <c r="H228" s="169"/>
      <c r="I228" s="152"/>
      <c r="J228" s="33">
        <v>0.7141050333158081</v>
      </c>
      <c r="K228" s="33">
        <v>0.66210992465313356</v>
      </c>
      <c r="L228" s="33">
        <v>0.65383732120930538</v>
      </c>
      <c r="M228" s="33">
        <v>0.51364538856387743</v>
      </c>
      <c r="N228" s="33">
        <f t="shared" si="61"/>
        <v>-0.21441408756865676</v>
      </c>
      <c r="O228" s="168">
        <f t="shared" si="62"/>
        <v>-14.019193264542796</v>
      </c>
      <c r="P228" s="169"/>
    </row>
    <row r="229" spans="1:16" ht="23.25" x14ac:dyDescent="0.35">
      <c r="A229" s="178" t="s">
        <v>68</v>
      </c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</row>
    <row r="230" spans="1:16" ht="21" x14ac:dyDescent="0.35">
      <c r="A230" s="179" t="s">
        <v>69</v>
      </c>
      <c r="B230" s="179"/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</row>
    <row r="231" spans="1:16" x14ac:dyDescent="0.25">
      <c r="A231" s="67"/>
      <c r="B231" s="11" t="s">
        <v>154</v>
      </c>
      <c r="C231" s="12"/>
      <c r="D231" s="12"/>
      <c r="E231" s="12"/>
      <c r="F231" s="12"/>
      <c r="G231" s="12"/>
      <c r="H231" s="13"/>
      <c r="I231" s="180"/>
      <c r="J231" s="11" t="str">
        <f>J$5</f>
        <v>acumulado agosto</v>
      </c>
      <c r="K231" s="12"/>
      <c r="L231" s="12"/>
      <c r="M231" s="12"/>
      <c r="N231" s="12"/>
      <c r="O231" s="12"/>
      <c r="P231" s="13"/>
    </row>
    <row r="232" spans="1:16" x14ac:dyDescent="0.25">
      <c r="A232" s="15"/>
      <c r="B232" s="17">
        <f>B$6</f>
        <v>2023</v>
      </c>
      <c r="C232" s="17">
        <f>C$6</f>
        <v>2024</v>
      </c>
      <c r="D232" s="17">
        <f>D$6</f>
        <v>2025</v>
      </c>
      <c r="E232" s="17">
        <f>E$6</f>
        <v>2026</v>
      </c>
      <c r="F232" s="17" t="str">
        <f>CONCATENATE("var ",RIGHT(E232,2),"/",RIGHT(D232,2))</f>
        <v>var 26/25</v>
      </c>
      <c r="G232" s="17" t="str">
        <f>CONCATENATE("dif ",RIGHT(E232,2),"-",RIGHT(D232,2))</f>
        <v>dif 26-25</v>
      </c>
      <c r="H232" s="17" t="str">
        <f>CONCATENATE("cuota ",RIGHT(E232,2))</f>
        <v>cuota 26</v>
      </c>
      <c r="I232" s="180"/>
      <c r="J232" s="17">
        <f>J$6</f>
        <v>2023</v>
      </c>
      <c r="K232" s="17">
        <f>K$6</f>
        <v>2024</v>
      </c>
      <c r="L232" s="17">
        <f>L$6</f>
        <v>2025</v>
      </c>
      <c r="M232" s="17">
        <f>M$6</f>
        <v>2026</v>
      </c>
      <c r="N232" s="17" t="str">
        <f>CONCATENATE("var ",RIGHT(M232,2),"/",RIGHT(L232,2))</f>
        <v>var 26/25</v>
      </c>
      <c r="O232" s="17" t="str">
        <f>CONCATENATE("dif ",RIGHT(M232,2),"-",RIGHT(L232,2))</f>
        <v>dif 26-25</v>
      </c>
      <c r="P232" s="17" t="str">
        <f>CONCATENATE("cuota ",RIGHT(M232,2))</f>
        <v>cuota 26</v>
      </c>
    </row>
    <row r="233" spans="1:16" x14ac:dyDescent="0.25">
      <c r="A233" s="181" t="s">
        <v>4</v>
      </c>
      <c r="B233" s="182">
        <v>159824731.65000001</v>
      </c>
      <c r="C233" s="182">
        <v>180138085.19000003</v>
      </c>
      <c r="D233" s="182">
        <v>186178545.42999998</v>
      </c>
      <c r="E233" s="182">
        <v>200143779.04000002</v>
      </c>
      <c r="F233" s="183">
        <f>E233/D233-1</f>
        <v>7.5009897503204748E-2</v>
      </c>
      <c r="G233" s="182">
        <f t="shared" ref="G233:G244" si="64">E233-D233</f>
        <v>13965233.610000044</v>
      </c>
      <c r="H233" s="183">
        <f t="shared" ref="H233:H244" si="65">E233/$E$233</f>
        <v>1</v>
      </c>
      <c r="I233" s="184"/>
      <c r="J233" s="182">
        <v>1150454103.4099998</v>
      </c>
      <c r="K233" s="182">
        <v>1319658778.3900001</v>
      </c>
      <c r="L233" s="182">
        <v>1375032768.26</v>
      </c>
      <c r="M233" s="182">
        <v>1475741449.6800001</v>
      </c>
      <c r="N233" s="183">
        <f>M233/L233-1</f>
        <v>7.3240931957890165E-2</v>
      </c>
      <c r="O233" s="182">
        <f>M233-L233</f>
        <v>100708681.42000008</v>
      </c>
      <c r="P233" s="183">
        <f>M233/$M$233</f>
        <v>1</v>
      </c>
    </row>
    <row r="234" spans="1:16" x14ac:dyDescent="0.25">
      <c r="A234" s="185" t="s">
        <v>5</v>
      </c>
      <c r="B234" s="186">
        <v>136122966.68000001</v>
      </c>
      <c r="C234" s="186">
        <v>152655638.31</v>
      </c>
      <c r="D234" s="186">
        <v>154708192.11000001</v>
      </c>
      <c r="E234" s="186">
        <v>166336033.42999998</v>
      </c>
      <c r="F234" s="187">
        <f t="shared" ref="F234:F244" si="66">E234/D234-1</f>
        <v>7.5159829362703601E-2</v>
      </c>
      <c r="G234" s="186">
        <f t="shared" si="64"/>
        <v>11627841.319999963</v>
      </c>
      <c r="H234" s="187">
        <f t="shared" si="65"/>
        <v>0.83108270578201004</v>
      </c>
      <c r="I234" s="188"/>
      <c r="J234" s="186">
        <v>1101763320.4200001</v>
      </c>
      <c r="K234" s="186">
        <v>1123179932.3600001</v>
      </c>
      <c r="L234" s="186">
        <v>1149954181.6299999</v>
      </c>
      <c r="M234" s="186">
        <v>1246801170.1400001</v>
      </c>
      <c r="N234" s="187">
        <f t="shared" ref="N234:N244" si="67">M234/L234-1</f>
        <v>8.4218128041175344E-2</v>
      </c>
      <c r="O234" s="189">
        <f t="shared" ref="O234:O244" si="68">M234-L234</f>
        <v>96846988.510000229</v>
      </c>
      <c r="P234" s="187">
        <f>M234/$M$233</f>
        <v>0.8448642344567584</v>
      </c>
    </row>
    <row r="235" spans="1:16" x14ac:dyDescent="0.25">
      <c r="A235" s="190" t="s">
        <v>6</v>
      </c>
      <c r="B235" s="191">
        <v>38662725.82</v>
      </c>
      <c r="C235" s="191">
        <v>43236192.399999999</v>
      </c>
      <c r="D235" s="191">
        <v>46156787.210000001</v>
      </c>
      <c r="E235" s="191">
        <v>51776245.380000003</v>
      </c>
      <c r="F235" s="192">
        <f t="shared" si="66"/>
        <v>0.12174716893602433</v>
      </c>
      <c r="G235" s="191">
        <f t="shared" si="64"/>
        <v>5619458.1700000018</v>
      </c>
      <c r="H235" s="192">
        <f t="shared" si="65"/>
        <v>0.25869525212498456</v>
      </c>
      <c r="I235" s="193"/>
      <c r="J235" s="191">
        <v>322614350.10000002</v>
      </c>
      <c r="K235" s="191">
        <v>324765173.51999998</v>
      </c>
      <c r="L235" s="191">
        <v>365301951.30000001</v>
      </c>
      <c r="M235" s="191">
        <v>411474276.79999995</v>
      </c>
      <c r="N235" s="194">
        <f t="shared" si="67"/>
        <v>0.12639495993844685</v>
      </c>
      <c r="O235" s="195">
        <f t="shared" si="68"/>
        <v>46172325.49999994</v>
      </c>
      <c r="P235" s="194">
        <f t="shared" ref="P235:P244" si="69">M235/$M$233</f>
        <v>0.27882545203919296</v>
      </c>
    </row>
    <row r="236" spans="1:16" x14ac:dyDescent="0.25">
      <c r="A236" s="196" t="s">
        <v>7</v>
      </c>
      <c r="B236" s="197">
        <v>85585763.540000007</v>
      </c>
      <c r="C236" s="197">
        <v>95741511.620000005</v>
      </c>
      <c r="D236" s="197">
        <v>94640809.38000001</v>
      </c>
      <c r="E236" s="197">
        <v>99708819.840000004</v>
      </c>
      <c r="F236" s="33">
        <f t="shared" si="66"/>
        <v>5.3549948412328296E-2</v>
      </c>
      <c r="G236" s="197">
        <f t="shared" si="64"/>
        <v>5068010.4599999934</v>
      </c>
      <c r="H236" s="33">
        <f t="shared" si="65"/>
        <v>0.49818595570773427</v>
      </c>
      <c r="I236" s="193"/>
      <c r="J236" s="197">
        <v>675711887.10000002</v>
      </c>
      <c r="K236" s="197">
        <v>693591099.90999985</v>
      </c>
      <c r="L236" s="197">
        <v>677224705.55000007</v>
      </c>
      <c r="M236" s="197">
        <v>721454354.06999993</v>
      </c>
      <c r="N236" s="33">
        <f t="shared" si="67"/>
        <v>6.5310152092102447E-2</v>
      </c>
      <c r="O236" s="32">
        <f t="shared" si="68"/>
        <v>44229648.519999862</v>
      </c>
      <c r="P236" s="33">
        <f t="shared" si="69"/>
        <v>0.48887584896828651</v>
      </c>
    </row>
    <row r="237" spans="1:16" x14ac:dyDescent="0.25">
      <c r="A237" s="198" t="s">
        <v>8</v>
      </c>
      <c r="B237" s="197">
        <v>10854800.670000002</v>
      </c>
      <c r="C237" s="197">
        <v>12809143.960000001</v>
      </c>
      <c r="D237" s="197">
        <v>12627330.41</v>
      </c>
      <c r="E237" s="197">
        <v>14078439.84</v>
      </c>
      <c r="F237" s="33">
        <f t="shared" si="66"/>
        <v>0.11491814840378445</v>
      </c>
      <c r="G237" s="197">
        <f t="shared" si="64"/>
        <v>1451109.4299999997</v>
      </c>
      <c r="H237" s="33">
        <f t="shared" si="65"/>
        <v>7.0341630939157657E-2</v>
      </c>
      <c r="I237" s="193"/>
      <c r="J237" s="197">
        <v>92069373.709999993</v>
      </c>
      <c r="K237" s="197">
        <v>94374493.569999993</v>
      </c>
      <c r="L237" s="197">
        <v>96511359.999999985</v>
      </c>
      <c r="M237" s="197">
        <v>102949377.16</v>
      </c>
      <c r="N237" s="33">
        <f t="shared" si="67"/>
        <v>6.6707350927393438E-2</v>
      </c>
      <c r="O237" s="32">
        <f t="shared" si="68"/>
        <v>6438017.1600000113</v>
      </c>
      <c r="P237" s="33">
        <f t="shared" si="69"/>
        <v>6.9761120542032318E-2</v>
      </c>
    </row>
    <row r="238" spans="1:16" x14ac:dyDescent="0.25">
      <c r="A238" s="198" t="s">
        <v>9</v>
      </c>
      <c r="B238" s="197">
        <v>732293.7300000001</v>
      </c>
      <c r="C238" s="197">
        <v>628497.66999999993</v>
      </c>
      <c r="D238" s="197">
        <v>999247.49</v>
      </c>
      <c r="E238" s="197">
        <v>378427.44</v>
      </c>
      <c r="F238" s="33">
        <f t="shared" si="66"/>
        <v>-0.62128757511314836</v>
      </c>
      <c r="G238" s="197">
        <f t="shared" si="64"/>
        <v>-620820.05000000005</v>
      </c>
      <c r="H238" s="33">
        <f t="shared" si="65"/>
        <v>1.8907779288227032E-3</v>
      </c>
      <c r="I238" s="193"/>
      <c r="J238" s="197">
        <v>8443875.4900000002</v>
      </c>
      <c r="K238" s="197">
        <v>7625897.4900000002</v>
      </c>
      <c r="L238" s="197">
        <v>8375546.9799999986</v>
      </c>
      <c r="M238" s="197">
        <v>8284307.8000000007</v>
      </c>
      <c r="N238" s="33">
        <f t="shared" si="67"/>
        <v>-1.0893518980655048E-2</v>
      </c>
      <c r="O238" s="32">
        <f>M238-L238</f>
        <v>-91239.179999997839</v>
      </c>
      <c r="P238" s="33">
        <f t="shared" si="69"/>
        <v>5.6136580034371001E-3</v>
      </c>
    </row>
    <row r="239" spans="1:16" x14ac:dyDescent="0.25">
      <c r="A239" s="199" t="s">
        <v>10</v>
      </c>
      <c r="B239" s="200">
        <v>287382.90999999997</v>
      </c>
      <c r="C239" s="200">
        <v>240292.65</v>
      </c>
      <c r="D239" s="200">
        <v>284017.62</v>
      </c>
      <c r="E239" s="200">
        <v>394100.94</v>
      </c>
      <c r="F239" s="201">
        <f t="shared" si="66"/>
        <v>0.38759327678332078</v>
      </c>
      <c r="G239" s="200">
        <f t="shared" si="64"/>
        <v>110083.32</v>
      </c>
      <c r="H239" s="201">
        <f t="shared" si="65"/>
        <v>1.9690891312751538E-3</v>
      </c>
      <c r="I239" s="193"/>
      <c r="J239" s="200">
        <v>2923833.9899999998</v>
      </c>
      <c r="K239" s="200">
        <v>2823267.85</v>
      </c>
      <c r="L239" s="200">
        <v>2540617.8199999998</v>
      </c>
      <c r="M239" s="200">
        <v>2638854.34</v>
      </c>
      <c r="N239" s="201">
        <f t="shared" si="67"/>
        <v>3.8666390208976775E-2</v>
      </c>
      <c r="O239" s="202">
        <f t="shared" si="68"/>
        <v>98236.520000000019</v>
      </c>
      <c r="P239" s="201">
        <f t="shared" si="69"/>
        <v>1.7881549241381064E-3</v>
      </c>
    </row>
    <row r="240" spans="1:16" x14ac:dyDescent="0.25">
      <c r="A240" s="185" t="s">
        <v>11</v>
      </c>
      <c r="B240" s="186">
        <v>23701764.969999999</v>
      </c>
      <c r="C240" s="186">
        <v>27482446.879999999</v>
      </c>
      <c r="D240" s="186">
        <v>31470353.32</v>
      </c>
      <c r="E240" s="186">
        <v>33807745.609999999</v>
      </c>
      <c r="F240" s="187">
        <f t="shared" si="66"/>
        <v>7.4272832790680532E-2</v>
      </c>
      <c r="G240" s="186">
        <f t="shared" si="64"/>
        <v>2337392.2899999991</v>
      </c>
      <c r="H240" s="187">
        <f t="shared" si="65"/>
        <v>0.16891729421798968</v>
      </c>
      <c r="I240" s="188"/>
      <c r="J240" s="186">
        <v>174386487.97</v>
      </c>
      <c r="K240" s="186">
        <v>196478846.04999998</v>
      </c>
      <c r="L240" s="186">
        <v>225078586.62</v>
      </c>
      <c r="M240" s="186">
        <v>228940279.53999999</v>
      </c>
      <c r="N240" s="187">
        <f t="shared" si="67"/>
        <v>1.7157087122284365E-2</v>
      </c>
      <c r="O240" s="189">
        <f t="shared" si="68"/>
        <v>3861692.9199999869</v>
      </c>
      <c r="P240" s="187">
        <f>M240/$M$233</f>
        <v>0.15513576554324163</v>
      </c>
    </row>
    <row r="241" spans="1:16" x14ac:dyDescent="0.25">
      <c r="A241" s="37" t="s">
        <v>12</v>
      </c>
      <c r="B241" s="203">
        <v>2654814.0299999998</v>
      </c>
      <c r="C241" s="203">
        <v>3063569.69</v>
      </c>
      <c r="D241" s="203">
        <v>3223454.8000000003</v>
      </c>
      <c r="E241" s="203">
        <v>3537231.4</v>
      </c>
      <c r="F241" s="204">
        <f t="shared" si="66"/>
        <v>9.7341709274161303E-2</v>
      </c>
      <c r="G241" s="203">
        <f t="shared" si="64"/>
        <v>313776.59999999963</v>
      </c>
      <c r="H241" s="204">
        <f t="shared" si="65"/>
        <v>1.7673451640448246E-2</v>
      </c>
      <c r="I241" s="193"/>
      <c r="J241" s="203">
        <v>16458867.450000001</v>
      </c>
      <c r="K241" s="203">
        <v>17517652.129999999</v>
      </c>
      <c r="L241" s="203">
        <v>21282286.390000001</v>
      </c>
      <c r="M241" s="203">
        <v>23014992.490000002</v>
      </c>
      <c r="N241" s="204">
        <f t="shared" si="67"/>
        <v>8.1415411307224739E-2</v>
      </c>
      <c r="O241" s="205">
        <f t="shared" si="68"/>
        <v>1732706.1000000015</v>
      </c>
      <c r="P241" s="204">
        <f t="shared" si="69"/>
        <v>1.5595545205422383E-2</v>
      </c>
    </row>
    <row r="242" spans="1:16" x14ac:dyDescent="0.25">
      <c r="A242" s="31" t="s">
        <v>8</v>
      </c>
      <c r="B242" s="197">
        <v>14846224.85</v>
      </c>
      <c r="C242" s="197">
        <v>17101895.890000001</v>
      </c>
      <c r="D242" s="197">
        <v>20256923.020000003</v>
      </c>
      <c r="E242" s="197">
        <v>22157955.98</v>
      </c>
      <c r="F242" s="33">
        <f t="shared" si="66"/>
        <v>9.3846086995694078E-2</v>
      </c>
      <c r="G242" s="197">
        <f t="shared" si="64"/>
        <v>1901032.9599999972</v>
      </c>
      <c r="H242" s="33">
        <f t="shared" si="65"/>
        <v>0.11071019087518873</v>
      </c>
      <c r="I242" s="193"/>
      <c r="J242" s="197">
        <v>110788699.00999999</v>
      </c>
      <c r="K242" s="197">
        <v>123218933.48</v>
      </c>
      <c r="L242" s="197">
        <v>141994596.56999999</v>
      </c>
      <c r="M242" s="197">
        <v>145594709.05000001</v>
      </c>
      <c r="N242" s="33">
        <f t="shared" si="67"/>
        <v>2.5353869562390274E-2</v>
      </c>
      <c r="O242" s="32">
        <f t="shared" si="68"/>
        <v>3600112.4800000191</v>
      </c>
      <c r="P242" s="33">
        <f t="shared" si="69"/>
        <v>9.8658683796928506E-2</v>
      </c>
    </row>
    <row r="243" spans="1:16" x14ac:dyDescent="0.25">
      <c r="A243" s="31" t="s">
        <v>9</v>
      </c>
      <c r="B243" s="197">
        <v>4247146.2</v>
      </c>
      <c r="C243" s="197">
        <v>4752710.0200000005</v>
      </c>
      <c r="D243" s="197">
        <v>4996872.75</v>
      </c>
      <c r="E243" s="197">
        <v>5655352.8899999997</v>
      </c>
      <c r="F243" s="33">
        <f t="shared" si="66"/>
        <v>0.13177844883082113</v>
      </c>
      <c r="G243" s="197">
        <f t="shared" si="64"/>
        <v>658480.13999999966</v>
      </c>
      <c r="H243" s="33">
        <f t="shared" si="65"/>
        <v>2.8256451022990531E-2</v>
      </c>
      <c r="I243" s="193"/>
      <c r="J243" s="197">
        <v>32115730.390000001</v>
      </c>
      <c r="K243" s="197">
        <v>36853577.07</v>
      </c>
      <c r="L243" s="197">
        <v>38197710.180000007</v>
      </c>
      <c r="M243" s="197">
        <v>39209589.109999999</v>
      </c>
      <c r="N243" s="33">
        <f t="shared" si="67"/>
        <v>2.6490565147274214E-2</v>
      </c>
      <c r="O243" s="32">
        <f t="shared" si="68"/>
        <v>1011878.9299999923</v>
      </c>
      <c r="P243" s="33">
        <f t="shared" si="69"/>
        <v>2.6569416423522028E-2</v>
      </c>
    </row>
    <row r="244" spans="1:16" x14ac:dyDescent="0.25">
      <c r="A244" s="38" t="s">
        <v>10</v>
      </c>
      <c r="B244" s="206">
        <v>1953579.9</v>
      </c>
      <c r="C244" s="206">
        <v>2564271.29</v>
      </c>
      <c r="D244" s="206">
        <v>2993102.75</v>
      </c>
      <c r="E244" s="206">
        <v>2457205.3400000003</v>
      </c>
      <c r="F244" s="92">
        <f t="shared" si="66"/>
        <v>-0.17904410732307796</v>
      </c>
      <c r="G244" s="206">
        <f t="shared" si="64"/>
        <v>-535897.40999999968</v>
      </c>
      <c r="H244" s="92">
        <f t="shared" si="65"/>
        <v>1.2277200679362169E-2</v>
      </c>
      <c r="I244" s="193"/>
      <c r="J244" s="206">
        <v>15023191.110000001</v>
      </c>
      <c r="K244" s="206">
        <v>18888683.370000001</v>
      </c>
      <c r="L244" s="206">
        <v>23603993.48</v>
      </c>
      <c r="M244" s="206">
        <v>21120988.879999995</v>
      </c>
      <c r="N244" s="92">
        <f t="shared" si="67"/>
        <v>-0.10519425884877875</v>
      </c>
      <c r="O244" s="91">
        <f t="shared" si="68"/>
        <v>-2483004.6000000052</v>
      </c>
      <c r="P244" s="92">
        <f t="shared" si="69"/>
        <v>1.4312120110592456E-2</v>
      </c>
    </row>
    <row r="245" spans="1:16" x14ac:dyDescent="0.25">
      <c r="A245" s="42" t="s">
        <v>13</v>
      </c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4"/>
    </row>
    <row r="246" spans="1:16" ht="21" x14ac:dyDescent="0.35">
      <c r="A246" s="179" t="s">
        <v>70</v>
      </c>
      <c r="B246" s="179"/>
      <c r="C246" s="179"/>
      <c r="D246" s="179"/>
      <c r="E246" s="179"/>
      <c r="F246" s="179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</row>
    <row r="247" spans="1:16" x14ac:dyDescent="0.25">
      <c r="A247" s="67"/>
      <c r="B247" s="11" t="s">
        <v>154</v>
      </c>
      <c r="C247" s="12"/>
      <c r="D247" s="12"/>
      <c r="E247" s="12"/>
      <c r="F247" s="12"/>
      <c r="G247" s="12"/>
      <c r="H247" s="13"/>
      <c r="I247" s="180"/>
      <c r="J247" s="11" t="str">
        <f>J$5</f>
        <v>acumulado agosto</v>
      </c>
      <c r="K247" s="12"/>
      <c r="L247" s="12"/>
      <c r="M247" s="12"/>
      <c r="N247" s="12"/>
      <c r="O247" s="12"/>
      <c r="P247" s="13"/>
    </row>
    <row r="248" spans="1:16" x14ac:dyDescent="0.25">
      <c r="A248" s="15"/>
      <c r="B248" s="17">
        <f>B$6</f>
        <v>2023</v>
      </c>
      <c r="C248" s="17">
        <f>C$6</f>
        <v>2024</v>
      </c>
      <c r="D248" s="17">
        <f>D$6</f>
        <v>2025</v>
      </c>
      <c r="E248" s="17">
        <f>E$6</f>
        <v>2026</v>
      </c>
      <c r="F248" s="17" t="str">
        <f>CONCATENATE("var ",RIGHT(E248,2),"/",RIGHT(D248,2))</f>
        <v>var 26/25</v>
      </c>
      <c r="G248" s="17" t="str">
        <f>CONCATENATE("dif ",RIGHT(E248,2),"-",RIGHT(D248,2))</f>
        <v>dif 26-25</v>
      </c>
      <c r="H248" s="17" t="str">
        <f>CONCATENATE("cuota ",RIGHT(E248,2))</f>
        <v>cuota 26</v>
      </c>
      <c r="I248" s="180"/>
      <c r="J248" s="17">
        <f>J$6</f>
        <v>2023</v>
      </c>
      <c r="K248" s="17">
        <f>K$6</f>
        <v>2024</v>
      </c>
      <c r="L248" s="17">
        <f>L$6</f>
        <v>2025</v>
      </c>
      <c r="M248" s="17">
        <f>M$6</f>
        <v>2026</v>
      </c>
      <c r="N248" s="17" t="str">
        <f>CONCATENATE("var ",RIGHT(M248,2),"/",RIGHT(L248,2))</f>
        <v>var 26/25</v>
      </c>
      <c r="O248" s="17" t="str">
        <f>CONCATENATE("dif ",RIGHT(M248,2),"-",RIGHT(L248,2))</f>
        <v>dif 26-25</v>
      </c>
      <c r="P248" s="17" t="str">
        <f>CONCATENATE("cuota ",RIGHT(M248,2))</f>
        <v>cuota 26</v>
      </c>
    </row>
    <row r="249" spans="1:16" x14ac:dyDescent="0.25">
      <c r="A249" s="181" t="s">
        <v>48</v>
      </c>
      <c r="B249" s="182">
        <v>159824731.65000001</v>
      </c>
      <c r="C249" s="182">
        <v>180138085.19000003</v>
      </c>
      <c r="D249" s="182">
        <v>186178545.42999998</v>
      </c>
      <c r="E249" s="182">
        <v>200143779.04000002</v>
      </c>
      <c r="F249" s="183">
        <f>E249/D249-1</f>
        <v>7.5009897503204748E-2</v>
      </c>
      <c r="G249" s="182">
        <f t="shared" ref="G249:G259" si="70">E249-D249</f>
        <v>13965233.610000044</v>
      </c>
      <c r="H249" s="183">
        <f t="shared" ref="H249:H259" si="71">E249/$E$249</f>
        <v>1</v>
      </c>
      <c r="I249" s="184"/>
      <c r="J249" s="182">
        <v>1150454103.4099998</v>
      </c>
      <c r="K249" s="182">
        <v>1319658778.3900001</v>
      </c>
      <c r="L249" s="182">
        <v>1375032768.26</v>
      </c>
      <c r="M249" s="182">
        <v>1475741449.6800001</v>
      </c>
      <c r="N249" s="183">
        <f>M249/L249-1</f>
        <v>7.3240931957890165E-2</v>
      </c>
      <c r="O249" s="182">
        <f>M249-L249</f>
        <v>100708681.42000008</v>
      </c>
      <c r="P249" s="183">
        <f>M249/$M$249</f>
        <v>1</v>
      </c>
    </row>
    <row r="250" spans="1:16" x14ac:dyDescent="0.25">
      <c r="A250" s="88" t="s">
        <v>49</v>
      </c>
      <c r="B250" s="207">
        <v>73918162.939999998</v>
      </c>
      <c r="C250" s="207">
        <v>82515651.780000001</v>
      </c>
      <c r="D250" s="207">
        <v>81176820.569999993</v>
      </c>
      <c r="E250" s="207">
        <v>90527805.120000005</v>
      </c>
      <c r="F250" s="90">
        <f t="shared" ref="F250:F259" si="72">E250/D250-1</f>
        <v>0.11519279129608817</v>
      </c>
      <c r="G250" s="207">
        <f t="shared" si="70"/>
        <v>9350984.5500000119</v>
      </c>
      <c r="H250" s="90">
        <f t="shared" si="71"/>
        <v>0.45231385933762869</v>
      </c>
      <c r="I250" s="180"/>
      <c r="J250" s="207">
        <v>547379202.88999987</v>
      </c>
      <c r="K250" s="207">
        <v>613356446.10000002</v>
      </c>
      <c r="L250" s="207">
        <v>611263097.57000005</v>
      </c>
      <c r="M250" s="207">
        <v>670451708.45000005</v>
      </c>
      <c r="N250" s="90">
        <f t="shared" ref="N250:N259" si="73">M250/L250-1</f>
        <v>9.6830008412575497E-2</v>
      </c>
      <c r="O250" s="207">
        <f t="shared" ref="O250:O259" si="74">M250-L250</f>
        <v>59188610.879999995</v>
      </c>
      <c r="P250" s="90">
        <f t="shared" ref="P250:P259" si="75">M250/$M$249</f>
        <v>0.45431515703199965</v>
      </c>
    </row>
    <row r="251" spans="1:16" x14ac:dyDescent="0.25">
      <c r="A251" s="31" t="s">
        <v>50</v>
      </c>
      <c r="B251" s="197">
        <v>38148885.149999999</v>
      </c>
      <c r="C251" s="197">
        <v>46238626.32</v>
      </c>
      <c r="D251" s="197">
        <v>47888266.18</v>
      </c>
      <c r="E251" s="197">
        <v>50507576.159999996</v>
      </c>
      <c r="F251" s="33">
        <f t="shared" si="72"/>
        <v>5.4696279254602187E-2</v>
      </c>
      <c r="G251" s="197">
        <f t="shared" si="70"/>
        <v>2619309.9799999967</v>
      </c>
      <c r="H251" s="33">
        <f t="shared" si="71"/>
        <v>0.25235646295009617</v>
      </c>
      <c r="I251" s="180"/>
      <c r="J251" s="197">
        <v>277957131.56</v>
      </c>
      <c r="K251" s="197">
        <v>331264482.12000006</v>
      </c>
      <c r="L251" s="197">
        <v>354015925.15000004</v>
      </c>
      <c r="M251" s="197">
        <v>369273525</v>
      </c>
      <c r="N251" s="33">
        <f t="shared" si="73"/>
        <v>4.3098625700341398E-2</v>
      </c>
      <c r="O251" s="197">
        <f t="shared" si="74"/>
        <v>15257599.849999964</v>
      </c>
      <c r="P251" s="33">
        <f t="shared" si="75"/>
        <v>0.25022914757871262</v>
      </c>
    </row>
    <row r="252" spans="1:16" x14ac:dyDescent="0.25">
      <c r="A252" s="31" t="s">
        <v>51</v>
      </c>
      <c r="B252" s="197">
        <v>538467.41999999993</v>
      </c>
      <c r="C252" s="197">
        <v>937731.08</v>
      </c>
      <c r="D252" s="197">
        <v>919175.02</v>
      </c>
      <c r="E252" s="197">
        <v>749099.06</v>
      </c>
      <c r="F252" s="33">
        <f t="shared" si="72"/>
        <v>-0.1850310945134257</v>
      </c>
      <c r="G252" s="197">
        <f t="shared" si="70"/>
        <v>-170075.95999999996</v>
      </c>
      <c r="H252" s="33">
        <f t="shared" si="71"/>
        <v>3.7428046157272159E-3</v>
      </c>
      <c r="I252" s="180"/>
      <c r="J252" s="197">
        <v>5242528.4399999995</v>
      </c>
      <c r="K252" s="197">
        <v>6168685.2399999993</v>
      </c>
      <c r="L252" s="197">
        <v>7277567.1799999997</v>
      </c>
      <c r="M252" s="197">
        <v>6916657.1300000008</v>
      </c>
      <c r="N252" s="33">
        <f>M252/L252-1</f>
        <v>-4.9592128945486258E-2</v>
      </c>
      <c r="O252" s="197">
        <f t="shared" si="74"/>
        <v>-360910.04999999888</v>
      </c>
      <c r="P252" s="33">
        <f t="shared" si="75"/>
        <v>4.6869030693010684E-3</v>
      </c>
    </row>
    <row r="253" spans="1:16" x14ac:dyDescent="0.25">
      <c r="A253" s="31" t="s">
        <v>52</v>
      </c>
      <c r="B253" s="197">
        <v>17087761.27</v>
      </c>
      <c r="C253" s="197">
        <v>20812913.180000003</v>
      </c>
      <c r="D253" s="197">
        <v>22422006.719999999</v>
      </c>
      <c r="E253" s="197">
        <v>23038748.010000002</v>
      </c>
      <c r="F253" s="33">
        <f t="shared" si="72"/>
        <v>2.7506070161413376E-2</v>
      </c>
      <c r="G253" s="197">
        <f t="shared" si="70"/>
        <v>616741.29000000283</v>
      </c>
      <c r="H253" s="33">
        <f t="shared" si="71"/>
        <v>0.11511098731375288</v>
      </c>
      <c r="I253" s="180"/>
      <c r="J253" s="197">
        <v>113987562.48000002</v>
      </c>
      <c r="K253" s="197">
        <v>141244858</v>
      </c>
      <c r="L253" s="197">
        <v>153750896.56</v>
      </c>
      <c r="M253" s="197">
        <v>161316237.42999998</v>
      </c>
      <c r="N253" s="33">
        <f t="shared" si="73"/>
        <v>4.9205182143752024E-2</v>
      </c>
      <c r="O253" s="197">
        <f t="shared" si="74"/>
        <v>7565340.869999975</v>
      </c>
      <c r="P253" s="33">
        <f t="shared" si="75"/>
        <v>0.10931199192445248</v>
      </c>
    </row>
    <row r="254" spans="1:16" x14ac:dyDescent="0.25">
      <c r="A254" s="31" t="s">
        <v>53</v>
      </c>
      <c r="B254" s="197">
        <v>7583290.4500000002</v>
      </c>
      <c r="C254" s="197">
        <v>7953121.9199999999</v>
      </c>
      <c r="D254" s="197">
        <v>8955104.7799999993</v>
      </c>
      <c r="E254" s="197">
        <v>10011441.850000001</v>
      </c>
      <c r="F254" s="33">
        <f t="shared" si="72"/>
        <v>0.11795920828968809</v>
      </c>
      <c r="G254" s="197">
        <f t="shared" si="70"/>
        <v>1056337.0700000022</v>
      </c>
      <c r="H254" s="33">
        <f t="shared" si="71"/>
        <v>5.0021249214042024E-2</v>
      </c>
      <c r="I254" s="180"/>
      <c r="J254" s="197">
        <v>50130026.820000008</v>
      </c>
      <c r="K254" s="197">
        <v>60648852.359999992</v>
      </c>
      <c r="L254" s="197">
        <v>68514328.269999996</v>
      </c>
      <c r="M254" s="197">
        <v>69868904.5</v>
      </c>
      <c r="N254" s="33">
        <f t="shared" si="73"/>
        <v>1.9770700001055408E-2</v>
      </c>
      <c r="O254" s="197">
        <f t="shared" si="74"/>
        <v>1354576.2300000042</v>
      </c>
      <c r="P254" s="33">
        <f>M254/$M$249</f>
        <v>4.7344949560880319E-2</v>
      </c>
    </row>
    <row r="255" spans="1:16" x14ac:dyDescent="0.25">
      <c r="A255" s="31" t="s">
        <v>54</v>
      </c>
      <c r="B255" s="197">
        <v>2279634.65</v>
      </c>
      <c r="C255" s="197">
        <v>2092574.4700000002</v>
      </c>
      <c r="D255" s="197">
        <v>2501854.11</v>
      </c>
      <c r="E255" s="197">
        <v>2629969.4700000002</v>
      </c>
      <c r="F255" s="33">
        <f t="shared" si="72"/>
        <v>5.1208165771104985E-2</v>
      </c>
      <c r="G255" s="197">
        <f t="shared" si="70"/>
        <v>128115.36000000034</v>
      </c>
      <c r="H255" s="33">
        <f t="shared" si="71"/>
        <v>1.3140400778953933E-2</v>
      </c>
      <c r="I255" s="180"/>
      <c r="J255" s="197">
        <v>21391935.390000001</v>
      </c>
      <c r="K255" s="197">
        <v>23659794.859999999</v>
      </c>
      <c r="L255" s="197">
        <v>25011680.260000002</v>
      </c>
      <c r="M255" s="197">
        <v>26970796.880000003</v>
      </c>
      <c r="N255" s="33">
        <f t="shared" si="73"/>
        <v>7.8328069111499143E-2</v>
      </c>
      <c r="O255" s="197">
        <f t="shared" si="74"/>
        <v>1959116.620000001</v>
      </c>
      <c r="P255" s="33">
        <f t="shared" si="75"/>
        <v>1.8276099032014281E-2</v>
      </c>
    </row>
    <row r="256" spans="1:16" x14ac:dyDescent="0.25">
      <c r="A256" s="31" t="s">
        <v>55</v>
      </c>
      <c r="B256" s="197">
        <v>543731.87</v>
      </c>
      <c r="C256" s="197">
        <v>555536.89</v>
      </c>
      <c r="D256" s="197">
        <v>596673.21</v>
      </c>
      <c r="E256" s="197">
        <v>658794.83000000007</v>
      </c>
      <c r="F256" s="33">
        <f t="shared" si="72"/>
        <v>0.10411330517084916</v>
      </c>
      <c r="G256" s="197">
        <f t="shared" si="70"/>
        <v>62121.620000000112</v>
      </c>
      <c r="H256" s="33">
        <f t="shared" si="71"/>
        <v>3.2916078289314987E-3</v>
      </c>
      <c r="I256" s="180"/>
      <c r="J256" s="197">
        <v>5726977.3300000001</v>
      </c>
      <c r="K256" s="197">
        <v>6614600.9800000004</v>
      </c>
      <c r="L256" s="197">
        <v>7136559.6099999994</v>
      </c>
      <c r="M256" s="197">
        <v>6990494.7100000009</v>
      </c>
      <c r="N256" s="33">
        <f t="shared" si="73"/>
        <v>-2.0467130940141964E-2</v>
      </c>
      <c r="O256" s="197">
        <f t="shared" si="74"/>
        <v>-146064.89999999851</v>
      </c>
      <c r="P256" s="33">
        <f>M256/$M$249</f>
        <v>4.7369372944805616E-3</v>
      </c>
    </row>
    <row r="257" spans="1:16" x14ac:dyDescent="0.25">
      <c r="A257" s="31" t="s">
        <v>56</v>
      </c>
      <c r="B257" s="197">
        <v>10861089.319999998</v>
      </c>
      <c r="C257" s="197">
        <v>11875846.74</v>
      </c>
      <c r="D257" s="197">
        <v>9733594.3200000003</v>
      </c>
      <c r="E257" s="197">
        <v>9831626.379999999</v>
      </c>
      <c r="F257" s="33">
        <f t="shared" si="72"/>
        <v>1.0071516931681401E-2</v>
      </c>
      <c r="G257" s="197">
        <f t="shared" si="70"/>
        <v>98032.059999998659</v>
      </c>
      <c r="H257" s="33">
        <f t="shared" si="71"/>
        <v>4.9122817742114709E-2</v>
      </c>
      <c r="I257" s="180"/>
      <c r="J257" s="197">
        <v>69982697.640000001</v>
      </c>
      <c r="K257" s="197">
        <v>81417342.760000005</v>
      </c>
      <c r="L257" s="197">
        <v>66678959.129999995</v>
      </c>
      <c r="M257" s="197">
        <v>68886682.390000001</v>
      </c>
      <c r="N257" s="33">
        <f t="shared" si="73"/>
        <v>3.3109743895307853E-2</v>
      </c>
      <c r="O257" s="197">
        <f t="shared" si="74"/>
        <v>2207723.2600000054</v>
      </c>
      <c r="P257" s="33">
        <f t="shared" si="75"/>
        <v>4.6679370837579573E-2</v>
      </c>
    </row>
    <row r="258" spans="1:16" x14ac:dyDescent="0.25">
      <c r="A258" s="31" t="s">
        <v>57</v>
      </c>
      <c r="B258" s="197">
        <v>7097745.8899999997</v>
      </c>
      <c r="C258" s="197">
        <v>5217668.8299999991</v>
      </c>
      <c r="D258" s="197">
        <v>9940820.9699999988</v>
      </c>
      <c r="E258" s="197">
        <v>9331817.4299999997</v>
      </c>
      <c r="F258" s="33">
        <f t="shared" si="72"/>
        <v>-6.1262901911007805E-2</v>
      </c>
      <c r="G258" s="197">
        <f t="shared" si="70"/>
        <v>-609003.53999999911</v>
      </c>
      <c r="H258" s="33">
        <f t="shared" si="71"/>
        <v>4.6625568252785791E-2</v>
      </c>
      <c r="I258" s="180"/>
      <c r="J258" s="197">
        <v>43227052.439999998</v>
      </c>
      <c r="K258" s="197">
        <v>38269587.659999996</v>
      </c>
      <c r="L258" s="197">
        <v>64450859.649999999</v>
      </c>
      <c r="M258" s="197">
        <v>72760136.469999999</v>
      </c>
      <c r="N258" s="33">
        <f t="shared" si="73"/>
        <v>0.12892422017523852</v>
      </c>
      <c r="O258" s="197">
        <f t="shared" si="74"/>
        <v>8309276.8200000003</v>
      </c>
      <c r="P258" s="33">
        <f>M258/$M$249</f>
        <v>4.9304121996286893E-2</v>
      </c>
    </row>
    <row r="259" spans="1:16" x14ac:dyDescent="0.25">
      <c r="A259" s="38" t="s">
        <v>58</v>
      </c>
      <c r="B259" s="206">
        <v>1765962.6900000002</v>
      </c>
      <c r="C259" s="206">
        <v>1938413.99</v>
      </c>
      <c r="D259" s="206">
        <v>2044229.54</v>
      </c>
      <c r="E259" s="206">
        <v>2856900.75</v>
      </c>
      <c r="F259" s="92">
        <f t="shared" si="72"/>
        <v>0.3975440106398227</v>
      </c>
      <c r="G259" s="206">
        <f t="shared" si="70"/>
        <v>812671.21</v>
      </c>
      <c r="H259" s="92">
        <f t="shared" si="71"/>
        <v>1.4274242065895188E-2</v>
      </c>
      <c r="I259" s="180"/>
      <c r="J259" s="206">
        <v>15428988.439999999</v>
      </c>
      <c r="K259" s="206">
        <v>17014128.299999997</v>
      </c>
      <c r="L259" s="206">
        <v>16932894.870000001</v>
      </c>
      <c r="M259" s="206">
        <v>22306306.740000002</v>
      </c>
      <c r="N259" s="92">
        <f t="shared" si="73"/>
        <v>0.31733568957072267</v>
      </c>
      <c r="O259" s="206">
        <f t="shared" si="74"/>
        <v>5373411.870000001</v>
      </c>
      <c r="P259" s="92">
        <f t="shared" si="75"/>
        <v>1.5115321687845051E-2</v>
      </c>
    </row>
    <row r="260" spans="1:16" ht="21" x14ac:dyDescent="0.35">
      <c r="A260" s="179" t="s">
        <v>71</v>
      </c>
      <c r="B260" s="179"/>
      <c r="C260" s="179"/>
      <c r="D260" s="179"/>
      <c r="E260" s="179"/>
      <c r="F260" s="179"/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</row>
    <row r="261" spans="1:16" x14ac:dyDescent="0.25">
      <c r="A261" s="67"/>
      <c r="B261" s="11" t="s">
        <v>154</v>
      </c>
      <c r="C261" s="12"/>
      <c r="D261" s="12"/>
      <c r="E261" s="12"/>
      <c r="F261" s="12"/>
      <c r="G261" s="12"/>
      <c r="H261" s="13"/>
      <c r="I261" s="180"/>
      <c r="J261" s="11" t="str">
        <f>J$5</f>
        <v>acumulado agosto</v>
      </c>
      <c r="K261" s="12"/>
      <c r="L261" s="12"/>
      <c r="M261" s="12"/>
      <c r="N261" s="12"/>
      <c r="O261" s="12"/>
      <c r="P261" s="13"/>
    </row>
    <row r="262" spans="1:16" x14ac:dyDescent="0.25">
      <c r="A262" s="15"/>
      <c r="B262" s="17">
        <f>B$6</f>
        <v>2023</v>
      </c>
      <c r="C262" s="17">
        <f>C$6</f>
        <v>2024</v>
      </c>
      <c r="D262" s="17">
        <f>D$6</f>
        <v>2025</v>
      </c>
      <c r="E262" s="17">
        <f>E$6</f>
        <v>2026</v>
      </c>
      <c r="F262" s="17" t="str">
        <f>CONCATENATE("var ",RIGHT(E262,2),"/",RIGHT(D262,2))</f>
        <v>var 26/25</v>
      </c>
      <c r="G262" s="17" t="str">
        <f>CONCATENATE("dif ",RIGHT(E262,2),"-",RIGHT(D262,2))</f>
        <v>dif 26-25</v>
      </c>
      <c r="H262" s="153"/>
      <c r="I262" s="180"/>
      <c r="J262" s="17">
        <f>J$6</f>
        <v>2023</v>
      </c>
      <c r="K262" s="17">
        <f>K$6</f>
        <v>2024</v>
      </c>
      <c r="L262" s="17">
        <f>L$6</f>
        <v>2025</v>
      </c>
      <c r="M262" s="17">
        <f>M$6</f>
        <v>2026</v>
      </c>
      <c r="N262" s="17" t="str">
        <f>CONCATENATE("var ",RIGHT(M262,2),"/",RIGHT(L262,2))</f>
        <v>var 26/25</v>
      </c>
      <c r="O262" s="17" t="str">
        <f>CONCATENATE("dif ",RIGHT(M262,2),"-",RIGHT(L262,2))</f>
        <v>dif 26-25</v>
      </c>
      <c r="P262" s="153"/>
    </row>
    <row r="263" spans="1:16" x14ac:dyDescent="0.25">
      <c r="A263" s="181" t="s">
        <v>4</v>
      </c>
      <c r="B263" s="208">
        <v>119.89</v>
      </c>
      <c r="C263" s="208">
        <v>129.44999999999999</v>
      </c>
      <c r="D263" s="208">
        <v>137.16</v>
      </c>
      <c r="E263" s="208">
        <v>144.25</v>
      </c>
      <c r="F263" s="209">
        <f>E263/D263-1</f>
        <v>5.1691455234762262E-2</v>
      </c>
      <c r="G263" s="210">
        <f t="shared" ref="G263:G274" si="76">E263-D263</f>
        <v>7.0900000000000034</v>
      </c>
      <c r="H263" s="211"/>
      <c r="I263" s="212"/>
      <c r="J263" s="208">
        <v>111.10594414978429</v>
      </c>
      <c r="K263" s="208">
        <v>122.49197660684671</v>
      </c>
      <c r="L263" s="208">
        <v>130.62537764864757</v>
      </c>
      <c r="M263" s="208">
        <v>140.2826756452933</v>
      </c>
      <c r="N263" s="209">
        <f>M263/L263-1</f>
        <v>7.3931254174986138E-2</v>
      </c>
      <c r="O263" s="210">
        <f>M263-L263</f>
        <v>9.657297996645724</v>
      </c>
      <c r="P263" s="211"/>
    </row>
    <row r="264" spans="1:16" x14ac:dyDescent="0.25">
      <c r="A264" s="185" t="s">
        <v>5</v>
      </c>
      <c r="B264" s="213">
        <v>129.24</v>
      </c>
      <c r="C264" s="213">
        <v>139.91</v>
      </c>
      <c r="D264" s="213">
        <v>146.91</v>
      </c>
      <c r="E264" s="213">
        <v>153.72999999999999</v>
      </c>
      <c r="F264" s="214">
        <f t="shared" ref="F264:F274" si="77">E264/D264-1</f>
        <v>4.6422980055816465E-2</v>
      </c>
      <c r="G264" s="215">
        <f t="shared" si="76"/>
        <v>6.8199999999999932</v>
      </c>
      <c r="H264" s="216"/>
      <c r="I264" s="217"/>
      <c r="J264" s="213">
        <v>120.50406457606435</v>
      </c>
      <c r="K264" s="213">
        <v>132.96879914673298</v>
      </c>
      <c r="L264" s="213">
        <v>140.65786640171783</v>
      </c>
      <c r="M264" s="213">
        <v>151.61968032276869</v>
      </c>
      <c r="N264" s="214">
        <f t="shared" ref="N264:N274" si="78">M264/L264-1</f>
        <v>7.7932462659031199E-2</v>
      </c>
      <c r="O264" s="215">
        <f t="shared" ref="O264:O274" si="79">M264-L264</f>
        <v>10.961813921050862</v>
      </c>
      <c r="P264" s="216"/>
    </row>
    <row r="265" spans="1:16" x14ac:dyDescent="0.25">
      <c r="A265" s="190" t="s">
        <v>6</v>
      </c>
      <c r="B265" s="218">
        <v>222.07</v>
      </c>
      <c r="C265" s="218">
        <v>214.93</v>
      </c>
      <c r="D265" s="218">
        <v>236.53</v>
      </c>
      <c r="E265" s="218">
        <v>243.24</v>
      </c>
      <c r="F265" s="219">
        <f t="shared" si="77"/>
        <v>2.83684944827296E-2</v>
      </c>
      <c r="G265" s="220">
        <f t="shared" si="76"/>
        <v>6.710000000000008</v>
      </c>
      <c r="H265" s="221"/>
      <c r="I265" s="180"/>
      <c r="J265" s="218">
        <v>210.09338769119691</v>
      </c>
      <c r="K265" s="218">
        <v>222.27263026857551</v>
      </c>
      <c r="L265" s="218">
        <v>241.99727193595416</v>
      </c>
      <c r="M265" s="218">
        <v>250.47370463458546</v>
      </c>
      <c r="N265" s="219">
        <f t="shared" si="78"/>
        <v>3.5026976258123454E-2</v>
      </c>
      <c r="O265" s="220">
        <f>M265-L265</f>
        <v>8.4764326986312994</v>
      </c>
      <c r="P265" s="221"/>
    </row>
    <row r="266" spans="1:16" x14ac:dyDescent="0.25">
      <c r="A266" s="196" t="s">
        <v>7</v>
      </c>
      <c r="B266" s="222">
        <v>118.93</v>
      </c>
      <c r="C266" s="222">
        <v>131.93</v>
      </c>
      <c r="D266" s="222">
        <v>136.29</v>
      </c>
      <c r="E266" s="222">
        <v>139.56</v>
      </c>
      <c r="F266" s="223">
        <f t="shared" si="77"/>
        <v>2.3992956196346116E-2</v>
      </c>
      <c r="G266" s="224">
        <f t="shared" si="76"/>
        <v>3.2700000000000102</v>
      </c>
      <c r="H266" s="225"/>
      <c r="I266" s="180"/>
      <c r="J266" s="222">
        <v>110.04435992191344</v>
      </c>
      <c r="K266" s="222">
        <v>122.6206503763468</v>
      </c>
      <c r="L266" s="222">
        <v>125.85704723668088</v>
      </c>
      <c r="M266" s="222">
        <v>135.71307370250952</v>
      </c>
      <c r="N266" s="223">
        <f t="shared" si="78"/>
        <v>7.8311279997645755E-2</v>
      </c>
      <c r="O266" s="224">
        <f t="shared" si="79"/>
        <v>9.8560264658286343</v>
      </c>
      <c r="P266" s="225"/>
    </row>
    <row r="267" spans="1:16" x14ac:dyDescent="0.25">
      <c r="A267" s="198" t="s">
        <v>8</v>
      </c>
      <c r="B267" s="222">
        <v>78.52</v>
      </c>
      <c r="C267" s="222">
        <v>89.55</v>
      </c>
      <c r="D267" s="222">
        <v>89.85</v>
      </c>
      <c r="E267" s="222">
        <v>101.35</v>
      </c>
      <c r="F267" s="226">
        <f t="shared" si="77"/>
        <v>0.1279910962715638</v>
      </c>
      <c r="G267" s="227">
        <f t="shared" si="76"/>
        <v>11.5</v>
      </c>
      <c r="H267" s="228"/>
      <c r="I267" s="180"/>
      <c r="J267" s="222">
        <v>73.042277210684901</v>
      </c>
      <c r="K267" s="222">
        <v>82.800293555704997</v>
      </c>
      <c r="L267" s="222">
        <v>88.277086589637491</v>
      </c>
      <c r="M267" s="222">
        <v>94.341309945622328</v>
      </c>
      <c r="N267" s="226">
        <f t="shared" si="78"/>
        <v>6.8695327295686948E-2</v>
      </c>
      <c r="O267" s="227">
        <f t="shared" si="79"/>
        <v>6.0642233559848364</v>
      </c>
      <c r="P267" s="228"/>
    </row>
    <row r="268" spans="1:16" x14ac:dyDescent="0.25">
      <c r="A268" s="198" t="s">
        <v>9</v>
      </c>
      <c r="B268" s="222">
        <v>50.94</v>
      </c>
      <c r="C268" s="222">
        <v>43.1</v>
      </c>
      <c r="D268" s="222">
        <v>63.94</v>
      </c>
      <c r="E268" s="222">
        <v>62.53</v>
      </c>
      <c r="F268" s="226">
        <f t="shared" si="77"/>
        <v>-2.2051923678448548E-2</v>
      </c>
      <c r="G268" s="227">
        <f t="shared" si="76"/>
        <v>-1.4099999999999966</v>
      </c>
      <c r="H268" s="228"/>
      <c r="I268" s="180"/>
      <c r="J268" s="222">
        <v>58.062267690866335</v>
      </c>
      <c r="K268" s="222">
        <v>58.489412518078893</v>
      </c>
      <c r="L268" s="222">
        <v>63.2874955354972</v>
      </c>
      <c r="M268" s="222">
        <v>74.427259941732089</v>
      </c>
      <c r="N268" s="226">
        <f t="shared" si="78"/>
        <v>0.17601841109333716</v>
      </c>
      <c r="O268" s="227">
        <f t="shared" si="79"/>
        <v>11.139764406234889</v>
      </c>
      <c r="P268" s="228"/>
    </row>
    <row r="269" spans="1:16" x14ac:dyDescent="0.25">
      <c r="A269" s="199" t="s">
        <v>10</v>
      </c>
      <c r="B269" s="229">
        <v>41.96</v>
      </c>
      <c r="C269" s="229">
        <v>36.47</v>
      </c>
      <c r="D269" s="229">
        <v>38.43</v>
      </c>
      <c r="E269" s="229">
        <v>40.35</v>
      </c>
      <c r="F269" s="230">
        <f t="shared" si="77"/>
        <v>4.9960967993754934E-2</v>
      </c>
      <c r="G269" s="231">
        <f t="shared" si="76"/>
        <v>1.9200000000000017</v>
      </c>
      <c r="H269" s="232"/>
      <c r="I269" s="180"/>
      <c r="J269" s="229">
        <v>47.983134827951226</v>
      </c>
      <c r="K269" s="229">
        <v>47.660715400761553</v>
      </c>
      <c r="L269" s="229">
        <v>42.67126462154323</v>
      </c>
      <c r="M269" s="229">
        <v>42.614597264392678</v>
      </c>
      <c r="N269" s="230">
        <f t="shared" si="78"/>
        <v>-1.3279980720782847E-3</v>
      </c>
      <c r="O269" s="231">
        <f t="shared" si="79"/>
        <v>-5.6667357150551823E-2</v>
      </c>
      <c r="P269" s="232"/>
    </row>
    <row r="270" spans="1:16" x14ac:dyDescent="0.25">
      <c r="A270" s="185" t="s">
        <v>11</v>
      </c>
      <c r="B270" s="213">
        <v>84.69</v>
      </c>
      <c r="C270" s="213">
        <v>91.47</v>
      </c>
      <c r="D270" s="213">
        <v>103.43</v>
      </c>
      <c r="E270" s="213">
        <v>110.69</v>
      </c>
      <c r="F270" s="214">
        <f t="shared" si="77"/>
        <v>7.0192400657449472E-2</v>
      </c>
      <c r="G270" s="215">
        <f t="shared" si="76"/>
        <v>7.2599999999999909</v>
      </c>
      <c r="H270" s="216"/>
      <c r="I270" s="217"/>
      <c r="J270" s="213">
        <v>78.109447219586954</v>
      </c>
      <c r="K270" s="213">
        <v>84.453501906750517</v>
      </c>
      <c r="L270" s="213">
        <v>95.737823938165988</v>
      </c>
      <c r="M270" s="213">
        <v>99.6923059934511</v>
      </c>
      <c r="N270" s="214">
        <f t="shared" si="78"/>
        <v>4.1305326281900756E-2</v>
      </c>
      <c r="O270" s="215">
        <f t="shared" si="79"/>
        <v>3.9544820552851121</v>
      </c>
      <c r="P270" s="216"/>
    </row>
    <row r="271" spans="1:16" x14ac:dyDescent="0.25">
      <c r="A271" s="37" t="s">
        <v>12</v>
      </c>
      <c r="B271" s="233">
        <v>161.15</v>
      </c>
      <c r="C271" s="233">
        <v>157.11000000000001</v>
      </c>
      <c r="D271" s="233">
        <v>167.41</v>
      </c>
      <c r="E271" s="233">
        <v>176.25</v>
      </c>
      <c r="F271" s="234">
        <f t="shared" si="77"/>
        <v>5.2804491965832367E-2</v>
      </c>
      <c r="G271" s="235">
        <f t="shared" si="76"/>
        <v>8.8400000000000034</v>
      </c>
      <c r="H271" s="236"/>
      <c r="I271" s="180"/>
      <c r="J271" s="233">
        <v>136.08056881117503</v>
      </c>
      <c r="K271" s="233">
        <v>142.87774262226873</v>
      </c>
      <c r="L271" s="233">
        <v>149.51997895117555</v>
      </c>
      <c r="M271" s="233">
        <v>160.26324999330004</v>
      </c>
      <c r="N271" s="234">
        <f t="shared" si="78"/>
        <v>7.1851742606468649E-2</v>
      </c>
      <c r="O271" s="235">
        <f t="shared" si="79"/>
        <v>10.743271042124491</v>
      </c>
      <c r="P271" s="236"/>
    </row>
    <row r="272" spans="1:16" x14ac:dyDescent="0.25">
      <c r="A272" s="31" t="s">
        <v>8</v>
      </c>
      <c r="B272" s="222">
        <v>85.28</v>
      </c>
      <c r="C272" s="222">
        <v>91.82</v>
      </c>
      <c r="D272" s="222">
        <v>104.99</v>
      </c>
      <c r="E272" s="222">
        <v>115.86</v>
      </c>
      <c r="F272" s="237">
        <f t="shared" si="77"/>
        <v>0.10353366987332135</v>
      </c>
      <c r="G272" s="238">
        <f t="shared" si="76"/>
        <v>10.870000000000005</v>
      </c>
      <c r="H272" s="239"/>
      <c r="I272" s="180"/>
      <c r="J272" s="222">
        <v>80.21264200138657</v>
      </c>
      <c r="K272" s="222">
        <v>84.746616633193867</v>
      </c>
      <c r="L272" s="222">
        <v>96.057923076466722</v>
      </c>
      <c r="M272" s="222">
        <v>102.66652639293777</v>
      </c>
      <c r="N272" s="237">
        <f t="shared" si="78"/>
        <v>6.8798107483651005E-2</v>
      </c>
      <c r="O272" s="238">
        <f t="shared" si="79"/>
        <v>6.6086033164710472</v>
      </c>
      <c r="P272" s="239"/>
    </row>
    <row r="273" spans="1:16" x14ac:dyDescent="0.25">
      <c r="A273" s="31" t="s">
        <v>9</v>
      </c>
      <c r="B273" s="222">
        <v>66.7</v>
      </c>
      <c r="C273" s="222">
        <v>71.959999999999994</v>
      </c>
      <c r="D273" s="222">
        <v>79.150000000000006</v>
      </c>
      <c r="E273" s="222">
        <v>82.31</v>
      </c>
      <c r="F273" s="237">
        <f t="shared" si="77"/>
        <v>3.9924194567277249E-2</v>
      </c>
      <c r="G273" s="238">
        <f t="shared" si="76"/>
        <v>3.1599999999999966</v>
      </c>
      <c r="H273" s="239"/>
      <c r="I273" s="180"/>
      <c r="J273" s="222">
        <v>61.088103428989768</v>
      </c>
      <c r="K273" s="222">
        <v>69.657574201467582</v>
      </c>
      <c r="L273" s="222">
        <v>75.623333268471242</v>
      </c>
      <c r="M273" s="222">
        <v>75.252485966591195</v>
      </c>
      <c r="N273" s="237">
        <f t="shared" si="78"/>
        <v>-4.9038740538386305E-3</v>
      </c>
      <c r="O273" s="238">
        <f t="shared" si="79"/>
        <v>-0.37084730188004755</v>
      </c>
      <c r="P273" s="239"/>
    </row>
    <row r="274" spans="1:16" x14ac:dyDescent="0.25">
      <c r="A274" s="38" t="s">
        <v>10</v>
      </c>
      <c r="B274" s="240">
        <v>76.22</v>
      </c>
      <c r="C274" s="240">
        <v>89.51</v>
      </c>
      <c r="D274" s="240">
        <v>103.42</v>
      </c>
      <c r="E274" s="240">
        <v>96.72</v>
      </c>
      <c r="F274" s="241">
        <f t="shared" si="77"/>
        <v>-6.4784374395668198E-2</v>
      </c>
      <c r="G274" s="242">
        <f t="shared" si="76"/>
        <v>-6.7000000000000028</v>
      </c>
      <c r="H274" s="243"/>
      <c r="I274" s="180"/>
      <c r="J274" s="240">
        <v>73.384860228517681</v>
      </c>
      <c r="K274" s="240">
        <v>85.525299488739066</v>
      </c>
      <c r="L274" s="240">
        <v>104.7527126181475</v>
      </c>
      <c r="M274" s="240">
        <v>98.836833131822758</v>
      </c>
      <c r="N274" s="241">
        <f t="shared" si="78"/>
        <v>-5.6474714004684068E-2</v>
      </c>
      <c r="O274" s="242">
        <f t="shared" si="79"/>
        <v>-5.9158794863247408</v>
      </c>
      <c r="P274" s="243"/>
    </row>
    <row r="275" spans="1:16" x14ac:dyDescent="0.25">
      <c r="A275" s="42" t="s">
        <v>13</v>
      </c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4"/>
    </row>
    <row r="276" spans="1:16" ht="21" x14ac:dyDescent="0.35">
      <c r="A276" s="179" t="s">
        <v>72</v>
      </c>
      <c r="B276" s="179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</row>
    <row r="277" spans="1:16" x14ac:dyDescent="0.25">
      <c r="A277" s="67"/>
      <c r="B277" s="11" t="s">
        <v>154</v>
      </c>
      <c r="C277" s="12"/>
      <c r="D277" s="12"/>
      <c r="E277" s="12"/>
      <c r="F277" s="12"/>
      <c r="G277" s="12"/>
      <c r="H277" s="13"/>
      <c r="I277" s="180"/>
      <c r="J277" s="11" t="str">
        <f>J$5</f>
        <v>acumulado agosto</v>
      </c>
      <c r="K277" s="12"/>
      <c r="L277" s="12"/>
      <c r="M277" s="12"/>
      <c r="N277" s="12"/>
      <c r="O277" s="12"/>
      <c r="P277" s="13"/>
    </row>
    <row r="278" spans="1:16" x14ac:dyDescent="0.25">
      <c r="A278" s="15"/>
      <c r="B278" s="17">
        <f>B$6</f>
        <v>2023</v>
      </c>
      <c r="C278" s="17">
        <f>C$6</f>
        <v>2024</v>
      </c>
      <c r="D278" s="17">
        <f>D$6</f>
        <v>2025</v>
      </c>
      <c r="E278" s="17">
        <f>E$6</f>
        <v>2026</v>
      </c>
      <c r="F278" s="17" t="str">
        <f>CONCATENATE("var ",RIGHT(E278,2),"/",RIGHT(D278,2))</f>
        <v>var 26/25</v>
      </c>
      <c r="G278" s="17" t="str">
        <f>CONCATENATE("dif ",RIGHT(E278,2),"-",RIGHT(D278,2))</f>
        <v>dif 26-25</v>
      </c>
      <c r="H278" s="153"/>
      <c r="I278" s="180"/>
      <c r="J278" s="17">
        <f>J$6</f>
        <v>2023</v>
      </c>
      <c r="K278" s="17">
        <f>K$6</f>
        <v>2024</v>
      </c>
      <c r="L278" s="17">
        <f>L$6</f>
        <v>2025</v>
      </c>
      <c r="M278" s="17">
        <f>M$6</f>
        <v>2026</v>
      </c>
      <c r="N278" s="17" t="str">
        <f>CONCATENATE("var ",RIGHT(M278,2),"/",RIGHT(K278,2))</f>
        <v>var 26/24</v>
      </c>
      <c r="O278" s="17" t="str">
        <f>CONCATENATE("dif ",RIGHT(M278,2),"-",RIGHT(L278,2))</f>
        <v>dif 26-25</v>
      </c>
      <c r="P278" s="153"/>
    </row>
    <row r="279" spans="1:16" x14ac:dyDescent="0.25">
      <c r="A279" s="181" t="s">
        <v>48</v>
      </c>
      <c r="B279" s="208">
        <v>119.89</v>
      </c>
      <c r="C279" s="208">
        <v>129.44999999999999</v>
      </c>
      <c r="D279" s="208">
        <v>137.16</v>
      </c>
      <c r="E279" s="208">
        <v>144.25</v>
      </c>
      <c r="F279" s="209">
        <f>E279/D279-1</f>
        <v>5.1691455234762262E-2</v>
      </c>
      <c r="G279" s="210">
        <f t="shared" ref="G279:G289" si="80">E279-D279</f>
        <v>7.0900000000000034</v>
      </c>
      <c r="H279" s="211"/>
      <c r="I279" s="212"/>
      <c r="J279" s="208">
        <v>111.10594414978429</v>
      </c>
      <c r="K279" s="208">
        <v>122.49197660684671</v>
      </c>
      <c r="L279" s="208">
        <v>130.62537764864757</v>
      </c>
      <c r="M279" s="208">
        <v>140.2826756452933</v>
      </c>
      <c r="N279" s="209">
        <f>M279/L279-1</f>
        <v>7.3931254174986138E-2</v>
      </c>
      <c r="O279" s="208">
        <f>M279-L279</f>
        <v>9.657297996645724</v>
      </c>
      <c r="P279" s="211"/>
    </row>
    <row r="280" spans="1:16" x14ac:dyDescent="0.25">
      <c r="A280" s="88" t="s">
        <v>49</v>
      </c>
      <c r="B280" s="244">
        <v>141.62</v>
      </c>
      <c r="C280" s="244">
        <v>154.12</v>
      </c>
      <c r="D280" s="244">
        <v>159.91999999999999</v>
      </c>
      <c r="E280" s="244">
        <v>172.68</v>
      </c>
      <c r="F280" s="245">
        <f t="shared" ref="F280:F289" si="81">E280/D280-1</f>
        <v>7.9789894947473794E-2</v>
      </c>
      <c r="G280" s="246">
        <f t="shared" si="80"/>
        <v>12.760000000000019</v>
      </c>
      <c r="H280" s="247"/>
      <c r="I280" s="180"/>
      <c r="J280" s="244">
        <v>135.17171970492961</v>
      </c>
      <c r="K280" s="244">
        <v>148.16207292741524</v>
      </c>
      <c r="L280" s="244">
        <v>156.55667762312635</v>
      </c>
      <c r="M280" s="244">
        <v>167.7587385535461</v>
      </c>
      <c r="N280" s="245">
        <f t="shared" ref="N280:N289" si="82">M280/L280-1</f>
        <v>7.1552750738528736E-2</v>
      </c>
      <c r="O280" s="244">
        <f t="shared" ref="O280:O289" si="83">M280-L280</f>
        <v>11.202060930419748</v>
      </c>
      <c r="P280" s="247"/>
    </row>
    <row r="281" spans="1:16" x14ac:dyDescent="0.25">
      <c r="A281" s="31" t="s">
        <v>50</v>
      </c>
      <c r="B281" s="222">
        <v>105.79</v>
      </c>
      <c r="C281" s="222">
        <v>121.88</v>
      </c>
      <c r="D281" s="222">
        <v>130.28</v>
      </c>
      <c r="E281" s="222">
        <v>134.27000000000001</v>
      </c>
      <c r="F281" s="237">
        <f t="shared" si="81"/>
        <v>3.0626343260669486E-2</v>
      </c>
      <c r="G281" s="238">
        <f t="shared" si="80"/>
        <v>3.9900000000000091</v>
      </c>
      <c r="H281" s="239"/>
      <c r="I281" s="180"/>
      <c r="J281" s="222">
        <v>98.816058122115223</v>
      </c>
      <c r="K281" s="222">
        <v>112.82141982604855</v>
      </c>
      <c r="L281" s="222">
        <v>123.113952698508</v>
      </c>
      <c r="M281" s="222">
        <v>130.27635937263835</v>
      </c>
      <c r="N281" s="237">
        <f t="shared" si="82"/>
        <v>5.8177050749643744E-2</v>
      </c>
      <c r="O281" s="222">
        <f t="shared" si="83"/>
        <v>7.1624066741303523</v>
      </c>
      <c r="P281" s="239"/>
    </row>
    <row r="282" spans="1:16" x14ac:dyDescent="0.25">
      <c r="A282" s="31" t="s">
        <v>51</v>
      </c>
      <c r="B282" s="222">
        <v>71.260000000000005</v>
      </c>
      <c r="C282" s="222">
        <v>93.58</v>
      </c>
      <c r="D282" s="222">
        <v>92.89</v>
      </c>
      <c r="E282" s="222">
        <v>87.56</v>
      </c>
      <c r="F282" s="237">
        <f t="shared" si="81"/>
        <v>-5.7379696415114645E-2</v>
      </c>
      <c r="G282" s="238">
        <f t="shared" si="80"/>
        <v>-5.3299999999999983</v>
      </c>
      <c r="H282" s="239"/>
      <c r="I282" s="180"/>
      <c r="J282" s="222">
        <v>76.989629021676208</v>
      </c>
      <c r="K282" s="222">
        <v>82.658600906509122</v>
      </c>
      <c r="L282" s="222">
        <v>99.261257213774954</v>
      </c>
      <c r="M282" s="222">
        <v>95.427597046081502</v>
      </c>
      <c r="N282" s="237">
        <f t="shared" si="82"/>
        <v>-3.862191831236883E-2</v>
      </c>
      <c r="O282" s="222">
        <f t="shared" si="83"/>
        <v>-3.8336601676934521</v>
      </c>
      <c r="P282" s="239"/>
    </row>
    <row r="283" spans="1:16" x14ac:dyDescent="0.25">
      <c r="A283" s="31" t="s">
        <v>52</v>
      </c>
      <c r="B283" s="222">
        <v>73.63</v>
      </c>
      <c r="C283" s="222">
        <v>80.91</v>
      </c>
      <c r="D283" s="222">
        <v>89.9</v>
      </c>
      <c r="E283" s="222">
        <v>93.59</v>
      </c>
      <c r="F283" s="237">
        <f t="shared" si="81"/>
        <v>4.104560622914355E-2</v>
      </c>
      <c r="G283" s="238">
        <f t="shared" si="80"/>
        <v>3.6899999999999977</v>
      </c>
      <c r="H283" s="239"/>
      <c r="I283" s="180"/>
      <c r="J283" s="222">
        <v>64.437387407415414</v>
      </c>
      <c r="K283" s="222">
        <v>73.260683044348312</v>
      </c>
      <c r="L283" s="222">
        <v>81.085597892832951</v>
      </c>
      <c r="M283" s="222">
        <v>88.991944963098007</v>
      </c>
      <c r="N283" s="237">
        <f t="shared" si="82"/>
        <v>9.7506182056084745E-2</v>
      </c>
      <c r="O283" s="222">
        <f t="shared" si="83"/>
        <v>7.9063470702650562</v>
      </c>
      <c r="P283" s="239"/>
    </row>
    <row r="284" spans="1:16" x14ac:dyDescent="0.25">
      <c r="A284" s="31" t="s">
        <v>53</v>
      </c>
      <c r="B284" s="222">
        <v>156.97999999999999</v>
      </c>
      <c r="C284" s="222">
        <v>166.04</v>
      </c>
      <c r="D284" s="222">
        <v>197.41</v>
      </c>
      <c r="E284" s="222">
        <v>213.46</v>
      </c>
      <c r="F284" s="237">
        <f t="shared" si="81"/>
        <v>8.1302872194924269E-2</v>
      </c>
      <c r="G284" s="238">
        <f t="shared" si="80"/>
        <v>16.050000000000011</v>
      </c>
      <c r="H284" s="239"/>
      <c r="I284" s="180"/>
      <c r="J284" s="222">
        <v>143.34713873791705</v>
      </c>
      <c r="K284" s="222">
        <v>162.68820632090555</v>
      </c>
      <c r="L284" s="222">
        <v>190.19669562365527</v>
      </c>
      <c r="M284" s="222">
        <v>195.86131845459721</v>
      </c>
      <c r="N284" s="237">
        <f t="shared" si="82"/>
        <v>2.9782971845896844E-2</v>
      </c>
      <c r="O284" s="222">
        <f t="shared" si="83"/>
        <v>5.6646228309419371</v>
      </c>
      <c r="P284" s="239"/>
    </row>
    <row r="285" spans="1:16" x14ac:dyDescent="0.25">
      <c r="A285" s="31" t="s">
        <v>54</v>
      </c>
      <c r="B285" s="222">
        <v>81.05</v>
      </c>
      <c r="C285" s="222">
        <v>86.31</v>
      </c>
      <c r="D285" s="222">
        <v>90.57</v>
      </c>
      <c r="E285" s="222">
        <v>92.14</v>
      </c>
      <c r="F285" s="237">
        <f t="shared" si="81"/>
        <v>1.7334658275367287E-2</v>
      </c>
      <c r="G285" s="238">
        <f t="shared" si="80"/>
        <v>1.5700000000000074</v>
      </c>
      <c r="H285" s="239"/>
      <c r="I285" s="180"/>
      <c r="J285" s="222">
        <v>84.785458946590609</v>
      </c>
      <c r="K285" s="222">
        <v>94.192988243030925</v>
      </c>
      <c r="L285" s="222">
        <v>101.25062461795461</v>
      </c>
      <c r="M285" s="222">
        <v>102.64855693700879</v>
      </c>
      <c r="N285" s="237">
        <f>M285/L285-1</f>
        <v>1.380665377946011E-2</v>
      </c>
      <c r="O285" s="222">
        <f t="shared" si="83"/>
        <v>1.3979323190541777</v>
      </c>
      <c r="P285" s="239"/>
    </row>
    <row r="286" spans="1:16" x14ac:dyDescent="0.25">
      <c r="A286" s="31" t="s">
        <v>55</v>
      </c>
      <c r="B286" s="222">
        <v>84.54</v>
      </c>
      <c r="C286" s="222">
        <v>95.3</v>
      </c>
      <c r="D286" s="222">
        <v>98.67</v>
      </c>
      <c r="E286" s="222">
        <v>100.51</v>
      </c>
      <c r="F286" s="237">
        <f>E286/D286-1</f>
        <v>1.8648018648018683E-2</v>
      </c>
      <c r="G286" s="238">
        <f t="shared" si="80"/>
        <v>1.8400000000000034</v>
      </c>
      <c r="H286" s="239"/>
      <c r="I286" s="180"/>
      <c r="J286" s="222">
        <v>94.394828433056773</v>
      </c>
      <c r="K286" s="222">
        <v>106.55347393097286</v>
      </c>
      <c r="L286" s="222">
        <v>114.18903512476601</v>
      </c>
      <c r="M286" s="222">
        <v>116.82414767608512</v>
      </c>
      <c r="N286" s="237">
        <f t="shared" si="82"/>
        <v>2.3076756436727131E-2</v>
      </c>
      <c r="O286" s="222">
        <f t="shared" si="83"/>
        <v>2.6351125513191107</v>
      </c>
      <c r="P286" s="239"/>
    </row>
    <row r="287" spans="1:16" x14ac:dyDescent="0.25">
      <c r="A287" s="31" t="s">
        <v>56</v>
      </c>
      <c r="B287" s="222">
        <v>146.53</v>
      </c>
      <c r="C287" s="222">
        <v>158.72999999999999</v>
      </c>
      <c r="D287" s="222">
        <v>130.43</v>
      </c>
      <c r="E287" s="222">
        <v>129.11000000000001</v>
      </c>
      <c r="F287" s="237">
        <f t="shared" si="81"/>
        <v>-1.0120371080272861E-2</v>
      </c>
      <c r="G287" s="238">
        <f t="shared" si="80"/>
        <v>-1.3199999999999932</v>
      </c>
      <c r="H287" s="239"/>
      <c r="I287" s="180"/>
      <c r="J287" s="222">
        <v>129.05270418019296</v>
      </c>
      <c r="K287" s="222">
        <v>142.62994912550582</v>
      </c>
      <c r="L287" s="222">
        <v>117.19953835226219</v>
      </c>
      <c r="M287" s="222">
        <v>123.43318874832515</v>
      </c>
      <c r="N287" s="237">
        <f>M287/L287-1</f>
        <v>5.318835281864942E-2</v>
      </c>
      <c r="O287" s="222">
        <f>M287-L287</f>
        <v>6.2336503960629557</v>
      </c>
      <c r="P287" s="248"/>
    </row>
    <row r="288" spans="1:16" x14ac:dyDescent="0.25">
      <c r="A288" s="31" t="s">
        <v>57</v>
      </c>
      <c r="B288" s="222">
        <v>260.63</v>
      </c>
      <c r="C288" s="222">
        <v>181.59</v>
      </c>
      <c r="D288" s="222">
        <v>250.09</v>
      </c>
      <c r="E288" s="222">
        <v>211</v>
      </c>
      <c r="F288" s="237">
        <f t="shared" si="81"/>
        <v>-0.15630373065696346</v>
      </c>
      <c r="G288" s="238">
        <f t="shared" si="80"/>
        <v>-39.090000000000003</v>
      </c>
      <c r="H288" s="239"/>
      <c r="I288" s="180"/>
      <c r="J288" s="222">
        <v>195.12771877457416</v>
      </c>
      <c r="K288" s="222">
        <v>191.7050367376643</v>
      </c>
      <c r="L288" s="222">
        <v>211.10420364618409</v>
      </c>
      <c r="M288" s="222">
        <v>220.50146118229193</v>
      </c>
      <c r="N288" s="237">
        <f t="shared" si="82"/>
        <v>4.4514781675583759E-2</v>
      </c>
      <c r="O288" s="222">
        <f t="shared" si="83"/>
        <v>9.3972575361078441</v>
      </c>
      <c r="P288" s="249"/>
    </row>
    <row r="289" spans="1:16" x14ac:dyDescent="0.25">
      <c r="A289" s="31" t="s">
        <v>73</v>
      </c>
      <c r="B289" s="240">
        <v>66.11</v>
      </c>
      <c r="C289" s="240">
        <v>69.209999999999994</v>
      </c>
      <c r="D289" s="240">
        <v>69.36</v>
      </c>
      <c r="E289" s="240">
        <v>95.29</v>
      </c>
      <c r="F289" s="237">
        <f t="shared" si="81"/>
        <v>0.37384659746251447</v>
      </c>
      <c r="G289" s="238">
        <f t="shared" si="80"/>
        <v>25.930000000000007</v>
      </c>
      <c r="H289" s="239"/>
      <c r="I289" s="180"/>
      <c r="J289" s="240">
        <v>67.467318762677223</v>
      </c>
      <c r="K289" s="240">
        <v>71.362779691516735</v>
      </c>
      <c r="L289" s="240">
        <v>72.628790126556311</v>
      </c>
      <c r="M289" s="240">
        <v>94.482121674334863</v>
      </c>
      <c r="N289" s="237">
        <f t="shared" si="82"/>
        <v>0.30089075571407609</v>
      </c>
      <c r="O289" s="240">
        <f t="shared" si="83"/>
        <v>21.853331547778552</v>
      </c>
      <c r="P289" s="239"/>
    </row>
    <row r="290" spans="1:16" x14ac:dyDescent="0.25">
      <c r="A290" s="42" t="s">
        <v>13</v>
      </c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4"/>
    </row>
    <row r="291" spans="1:16" ht="21" x14ac:dyDescent="0.35">
      <c r="A291" s="179" t="s">
        <v>74</v>
      </c>
      <c r="B291" s="179"/>
      <c r="C291" s="179"/>
      <c r="D291" s="179"/>
      <c r="E291" s="179"/>
      <c r="F291" s="179"/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</row>
    <row r="292" spans="1:16" x14ac:dyDescent="0.25">
      <c r="A292" s="67"/>
      <c r="B292" s="11" t="s">
        <v>154</v>
      </c>
      <c r="C292" s="12"/>
      <c r="D292" s="12"/>
      <c r="E292" s="12"/>
      <c r="F292" s="12"/>
      <c r="G292" s="12"/>
      <c r="H292" s="13"/>
      <c r="I292" s="180"/>
      <c r="J292" s="11" t="str">
        <f>J$5</f>
        <v>acumulado agosto</v>
      </c>
      <c r="K292" s="12"/>
      <c r="L292" s="12"/>
      <c r="M292" s="12"/>
      <c r="N292" s="12"/>
      <c r="O292" s="12"/>
      <c r="P292" s="13"/>
    </row>
    <row r="293" spans="1:16" x14ac:dyDescent="0.25">
      <c r="A293" s="15"/>
      <c r="B293" s="17">
        <f>B$6</f>
        <v>2023</v>
      </c>
      <c r="C293" s="17">
        <f>C$6</f>
        <v>2024</v>
      </c>
      <c r="D293" s="17">
        <f>D$6</f>
        <v>2025</v>
      </c>
      <c r="E293" s="17">
        <f>E$6</f>
        <v>2026</v>
      </c>
      <c r="F293" s="17" t="str">
        <f>CONCATENATE("var ",RIGHT(E293,2),"/",RIGHT(D293,2))</f>
        <v>var 26/25</v>
      </c>
      <c r="G293" s="17" t="str">
        <f>CONCATENATE("dif ",RIGHT(E293,2),"-",RIGHT(C293,2))</f>
        <v>dif 26-24</v>
      </c>
      <c r="H293" s="153"/>
      <c r="I293" s="180"/>
      <c r="J293" s="17">
        <f>J$6</f>
        <v>2023</v>
      </c>
      <c r="K293" s="17">
        <f>K$6</f>
        <v>2024</v>
      </c>
      <c r="L293" s="17">
        <f>L$6</f>
        <v>2025</v>
      </c>
      <c r="M293" s="17">
        <f>M$6</f>
        <v>2026</v>
      </c>
      <c r="N293" s="17" t="str">
        <f>CONCATENATE("var ",RIGHT(M293,2),"/",RIGHT(L293,2))</f>
        <v>var 26/25</v>
      </c>
      <c r="O293" s="17" t="str">
        <f>CONCATENATE("dif ",RIGHT(M293,2),"-",RIGHT(L293,2))</f>
        <v>dif 26-25</v>
      </c>
      <c r="P293" s="153"/>
    </row>
    <row r="294" spans="1:16" x14ac:dyDescent="0.25">
      <c r="A294" s="181" t="s">
        <v>4</v>
      </c>
      <c r="B294" s="208">
        <v>98.48</v>
      </c>
      <c r="C294" s="208">
        <v>108.09</v>
      </c>
      <c r="D294" s="208">
        <v>114.23</v>
      </c>
      <c r="E294" s="208">
        <v>118.87</v>
      </c>
      <c r="F294" s="209">
        <f>E294/D294-1</f>
        <v>4.0619802153549767E-2</v>
      </c>
      <c r="G294" s="210">
        <f t="shared" ref="G294:G305" si="84">E294-D294</f>
        <v>4.6400000000000006</v>
      </c>
      <c r="H294" s="211"/>
      <c r="I294" s="212"/>
      <c r="J294" s="208">
        <v>89.763781776317643</v>
      </c>
      <c r="K294" s="208">
        <v>101.78548947038476</v>
      </c>
      <c r="L294" s="208">
        <v>107.51396891677858</v>
      </c>
      <c r="M294" s="208">
        <v>111.45361800279586</v>
      </c>
      <c r="N294" s="209">
        <f>M294/L294-1</f>
        <v>3.6643136940342824E-2</v>
      </c>
      <c r="O294" s="208">
        <f>M294-L294</f>
        <v>3.9396490860172833</v>
      </c>
      <c r="P294" s="211"/>
    </row>
    <row r="295" spans="1:16" x14ac:dyDescent="0.25">
      <c r="A295" s="185" t="s">
        <v>5</v>
      </c>
      <c r="B295" s="213">
        <v>108.93</v>
      </c>
      <c r="C295" s="213">
        <v>117.9</v>
      </c>
      <c r="D295" s="213">
        <v>123.32</v>
      </c>
      <c r="E295" s="213">
        <v>128.13999999999999</v>
      </c>
      <c r="F295" s="214">
        <f t="shared" ref="F295:F305" si="85">E295/D295-1</f>
        <v>3.9085306519623719E-2</v>
      </c>
      <c r="G295" s="215">
        <f t="shared" si="84"/>
        <v>4.8199999999999932</v>
      </c>
      <c r="H295" s="216"/>
      <c r="I295" s="217"/>
      <c r="J295" s="213">
        <v>99.0000991118402</v>
      </c>
      <c r="K295" s="213">
        <v>111.57784746692728</v>
      </c>
      <c r="L295" s="213">
        <v>116.72916600871865</v>
      </c>
      <c r="M295" s="213">
        <v>121.27564608557057</v>
      </c>
      <c r="N295" s="214">
        <f t="shared" ref="N295:N305" si="86">M295/L295-1</f>
        <v>3.8948963933421288E-2</v>
      </c>
      <c r="O295" s="213">
        <f t="shared" ref="O295:O305" si="87">M295-L295</f>
        <v>4.5464800768519211</v>
      </c>
      <c r="P295" s="216"/>
    </row>
    <row r="296" spans="1:16" x14ac:dyDescent="0.25">
      <c r="A296" s="31" t="s">
        <v>6</v>
      </c>
      <c r="B296" s="218">
        <v>169</v>
      </c>
      <c r="C296" s="218">
        <v>163.13999999999999</v>
      </c>
      <c r="D296" s="218">
        <v>181.8</v>
      </c>
      <c r="E296" s="218">
        <v>183.8</v>
      </c>
      <c r="F296" s="237">
        <f t="shared" si="85"/>
        <v>1.1001100110010986E-2</v>
      </c>
      <c r="G296" s="238">
        <f t="shared" si="84"/>
        <v>2</v>
      </c>
      <c r="H296" s="239"/>
      <c r="I296" s="180"/>
      <c r="J296" s="218">
        <v>153.75269364549663</v>
      </c>
      <c r="K296" s="218">
        <v>166.22523088713126</v>
      </c>
      <c r="L296" s="218">
        <v>185.79343810850534</v>
      </c>
      <c r="M296" s="218">
        <v>183.83449008563457</v>
      </c>
      <c r="N296" s="237">
        <f t="shared" si="86"/>
        <v>-1.0543687887010988E-2</v>
      </c>
      <c r="O296" s="218">
        <f t="shared" si="87"/>
        <v>-1.9589480228707714</v>
      </c>
      <c r="P296" s="239"/>
    </row>
    <row r="297" spans="1:16" x14ac:dyDescent="0.25">
      <c r="A297" s="31" t="s">
        <v>7</v>
      </c>
      <c r="B297" s="222">
        <v>104.36</v>
      </c>
      <c r="C297" s="222">
        <v>116.57</v>
      </c>
      <c r="D297" s="222">
        <v>118.01</v>
      </c>
      <c r="E297" s="222">
        <v>121.02</v>
      </c>
      <c r="F297" s="237">
        <f t="shared" si="85"/>
        <v>2.5506313024319827E-2</v>
      </c>
      <c r="G297" s="238">
        <f t="shared" si="84"/>
        <v>3.0099999999999909</v>
      </c>
      <c r="H297" s="239"/>
      <c r="I297" s="180"/>
      <c r="J297" s="222">
        <v>94.071413144654628</v>
      </c>
      <c r="K297" s="222">
        <v>107.30709798725871</v>
      </c>
      <c r="L297" s="222">
        <v>107.30537792846242</v>
      </c>
      <c r="M297" s="222">
        <v>111.85397426735022</v>
      </c>
      <c r="N297" s="237">
        <f t="shared" si="86"/>
        <v>4.2389267217531446E-2</v>
      </c>
      <c r="O297" s="222">
        <f t="shared" si="87"/>
        <v>4.5485963388878048</v>
      </c>
      <c r="P297" s="239"/>
    </row>
    <row r="298" spans="1:16" x14ac:dyDescent="0.25">
      <c r="A298" s="31" t="s">
        <v>8</v>
      </c>
      <c r="B298" s="222">
        <v>62.77</v>
      </c>
      <c r="C298" s="222">
        <v>72.45</v>
      </c>
      <c r="D298" s="222">
        <v>76.150000000000006</v>
      </c>
      <c r="E298" s="222">
        <v>83.62</v>
      </c>
      <c r="F298" s="237">
        <f t="shared" si="85"/>
        <v>9.8095863427445806E-2</v>
      </c>
      <c r="G298" s="238">
        <f t="shared" si="84"/>
        <v>7.4699999999999989</v>
      </c>
      <c r="H298" s="239"/>
      <c r="I298" s="180"/>
      <c r="J298" s="222">
        <v>58.286396194959984</v>
      </c>
      <c r="K298" s="222">
        <v>67.50667540056142</v>
      </c>
      <c r="L298" s="222">
        <v>73.134242539671618</v>
      </c>
      <c r="M298" s="222">
        <v>76.462880570337873</v>
      </c>
      <c r="N298" s="237">
        <f t="shared" si="86"/>
        <v>4.5514083623148682E-2</v>
      </c>
      <c r="O298" s="222">
        <f t="shared" si="87"/>
        <v>3.3286380306662551</v>
      </c>
      <c r="P298" s="239"/>
    </row>
    <row r="299" spans="1:16" x14ac:dyDescent="0.25">
      <c r="A299" s="31" t="s">
        <v>9</v>
      </c>
      <c r="B299" s="222">
        <v>38.659999999999997</v>
      </c>
      <c r="C299" s="222">
        <v>29.77</v>
      </c>
      <c r="D299" s="222">
        <v>46.38</v>
      </c>
      <c r="E299" s="222">
        <v>37.79</v>
      </c>
      <c r="F299" s="237">
        <f t="shared" si="85"/>
        <v>-0.1852091418714964</v>
      </c>
      <c r="G299" s="238">
        <f t="shared" si="84"/>
        <v>-8.5900000000000034</v>
      </c>
      <c r="H299" s="239"/>
      <c r="I299" s="180"/>
      <c r="J299" s="222">
        <v>44.1139939803248</v>
      </c>
      <c r="K299" s="222">
        <v>45.492897403153442</v>
      </c>
      <c r="L299" s="222">
        <v>49.569851147364254</v>
      </c>
      <c r="M299" s="222">
        <v>53.670718824587922</v>
      </c>
      <c r="N299" s="237">
        <f t="shared" si="86"/>
        <v>8.2729069833846314E-2</v>
      </c>
      <c r="O299" s="222">
        <f t="shared" si="87"/>
        <v>4.1008676772236683</v>
      </c>
      <c r="P299" s="239"/>
    </row>
    <row r="300" spans="1:16" x14ac:dyDescent="0.25">
      <c r="A300" s="31" t="s">
        <v>10</v>
      </c>
      <c r="B300" s="229">
        <v>32.299999999999997</v>
      </c>
      <c r="C300" s="229">
        <v>22.8</v>
      </c>
      <c r="D300" s="229">
        <v>25.17</v>
      </c>
      <c r="E300" s="229">
        <v>27.88</v>
      </c>
      <c r="F300" s="237">
        <f t="shared" si="85"/>
        <v>0.10766785856177985</v>
      </c>
      <c r="G300" s="238">
        <f t="shared" si="84"/>
        <v>2.7099999999999973</v>
      </c>
      <c r="H300" s="239"/>
      <c r="I300" s="180"/>
      <c r="J300" s="229">
        <v>38.062222925117815</v>
      </c>
      <c r="K300" s="229">
        <v>33.862323044067253</v>
      </c>
      <c r="L300" s="229">
        <v>29.682948144084314</v>
      </c>
      <c r="M300" s="229">
        <v>28.671605079694249</v>
      </c>
      <c r="N300" s="237">
        <f t="shared" si="86"/>
        <v>-3.407151673347586E-2</v>
      </c>
      <c r="O300" s="229">
        <f t="shared" si="87"/>
        <v>-1.0113430643900649</v>
      </c>
      <c r="P300" s="239"/>
    </row>
    <row r="301" spans="1:16" x14ac:dyDescent="0.25">
      <c r="A301" s="185" t="s">
        <v>11</v>
      </c>
      <c r="B301" s="213">
        <v>63.5</v>
      </c>
      <c r="C301" s="213">
        <v>73.91</v>
      </c>
      <c r="D301" s="213">
        <v>83.84</v>
      </c>
      <c r="E301" s="213">
        <v>87.67</v>
      </c>
      <c r="F301" s="214">
        <f t="shared" si="85"/>
        <v>4.5682251908397031E-2</v>
      </c>
      <c r="G301" s="215">
        <f t="shared" si="84"/>
        <v>3.8299999999999983</v>
      </c>
      <c r="H301" s="216"/>
      <c r="I301" s="217"/>
      <c r="J301" s="213">
        <v>59.178672603403726</v>
      </c>
      <c r="K301" s="213">
        <v>67.780022410852112</v>
      </c>
      <c r="L301" s="213">
        <v>76.613778847057731</v>
      </c>
      <c r="M301" s="213">
        <v>77.341171712211661</v>
      </c>
      <c r="N301" s="214">
        <f t="shared" si="86"/>
        <v>9.4942825703194789E-3</v>
      </c>
      <c r="O301" s="213">
        <f t="shared" si="87"/>
        <v>0.72739286515393076</v>
      </c>
      <c r="P301" s="216"/>
    </row>
    <row r="302" spans="1:16" x14ac:dyDescent="0.25">
      <c r="A302" s="37" t="s">
        <v>12</v>
      </c>
      <c r="B302" s="233">
        <v>125.94</v>
      </c>
      <c r="C302" s="233">
        <v>145.12</v>
      </c>
      <c r="D302" s="233">
        <v>148.55000000000001</v>
      </c>
      <c r="E302" s="233">
        <v>158.69999999999999</v>
      </c>
      <c r="F302" s="237">
        <f t="shared" si="85"/>
        <v>6.8327162571524491E-2</v>
      </c>
      <c r="G302" s="238">
        <f t="shared" si="84"/>
        <v>10.149999999999977</v>
      </c>
      <c r="H302" s="239"/>
      <c r="I302" s="180"/>
      <c r="J302" s="233">
        <v>99.606893780375088</v>
      </c>
      <c r="K302" s="233">
        <v>126.88378605537852</v>
      </c>
      <c r="L302" s="233">
        <v>125.11627808385404</v>
      </c>
      <c r="M302" s="233">
        <v>131.72766065533409</v>
      </c>
      <c r="N302" s="237">
        <f t="shared" si="86"/>
        <v>5.2841905727478933E-2</v>
      </c>
      <c r="O302" s="233">
        <f t="shared" si="87"/>
        <v>6.6113825714800498</v>
      </c>
      <c r="P302" s="239"/>
    </row>
    <row r="303" spans="1:16" x14ac:dyDescent="0.25">
      <c r="A303" s="31" t="s">
        <v>8</v>
      </c>
      <c r="B303" s="222">
        <v>66.400000000000006</v>
      </c>
      <c r="C303" s="222">
        <v>75.790000000000006</v>
      </c>
      <c r="D303" s="222">
        <v>87.56</v>
      </c>
      <c r="E303" s="222">
        <v>93.88</v>
      </c>
      <c r="F303" s="237">
        <f t="shared" si="85"/>
        <v>7.2179077204202802E-2</v>
      </c>
      <c r="G303" s="238">
        <f t="shared" si="84"/>
        <v>6.3199999999999932</v>
      </c>
      <c r="H303" s="239"/>
      <c r="I303" s="180"/>
      <c r="J303" s="222">
        <v>62.837555253816667</v>
      </c>
      <c r="K303" s="222">
        <v>70.19914998185493</v>
      </c>
      <c r="L303" s="222">
        <v>79.611482789798984</v>
      </c>
      <c r="M303" s="222">
        <v>80.227316542699143</v>
      </c>
      <c r="N303" s="237">
        <f t="shared" si="86"/>
        <v>7.7354890440386459E-3</v>
      </c>
      <c r="O303" s="222">
        <f t="shared" si="87"/>
        <v>0.61583375290015852</v>
      </c>
      <c r="P303" s="239"/>
    </row>
    <row r="304" spans="1:16" x14ac:dyDescent="0.25">
      <c r="A304" s="31" t="s">
        <v>9</v>
      </c>
      <c r="B304" s="222">
        <v>44.04</v>
      </c>
      <c r="C304" s="222">
        <v>53.51</v>
      </c>
      <c r="D304" s="222">
        <v>58.42</v>
      </c>
      <c r="E304" s="222">
        <v>60.59</v>
      </c>
      <c r="F304" s="237">
        <f t="shared" si="85"/>
        <v>3.7144813420061595E-2</v>
      </c>
      <c r="G304" s="238">
        <f t="shared" si="84"/>
        <v>2.1700000000000017</v>
      </c>
      <c r="H304" s="239"/>
      <c r="I304" s="180"/>
      <c r="J304" s="222">
        <v>42.558274950247068</v>
      </c>
      <c r="K304" s="222">
        <v>50.68573472921306</v>
      </c>
      <c r="L304" s="222">
        <v>54.817467122535696</v>
      </c>
      <c r="M304" s="222">
        <v>57.448426174507162</v>
      </c>
      <c r="N304" s="237">
        <f t="shared" si="86"/>
        <v>4.7994903633368891E-2</v>
      </c>
      <c r="O304" s="222">
        <f t="shared" si="87"/>
        <v>2.6309590519714661</v>
      </c>
      <c r="P304" s="239"/>
    </row>
    <row r="305" spans="1:16" x14ac:dyDescent="0.25">
      <c r="A305" s="38" t="s">
        <v>10</v>
      </c>
      <c r="B305" s="240">
        <v>60.83</v>
      </c>
      <c r="C305" s="240">
        <v>70.760000000000005</v>
      </c>
      <c r="D305" s="240">
        <v>81.41</v>
      </c>
      <c r="E305" s="240">
        <v>72.39</v>
      </c>
      <c r="F305" s="250">
        <f t="shared" si="85"/>
        <v>-0.11079719936125776</v>
      </c>
      <c r="G305" s="251">
        <f t="shared" si="84"/>
        <v>-9.019999999999996</v>
      </c>
      <c r="H305" s="248"/>
      <c r="I305" s="252"/>
      <c r="J305" s="240">
        <v>56.980290098492759</v>
      </c>
      <c r="K305" s="240">
        <v>67.859585966540521</v>
      </c>
      <c r="L305" s="240">
        <v>82.158795052057897</v>
      </c>
      <c r="M305" s="240">
        <v>73.331740976325293</v>
      </c>
      <c r="N305" s="250">
        <f t="shared" si="86"/>
        <v>-0.10743894272231669</v>
      </c>
      <c r="O305" s="240">
        <f t="shared" si="87"/>
        <v>-8.8270540757326046</v>
      </c>
      <c r="P305" s="248"/>
    </row>
    <row r="306" spans="1:16" x14ac:dyDescent="0.25">
      <c r="A306" s="253" t="s">
        <v>13</v>
      </c>
      <c r="B306" s="254"/>
      <c r="C306" s="254"/>
      <c r="D306" s="254"/>
      <c r="E306" s="254"/>
      <c r="F306" s="254"/>
      <c r="G306" s="254"/>
      <c r="H306" s="254"/>
      <c r="I306" s="254"/>
      <c r="J306" s="254"/>
      <c r="K306" s="254"/>
      <c r="L306" s="254"/>
      <c r="M306" s="254"/>
      <c r="N306" s="254"/>
      <c r="O306" s="254"/>
      <c r="P306" s="255"/>
    </row>
    <row r="307" spans="1:16" ht="21" x14ac:dyDescent="0.35">
      <c r="A307" s="179" t="s">
        <v>75</v>
      </c>
      <c r="B307" s="179"/>
      <c r="C307" s="179"/>
      <c r="D307" s="179"/>
      <c r="E307" s="179"/>
      <c r="F307" s="179"/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</row>
    <row r="308" spans="1:16" x14ac:dyDescent="0.25">
      <c r="A308" s="67"/>
      <c r="B308" s="11" t="s">
        <v>154</v>
      </c>
      <c r="C308" s="12"/>
      <c r="D308" s="12"/>
      <c r="E308" s="12"/>
      <c r="F308" s="12"/>
      <c r="G308" s="12"/>
      <c r="H308" s="13"/>
      <c r="I308" s="180"/>
      <c r="J308" s="11" t="str">
        <f>J$5</f>
        <v>acumulado agosto</v>
      </c>
      <c r="K308" s="12"/>
      <c r="L308" s="12"/>
      <c r="M308" s="12"/>
      <c r="N308" s="12"/>
      <c r="O308" s="12"/>
      <c r="P308" s="13"/>
    </row>
    <row r="309" spans="1:16" x14ac:dyDescent="0.25">
      <c r="A309" s="15"/>
      <c r="B309" s="17">
        <f>B$6</f>
        <v>2023</v>
      </c>
      <c r="C309" s="17">
        <f>C$6</f>
        <v>2024</v>
      </c>
      <c r="D309" s="17">
        <f>D$6</f>
        <v>2025</v>
      </c>
      <c r="E309" s="17">
        <f>E$6</f>
        <v>2026</v>
      </c>
      <c r="F309" s="17" t="str">
        <f>CONCATENATE("var ",RIGHT(E309,2),"/",RIGHT(D309,2))</f>
        <v>var 26/25</v>
      </c>
      <c r="G309" s="17" t="str">
        <f>CONCATENATE("dif ",RIGHT(E309,2),"-",RIGHT(D309,2))</f>
        <v>dif 26-25</v>
      </c>
      <c r="H309" s="153"/>
      <c r="I309" s="180"/>
      <c r="J309" s="17">
        <f>J$6</f>
        <v>2023</v>
      </c>
      <c r="K309" s="17">
        <f>K$6</f>
        <v>2024</v>
      </c>
      <c r="L309" s="17">
        <f>L$6</f>
        <v>2025</v>
      </c>
      <c r="M309" s="17">
        <f>M$6</f>
        <v>2026</v>
      </c>
      <c r="N309" s="17" t="str">
        <f>CONCATENATE("var ",RIGHT(M309,2),"/",RIGHT(L309,2))</f>
        <v>var 26/25</v>
      </c>
      <c r="O309" s="17" t="str">
        <f>CONCATENATE("dif ",RIGHT(M309,2),"-",RIGHT(K309,2))</f>
        <v>dif 26-24</v>
      </c>
      <c r="P309" s="153"/>
    </row>
    <row r="310" spans="1:16" x14ac:dyDescent="0.25">
      <c r="A310" s="181" t="s">
        <v>48</v>
      </c>
      <c r="B310" s="208">
        <v>98.48</v>
      </c>
      <c r="C310" s="208">
        <v>108.09</v>
      </c>
      <c r="D310" s="208">
        <v>114.23</v>
      </c>
      <c r="E310" s="208">
        <v>118.87</v>
      </c>
      <c r="F310" s="209">
        <f>E310/D310-1</f>
        <v>4.0619802153549767E-2</v>
      </c>
      <c r="G310" s="210">
        <f t="shared" ref="G310:G320" si="88">E310-D310</f>
        <v>4.6400000000000006</v>
      </c>
      <c r="H310" s="211"/>
      <c r="I310" s="212"/>
      <c r="J310" s="208">
        <v>89.763781776317643</v>
      </c>
      <c r="K310" s="208">
        <v>101.78548947038476</v>
      </c>
      <c r="L310" s="208">
        <v>107.51396891677858</v>
      </c>
      <c r="M310" s="208">
        <v>111.45361800279586</v>
      </c>
      <c r="N310" s="209">
        <f>M310/L310-1</f>
        <v>3.6643136940342824E-2</v>
      </c>
      <c r="O310" s="208">
        <f>M310-L310</f>
        <v>3.9396490860172833</v>
      </c>
      <c r="P310" s="211"/>
    </row>
    <row r="311" spans="1:16" x14ac:dyDescent="0.25">
      <c r="A311" s="88" t="s">
        <v>49</v>
      </c>
      <c r="B311" s="244">
        <v>123.56</v>
      </c>
      <c r="C311" s="244">
        <v>134.58000000000001</v>
      </c>
      <c r="D311" s="244">
        <v>137.81</v>
      </c>
      <c r="E311" s="244">
        <v>147.34</v>
      </c>
      <c r="F311" s="256">
        <f t="shared" ref="F311:F320" si="89">E311/D311-1</f>
        <v>6.9153181917132267E-2</v>
      </c>
      <c r="G311" s="246">
        <f t="shared" si="88"/>
        <v>9.5300000000000011</v>
      </c>
      <c r="H311" s="247"/>
      <c r="I311" s="180"/>
      <c r="J311" s="244">
        <v>115.11746695079363</v>
      </c>
      <c r="K311" s="244">
        <v>127.45076571503185</v>
      </c>
      <c r="L311" s="244">
        <v>133.51187596215127</v>
      </c>
      <c r="M311" s="244">
        <v>139.03293926892019</v>
      </c>
      <c r="N311" s="256">
        <f t="shared" ref="N311:N320" si="90">M311/L311-1</f>
        <v>4.1352600785371729E-2</v>
      </c>
      <c r="O311" s="244">
        <f t="shared" ref="O311:O320" si="91">M311-L311</f>
        <v>5.521063306768923</v>
      </c>
      <c r="P311" s="247"/>
    </row>
    <row r="312" spans="1:16" x14ac:dyDescent="0.25">
      <c r="A312" s="31" t="s">
        <v>50</v>
      </c>
      <c r="B312" s="222">
        <v>86.88</v>
      </c>
      <c r="C312" s="222">
        <v>101.61</v>
      </c>
      <c r="D312" s="222">
        <v>107.68</v>
      </c>
      <c r="E312" s="222">
        <v>111.37</v>
      </c>
      <c r="F312" s="237">
        <f t="shared" si="89"/>
        <v>3.426820208023762E-2</v>
      </c>
      <c r="G312" s="238">
        <f t="shared" si="88"/>
        <v>3.6899999999999977</v>
      </c>
      <c r="H312" s="239"/>
      <c r="I312" s="180"/>
      <c r="J312" s="222">
        <v>80.166285838923059</v>
      </c>
      <c r="K312" s="222">
        <v>94.56968053000395</v>
      </c>
      <c r="L312" s="222">
        <v>100.6779401189861</v>
      </c>
      <c r="M312" s="222">
        <v>104.34437020898868</v>
      </c>
      <c r="N312" s="237">
        <f t="shared" si="90"/>
        <v>3.6417412649378811E-2</v>
      </c>
      <c r="O312" s="222">
        <f t="shared" si="91"/>
        <v>3.6664300900025779</v>
      </c>
      <c r="P312" s="239"/>
    </row>
    <row r="313" spans="1:16" x14ac:dyDescent="0.25">
      <c r="A313" s="31" t="s">
        <v>51</v>
      </c>
      <c r="B313" s="222">
        <v>38.6</v>
      </c>
      <c r="C313" s="222">
        <v>67.22</v>
      </c>
      <c r="D313" s="222">
        <v>65.599999999999994</v>
      </c>
      <c r="E313" s="222">
        <v>52.88</v>
      </c>
      <c r="F313" s="237">
        <f t="shared" si="89"/>
        <v>-0.19390243902439008</v>
      </c>
      <c r="G313" s="238">
        <f t="shared" si="88"/>
        <v>-12.719999999999992</v>
      </c>
      <c r="H313" s="239"/>
      <c r="I313" s="180"/>
      <c r="J313" s="222">
        <v>48.969435702641462</v>
      </c>
      <c r="K313" s="222">
        <v>57.583689245152641</v>
      </c>
      <c r="L313" s="222">
        <v>66.293443877018944</v>
      </c>
      <c r="M313" s="222">
        <v>62.284713509578324</v>
      </c>
      <c r="N313" s="237">
        <f t="shared" si="90"/>
        <v>-6.0469484356209025E-2</v>
      </c>
      <c r="O313" s="222">
        <f t="shared" si="91"/>
        <v>-4.0087303674406201</v>
      </c>
      <c r="P313" s="239"/>
    </row>
    <row r="314" spans="1:16" x14ac:dyDescent="0.25">
      <c r="A314" s="31" t="s">
        <v>52</v>
      </c>
      <c r="B314" s="222">
        <v>58.27</v>
      </c>
      <c r="C314" s="222">
        <v>68.53</v>
      </c>
      <c r="D314" s="222">
        <v>74.45</v>
      </c>
      <c r="E314" s="222">
        <v>73.599999999999994</v>
      </c>
      <c r="F314" s="237">
        <f t="shared" si="89"/>
        <v>-1.1417058428475624E-2</v>
      </c>
      <c r="G314" s="238">
        <f t="shared" si="88"/>
        <v>-0.85000000000000853</v>
      </c>
      <c r="H314" s="239"/>
      <c r="I314" s="180"/>
      <c r="J314" s="222">
        <v>50.383345001154069</v>
      </c>
      <c r="K314" s="222">
        <v>59.544575030767348</v>
      </c>
      <c r="L314" s="222">
        <v>65.495358189624184</v>
      </c>
      <c r="M314" s="222">
        <v>65.610725058943842</v>
      </c>
      <c r="N314" s="237">
        <f t="shared" si="90"/>
        <v>1.7614510784969006E-3</v>
      </c>
      <c r="O314" s="222">
        <f t="shared" si="91"/>
        <v>0.11536686931965789</v>
      </c>
      <c r="P314" s="239"/>
    </row>
    <row r="315" spans="1:16" x14ac:dyDescent="0.25">
      <c r="A315" s="31" t="s">
        <v>53</v>
      </c>
      <c r="B315" s="222">
        <v>137.04</v>
      </c>
      <c r="C315" s="222">
        <v>143.49</v>
      </c>
      <c r="D315" s="222">
        <v>170.33</v>
      </c>
      <c r="E315" s="222">
        <v>176.96</v>
      </c>
      <c r="F315" s="237">
        <f t="shared" si="89"/>
        <v>3.8924440791404891E-2</v>
      </c>
      <c r="G315" s="238">
        <f t="shared" si="88"/>
        <v>6.6299999999999955</v>
      </c>
      <c r="H315" s="239"/>
      <c r="I315" s="180"/>
      <c r="J315" s="222">
        <v>115.57206133466974</v>
      </c>
      <c r="K315" s="222">
        <v>139.58990413970503</v>
      </c>
      <c r="L315" s="222">
        <v>159.84171342198567</v>
      </c>
      <c r="M315" s="222">
        <v>166.30398937964097</v>
      </c>
      <c r="N315" s="237">
        <f t="shared" si="90"/>
        <v>4.0429221004374183E-2</v>
      </c>
      <c r="O315" s="222">
        <f t="shared" si="91"/>
        <v>6.4622759576552937</v>
      </c>
      <c r="P315" s="239"/>
    </row>
    <row r="316" spans="1:16" x14ac:dyDescent="0.25">
      <c r="A316" s="31" t="s">
        <v>54</v>
      </c>
      <c r="B316" s="222">
        <v>52.08</v>
      </c>
      <c r="C316" s="222">
        <v>48.28</v>
      </c>
      <c r="D316" s="222">
        <v>60.5</v>
      </c>
      <c r="E316" s="222">
        <v>59.91</v>
      </c>
      <c r="F316" s="237">
        <f t="shared" si="89"/>
        <v>-9.7520661157025623E-3</v>
      </c>
      <c r="G316" s="238">
        <f t="shared" si="88"/>
        <v>-0.59000000000000341</v>
      </c>
      <c r="H316" s="239"/>
      <c r="I316" s="180"/>
      <c r="J316" s="222">
        <v>59.208140079259948</v>
      </c>
      <c r="K316" s="222">
        <v>66.64953010128076</v>
      </c>
      <c r="L316" s="222">
        <v>73.61130157718307</v>
      </c>
      <c r="M316" s="222">
        <v>72.19119998430206</v>
      </c>
      <c r="N316" s="237">
        <f>M316/L316-1</f>
        <v>-1.929189625036043E-2</v>
      </c>
      <c r="O316" s="222">
        <f>M316-L316</f>
        <v>-1.4201015928810108</v>
      </c>
      <c r="P316" s="239"/>
    </row>
    <row r="317" spans="1:16" x14ac:dyDescent="0.25">
      <c r="A317" s="31" t="s">
        <v>55</v>
      </c>
      <c r="B317" s="222">
        <v>54.98</v>
      </c>
      <c r="C317" s="222">
        <v>52.09</v>
      </c>
      <c r="D317" s="222">
        <v>55.95</v>
      </c>
      <c r="E317" s="222">
        <v>62.69</v>
      </c>
      <c r="F317" s="237">
        <f t="shared" si="89"/>
        <v>0.12046470062555836</v>
      </c>
      <c r="G317" s="238">
        <f t="shared" si="88"/>
        <v>6.7399999999999949</v>
      </c>
      <c r="H317" s="239"/>
      <c r="I317" s="180"/>
      <c r="J317" s="222">
        <v>70.046581956766403</v>
      </c>
      <c r="K317" s="222">
        <v>79.129705766179299</v>
      </c>
      <c r="L317" s="222">
        <v>85.372475145397487</v>
      </c>
      <c r="M317" s="222">
        <v>83.756168607682696</v>
      </c>
      <c r="N317" s="237">
        <f t="shared" si="90"/>
        <v>-1.8932408073703666E-2</v>
      </c>
      <c r="O317" s="222">
        <f t="shared" si="91"/>
        <v>-1.6163065377147916</v>
      </c>
      <c r="P317" s="239"/>
    </row>
    <row r="318" spans="1:16" x14ac:dyDescent="0.25">
      <c r="A318" s="31" t="s">
        <v>56</v>
      </c>
      <c r="B318" s="222">
        <v>128.71</v>
      </c>
      <c r="C318" s="222">
        <v>140.74</v>
      </c>
      <c r="D318" s="222">
        <v>114.55</v>
      </c>
      <c r="E318" s="222">
        <v>114.04</v>
      </c>
      <c r="F318" s="237">
        <f t="shared" si="89"/>
        <v>-4.4522042776079518E-3</v>
      </c>
      <c r="G318" s="238">
        <f t="shared" si="88"/>
        <v>-0.50999999999999091</v>
      </c>
      <c r="H318" s="239"/>
      <c r="I318" s="180"/>
      <c r="J318" s="222">
        <v>107.51770751301171</v>
      </c>
      <c r="K318" s="222">
        <v>123.09109884340371</v>
      </c>
      <c r="L318" s="222">
        <v>100.10880485260411</v>
      </c>
      <c r="M318" s="222">
        <v>102.51052931451861</v>
      </c>
      <c r="N318" s="237">
        <f t="shared" si="90"/>
        <v>2.3991141093440138E-2</v>
      </c>
      <c r="O318" s="222">
        <f t="shared" si="91"/>
        <v>2.4017244619144975</v>
      </c>
      <c r="P318" s="243"/>
    </row>
    <row r="319" spans="1:16" x14ac:dyDescent="0.25">
      <c r="A319" s="31" t="s">
        <v>57</v>
      </c>
      <c r="B319" s="222">
        <v>149.65</v>
      </c>
      <c r="C319" s="222">
        <v>108.8</v>
      </c>
      <c r="D319" s="222">
        <v>189.75</v>
      </c>
      <c r="E319" s="222">
        <v>178.12</v>
      </c>
      <c r="F319" s="237">
        <f t="shared" si="89"/>
        <v>-6.1291172595520416E-2</v>
      </c>
      <c r="G319" s="238">
        <f t="shared" si="88"/>
        <v>-11.629999999999995</v>
      </c>
      <c r="H319" s="239"/>
      <c r="I319" s="180"/>
      <c r="J319" s="222">
        <v>107.90586384968934</v>
      </c>
      <c r="K319" s="222">
        <v>116.43439931654909</v>
      </c>
      <c r="L319" s="222">
        <v>156.94064439203601</v>
      </c>
      <c r="M319" s="222">
        <v>160.84675693502501</v>
      </c>
      <c r="N319" s="237">
        <f t="shared" si="90"/>
        <v>2.4889107331760307E-2</v>
      </c>
      <c r="O319" s="222">
        <f t="shared" si="91"/>
        <v>3.9061125429890069</v>
      </c>
      <c r="P319" s="239"/>
    </row>
    <row r="320" spans="1:16" x14ac:dyDescent="0.25">
      <c r="A320" s="31" t="s">
        <v>73</v>
      </c>
      <c r="B320" s="240">
        <v>47.08</v>
      </c>
      <c r="C320" s="240">
        <v>49.71</v>
      </c>
      <c r="D320" s="240">
        <v>52.42</v>
      </c>
      <c r="E320" s="240">
        <v>73.260000000000005</v>
      </c>
      <c r="F320" s="237">
        <f t="shared" si="89"/>
        <v>0.39755818389927522</v>
      </c>
      <c r="G320" s="238">
        <f t="shared" si="88"/>
        <v>20.840000000000003</v>
      </c>
      <c r="H320" s="239"/>
      <c r="I320" s="180"/>
      <c r="J320" s="240">
        <v>52.05593848523857</v>
      </c>
      <c r="K320" s="240">
        <v>55.37478916619375</v>
      </c>
      <c r="L320" s="240">
        <v>54.845158261358051</v>
      </c>
      <c r="M320" s="240">
        <v>72.291044825427619</v>
      </c>
      <c r="N320" s="237">
        <f t="shared" si="90"/>
        <v>0.31809346744763278</v>
      </c>
      <c r="O320" s="240">
        <f t="shared" si="91"/>
        <v>17.445886564069568</v>
      </c>
      <c r="P320" s="239"/>
    </row>
    <row r="321" spans="1:16" x14ac:dyDescent="0.25">
      <c r="A321" s="42" t="s">
        <v>13</v>
      </c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4"/>
    </row>
    <row r="322" spans="1:16" ht="23.25" x14ac:dyDescent="0.35">
      <c r="A322" s="257" t="s">
        <v>76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7"/>
      <c r="O322" s="257"/>
      <c r="P322" s="257"/>
    </row>
    <row r="323" spans="1:16" ht="21" x14ac:dyDescent="0.35">
      <c r="A323" s="258" t="s">
        <v>77</v>
      </c>
      <c r="B323" s="258"/>
      <c r="C323" s="258"/>
      <c r="D323" s="258"/>
      <c r="E323" s="258"/>
      <c r="F323" s="258"/>
      <c r="G323" s="258"/>
      <c r="H323" s="258"/>
      <c r="I323" s="258"/>
      <c r="J323" s="258"/>
      <c r="K323" s="258"/>
      <c r="L323" s="258"/>
      <c r="M323" s="258"/>
      <c r="N323" s="258"/>
      <c r="O323" s="258"/>
      <c r="P323" s="258"/>
    </row>
    <row r="324" spans="1:16" x14ac:dyDescent="0.25">
      <c r="A324" s="67"/>
      <c r="B324" s="11" t="s">
        <v>154</v>
      </c>
      <c r="C324" s="12"/>
      <c r="D324" s="12"/>
      <c r="E324" s="12"/>
      <c r="F324" s="12"/>
      <c r="G324" s="12"/>
      <c r="H324" s="12"/>
      <c r="I324" s="259"/>
      <c r="J324" s="11" t="str">
        <f>CONCATENATE("acumulado ",B324," (promedio del periodo acumulado)")</f>
        <v>acumulado agosto (promedio del periodo acumulado)</v>
      </c>
      <c r="K324" s="12"/>
      <c r="L324" s="12"/>
      <c r="M324" s="12"/>
      <c r="N324" s="12"/>
      <c r="O324" s="12"/>
      <c r="P324" s="13"/>
    </row>
    <row r="325" spans="1:16" x14ac:dyDescent="0.25">
      <c r="A325" s="15"/>
      <c r="B325" s="97">
        <f>B$6</f>
        <v>2023</v>
      </c>
      <c r="C325" s="97">
        <f>C$6</f>
        <v>2024</v>
      </c>
      <c r="D325" s="97">
        <f>D$6</f>
        <v>2025</v>
      </c>
      <c r="E325" s="97">
        <f>E$6</f>
        <v>2026</v>
      </c>
      <c r="F325" s="97" t="str">
        <f>CONCATENATE("var ",RIGHT(E325,2),"/",RIGHT(D325,2))</f>
        <v>var 26/25</v>
      </c>
      <c r="G325" s="97" t="str">
        <f>CONCATENATE("dif ",RIGHT(E325,2),"-",RIGHT(D325,2))</f>
        <v>dif 26-25</v>
      </c>
      <c r="H325" s="260" t="str">
        <f>CONCATENATE("cuota ",RIGHT(E325,2))</f>
        <v>cuota 26</v>
      </c>
      <c r="I325" s="261"/>
      <c r="J325" s="97">
        <f>J$6</f>
        <v>2023</v>
      </c>
      <c r="K325" s="97">
        <f>K$6</f>
        <v>2024</v>
      </c>
      <c r="L325" s="97">
        <f>L$6</f>
        <v>2025</v>
      </c>
      <c r="M325" s="97">
        <f>M$6</f>
        <v>2026</v>
      </c>
      <c r="N325" s="97" t="str">
        <f>CONCATENATE("var ",RIGHT(M325,2),"/",RIGHT(L325,2))</f>
        <v>var 26/25</v>
      </c>
      <c r="O325" s="97" t="str">
        <f>CONCATENATE("dif ",RIGHT(M325,2),"-",RIGHT(L325,2))</f>
        <v>dif 26-25</v>
      </c>
      <c r="P325" s="260" t="str">
        <f>CONCATENATE("cuota ",RIGHT(M325,2))</f>
        <v>cuota 26</v>
      </c>
    </row>
    <row r="326" spans="1:16" x14ac:dyDescent="0.25">
      <c r="A326" s="262" t="s">
        <v>4</v>
      </c>
      <c r="B326" s="263">
        <v>302</v>
      </c>
      <c r="C326" s="263">
        <v>318</v>
      </c>
      <c r="D326" s="263">
        <v>322</v>
      </c>
      <c r="E326" s="263">
        <v>324</v>
      </c>
      <c r="F326" s="264">
        <f t="shared" ref="F326:F337" si="92">E326/D326-1</f>
        <v>6.2111801242235032E-3</v>
      </c>
      <c r="G326" s="265">
        <f t="shared" ref="G326:G337" si="93">E326-D326</f>
        <v>2</v>
      </c>
      <c r="H326" s="264">
        <f t="shared" ref="H326:H337" si="94">E326/$E$326</f>
        <v>1</v>
      </c>
      <c r="I326" s="266"/>
      <c r="J326" s="267">
        <v>305</v>
      </c>
      <c r="K326" s="267">
        <v>320</v>
      </c>
      <c r="L326" s="267">
        <v>322</v>
      </c>
      <c r="M326" s="267">
        <v>329</v>
      </c>
      <c r="N326" s="264">
        <f t="shared" ref="N326:N337" si="95">M326/L326-1</f>
        <v>2.1739130434782705E-2</v>
      </c>
      <c r="O326" s="265">
        <f t="shared" ref="O326:O337" si="96">M326-L326</f>
        <v>7</v>
      </c>
      <c r="P326" s="264">
        <f>M326/$M$326</f>
        <v>1</v>
      </c>
    </row>
    <row r="327" spans="1:16" x14ac:dyDescent="0.25">
      <c r="A327" s="268" t="s">
        <v>5</v>
      </c>
      <c r="B327" s="269">
        <v>194</v>
      </c>
      <c r="C327" s="269">
        <v>207</v>
      </c>
      <c r="D327" s="269">
        <v>209</v>
      </c>
      <c r="E327" s="269">
        <v>211</v>
      </c>
      <c r="F327" s="270">
        <f t="shared" si="92"/>
        <v>9.5693779904306719E-3</v>
      </c>
      <c r="G327" s="271">
        <f t="shared" si="93"/>
        <v>2</v>
      </c>
      <c r="H327" s="270">
        <f t="shared" si="94"/>
        <v>0.65123456790123457</v>
      </c>
      <c r="I327" s="272"/>
      <c r="J327" s="273">
        <v>196</v>
      </c>
      <c r="K327" s="273">
        <v>209</v>
      </c>
      <c r="L327" s="273">
        <v>209</v>
      </c>
      <c r="M327" s="273">
        <v>217</v>
      </c>
      <c r="N327" s="270">
        <f t="shared" si="95"/>
        <v>3.8277511961722466E-2</v>
      </c>
      <c r="O327" s="271">
        <f t="shared" si="96"/>
        <v>8</v>
      </c>
      <c r="P327" s="270">
        <f t="shared" ref="P327:P337" si="97">M327/$M$326</f>
        <v>0.65957446808510634</v>
      </c>
    </row>
    <row r="328" spans="1:16" x14ac:dyDescent="0.25">
      <c r="A328" s="60" t="s">
        <v>6</v>
      </c>
      <c r="B328" s="274">
        <v>27</v>
      </c>
      <c r="C328" s="274">
        <v>31</v>
      </c>
      <c r="D328" s="274">
        <v>31</v>
      </c>
      <c r="E328" s="274">
        <v>34</v>
      </c>
      <c r="F328" s="275">
        <f t="shared" si="92"/>
        <v>9.6774193548387011E-2</v>
      </c>
      <c r="G328" s="276">
        <f t="shared" si="93"/>
        <v>3</v>
      </c>
      <c r="H328" s="275">
        <f t="shared" si="94"/>
        <v>0.10493827160493827</v>
      </c>
      <c r="I328" s="277"/>
      <c r="J328" s="278">
        <v>27</v>
      </c>
      <c r="K328" s="278">
        <v>30</v>
      </c>
      <c r="L328" s="278">
        <v>30</v>
      </c>
      <c r="M328" s="278">
        <v>33</v>
      </c>
      <c r="N328" s="275">
        <f t="shared" si="95"/>
        <v>0.10000000000000009</v>
      </c>
      <c r="O328" s="276">
        <f t="shared" si="96"/>
        <v>3</v>
      </c>
      <c r="P328" s="275">
        <f t="shared" si="97"/>
        <v>0.10030395136778116</v>
      </c>
    </row>
    <row r="329" spans="1:16" x14ac:dyDescent="0.25">
      <c r="A329" s="31" t="s">
        <v>7</v>
      </c>
      <c r="B329" s="279">
        <v>104</v>
      </c>
      <c r="C329" s="279">
        <v>104</v>
      </c>
      <c r="D329" s="279">
        <v>105</v>
      </c>
      <c r="E329" s="279">
        <v>108</v>
      </c>
      <c r="F329" s="237">
        <f t="shared" si="92"/>
        <v>2.857142857142847E-2</v>
      </c>
      <c r="G329" s="280">
        <f t="shared" si="93"/>
        <v>3</v>
      </c>
      <c r="H329" s="237">
        <f t="shared" si="94"/>
        <v>0.33333333333333331</v>
      </c>
      <c r="I329" s="281"/>
      <c r="J329" s="282">
        <v>102</v>
      </c>
      <c r="K329" s="282">
        <v>105</v>
      </c>
      <c r="L329" s="282">
        <v>106</v>
      </c>
      <c r="M329" s="282">
        <v>108</v>
      </c>
      <c r="N329" s="237">
        <f t="shared" si="95"/>
        <v>1.8867924528301883E-2</v>
      </c>
      <c r="O329" s="280">
        <f t="shared" si="96"/>
        <v>2</v>
      </c>
      <c r="P329" s="237">
        <f t="shared" si="97"/>
        <v>0.32826747720364741</v>
      </c>
    </row>
    <row r="330" spans="1:16" x14ac:dyDescent="0.25">
      <c r="A330" s="31" t="s">
        <v>8</v>
      </c>
      <c r="B330" s="279">
        <v>41</v>
      </c>
      <c r="C330" s="279">
        <v>43</v>
      </c>
      <c r="D330" s="279">
        <v>42</v>
      </c>
      <c r="E330" s="279">
        <v>40</v>
      </c>
      <c r="F330" s="237">
        <f t="shared" si="92"/>
        <v>-4.7619047619047672E-2</v>
      </c>
      <c r="G330" s="280">
        <f t="shared" si="93"/>
        <v>-2</v>
      </c>
      <c r="H330" s="237">
        <f t="shared" si="94"/>
        <v>0.12345679012345678</v>
      </c>
      <c r="I330" s="281"/>
      <c r="J330" s="282">
        <v>42</v>
      </c>
      <c r="K330" s="282">
        <v>43</v>
      </c>
      <c r="L330" s="282">
        <v>42</v>
      </c>
      <c r="M330" s="282">
        <v>42</v>
      </c>
      <c r="N330" s="237">
        <f t="shared" si="95"/>
        <v>0</v>
      </c>
      <c r="O330" s="280">
        <f t="shared" si="96"/>
        <v>0</v>
      </c>
      <c r="P330" s="237">
        <f t="shared" si="97"/>
        <v>0.1276595744680851</v>
      </c>
    </row>
    <row r="331" spans="1:16" x14ac:dyDescent="0.25">
      <c r="A331" s="31" t="s">
        <v>9</v>
      </c>
      <c r="B331" s="279">
        <v>11</v>
      </c>
      <c r="C331" s="279">
        <v>14</v>
      </c>
      <c r="D331" s="279">
        <v>15</v>
      </c>
      <c r="E331" s="279">
        <v>12</v>
      </c>
      <c r="F331" s="237">
        <f t="shared" si="92"/>
        <v>-0.19999999999999996</v>
      </c>
      <c r="G331" s="280">
        <f t="shared" si="93"/>
        <v>-3</v>
      </c>
      <c r="H331" s="237">
        <f t="shared" si="94"/>
        <v>3.7037037037037035E-2</v>
      </c>
      <c r="I331" s="281"/>
      <c r="J331" s="282">
        <v>13</v>
      </c>
      <c r="K331" s="282">
        <v>15</v>
      </c>
      <c r="L331" s="282">
        <v>15</v>
      </c>
      <c r="M331" s="282">
        <v>16</v>
      </c>
      <c r="N331" s="237">
        <f t="shared" si="95"/>
        <v>6.6666666666666652E-2</v>
      </c>
      <c r="O331" s="280">
        <f t="shared" si="96"/>
        <v>1</v>
      </c>
      <c r="P331" s="237">
        <f t="shared" si="97"/>
        <v>4.8632218844984802E-2</v>
      </c>
    </row>
    <row r="332" spans="1:16" x14ac:dyDescent="0.25">
      <c r="A332" s="52" t="s">
        <v>10</v>
      </c>
      <c r="B332" s="283">
        <v>11</v>
      </c>
      <c r="C332" s="283">
        <v>15</v>
      </c>
      <c r="D332" s="283">
        <v>16</v>
      </c>
      <c r="E332" s="283">
        <v>17</v>
      </c>
      <c r="F332" s="284">
        <f t="shared" si="92"/>
        <v>6.25E-2</v>
      </c>
      <c r="G332" s="285">
        <f t="shared" si="93"/>
        <v>1</v>
      </c>
      <c r="H332" s="284">
        <f t="shared" si="94"/>
        <v>5.2469135802469133E-2</v>
      </c>
      <c r="I332" s="286"/>
      <c r="J332" s="287">
        <v>10</v>
      </c>
      <c r="K332" s="287">
        <v>15</v>
      </c>
      <c r="L332" s="287">
        <v>16</v>
      </c>
      <c r="M332" s="287">
        <v>16</v>
      </c>
      <c r="N332" s="284">
        <f t="shared" si="95"/>
        <v>0</v>
      </c>
      <c r="O332" s="285">
        <f t="shared" si="96"/>
        <v>0</v>
      </c>
      <c r="P332" s="284">
        <f t="shared" si="97"/>
        <v>4.8632218844984802E-2</v>
      </c>
    </row>
    <row r="333" spans="1:16" x14ac:dyDescent="0.25">
      <c r="A333" s="288" t="s">
        <v>11</v>
      </c>
      <c r="B333" s="269">
        <v>108</v>
      </c>
      <c r="C333" s="269">
        <v>111</v>
      </c>
      <c r="D333" s="269">
        <v>113</v>
      </c>
      <c r="E333" s="269">
        <v>113</v>
      </c>
      <c r="F333" s="270">
        <f t="shared" si="92"/>
        <v>0</v>
      </c>
      <c r="G333" s="271">
        <f t="shared" si="93"/>
        <v>0</v>
      </c>
      <c r="H333" s="270">
        <f t="shared" si="94"/>
        <v>0.34876543209876543</v>
      </c>
      <c r="I333" s="272"/>
      <c r="J333" s="273">
        <v>109</v>
      </c>
      <c r="K333" s="273">
        <v>110</v>
      </c>
      <c r="L333" s="273">
        <v>112</v>
      </c>
      <c r="M333" s="273">
        <v>112</v>
      </c>
      <c r="N333" s="270">
        <f t="shared" si="95"/>
        <v>0</v>
      </c>
      <c r="O333" s="271">
        <f t="shared" si="96"/>
        <v>0</v>
      </c>
      <c r="P333" s="270">
        <f t="shared" si="97"/>
        <v>0.34042553191489361</v>
      </c>
    </row>
    <row r="334" spans="1:16" x14ac:dyDescent="0.25">
      <c r="A334" s="60" t="s">
        <v>12</v>
      </c>
      <c r="B334" s="279">
        <v>5</v>
      </c>
      <c r="C334" s="279">
        <v>5</v>
      </c>
      <c r="D334" s="279">
        <v>6</v>
      </c>
      <c r="E334" s="279">
        <v>6</v>
      </c>
      <c r="F334" s="275">
        <f t="shared" si="92"/>
        <v>0</v>
      </c>
      <c r="G334" s="276">
        <f t="shared" si="93"/>
        <v>0</v>
      </c>
      <c r="H334" s="275">
        <f t="shared" si="94"/>
        <v>1.8518518518518517E-2</v>
      </c>
      <c r="I334" s="277"/>
      <c r="J334" s="282">
        <v>5</v>
      </c>
      <c r="K334" s="282">
        <v>5</v>
      </c>
      <c r="L334" s="282">
        <v>6</v>
      </c>
      <c r="M334" s="282">
        <v>6</v>
      </c>
      <c r="N334" s="275">
        <f t="shared" si="95"/>
        <v>0</v>
      </c>
      <c r="O334" s="276">
        <f t="shared" si="96"/>
        <v>0</v>
      </c>
      <c r="P334" s="275">
        <f t="shared" si="97"/>
        <v>1.82370820668693E-2</v>
      </c>
    </row>
    <row r="335" spans="1:16" x14ac:dyDescent="0.25">
      <c r="A335" s="31" t="s">
        <v>8</v>
      </c>
      <c r="B335" s="279">
        <v>53</v>
      </c>
      <c r="C335" s="279">
        <v>54</v>
      </c>
      <c r="D335" s="279">
        <v>55</v>
      </c>
      <c r="E335" s="279">
        <v>57</v>
      </c>
      <c r="F335" s="237">
        <f t="shared" si="92"/>
        <v>3.6363636363636376E-2</v>
      </c>
      <c r="G335" s="280">
        <f t="shared" si="93"/>
        <v>2</v>
      </c>
      <c r="H335" s="237">
        <f t="shared" si="94"/>
        <v>0.17592592592592593</v>
      </c>
      <c r="I335" s="281"/>
      <c r="J335" s="282">
        <v>53</v>
      </c>
      <c r="K335" s="282">
        <v>53</v>
      </c>
      <c r="L335" s="282">
        <v>54</v>
      </c>
      <c r="M335" s="282">
        <v>55</v>
      </c>
      <c r="N335" s="237">
        <f t="shared" si="95"/>
        <v>1.8518518518518601E-2</v>
      </c>
      <c r="O335" s="280">
        <f t="shared" si="96"/>
        <v>1</v>
      </c>
      <c r="P335" s="237">
        <f t="shared" si="97"/>
        <v>0.16717325227963525</v>
      </c>
    </row>
    <row r="336" spans="1:16" x14ac:dyDescent="0.25">
      <c r="A336" s="31" t="s">
        <v>9</v>
      </c>
      <c r="B336" s="279">
        <v>32</v>
      </c>
      <c r="C336" s="279">
        <v>31</v>
      </c>
      <c r="D336" s="279">
        <v>30</v>
      </c>
      <c r="E336" s="279">
        <v>30</v>
      </c>
      <c r="F336" s="237">
        <f t="shared" si="92"/>
        <v>0</v>
      </c>
      <c r="G336" s="280">
        <f t="shared" si="93"/>
        <v>0</v>
      </c>
      <c r="H336" s="237">
        <f t="shared" si="94"/>
        <v>9.2592592592592587E-2</v>
      </c>
      <c r="I336" s="281"/>
      <c r="J336" s="282">
        <v>32</v>
      </c>
      <c r="K336" s="282">
        <v>31</v>
      </c>
      <c r="L336" s="282">
        <v>30</v>
      </c>
      <c r="M336" s="282">
        <v>29</v>
      </c>
      <c r="N336" s="237">
        <f t="shared" si="95"/>
        <v>-3.3333333333333326E-2</v>
      </c>
      <c r="O336" s="280">
        <f t="shared" si="96"/>
        <v>-1</v>
      </c>
      <c r="P336" s="237">
        <f t="shared" si="97"/>
        <v>8.8145896656534953E-2</v>
      </c>
    </row>
    <row r="337" spans="1:16" x14ac:dyDescent="0.25">
      <c r="A337" s="63" t="s">
        <v>10</v>
      </c>
      <c r="B337" s="283">
        <v>18</v>
      </c>
      <c r="C337" s="283">
        <v>21</v>
      </c>
      <c r="D337" s="283">
        <v>22</v>
      </c>
      <c r="E337" s="283">
        <v>20</v>
      </c>
      <c r="F337" s="250">
        <f t="shared" si="92"/>
        <v>-9.0909090909090939E-2</v>
      </c>
      <c r="G337" s="289">
        <f t="shared" si="93"/>
        <v>-2</v>
      </c>
      <c r="H337" s="250">
        <f t="shared" si="94"/>
        <v>6.1728395061728392E-2</v>
      </c>
      <c r="I337" s="290"/>
      <c r="J337" s="287">
        <v>19</v>
      </c>
      <c r="K337" s="287">
        <v>20</v>
      </c>
      <c r="L337" s="287">
        <v>21</v>
      </c>
      <c r="M337" s="287">
        <v>21</v>
      </c>
      <c r="N337" s="250">
        <f t="shared" si="95"/>
        <v>0</v>
      </c>
      <c r="O337" s="289">
        <f t="shared" si="96"/>
        <v>0</v>
      </c>
      <c r="P337" s="250">
        <f t="shared" si="97"/>
        <v>6.3829787234042548E-2</v>
      </c>
    </row>
    <row r="338" spans="1:16" ht="21" x14ac:dyDescent="0.35">
      <c r="A338" s="291" t="s">
        <v>78</v>
      </c>
      <c r="B338" s="291"/>
      <c r="C338" s="291"/>
      <c r="D338" s="291"/>
      <c r="E338" s="291"/>
      <c r="F338" s="291"/>
      <c r="G338" s="291"/>
      <c r="H338" s="291"/>
      <c r="I338" s="291"/>
      <c r="J338" s="291"/>
      <c r="K338" s="291"/>
      <c r="L338" s="291"/>
      <c r="M338" s="291"/>
      <c r="N338" s="291"/>
      <c r="O338" s="291"/>
      <c r="P338" s="291"/>
    </row>
    <row r="339" spans="1:16" x14ac:dyDescent="0.25">
      <c r="A339" s="67"/>
      <c r="B339" s="11" t="s">
        <v>154</v>
      </c>
      <c r="C339" s="12"/>
      <c r="D339" s="12"/>
      <c r="E339" s="12"/>
      <c r="F339" s="12"/>
      <c r="G339" s="12"/>
      <c r="H339" s="12"/>
      <c r="I339" s="259"/>
      <c r="J339" s="11" t="str">
        <f>$J$324</f>
        <v>acumulado agosto (promedio del periodo acumulado)</v>
      </c>
      <c r="K339" s="12"/>
      <c r="L339" s="12"/>
      <c r="M339" s="12"/>
      <c r="N339" s="12"/>
      <c r="O339" s="12"/>
      <c r="P339" s="13"/>
    </row>
    <row r="340" spans="1:16" x14ac:dyDescent="0.25">
      <c r="A340" s="15"/>
      <c r="B340" s="97">
        <f>B$6</f>
        <v>2023</v>
      </c>
      <c r="C340" s="97">
        <f>C$6</f>
        <v>2024</v>
      </c>
      <c r="D340" s="97">
        <f>D$6</f>
        <v>2025</v>
      </c>
      <c r="E340" s="97">
        <f>E$6</f>
        <v>2026</v>
      </c>
      <c r="F340" s="97" t="str">
        <f>CONCATENATE("var ",RIGHT(E340,2),"/",RIGHT(D340,2))</f>
        <v>var 26/25</v>
      </c>
      <c r="G340" s="97" t="str">
        <f>CONCATENATE("dif ",RIGHT(E340,2),"-",RIGHT(D340,2))</f>
        <v>dif 26-25</v>
      </c>
      <c r="H340" s="97" t="str">
        <f>CONCATENATE("cuota ",RIGHT(E340,2))</f>
        <v>cuota 26</v>
      </c>
      <c r="I340" s="261"/>
      <c r="J340" s="97">
        <f>J$6</f>
        <v>2023</v>
      </c>
      <c r="K340" s="97">
        <f>K$6</f>
        <v>2024</v>
      </c>
      <c r="L340" s="97">
        <f>L$6</f>
        <v>2025</v>
      </c>
      <c r="M340" s="97">
        <f>M$6</f>
        <v>2026</v>
      </c>
      <c r="N340" s="97" t="str">
        <f>CONCATENATE("var ",RIGHT(M340,2),"/",RIGHT(L340,2))</f>
        <v>var 26/25</v>
      </c>
      <c r="O340" s="97" t="str">
        <f>CONCATENATE("dif ",RIGHT(M340,2),"-",RIGHT(L340,2))</f>
        <v>dif 26-25</v>
      </c>
      <c r="P340" s="97" t="str">
        <f>CONCATENATE("cuota ",RIGHT(M340,2))</f>
        <v>cuota 26</v>
      </c>
    </row>
    <row r="341" spans="1:16" x14ac:dyDescent="0.25">
      <c r="A341" s="262" t="s">
        <v>48</v>
      </c>
      <c r="B341" s="263">
        <v>302</v>
      </c>
      <c r="C341" s="263">
        <v>318</v>
      </c>
      <c r="D341" s="263">
        <v>322</v>
      </c>
      <c r="E341" s="263">
        <v>324</v>
      </c>
      <c r="F341" s="264">
        <f t="shared" ref="F341:F351" si="98">E341/D341-1</f>
        <v>6.2111801242235032E-3</v>
      </c>
      <c r="G341" s="265">
        <f t="shared" ref="G341:G351" si="99">E341-D341</f>
        <v>2</v>
      </c>
      <c r="H341" s="264">
        <f t="shared" ref="H341:H351" si="100">E341/$E$341</f>
        <v>1</v>
      </c>
      <c r="I341" s="266"/>
      <c r="J341" s="267">
        <v>305</v>
      </c>
      <c r="K341" s="267">
        <v>320</v>
      </c>
      <c r="L341" s="267">
        <v>322</v>
      </c>
      <c r="M341" s="267">
        <v>329</v>
      </c>
      <c r="N341" s="264">
        <f t="shared" ref="N341:N351" si="101">M341/L341-1</f>
        <v>2.1739130434782705E-2</v>
      </c>
      <c r="O341" s="265">
        <f t="shared" ref="O341:O351" si="102">M341-L341</f>
        <v>7</v>
      </c>
      <c r="P341" s="264">
        <f>M341/$M$341</f>
        <v>1</v>
      </c>
    </row>
    <row r="342" spans="1:16" x14ac:dyDescent="0.25">
      <c r="A342" s="88" t="s">
        <v>49</v>
      </c>
      <c r="B342" s="279">
        <v>88</v>
      </c>
      <c r="C342" s="279">
        <v>94</v>
      </c>
      <c r="D342" s="274">
        <v>93</v>
      </c>
      <c r="E342" s="279">
        <v>95</v>
      </c>
      <c r="F342" s="237">
        <f t="shared" si="98"/>
        <v>2.1505376344086002E-2</v>
      </c>
      <c r="G342" s="280">
        <f t="shared" si="99"/>
        <v>2</v>
      </c>
      <c r="H342" s="237">
        <f t="shared" si="100"/>
        <v>0.2932098765432099</v>
      </c>
      <c r="I342" s="281"/>
      <c r="J342" s="282">
        <v>90</v>
      </c>
      <c r="K342" s="282">
        <v>93</v>
      </c>
      <c r="L342" s="282">
        <v>91</v>
      </c>
      <c r="M342" s="282">
        <v>95</v>
      </c>
      <c r="N342" s="237">
        <f t="shared" si="101"/>
        <v>4.3956043956044022E-2</v>
      </c>
      <c r="O342" s="280">
        <f t="shared" si="102"/>
        <v>4</v>
      </c>
      <c r="P342" s="237">
        <f t="shared" ref="P342:P351" si="103">M342/$M$341</f>
        <v>0.28875379939209728</v>
      </c>
    </row>
    <row r="343" spans="1:16" x14ac:dyDescent="0.25">
      <c r="A343" s="31" t="s">
        <v>50</v>
      </c>
      <c r="B343" s="279">
        <v>79</v>
      </c>
      <c r="C343" s="279">
        <v>81</v>
      </c>
      <c r="D343" s="279">
        <v>80</v>
      </c>
      <c r="E343" s="279">
        <v>79</v>
      </c>
      <c r="F343" s="237">
        <f t="shared" si="98"/>
        <v>-1.2499999999999956E-2</v>
      </c>
      <c r="G343" s="280">
        <f t="shared" si="99"/>
        <v>-1</v>
      </c>
      <c r="H343" s="237">
        <f t="shared" si="100"/>
        <v>0.24382716049382716</v>
      </c>
      <c r="I343" s="281"/>
      <c r="J343" s="282">
        <v>78</v>
      </c>
      <c r="K343" s="282">
        <v>80</v>
      </c>
      <c r="L343" s="282">
        <v>80</v>
      </c>
      <c r="M343" s="282">
        <v>79</v>
      </c>
      <c r="N343" s="237">
        <f t="shared" si="101"/>
        <v>-1.2499999999999956E-2</v>
      </c>
      <c r="O343" s="280">
        <f t="shared" si="102"/>
        <v>-1</v>
      </c>
      <c r="P343" s="237">
        <f t="shared" si="103"/>
        <v>0.24012158054711247</v>
      </c>
    </row>
    <row r="344" spans="1:16" x14ac:dyDescent="0.25">
      <c r="A344" s="31" t="s">
        <v>52</v>
      </c>
      <c r="B344" s="279">
        <v>62</v>
      </c>
      <c r="C344" s="279">
        <v>64</v>
      </c>
      <c r="D344" s="279">
        <v>66</v>
      </c>
      <c r="E344" s="279">
        <v>68</v>
      </c>
      <c r="F344" s="237">
        <f t="shared" si="98"/>
        <v>3.0303030303030276E-2</v>
      </c>
      <c r="G344" s="280">
        <f t="shared" si="99"/>
        <v>2</v>
      </c>
      <c r="H344" s="237">
        <f t="shared" si="100"/>
        <v>0.20987654320987653</v>
      </c>
      <c r="I344" s="281"/>
      <c r="J344" s="282">
        <v>61</v>
      </c>
      <c r="K344" s="282">
        <v>63</v>
      </c>
      <c r="L344" s="282">
        <v>64</v>
      </c>
      <c r="M344" s="282">
        <v>68</v>
      </c>
      <c r="N344" s="237">
        <f t="shared" si="101"/>
        <v>6.25E-2</v>
      </c>
      <c r="O344" s="280">
        <f t="shared" si="102"/>
        <v>4</v>
      </c>
      <c r="P344" s="237">
        <f t="shared" si="103"/>
        <v>0.20668693009118541</v>
      </c>
    </row>
    <row r="345" spans="1:16" x14ac:dyDescent="0.25">
      <c r="A345" s="31" t="s">
        <v>53</v>
      </c>
      <c r="B345" s="279">
        <v>12</v>
      </c>
      <c r="C345" s="279">
        <v>12</v>
      </c>
      <c r="D345" s="279">
        <v>13</v>
      </c>
      <c r="E345" s="279">
        <v>14</v>
      </c>
      <c r="F345" s="237">
        <f t="shared" si="98"/>
        <v>7.6923076923076872E-2</v>
      </c>
      <c r="G345" s="280">
        <f t="shared" si="99"/>
        <v>1</v>
      </c>
      <c r="H345" s="237">
        <f t="shared" si="100"/>
        <v>4.3209876543209874E-2</v>
      </c>
      <c r="I345" s="281"/>
      <c r="J345" s="282">
        <v>12</v>
      </c>
      <c r="K345" s="282">
        <v>12</v>
      </c>
      <c r="L345" s="282">
        <v>12</v>
      </c>
      <c r="M345" s="282">
        <v>13</v>
      </c>
      <c r="N345" s="237">
        <f t="shared" si="101"/>
        <v>8.3333333333333259E-2</v>
      </c>
      <c r="O345" s="280">
        <f t="shared" si="102"/>
        <v>1</v>
      </c>
      <c r="P345" s="237">
        <f t="shared" si="103"/>
        <v>3.9513677811550151E-2</v>
      </c>
    </row>
    <row r="346" spans="1:16" x14ac:dyDescent="0.25">
      <c r="A346" s="31" t="s">
        <v>54</v>
      </c>
      <c r="B346" s="279">
        <v>17</v>
      </c>
      <c r="C346" s="279">
        <v>18</v>
      </c>
      <c r="D346" s="279">
        <v>18</v>
      </c>
      <c r="E346" s="279">
        <v>17</v>
      </c>
      <c r="F346" s="237">
        <f t="shared" si="98"/>
        <v>-5.555555555555558E-2</v>
      </c>
      <c r="G346" s="280">
        <f t="shared" si="99"/>
        <v>-1</v>
      </c>
      <c r="H346" s="237">
        <f t="shared" si="100"/>
        <v>5.2469135802469133E-2</v>
      </c>
      <c r="I346" s="281"/>
      <c r="J346" s="282">
        <v>18</v>
      </c>
      <c r="K346" s="282">
        <v>19</v>
      </c>
      <c r="L346" s="282">
        <v>19</v>
      </c>
      <c r="M346" s="282">
        <v>20</v>
      </c>
      <c r="N346" s="237">
        <f t="shared" si="101"/>
        <v>5.2631578947368363E-2</v>
      </c>
      <c r="O346" s="280">
        <f t="shared" si="102"/>
        <v>1</v>
      </c>
      <c r="P346" s="237">
        <f t="shared" si="103"/>
        <v>6.0790273556231005E-2</v>
      </c>
    </row>
    <row r="347" spans="1:16" x14ac:dyDescent="0.25">
      <c r="A347" s="31" t="s">
        <v>55</v>
      </c>
      <c r="B347" s="279">
        <v>4</v>
      </c>
      <c r="C347" s="279">
        <v>6</v>
      </c>
      <c r="D347" s="279">
        <v>6</v>
      </c>
      <c r="E347" s="279">
        <v>5</v>
      </c>
      <c r="F347" s="237">
        <f t="shared" si="98"/>
        <v>-0.16666666666666663</v>
      </c>
      <c r="G347" s="280">
        <f t="shared" si="99"/>
        <v>-1</v>
      </c>
      <c r="H347" s="237">
        <f t="shared" si="100"/>
        <v>1.5432098765432098E-2</v>
      </c>
      <c r="I347" s="281"/>
      <c r="J347" s="282">
        <v>4</v>
      </c>
      <c r="K347" s="282">
        <v>6</v>
      </c>
      <c r="L347" s="282">
        <v>6</v>
      </c>
      <c r="M347" s="282">
        <v>5</v>
      </c>
      <c r="N347" s="237">
        <f t="shared" si="101"/>
        <v>-0.16666666666666663</v>
      </c>
      <c r="O347" s="280">
        <f t="shared" si="102"/>
        <v>-1</v>
      </c>
      <c r="P347" s="237">
        <f t="shared" si="103"/>
        <v>1.5197568389057751E-2</v>
      </c>
    </row>
    <row r="348" spans="1:16" x14ac:dyDescent="0.25">
      <c r="A348" s="31" t="s">
        <v>56</v>
      </c>
      <c r="B348" s="279">
        <v>14</v>
      </c>
      <c r="C348" s="279">
        <v>14</v>
      </c>
      <c r="D348" s="279">
        <v>15</v>
      </c>
      <c r="E348" s="279">
        <v>15</v>
      </c>
      <c r="F348" s="237">
        <f t="shared" si="98"/>
        <v>0</v>
      </c>
      <c r="G348" s="280">
        <f t="shared" si="99"/>
        <v>0</v>
      </c>
      <c r="H348" s="237">
        <f t="shared" si="100"/>
        <v>4.6296296296296294E-2</v>
      </c>
      <c r="I348" s="281"/>
      <c r="J348" s="282">
        <v>13</v>
      </c>
      <c r="K348" s="282">
        <v>14</v>
      </c>
      <c r="L348" s="282">
        <v>15</v>
      </c>
      <c r="M348" s="282">
        <v>15</v>
      </c>
      <c r="N348" s="237">
        <f t="shared" si="101"/>
        <v>0</v>
      </c>
      <c r="O348" s="280">
        <f t="shared" si="102"/>
        <v>0</v>
      </c>
      <c r="P348" s="237">
        <f t="shared" si="103"/>
        <v>4.5592705167173252E-2</v>
      </c>
    </row>
    <row r="349" spans="1:16" x14ac:dyDescent="0.25">
      <c r="A349" s="31" t="s">
        <v>51</v>
      </c>
      <c r="B349" s="279">
        <v>7</v>
      </c>
      <c r="C349" s="279">
        <v>7</v>
      </c>
      <c r="D349" s="279">
        <v>8</v>
      </c>
      <c r="E349" s="279">
        <v>8</v>
      </c>
      <c r="F349" s="237">
        <f t="shared" si="98"/>
        <v>0</v>
      </c>
      <c r="G349" s="280">
        <f t="shared" si="99"/>
        <v>0</v>
      </c>
      <c r="H349" s="237">
        <f t="shared" si="100"/>
        <v>2.4691358024691357E-2</v>
      </c>
      <c r="I349" s="281"/>
      <c r="J349" s="282">
        <v>6</v>
      </c>
      <c r="K349" s="282">
        <v>6</v>
      </c>
      <c r="L349" s="282">
        <v>7</v>
      </c>
      <c r="M349" s="282">
        <v>8</v>
      </c>
      <c r="N349" s="237">
        <f t="shared" si="101"/>
        <v>0.14285714285714279</v>
      </c>
      <c r="O349" s="280">
        <f t="shared" si="102"/>
        <v>1</v>
      </c>
      <c r="P349" s="237">
        <f t="shared" si="103"/>
        <v>2.4316109422492401E-2</v>
      </c>
    </row>
    <row r="350" spans="1:16" x14ac:dyDescent="0.25">
      <c r="A350" s="52" t="s">
        <v>57</v>
      </c>
      <c r="B350" s="279">
        <v>4</v>
      </c>
      <c r="C350" s="279">
        <v>5</v>
      </c>
      <c r="D350" s="279">
        <v>6</v>
      </c>
      <c r="E350" s="279">
        <v>6</v>
      </c>
      <c r="F350" s="237">
        <f t="shared" si="98"/>
        <v>0</v>
      </c>
      <c r="G350" s="280">
        <f t="shared" si="99"/>
        <v>0</v>
      </c>
      <c r="H350" s="237">
        <f t="shared" si="100"/>
        <v>1.8518518518518517E-2</v>
      </c>
      <c r="I350" s="281"/>
      <c r="J350" s="282">
        <v>4</v>
      </c>
      <c r="K350" s="282">
        <v>5</v>
      </c>
      <c r="L350" s="282">
        <v>6</v>
      </c>
      <c r="M350" s="282">
        <v>5</v>
      </c>
      <c r="N350" s="237">
        <f t="shared" si="101"/>
        <v>-0.16666666666666663</v>
      </c>
      <c r="O350" s="280">
        <f t="shared" si="102"/>
        <v>-1</v>
      </c>
      <c r="P350" s="237">
        <f t="shared" si="103"/>
        <v>1.5197568389057751E-2</v>
      </c>
    </row>
    <row r="351" spans="1:16" x14ac:dyDescent="0.25">
      <c r="A351" s="38" t="s">
        <v>58</v>
      </c>
      <c r="B351" s="279">
        <v>15</v>
      </c>
      <c r="C351" s="279">
        <v>17</v>
      </c>
      <c r="D351" s="279">
        <v>17</v>
      </c>
      <c r="E351" s="279">
        <v>17</v>
      </c>
      <c r="F351" s="237">
        <f t="shared" si="98"/>
        <v>0</v>
      </c>
      <c r="G351" s="280">
        <f t="shared" si="99"/>
        <v>0</v>
      </c>
      <c r="H351" s="237">
        <f t="shared" si="100"/>
        <v>5.2469135802469133E-2</v>
      </c>
      <c r="I351" s="281"/>
      <c r="J351" s="282">
        <v>15</v>
      </c>
      <c r="K351" s="282">
        <v>18</v>
      </c>
      <c r="L351" s="282">
        <v>18</v>
      </c>
      <c r="M351" s="282">
        <v>18</v>
      </c>
      <c r="N351" s="237">
        <f t="shared" si="101"/>
        <v>0</v>
      </c>
      <c r="O351" s="280">
        <f t="shared" si="102"/>
        <v>0</v>
      </c>
      <c r="P351" s="237">
        <f t="shared" si="103"/>
        <v>5.4711246200607903E-2</v>
      </c>
    </row>
    <row r="352" spans="1:16" ht="21" x14ac:dyDescent="0.35">
      <c r="A352" s="291" t="s">
        <v>79</v>
      </c>
      <c r="B352" s="291"/>
      <c r="C352" s="291"/>
      <c r="D352" s="291"/>
      <c r="E352" s="291"/>
      <c r="F352" s="291"/>
      <c r="G352" s="291"/>
      <c r="H352" s="291"/>
      <c r="I352" s="291"/>
      <c r="J352" s="291"/>
      <c r="K352" s="291"/>
      <c r="L352" s="291"/>
      <c r="M352" s="291"/>
      <c r="N352" s="291"/>
      <c r="O352" s="291"/>
      <c r="P352" s="291"/>
    </row>
    <row r="353" spans="1:16" x14ac:dyDescent="0.25">
      <c r="A353" s="67"/>
      <c r="B353" s="11" t="s">
        <v>154</v>
      </c>
      <c r="C353" s="12"/>
      <c r="D353" s="12"/>
      <c r="E353" s="12"/>
      <c r="F353" s="12"/>
      <c r="G353" s="12"/>
      <c r="H353" s="12"/>
      <c r="I353" s="259"/>
      <c r="J353" s="11" t="str">
        <f>$J$324</f>
        <v>acumulado agosto (promedio del periodo acumulado)</v>
      </c>
      <c r="K353" s="12"/>
      <c r="L353" s="12"/>
      <c r="M353" s="12"/>
      <c r="N353" s="12"/>
      <c r="O353" s="12"/>
      <c r="P353" s="13"/>
    </row>
    <row r="354" spans="1:16" x14ac:dyDescent="0.25">
      <c r="A354" s="15"/>
      <c r="B354" s="97">
        <f>B$6</f>
        <v>2023</v>
      </c>
      <c r="C354" s="97">
        <f>C$6</f>
        <v>2024</v>
      </c>
      <c r="D354" s="97">
        <f>D$6</f>
        <v>2025</v>
      </c>
      <c r="E354" s="97">
        <f>E$6</f>
        <v>2026</v>
      </c>
      <c r="F354" s="97" t="str">
        <f>CONCATENATE("var ",RIGHT(E354,2),"/",RIGHT(D354,2))</f>
        <v>var 26/25</v>
      </c>
      <c r="G354" s="97" t="str">
        <f>CONCATENATE("dif ",RIGHT(E354,2),"-",RIGHT(D354,2))</f>
        <v>dif 26-25</v>
      </c>
      <c r="H354" s="97" t="str">
        <f>CONCATENATE("cuota ",RIGHT(E354,2))</f>
        <v>cuota 26</v>
      </c>
      <c r="I354" s="261"/>
      <c r="J354" s="97">
        <f>J$6</f>
        <v>2023</v>
      </c>
      <c r="K354" s="97">
        <f>K$6</f>
        <v>2024</v>
      </c>
      <c r="L354" s="97">
        <f>L$6</f>
        <v>2025</v>
      </c>
      <c r="M354" s="97">
        <f>M$6</f>
        <v>2026</v>
      </c>
      <c r="N354" s="97" t="str">
        <f>CONCATENATE("var ",RIGHT(M354,2),"/",RIGHT(L354,2))</f>
        <v>var 26/25</v>
      </c>
      <c r="O354" s="97" t="str">
        <f>CONCATENATE("dif ",RIGHT(M354,2),"-",RIGHT(L354,2))</f>
        <v>dif 26-25</v>
      </c>
      <c r="P354" s="97" t="str">
        <f>CONCATENATE("cuota ",RIGHT(M354,2))</f>
        <v>cuota 26</v>
      </c>
    </row>
    <row r="355" spans="1:16" x14ac:dyDescent="0.25">
      <c r="A355" s="262" t="s">
        <v>4</v>
      </c>
      <c r="B355" s="292">
        <v>124185</v>
      </c>
      <c r="C355" s="292">
        <v>127485</v>
      </c>
      <c r="D355" s="292">
        <v>125343</v>
      </c>
      <c r="E355" s="292">
        <v>129011</v>
      </c>
      <c r="F355" s="264">
        <f>E355/D355-1</f>
        <v>2.9263700406085613E-2</v>
      </c>
      <c r="G355" s="293">
        <f t="shared" ref="G355:G366" si="104">E355-D355</f>
        <v>3668</v>
      </c>
      <c r="H355" s="264">
        <f t="shared" ref="H355:H366" si="105">E355/$E$355</f>
        <v>1</v>
      </c>
      <c r="I355" s="266"/>
      <c r="J355" s="292">
        <v>124996</v>
      </c>
      <c r="K355" s="292">
        <v>127061</v>
      </c>
      <c r="L355" s="292">
        <v>125187</v>
      </c>
      <c r="M355" s="292">
        <v>128908</v>
      </c>
      <c r="N355" s="264">
        <f t="shared" ref="N355:N366" si="106">M355/L355-1</f>
        <v>2.9723533593743801E-2</v>
      </c>
      <c r="O355" s="293">
        <f t="shared" ref="O355:O366" si="107">M355-L355</f>
        <v>3721</v>
      </c>
      <c r="P355" s="264">
        <f>M355/$M$355</f>
        <v>1</v>
      </c>
    </row>
    <row r="356" spans="1:16" x14ac:dyDescent="0.25">
      <c r="A356" s="268" t="s">
        <v>5</v>
      </c>
      <c r="B356" s="294">
        <v>88181</v>
      </c>
      <c r="C356" s="294">
        <v>91848</v>
      </c>
      <c r="D356" s="294">
        <v>89325</v>
      </c>
      <c r="E356" s="294">
        <v>91530</v>
      </c>
      <c r="F356" s="270">
        <f t="shared" ref="F356:F366" si="108">E356/D356-1</f>
        <v>2.468513853904275E-2</v>
      </c>
      <c r="G356" s="295">
        <f t="shared" si="104"/>
        <v>2205</v>
      </c>
      <c r="H356" s="270">
        <f t="shared" si="105"/>
        <v>0.70947438590507783</v>
      </c>
      <c r="I356" s="272"/>
      <c r="J356" s="294">
        <v>88721</v>
      </c>
      <c r="K356" s="294">
        <v>91260</v>
      </c>
      <c r="L356" s="294">
        <v>89249</v>
      </c>
      <c r="M356" s="294">
        <v>92469</v>
      </c>
      <c r="N356" s="270">
        <f t="shared" si="106"/>
        <v>3.6078835617205707E-2</v>
      </c>
      <c r="O356" s="295">
        <f t="shared" si="107"/>
        <v>3220</v>
      </c>
      <c r="P356" s="270">
        <f t="shared" ref="P356:P366" si="109">M356/$M$355</f>
        <v>0.71732553448971359</v>
      </c>
    </row>
    <row r="357" spans="1:16" x14ac:dyDescent="0.25">
      <c r="A357" s="60" t="s">
        <v>6</v>
      </c>
      <c r="B357" s="296">
        <v>15926</v>
      </c>
      <c r="C357" s="296">
        <v>18590</v>
      </c>
      <c r="D357" s="296">
        <v>18114</v>
      </c>
      <c r="E357" s="296">
        <v>19822</v>
      </c>
      <c r="F357" s="275">
        <f t="shared" si="108"/>
        <v>9.4291708071105207E-2</v>
      </c>
      <c r="G357" s="297">
        <f t="shared" si="104"/>
        <v>1708</v>
      </c>
      <c r="H357" s="275">
        <f t="shared" si="105"/>
        <v>0.15364581314771608</v>
      </c>
      <c r="I357" s="277"/>
      <c r="J357" s="296">
        <v>16367</v>
      </c>
      <c r="K357" s="296">
        <v>17786</v>
      </c>
      <c r="L357" s="296">
        <v>17784</v>
      </c>
      <c r="M357" s="296">
        <v>19681</v>
      </c>
      <c r="N357" s="275">
        <f t="shared" si="106"/>
        <v>0.10666891587944227</v>
      </c>
      <c r="O357" s="297">
        <f t="shared" si="107"/>
        <v>1897</v>
      </c>
      <c r="P357" s="275">
        <f t="shared" si="109"/>
        <v>0.15267477580910416</v>
      </c>
    </row>
    <row r="358" spans="1:16" x14ac:dyDescent="0.25">
      <c r="A358" s="31" t="s">
        <v>7</v>
      </c>
      <c r="B358" s="298">
        <v>56479</v>
      </c>
      <c r="C358" s="298">
        <v>56718</v>
      </c>
      <c r="D358" s="298">
        <v>55538</v>
      </c>
      <c r="E358" s="298">
        <v>57128</v>
      </c>
      <c r="F358" s="237">
        <f t="shared" si="108"/>
        <v>2.8629046778782197E-2</v>
      </c>
      <c r="G358" s="299">
        <f t="shared" si="104"/>
        <v>1590</v>
      </c>
      <c r="H358" s="237">
        <f t="shared" si="105"/>
        <v>0.44281495376363256</v>
      </c>
      <c r="I358" s="281"/>
      <c r="J358" s="298">
        <v>55761</v>
      </c>
      <c r="K358" s="298">
        <v>56813</v>
      </c>
      <c r="L358" s="298">
        <v>55619</v>
      </c>
      <c r="M358" s="298">
        <v>56913</v>
      </c>
      <c r="N358" s="237">
        <f t="shared" si="106"/>
        <v>2.3265430877937421E-2</v>
      </c>
      <c r="O358" s="299">
        <f t="shared" si="107"/>
        <v>1294</v>
      </c>
      <c r="P358" s="237">
        <f t="shared" si="109"/>
        <v>0.44150091538151237</v>
      </c>
    </row>
    <row r="359" spans="1:16" x14ac:dyDescent="0.25">
      <c r="A359" s="31" t="s">
        <v>8</v>
      </c>
      <c r="B359" s="298">
        <v>13260</v>
      </c>
      <c r="C359" s="298">
        <v>13803</v>
      </c>
      <c r="D359" s="298">
        <v>12855</v>
      </c>
      <c r="E359" s="298">
        <v>12969</v>
      </c>
      <c r="F359" s="237">
        <f t="shared" si="108"/>
        <v>8.8681446907818984E-3</v>
      </c>
      <c r="G359" s="299">
        <f t="shared" si="104"/>
        <v>114</v>
      </c>
      <c r="H359" s="237">
        <f t="shared" si="105"/>
        <v>0.1005263117098542</v>
      </c>
      <c r="I359" s="281"/>
      <c r="J359" s="298">
        <v>13915</v>
      </c>
      <c r="K359" s="298">
        <v>13905</v>
      </c>
      <c r="L359" s="298">
        <v>13058</v>
      </c>
      <c r="M359" s="298">
        <v>13308</v>
      </c>
      <c r="N359" s="237">
        <f t="shared" si="106"/>
        <v>1.9145351508653707E-2</v>
      </c>
      <c r="O359" s="299">
        <f t="shared" si="107"/>
        <v>250</v>
      </c>
      <c r="P359" s="237">
        <f t="shared" si="109"/>
        <v>0.10323641666925248</v>
      </c>
    </row>
    <row r="360" spans="1:16" x14ac:dyDescent="0.25">
      <c r="A360" s="31" t="s">
        <v>9</v>
      </c>
      <c r="B360" s="298">
        <v>1920</v>
      </c>
      <c r="C360" s="298">
        <v>2056</v>
      </c>
      <c r="D360" s="298">
        <v>2086</v>
      </c>
      <c r="E360" s="298">
        <v>715</v>
      </c>
      <c r="F360" s="237">
        <f t="shared" si="108"/>
        <v>-0.65723873441994241</v>
      </c>
      <c r="G360" s="299">
        <f t="shared" si="104"/>
        <v>-1371</v>
      </c>
      <c r="H360" s="237">
        <f t="shared" si="105"/>
        <v>5.5421630713660078E-3</v>
      </c>
      <c r="I360" s="281"/>
      <c r="J360" s="298">
        <v>2091</v>
      </c>
      <c r="K360" s="298">
        <v>2074</v>
      </c>
      <c r="L360" s="298">
        <v>2085</v>
      </c>
      <c r="M360" s="298">
        <v>1813</v>
      </c>
      <c r="N360" s="237">
        <f t="shared" si="106"/>
        <v>-0.13045563549160677</v>
      </c>
      <c r="O360" s="299">
        <f t="shared" si="107"/>
        <v>-272</v>
      </c>
      <c r="P360" s="237">
        <f t="shared" si="109"/>
        <v>1.4064293915040185E-2</v>
      </c>
    </row>
    <row r="361" spans="1:16" x14ac:dyDescent="0.25">
      <c r="A361" s="52" t="s">
        <v>10</v>
      </c>
      <c r="B361" s="300">
        <v>596</v>
      </c>
      <c r="C361" s="300">
        <v>681</v>
      </c>
      <c r="D361" s="300">
        <v>732</v>
      </c>
      <c r="E361" s="300">
        <v>896</v>
      </c>
      <c r="F361" s="284">
        <f t="shared" si="108"/>
        <v>0.22404371584699456</v>
      </c>
      <c r="G361" s="301">
        <f t="shared" si="104"/>
        <v>164</v>
      </c>
      <c r="H361" s="284">
        <f t="shared" si="105"/>
        <v>6.9451442125090107E-3</v>
      </c>
      <c r="I361" s="286"/>
      <c r="J361" s="300">
        <v>586</v>
      </c>
      <c r="K361" s="300">
        <v>681</v>
      </c>
      <c r="L361" s="300">
        <v>702</v>
      </c>
      <c r="M361" s="300">
        <v>752</v>
      </c>
      <c r="N361" s="284">
        <f t="shared" si="106"/>
        <v>7.1225071225071268E-2</v>
      </c>
      <c r="O361" s="301">
        <f t="shared" si="107"/>
        <v>50</v>
      </c>
      <c r="P361" s="284">
        <f t="shared" si="109"/>
        <v>5.833617773916281E-3</v>
      </c>
    </row>
    <row r="362" spans="1:16" x14ac:dyDescent="0.25">
      <c r="A362" s="288" t="s">
        <v>11</v>
      </c>
      <c r="B362" s="294">
        <v>36004</v>
      </c>
      <c r="C362" s="294">
        <v>35637</v>
      </c>
      <c r="D362" s="294">
        <v>36018</v>
      </c>
      <c r="E362" s="294">
        <v>37481</v>
      </c>
      <c r="F362" s="270">
        <f t="shared" si="108"/>
        <v>4.0618579599089433E-2</v>
      </c>
      <c r="G362" s="295">
        <f t="shared" si="104"/>
        <v>1463</v>
      </c>
      <c r="H362" s="270">
        <f t="shared" si="105"/>
        <v>0.29052561409492211</v>
      </c>
      <c r="I362" s="272"/>
      <c r="J362" s="294">
        <v>36275</v>
      </c>
      <c r="K362" s="294">
        <v>35801</v>
      </c>
      <c r="L362" s="294">
        <v>35937</v>
      </c>
      <c r="M362" s="294">
        <v>36439</v>
      </c>
      <c r="N362" s="270">
        <f t="shared" si="106"/>
        <v>1.3968890001947898E-2</v>
      </c>
      <c r="O362" s="295">
        <f t="shared" si="107"/>
        <v>502</v>
      </c>
      <c r="P362" s="270">
        <f t="shared" si="109"/>
        <v>0.28267446551028641</v>
      </c>
    </row>
    <row r="363" spans="1:16" x14ac:dyDescent="0.25">
      <c r="A363" s="60" t="s">
        <v>12</v>
      </c>
      <c r="B363" s="298">
        <v>2117</v>
      </c>
      <c r="C363" s="298">
        <v>2119</v>
      </c>
      <c r="D363" s="298">
        <v>2201</v>
      </c>
      <c r="E363" s="298">
        <v>2201</v>
      </c>
      <c r="F363" s="275">
        <f t="shared" si="108"/>
        <v>0</v>
      </c>
      <c r="G363" s="297">
        <f t="shared" si="104"/>
        <v>0</v>
      </c>
      <c r="H363" s="275">
        <f t="shared" si="105"/>
        <v>1.7060560727379836E-2</v>
      </c>
      <c r="I363" s="277"/>
      <c r="J363" s="298">
        <v>2117</v>
      </c>
      <c r="K363" s="298">
        <v>2117</v>
      </c>
      <c r="L363" s="298">
        <v>2201</v>
      </c>
      <c r="M363" s="298">
        <v>2201</v>
      </c>
      <c r="N363" s="275">
        <f t="shared" si="106"/>
        <v>0</v>
      </c>
      <c r="O363" s="297">
        <f t="shared" si="107"/>
        <v>0</v>
      </c>
      <c r="P363" s="275">
        <f t="shared" si="109"/>
        <v>1.7074192447326775E-2</v>
      </c>
    </row>
    <row r="364" spans="1:16" x14ac:dyDescent="0.25">
      <c r="A364" s="31" t="s">
        <v>8</v>
      </c>
      <c r="B364" s="298">
        <v>21400</v>
      </c>
      <c r="C364" s="298">
        <v>21284</v>
      </c>
      <c r="D364" s="298">
        <v>21784</v>
      </c>
      <c r="E364" s="298">
        <v>22096</v>
      </c>
      <c r="F364" s="237">
        <f t="shared" si="108"/>
        <v>1.4322438486962907E-2</v>
      </c>
      <c r="G364" s="299">
        <f t="shared" si="104"/>
        <v>312</v>
      </c>
      <c r="H364" s="237">
        <f t="shared" si="105"/>
        <v>0.17127221709776685</v>
      </c>
      <c r="I364" s="281"/>
      <c r="J364" s="298">
        <v>21522</v>
      </c>
      <c r="K364" s="298">
        <v>21234</v>
      </c>
      <c r="L364" s="298">
        <v>21489</v>
      </c>
      <c r="M364" s="298">
        <v>21882</v>
      </c>
      <c r="N364" s="237">
        <f t="shared" si="106"/>
        <v>1.8288426636883903E-2</v>
      </c>
      <c r="O364" s="299">
        <f t="shared" si="107"/>
        <v>393</v>
      </c>
      <c r="P364" s="237">
        <f t="shared" si="109"/>
        <v>0.16974896825643093</v>
      </c>
    </row>
    <row r="365" spans="1:16" x14ac:dyDescent="0.25">
      <c r="A365" s="31" t="s">
        <v>9</v>
      </c>
      <c r="B365" s="298">
        <v>9303</v>
      </c>
      <c r="C365" s="298">
        <v>8757</v>
      </c>
      <c r="D365" s="298">
        <v>8509</v>
      </c>
      <c r="E365" s="298">
        <v>9820</v>
      </c>
      <c r="F365" s="237">
        <f t="shared" si="108"/>
        <v>0.15407215889058645</v>
      </c>
      <c r="G365" s="299">
        <f t="shared" si="104"/>
        <v>1311</v>
      </c>
      <c r="H365" s="237">
        <f t="shared" si="105"/>
        <v>7.6117540364775096E-2</v>
      </c>
      <c r="I365" s="281"/>
      <c r="J365" s="298">
        <v>9289</v>
      </c>
      <c r="K365" s="298">
        <v>9016</v>
      </c>
      <c r="L365" s="298">
        <v>8729</v>
      </c>
      <c r="M365" s="298">
        <v>8803</v>
      </c>
      <c r="N365" s="237">
        <f t="shared" si="106"/>
        <v>8.4774888303356111E-3</v>
      </c>
      <c r="O365" s="299">
        <f t="shared" si="107"/>
        <v>74</v>
      </c>
      <c r="P365" s="237">
        <f t="shared" si="109"/>
        <v>6.8289012318863071E-2</v>
      </c>
    </row>
    <row r="366" spans="1:16" x14ac:dyDescent="0.25">
      <c r="A366" s="63" t="s">
        <v>10</v>
      </c>
      <c r="B366" s="300">
        <v>3184</v>
      </c>
      <c r="C366" s="300">
        <v>3477</v>
      </c>
      <c r="D366" s="300">
        <v>3524</v>
      </c>
      <c r="E366" s="300">
        <v>3364</v>
      </c>
      <c r="F366" s="250">
        <f t="shared" si="108"/>
        <v>-4.5402951191827468E-2</v>
      </c>
      <c r="G366" s="302">
        <f t="shared" si="104"/>
        <v>-160</v>
      </c>
      <c r="H366" s="250">
        <f t="shared" si="105"/>
        <v>2.6075295905000347E-2</v>
      </c>
      <c r="I366" s="290"/>
      <c r="J366" s="300">
        <v>3346</v>
      </c>
      <c r="K366" s="300">
        <v>3432</v>
      </c>
      <c r="L366" s="300">
        <v>3516</v>
      </c>
      <c r="M366" s="300">
        <v>3552</v>
      </c>
      <c r="N366" s="250">
        <f t="shared" si="106"/>
        <v>1.0238907849829282E-2</v>
      </c>
      <c r="O366" s="302">
        <f t="shared" si="107"/>
        <v>36</v>
      </c>
      <c r="P366" s="250">
        <f t="shared" si="109"/>
        <v>2.7554535017221583E-2</v>
      </c>
    </row>
    <row r="367" spans="1:16" ht="21" x14ac:dyDescent="0.35">
      <c r="A367" s="291" t="s">
        <v>80</v>
      </c>
      <c r="B367" s="291"/>
      <c r="C367" s="291"/>
      <c r="D367" s="291"/>
      <c r="E367" s="291"/>
      <c r="F367" s="291"/>
      <c r="G367" s="291"/>
      <c r="H367" s="291"/>
      <c r="I367" s="291"/>
      <c r="J367" s="291"/>
      <c r="K367" s="291"/>
      <c r="L367" s="291"/>
      <c r="M367" s="291"/>
      <c r="N367" s="291"/>
      <c r="O367" s="291"/>
      <c r="P367" s="291"/>
    </row>
    <row r="368" spans="1:16" x14ac:dyDescent="0.25">
      <c r="A368" s="67"/>
      <c r="B368" s="11" t="s">
        <v>154</v>
      </c>
      <c r="C368" s="12"/>
      <c r="D368" s="12"/>
      <c r="E368" s="12"/>
      <c r="F368" s="12"/>
      <c r="G368" s="12"/>
      <c r="H368" s="12"/>
      <c r="I368" s="259"/>
      <c r="J368" s="11" t="str">
        <f>$J$324</f>
        <v>acumulado agosto (promedio del periodo acumulado)</v>
      </c>
      <c r="K368" s="12"/>
      <c r="L368" s="12"/>
      <c r="M368" s="12"/>
      <c r="N368" s="12"/>
      <c r="O368" s="12"/>
      <c r="P368" s="13"/>
    </row>
    <row r="369" spans="1:16" x14ac:dyDescent="0.25">
      <c r="A369" s="15"/>
      <c r="B369" s="97">
        <f>B$6</f>
        <v>2023</v>
      </c>
      <c r="C369" s="97">
        <f>C$6</f>
        <v>2024</v>
      </c>
      <c r="D369" s="97">
        <f>D$6</f>
        <v>2025</v>
      </c>
      <c r="E369" s="97">
        <f>E$6</f>
        <v>2026</v>
      </c>
      <c r="F369" s="97" t="str">
        <f>CONCATENATE("var ",RIGHT(E369,2),"/",RIGHT(D369,2))</f>
        <v>var 26/25</v>
      </c>
      <c r="G369" s="97" t="str">
        <f>CONCATENATE("dif ",RIGHT(E369,2),"-",RIGHT(D369,2))</f>
        <v>dif 26-25</v>
      </c>
      <c r="H369" s="97" t="str">
        <f>CONCATENATE("cuota ",RIGHT(E369,2))</f>
        <v>cuota 26</v>
      </c>
      <c r="I369" s="261"/>
      <c r="J369" s="97">
        <f>J$6</f>
        <v>2023</v>
      </c>
      <c r="K369" s="97">
        <f>K$6</f>
        <v>2024</v>
      </c>
      <c r="L369" s="97">
        <f>L$6</f>
        <v>2025</v>
      </c>
      <c r="M369" s="97">
        <f>M$6</f>
        <v>2026</v>
      </c>
      <c r="N369" s="97" t="str">
        <f>CONCATENATE("var ",RIGHT(M369,2),"/",RIGHT(L369,2))</f>
        <v>var 26/25</v>
      </c>
      <c r="O369" s="97" t="str">
        <f>CONCATENATE("dif ",RIGHT(M369,2),"-",RIGHT(L369,2))</f>
        <v>dif 26-25</v>
      </c>
      <c r="P369" s="97" t="str">
        <f>CONCATENATE("cuota ",RIGHT(M369,2))</f>
        <v>cuota 26</v>
      </c>
    </row>
    <row r="370" spans="1:16" x14ac:dyDescent="0.25">
      <c r="A370" s="262" t="s">
        <v>48</v>
      </c>
      <c r="B370" s="292">
        <v>124185</v>
      </c>
      <c r="C370" s="292">
        <v>127485</v>
      </c>
      <c r="D370" s="292">
        <v>125343</v>
      </c>
      <c r="E370" s="292">
        <v>129011</v>
      </c>
      <c r="F370" s="264">
        <f t="shared" ref="F370:F380" si="110">E370/D370-1</f>
        <v>2.9263700406085613E-2</v>
      </c>
      <c r="G370" s="293">
        <f t="shared" ref="G370:G380" si="111">E370-D370</f>
        <v>3668</v>
      </c>
      <c r="H370" s="264">
        <f t="shared" ref="H370:H380" si="112">E370/$E$370</f>
        <v>1</v>
      </c>
      <c r="I370" s="266"/>
      <c r="J370" s="292">
        <v>124996</v>
      </c>
      <c r="K370" s="292">
        <v>127061</v>
      </c>
      <c r="L370" s="292">
        <v>125187</v>
      </c>
      <c r="M370" s="292">
        <v>128908</v>
      </c>
      <c r="N370" s="264">
        <f t="shared" ref="N370:N380" si="113">M370/L370-1</f>
        <v>2.9723533593743801E-2</v>
      </c>
      <c r="O370" s="293">
        <f t="shared" ref="O370:O380" si="114">M370-L370</f>
        <v>3721</v>
      </c>
      <c r="P370" s="264">
        <f>M370/$M$370</f>
        <v>1</v>
      </c>
    </row>
    <row r="371" spans="1:16" x14ac:dyDescent="0.25">
      <c r="A371" s="88" t="s">
        <v>49</v>
      </c>
      <c r="B371" s="298">
        <v>44891</v>
      </c>
      <c r="C371" s="298">
        <v>46395</v>
      </c>
      <c r="D371" s="296">
        <v>45273</v>
      </c>
      <c r="E371" s="298">
        <v>47414</v>
      </c>
      <c r="F371" s="237">
        <f t="shared" si="110"/>
        <v>4.7290879773816519E-2</v>
      </c>
      <c r="G371" s="299">
        <f t="shared" si="111"/>
        <v>2141</v>
      </c>
      <c r="H371" s="237">
        <f t="shared" si="112"/>
        <v>0.36751904876328373</v>
      </c>
      <c r="I371" s="281"/>
      <c r="J371" s="298">
        <v>45607</v>
      </c>
      <c r="K371" s="298">
        <v>46341</v>
      </c>
      <c r="L371" s="298">
        <v>44639</v>
      </c>
      <c r="M371" s="298">
        <v>47094</v>
      </c>
      <c r="N371" s="237">
        <f t="shared" si="113"/>
        <v>5.4996751719348591E-2</v>
      </c>
      <c r="O371" s="299">
        <f t="shared" si="114"/>
        <v>2455</v>
      </c>
      <c r="P371" s="237">
        <f t="shared" ref="P371:P380" si="115">M371/$M$370</f>
        <v>0.3653303130915071</v>
      </c>
    </row>
    <row r="372" spans="1:16" x14ac:dyDescent="0.25">
      <c r="A372" s="31" t="s">
        <v>50</v>
      </c>
      <c r="B372" s="298">
        <v>37129</v>
      </c>
      <c r="C372" s="298">
        <v>38072</v>
      </c>
      <c r="D372" s="298">
        <v>37015</v>
      </c>
      <c r="E372" s="298">
        <v>37368</v>
      </c>
      <c r="F372" s="237">
        <f t="shared" si="110"/>
        <v>9.5366743212210725E-3</v>
      </c>
      <c r="G372" s="299">
        <f t="shared" si="111"/>
        <v>353</v>
      </c>
      <c r="H372" s="237">
        <f t="shared" si="112"/>
        <v>0.28964971979133564</v>
      </c>
      <c r="I372" s="281"/>
      <c r="J372" s="298">
        <v>37351</v>
      </c>
      <c r="K372" s="298">
        <v>37672</v>
      </c>
      <c r="L372" s="298">
        <v>37327</v>
      </c>
      <c r="M372" s="298">
        <v>37537</v>
      </c>
      <c r="N372" s="237">
        <f t="shared" si="113"/>
        <v>5.6259544029790831E-3</v>
      </c>
      <c r="O372" s="299">
        <f t="shared" si="114"/>
        <v>210</v>
      </c>
      <c r="P372" s="237">
        <f t="shared" si="115"/>
        <v>0.29119216805783971</v>
      </c>
    </row>
    <row r="373" spans="1:16" x14ac:dyDescent="0.25">
      <c r="A373" s="31" t="s">
        <v>52</v>
      </c>
      <c r="B373" s="298">
        <v>19434</v>
      </c>
      <c r="C373" s="298">
        <v>20210</v>
      </c>
      <c r="D373" s="298">
        <v>20111</v>
      </c>
      <c r="E373" s="298">
        <v>20985</v>
      </c>
      <c r="F373" s="237">
        <f t="shared" si="110"/>
        <v>4.3458803639799148E-2</v>
      </c>
      <c r="G373" s="299">
        <f t="shared" si="111"/>
        <v>874</v>
      </c>
      <c r="H373" s="237">
        <f t="shared" si="112"/>
        <v>0.16266054832533661</v>
      </c>
      <c r="I373" s="281"/>
      <c r="J373" s="298">
        <v>19097</v>
      </c>
      <c r="K373" s="298">
        <v>20055</v>
      </c>
      <c r="L373" s="298">
        <v>19988</v>
      </c>
      <c r="M373" s="298">
        <v>20918</v>
      </c>
      <c r="N373" s="237">
        <f t="shared" si="113"/>
        <v>4.652791675005008E-2</v>
      </c>
      <c r="O373" s="299">
        <f t="shared" si="114"/>
        <v>930</v>
      </c>
      <c r="P373" s="237">
        <f t="shared" si="115"/>
        <v>0.16227076674837868</v>
      </c>
    </row>
    <row r="374" spans="1:16" x14ac:dyDescent="0.25">
      <c r="A374" s="31" t="s">
        <v>53</v>
      </c>
      <c r="B374" s="298">
        <v>4791</v>
      </c>
      <c r="C374" s="298">
        <v>4797</v>
      </c>
      <c r="D374" s="298">
        <v>4635</v>
      </c>
      <c r="E374" s="298">
        <v>4891</v>
      </c>
      <c r="F374" s="237">
        <f t="shared" si="110"/>
        <v>5.5231930960086384E-2</v>
      </c>
      <c r="G374" s="299">
        <f t="shared" si="111"/>
        <v>256</v>
      </c>
      <c r="H374" s="237">
        <f t="shared" si="112"/>
        <v>3.7911495918952647E-2</v>
      </c>
      <c r="I374" s="281"/>
      <c r="J374" s="298">
        <v>4791</v>
      </c>
      <c r="K374" s="298">
        <v>4797</v>
      </c>
      <c r="L374" s="298">
        <v>4770</v>
      </c>
      <c r="M374" s="298">
        <v>4698</v>
      </c>
      <c r="N374" s="237">
        <f t="shared" si="113"/>
        <v>-1.5094339622641506E-2</v>
      </c>
      <c r="O374" s="299">
        <f t="shared" si="114"/>
        <v>-72</v>
      </c>
      <c r="P374" s="237">
        <f t="shared" si="115"/>
        <v>3.6444596146088686E-2</v>
      </c>
    </row>
    <row r="375" spans="1:16" x14ac:dyDescent="0.25">
      <c r="A375" s="31" t="s">
        <v>54</v>
      </c>
      <c r="B375" s="298">
        <v>2651</v>
      </c>
      <c r="C375" s="298">
        <v>2630</v>
      </c>
      <c r="D375" s="298">
        <v>2532</v>
      </c>
      <c r="E375" s="298">
        <v>2699</v>
      </c>
      <c r="F375" s="237">
        <f t="shared" si="110"/>
        <v>6.5955766192733023E-2</v>
      </c>
      <c r="G375" s="299">
        <f t="shared" si="111"/>
        <v>167</v>
      </c>
      <c r="H375" s="237">
        <f t="shared" si="112"/>
        <v>2.0920696684778816E-2</v>
      </c>
      <c r="I375" s="281"/>
      <c r="J375" s="298">
        <v>2783</v>
      </c>
      <c r="K375" s="298">
        <v>2755</v>
      </c>
      <c r="L375" s="298">
        <v>2660</v>
      </c>
      <c r="M375" s="298">
        <v>2939</v>
      </c>
      <c r="N375" s="237">
        <f t="shared" si="113"/>
        <v>0.10488721804511281</v>
      </c>
      <c r="O375" s="299">
        <f t="shared" si="114"/>
        <v>279</v>
      </c>
      <c r="P375" s="237">
        <f t="shared" si="115"/>
        <v>2.2799205635026531E-2</v>
      </c>
    </row>
    <row r="376" spans="1:16" x14ac:dyDescent="0.25">
      <c r="A376" s="31" t="s">
        <v>55</v>
      </c>
      <c r="B376" s="298">
        <v>638</v>
      </c>
      <c r="C376" s="298">
        <v>673</v>
      </c>
      <c r="D376" s="298">
        <v>673</v>
      </c>
      <c r="E376" s="298">
        <v>663</v>
      </c>
      <c r="F376" s="237">
        <f t="shared" si="110"/>
        <v>-1.4858841010401136E-2</v>
      </c>
      <c r="G376" s="299">
        <f t="shared" si="111"/>
        <v>-10</v>
      </c>
      <c r="H376" s="237">
        <f t="shared" si="112"/>
        <v>5.1390966661757527E-3</v>
      </c>
      <c r="I376" s="281"/>
      <c r="J376" s="298">
        <v>659</v>
      </c>
      <c r="K376" s="298">
        <v>673</v>
      </c>
      <c r="L376" s="298">
        <v>673</v>
      </c>
      <c r="M376" s="298">
        <v>672</v>
      </c>
      <c r="N376" s="237">
        <f t="shared" si="113"/>
        <v>-1.4858841010401136E-3</v>
      </c>
      <c r="O376" s="299">
        <f t="shared" si="114"/>
        <v>-1</v>
      </c>
      <c r="P376" s="237">
        <f t="shared" si="115"/>
        <v>5.213020138393273E-3</v>
      </c>
    </row>
    <row r="377" spans="1:16" x14ac:dyDescent="0.25">
      <c r="A377" s="31" t="s">
        <v>56</v>
      </c>
      <c r="B377" s="298">
        <v>6415</v>
      </c>
      <c r="C377" s="298">
        <v>6415</v>
      </c>
      <c r="D377" s="298">
        <v>6497</v>
      </c>
      <c r="E377" s="298">
        <v>6395</v>
      </c>
      <c r="F377" s="237">
        <f t="shared" si="110"/>
        <v>-1.5699553640141639E-2</v>
      </c>
      <c r="G377" s="299">
        <f t="shared" si="111"/>
        <v>-102</v>
      </c>
      <c r="H377" s="237">
        <f t="shared" si="112"/>
        <v>4.956941656137849E-2</v>
      </c>
      <c r="I377" s="281"/>
      <c r="J377" s="298">
        <v>6325</v>
      </c>
      <c r="K377" s="298">
        <v>6415</v>
      </c>
      <c r="L377" s="298">
        <v>6497</v>
      </c>
      <c r="M377" s="298">
        <v>6432</v>
      </c>
      <c r="N377" s="237">
        <f t="shared" si="113"/>
        <v>-1.0004617515776526E-2</v>
      </c>
      <c r="O377" s="299">
        <f t="shared" si="114"/>
        <v>-65</v>
      </c>
      <c r="P377" s="237">
        <f t="shared" si="115"/>
        <v>4.9896049896049899E-2</v>
      </c>
    </row>
    <row r="378" spans="1:16" x14ac:dyDescent="0.25">
      <c r="A378" s="31" t="s">
        <v>51</v>
      </c>
      <c r="B378" s="298">
        <v>912</v>
      </c>
      <c r="C378" s="298">
        <v>912</v>
      </c>
      <c r="D378" s="298">
        <v>916</v>
      </c>
      <c r="E378" s="298">
        <v>905</v>
      </c>
      <c r="F378" s="237">
        <f t="shared" si="110"/>
        <v>-1.2008733624454093E-2</v>
      </c>
      <c r="G378" s="299">
        <f t="shared" si="111"/>
        <v>-11</v>
      </c>
      <c r="H378" s="237">
        <f t="shared" si="112"/>
        <v>7.0149057057150169E-3</v>
      </c>
      <c r="I378" s="281"/>
      <c r="J378" s="298">
        <v>893</v>
      </c>
      <c r="K378" s="298">
        <v>893</v>
      </c>
      <c r="L378" s="298">
        <v>915</v>
      </c>
      <c r="M378" s="298">
        <v>905</v>
      </c>
      <c r="N378" s="237">
        <f t="shared" si="113"/>
        <v>-1.0928961748633892E-2</v>
      </c>
      <c r="O378" s="299">
        <f t="shared" si="114"/>
        <v>-10</v>
      </c>
      <c r="P378" s="237">
        <f t="shared" si="115"/>
        <v>7.0205107518540354E-3</v>
      </c>
    </row>
    <row r="379" spans="1:16" x14ac:dyDescent="0.25">
      <c r="A379" s="52" t="s">
        <v>57</v>
      </c>
      <c r="B379" s="298">
        <v>4276</v>
      </c>
      <c r="C379" s="298">
        <v>4306</v>
      </c>
      <c r="D379" s="298">
        <v>4616</v>
      </c>
      <c r="E379" s="298">
        <v>4616</v>
      </c>
      <c r="F379" s="237">
        <f t="shared" si="110"/>
        <v>0</v>
      </c>
      <c r="G379" s="299">
        <f t="shared" si="111"/>
        <v>0</v>
      </c>
      <c r="H379" s="237">
        <f t="shared" si="112"/>
        <v>3.5779894737658031E-2</v>
      </c>
      <c r="I379" s="281"/>
      <c r="J379" s="298">
        <v>4419</v>
      </c>
      <c r="K379" s="298">
        <v>4370</v>
      </c>
      <c r="L379" s="298">
        <v>4616</v>
      </c>
      <c r="M379" s="298">
        <v>4612</v>
      </c>
      <c r="N379" s="237">
        <f t="shared" si="113"/>
        <v>-8.6655112651645716E-4</v>
      </c>
      <c r="O379" s="299">
        <f t="shared" si="114"/>
        <v>-4</v>
      </c>
      <c r="P379" s="237">
        <f t="shared" si="115"/>
        <v>3.5777453687901452E-2</v>
      </c>
    </row>
    <row r="380" spans="1:16" x14ac:dyDescent="0.25">
      <c r="A380" s="38" t="s">
        <v>58</v>
      </c>
      <c r="B380" s="298">
        <v>3048</v>
      </c>
      <c r="C380" s="298">
        <v>3075</v>
      </c>
      <c r="D380" s="298">
        <v>3075</v>
      </c>
      <c r="E380" s="298">
        <v>3075</v>
      </c>
      <c r="F380" s="237">
        <f t="shared" si="110"/>
        <v>0</v>
      </c>
      <c r="G380" s="299">
        <f t="shared" si="111"/>
        <v>0</v>
      </c>
      <c r="H380" s="237">
        <f t="shared" si="112"/>
        <v>2.3835176845385279E-2</v>
      </c>
      <c r="I380" s="281"/>
      <c r="J380" s="298">
        <v>3068</v>
      </c>
      <c r="K380" s="298">
        <v>3087</v>
      </c>
      <c r="L380" s="298">
        <v>3100</v>
      </c>
      <c r="M380" s="298">
        <v>3098</v>
      </c>
      <c r="N380" s="237">
        <f t="shared" si="113"/>
        <v>-6.4516129032254899E-4</v>
      </c>
      <c r="O380" s="299">
        <f t="shared" si="114"/>
        <v>-2</v>
      </c>
      <c r="P380" s="237">
        <f t="shared" si="115"/>
        <v>2.4032643435628512E-2</v>
      </c>
    </row>
    <row r="381" spans="1:16" ht="21" x14ac:dyDescent="0.35">
      <c r="A381" s="258" t="s">
        <v>81</v>
      </c>
      <c r="B381" s="258"/>
      <c r="C381" s="258"/>
      <c r="D381" s="258"/>
      <c r="E381" s="258"/>
      <c r="F381" s="258"/>
      <c r="G381" s="258"/>
      <c r="H381" s="258"/>
      <c r="I381" s="258"/>
      <c r="J381" s="258"/>
      <c r="K381" s="258"/>
      <c r="L381" s="258"/>
      <c r="M381" s="258"/>
      <c r="N381" s="258"/>
      <c r="O381" s="258"/>
      <c r="P381" s="258"/>
    </row>
  </sheetData>
  <mergeCells count="78">
    <mergeCell ref="A381:P381"/>
    <mergeCell ref="A352:P352"/>
    <mergeCell ref="B353:H353"/>
    <mergeCell ref="J353:P353"/>
    <mergeCell ref="A367:P367"/>
    <mergeCell ref="B368:H368"/>
    <mergeCell ref="J368:P368"/>
    <mergeCell ref="A323:P323"/>
    <mergeCell ref="B324:H324"/>
    <mergeCell ref="J324:P324"/>
    <mergeCell ref="A338:P338"/>
    <mergeCell ref="B339:H339"/>
    <mergeCell ref="J339:P339"/>
    <mergeCell ref="A306:P306"/>
    <mergeCell ref="A307:P307"/>
    <mergeCell ref="B308:H308"/>
    <mergeCell ref="J308:P308"/>
    <mergeCell ref="A321:P321"/>
    <mergeCell ref="A322:P322"/>
    <mergeCell ref="A276:P276"/>
    <mergeCell ref="B277:H277"/>
    <mergeCell ref="J277:P277"/>
    <mergeCell ref="A290:P290"/>
    <mergeCell ref="A291:P291"/>
    <mergeCell ref="B292:H292"/>
    <mergeCell ref="J292:P292"/>
    <mergeCell ref="B247:H247"/>
    <mergeCell ref="J247:P247"/>
    <mergeCell ref="A260:P260"/>
    <mergeCell ref="B261:H261"/>
    <mergeCell ref="J261:P261"/>
    <mergeCell ref="A275:P275"/>
    <mergeCell ref="A229:P229"/>
    <mergeCell ref="A230:P230"/>
    <mergeCell ref="B231:H231"/>
    <mergeCell ref="J231:P231"/>
    <mergeCell ref="A245:P245"/>
    <mergeCell ref="A246:P246"/>
    <mergeCell ref="A199:P199"/>
    <mergeCell ref="B200:H200"/>
    <mergeCell ref="J200:P200"/>
    <mergeCell ref="A214:P214"/>
    <mergeCell ref="A215:P215"/>
    <mergeCell ref="B216:H216"/>
    <mergeCell ref="J216:P216"/>
    <mergeCell ref="A149:P149"/>
    <mergeCell ref="A150:P150"/>
    <mergeCell ref="B151:H151"/>
    <mergeCell ref="J151:P151"/>
    <mergeCell ref="A185:P185"/>
    <mergeCell ref="B186:H186"/>
    <mergeCell ref="J186:P186"/>
    <mergeCell ref="A120:P120"/>
    <mergeCell ref="B121:H121"/>
    <mergeCell ref="J121:P121"/>
    <mergeCell ref="A134:P134"/>
    <mergeCell ref="B135:H135"/>
    <mergeCell ref="J135:P135"/>
    <mergeCell ref="A69:P69"/>
    <mergeCell ref="B70:H70"/>
    <mergeCell ref="J70:P70"/>
    <mergeCell ref="A84:P84"/>
    <mergeCell ref="A85:P85"/>
    <mergeCell ref="B86:H86"/>
    <mergeCell ref="J86:P86"/>
    <mergeCell ref="A19:P19"/>
    <mergeCell ref="A20:P20"/>
    <mergeCell ref="B21:H21"/>
    <mergeCell ref="J21:P21"/>
    <mergeCell ref="A55:P55"/>
    <mergeCell ref="B56:H56"/>
    <mergeCell ref="J56:P56"/>
    <mergeCell ref="A1:P1"/>
    <mergeCell ref="A2:P2"/>
    <mergeCell ref="A3:P3"/>
    <mergeCell ref="A4:P4"/>
    <mergeCell ref="B5:H5"/>
    <mergeCell ref="J5:P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10D72-23D3-4A71-9815-04F4B4A4FA9B}">
  <sheetPr codeName="Hoja13"/>
  <dimension ref="A1:N341"/>
  <sheetViews>
    <sheetView workbookViewId="0">
      <selection activeCell="O355" sqref="O355"/>
    </sheetView>
  </sheetViews>
  <sheetFormatPr baseColWidth="10" defaultColWidth="11.42578125" defaultRowHeight="15" x14ac:dyDescent="0.25"/>
  <cols>
    <col min="1" max="1" width="55.42578125" style="303" customWidth="1"/>
    <col min="2" max="2" width="14" style="318" customWidth="1"/>
    <col min="3" max="7" width="12.42578125" style="318" customWidth="1"/>
    <col min="8" max="8" width="1.28515625" style="318" customWidth="1"/>
    <col min="9" max="11" width="12.5703125" style="318" customWidth="1"/>
    <col min="12" max="12" width="13.7109375" style="318" customWidth="1"/>
    <col min="13" max="13" width="11.42578125" style="318" customWidth="1"/>
    <col min="14" max="14" width="14" style="318" customWidth="1"/>
  </cols>
  <sheetData>
    <row r="1" spans="1:14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.75" customHeight="1" x14ac:dyDescent="0.25">
      <c r="A2" s="304" t="s">
        <v>1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</row>
    <row r="3" spans="1:14" ht="21" x14ac:dyDescent="0.35">
      <c r="A3" s="305" t="s">
        <v>82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</row>
    <row r="4" spans="1:14" x14ac:dyDescent="0.25">
      <c r="A4" s="67"/>
      <c r="B4" s="11" t="s">
        <v>154</v>
      </c>
      <c r="C4" s="12"/>
      <c r="D4" s="12"/>
      <c r="E4" s="12"/>
      <c r="F4" s="12"/>
      <c r="G4" s="12"/>
      <c r="H4" s="306"/>
      <c r="I4" s="11" t="str">
        <f>CONCATENATE("acumulado ",B4)</f>
        <v>acumulado agosto</v>
      </c>
      <c r="J4" s="12"/>
      <c r="K4" s="12"/>
      <c r="L4" s="12"/>
      <c r="M4" s="12"/>
      <c r="N4" s="12"/>
    </row>
    <row r="5" spans="1:14" x14ac:dyDescent="0.25">
      <c r="A5" s="10"/>
      <c r="B5" s="307">
        <v>2023</v>
      </c>
      <c r="C5" s="307">
        <v>2024</v>
      </c>
      <c r="D5" s="307">
        <v>2025</v>
      </c>
      <c r="E5" s="307">
        <v>2026</v>
      </c>
      <c r="F5" s="307" t="str">
        <f>CONCATENATE("var ",RIGHT(E5,2),"/",RIGHT(D5,2))</f>
        <v>var 26/25</v>
      </c>
      <c r="G5" s="307" t="str">
        <f>CONCATENATE("dif ",RIGHT(E5,2),"-",RIGHT(D5,2))</f>
        <v>dif 26-25</v>
      </c>
      <c r="H5" s="306"/>
      <c r="I5" s="307">
        <v>2023</v>
      </c>
      <c r="J5" s="307">
        <v>2024</v>
      </c>
      <c r="K5" s="307">
        <v>2025</v>
      </c>
      <c r="L5" s="307">
        <v>2026</v>
      </c>
      <c r="M5" s="307" t="str">
        <f>CONCATENATE("var ",RIGHT(L5,2),"/",RIGHT(K5,2))</f>
        <v>var 26/25</v>
      </c>
      <c r="N5" s="307" t="str">
        <f>CONCATENATE("dif ",RIGHT(L5,2),"-",RIGHT(K5,2))</f>
        <v>dif 26-25</v>
      </c>
    </row>
    <row r="6" spans="1:14" x14ac:dyDescent="0.25">
      <c r="A6" s="308" t="s">
        <v>83</v>
      </c>
      <c r="B6" s="309">
        <v>16574</v>
      </c>
      <c r="C6" s="309">
        <v>18990.999999999996</v>
      </c>
      <c r="D6" s="309">
        <v>19422</v>
      </c>
      <c r="E6" s="309">
        <v>16597</v>
      </c>
      <c r="F6" s="310">
        <f>E6/D6-1</f>
        <v>-0.14545360930903095</v>
      </c>
      <c r="G6" s="309">
        <f t="shared" ref="G6:G12" si="0">E6-D6</f>
        <v>-2825</v>
      </c>
      <c r="H6" s="306"/>
      <c r="I6" s="309">
        <v>15874.75</v>
      </c>
      <c r="J6" s="309">
        <v>18122</v>
      </c>
      <c r="K6" s="309">
        <v>19302.875</v>
      </c>
      <c r="L6" s="309">
        <v>16769.5</v>
      </c>
      <c r="M6" s="310">
        <f>L6/K6-1</f>
        <v>-0.1312434028609728</v>
      </c>
      <c r="N6" s="309">
        <f>L6-K6</f>
        <v>-2533.375</v>
      </c>
    </row>
    <row r="7" spans="1:14" x14ac:dyDescent="0.25">
      <c r="A7" s="308" t="s">
        <v>84</v>
      </c>
      <c r="B7" s="309">
        <v>15210</v>
      </c>
      <c r="C7" s="309">
        <v>17800</v>
      </c>
      <c r="D7" s="309">
        <v>18357</v>
      </c>
      <c r="E7" s="309">
        <v>15644.000000000002</v>
      </c>
      <c r="F7" s="310">
        <f t="shared" ref="F7:F12" si="1">E7/D7-1</f>
        <v>-0.14779103339325583</v>
      </c>
      <c r="G7" s="309">
        <f t="shared" si="0"/>
        <v>-2712.9999999999982</v>
      </c>
      <c r="H7" s="306"/>
      <c r="I7" s="309">
        <v>14411</v>
      </c>
      <c r="J7" s="309">
        <v>16654.25</v>
      </c>
      <c r="K7" s="309">
        <v>17836.5</v>
      </c>
      <c r="L7" s="309">
        <v>15329.25</v>
      </c>
      <c r="M7" s="310">
        <f>L7/K7-1</f>
        <v>-0.14056849718274322</v>
      </c>
      <c r="N7" s="309">
        <f t="shared" ref="N7:N12" si="2">L7-K7</f>
        <v>-2507.25</v>
      </c>
    </row>
    <row r="8" spans="1:14" x14ac:dyDescent="0.25">
      <c r="A8" s="308" t="s">
        <v>85</v>
      </c>
      <c r="B8" s="309">
        <v>72455</v>
      </c>
      <c r="C8" s="309">
        <v>80321</v>
      </c>
      <c r="D8" s="309">
        <v>80215</v>
      </c>
      <c r="E8" s="309">
        <v>67585</v>
      </c>
      <c r="F8" s="310">
        <f>E8/D8-1</f>
        <v>-0.15745184815807522</v>
      </c>
      <c r="G8" s="309">
        <f t="shared" si="0"/>
        <v>-12630</v>
      </c>
      <c r="H8" s="306"/>
      <c r="I8" s="309">
        <v>69281.25</v>
      </c>
      <c r="J8" s="309">
        <v>77227</v>
      </c>
      <c r="K8" s="309">
        <v>80317.75</v>
      </c>
      <c r="L8" s="309">
        <v>68217</v>
      </c>
      <c r="M8" s="310">
        <f>L8/K8-1</f>
        <v>-0.15066096846587462</v>
      </c>
      <c r="N8" s="309">
        <f t="shared" si="2"/>
        <v>-12100.75</v>
      </c>
    </row>
    <row r="9" spans="1:14" x14ac:dyDescent="0.25">
      <c r="A9" s="311" t="s">
        <v>86</v>
      </c>
      <c r="B9" s="312">
        <v>4.5199999999999996</v>
      </c>
      <c r="C9" s="312">
        <v>4.58</v>
      </c>
      <c r="D9" s="312">
        <v>4.7</v>
      </c>
      <c r="E9" s="312">
        <v>6.1</v>
      </c>
      <c r="F9" s="310">
        <f>E9/D9-1</f>
        <v>0.2978723404255319</v>
      </c>
      <c r="G9" s="312">
        <f t="shared" si="0"/>
        <v>1.3999999999999995</v>
      </c>
      <c r="H9" s="306"/>
      <c r="I9" s="312">
        <v>4.3787500000000001</v>
      </c>
      <c r="J9" s="312">
        <v>4.5049999999999999</v>
      </c>
      <c r="K9" s="312">
        <v>4.4474999999999998</v>
      </c>
      <c r="L9" s="312">
        <v>5.65</v>
      </c>
      <c r="M9" s="310">
        <f t="shared" ref="M9:M12" si="3">L9/K9-1</f>
        <v>0.27037661607644758</v>
      </c>
      <c r="N9" s="312">
        <f t="shared" si="2"/>
        <v>1.2025000000000006</v>
      </c>
    </row>
    <row r="10" spans="1:14" x14ac:dyDescent="0.25">
      <c r="A10" s="311" t="s">
        <v>87</v>
      </c>
      <c r="B10" s="313">
        <v>0.91769999999999996</v>
      </c>
      <c r="C10" s="313">
        <v>0.93730000000000002</v>
      </c>
      <c r="D10" s="313">
        <v>0.94519999999999993</v>
      </c>
      <c r="E10" s="313">
        <v>0.9426000000000001</v>
      </c>
      <c r="F10" s="310">
        <f t="shared" si="1"/>
        <v>-2.7507405840031529E-3</v>
      </c>
      <c r="G10" s="312">
        <f>(E10-D10)*100</f>
        <v>-0.25999999999998247</v>
      </c>
      <c r="H10" s="306"/>
      <c r="I10" s="313">
        <v>0.90843750000000001</v>
      </c>
      <c r="J10" s="313">
        <v>0.91991249999999991</v>
      </c>
      <c r="K10" s="313">
        <v>0.92412499999999997</v>
      </c>
      <c r="L10" s="313">
        <v>0.91220000000000001</v>
      </c>
      <c r="M10" s="310">
        <f t="shared" si="3"/>
        <v>-1.290409847152707E-2</v>
      </c>
      <c r="N10" s="312">
        <f>(L10-K10)*100</f>
        <v>-1.1924999999999963</v>
      </c>
    </row>
    <row r="11" spans="1:14" x14ac:dyDescent="0.25">
      <c r="A11" s="311" t="s">
        <v>88</v>
      </c>
      <c r="B11" s="314">
        <v>121.28</v>
      </c>
      <c r="C11" s="314">
        <v>145.68</v>
      </c>
      <c r="D11" s="314">
        <v>153.69999999999999</v>
      </c>
      <c r="E11" s="314">
        <v>142.47999999999999</v>
      </c>
      <c r="F11" s="310">
        <f>E11/D11-1</f>
        <v>-7.299934938191277E-2</v>
      </c>
      <c r="G11" s="314">
        <f t="shared" si="0"/>
        <v>-11.219999999999999</v>
      </c>
      <c r="H11" s="306"/>
      <c r="I11" s="314">
        <v>118.46624999999999</v>
      </c>
      <c r="J11" s="314">
        <v>136.4325</v>
      </c>
      <c r="K11" s="314">
        <v>150.95250000000001</v>
      </c>
      <c r="L11" s="314">
        <v>140.27375000000001</v>
      </c>
      <c r="M11" s="310">
        <f t="shared" si="3"/>
        <v>-7.0742452095858055E-2</v>
      </c>
      <c r="N11" s="314">
        <f t="shared" si="2"/>
        <v>-10.678750000000008</v>
      </c>
    </row>
    <row r="12" spans="1:14" x14ac:dyDescent="0.25">
      <c r="A12" s="311" t="s">
        <v>89</v>
      </c>
      <c r="B12" s="315">
        <v>26772834.719999999</v>
      </c>
      <c r="C12" s="315">
        <v>40153495.670000002</v>
      </c>
      <c r="D12" s="315">
        <v>45721127.299999997</v>
      </c>
      <c r="E12" s="315">
        <v>40504967.139999993</v>
      </c>
      <c r="F12" s="310">
        <f t="shared" si="1"/>
        <v>-0.11408642936063396</v>
      </c>
      <c r="G12" s="315">
        <f t="shared" si="0"/>
        <v>-5216160.1600000039</v>
      </c>
      <c r="H12" s="306"/>
      <c r="I12" s="315">
        <v>189159076.97999999</v>
      </c>
      <c r="J12" s="315">
        <v>263744100.40000001</v>
      </c>
      <c r="K12" s="315">
        <v>327390796.37</v>
      </c>
      <c r="L12" s="315">
        <v>297453063.04999995</v>
      </c>
      <c r="M12" s="310">
        <f t="shared" si="3"/>
        <v>-9.1443417627922519E-2</v>
      </c>
      <c r="N12" s="315">
        <f t="shared" si="2"/>
        <v>-29937733.320000052</v>
      </c>
    </row>
    <row r="13" spans="1:14" ht="21" x14ac:dyDescent="0.35">
      <c r="A13" s="258"/>
      <c r="B13" s="258"/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</row>
    <row r="285" spans="2:14" x14ac:dyDescent="0.25">
      <c r="B285" s="316"/>
      <c r="C285" s="316"/>
      <c r="D285" s="316"/>
      <c r="E285" s="316"/>
      <c r="F285" s="316"/>
      <c r="G285" s="316"/>
      <c r="H285" s="317"/>
      <c r="I285"/>
      <c r="J285"/>
      <c r="K285"/>
      <c r="L285"/>
      <c r="M285"/>
      <c r="N285"/>
    </row>
    <row r="286" spans="2:14" x14ac:dyDescent="0.25">
      <c r="B286"/>
      <c r="D286"/>
      <c r="E286"/>
      <c r="F286"/>
      <c r="G286"/>
      <c r="H286" s="319"/>
      <c r="J286"/>
      <c r="L286"/>
    </row>
    <row r="287" spans="2:14" x14ac:dyDescent="0.25">
      <c r="B287"/>
      <c r="D287"/>
      <c r="E287"/>
      <c r="F287"/>
      <c r="G287"/>
      <c r="H287" s="319"/>
      <c r="J287"/>
      <c r="L287"/>
    </row>
    <row r="288" spans="2:14" x14ac:dyDescent="0.25">
      <c r="B288"/>
      <c r="D288"/>
      <c r="E288"/>
      <c r="F288"/>
      <c r="G288"/>
      <c r="H288" s="319"/>
      <c r="J288"/>
      <c r="L288"/>
    </row>
    <row r="289" spans="2:14" x14ac:dyDescent="0.25">
      <c r="B289"/>
      <c r="D289"/>
      <c r="E289"/>
      <c r="F289"/>
      <c r="G289"/>
      <c r="H289" s="319"/>
      <c r="J289"/>
      <c r="L289"/>
    </row>
    <row r="290" spans="2:14" x14ac:dyDescent="0.25">
      <c r="B290"/>
      <c r="D290"/>
      <c r="E290"/>
      <c r="F290"/>
      <c r="G290"/>
      <c r="H290" s="319"/>
      <c r="J290"/>
      <c r="L290"/>
    </row>
    <row r="291" spans="2:14" x14ac:dyDescent="0.25">
      <c r="B291"/>
      <c r="D291"/>
      <c r="E291"/>
      <c r="F291"/>
      <c r="G291"/>
      <c r="H291" s="319"/>
      <c r="J291"/>
      <c r="L291"/>
    </row>
    <row r="292" spans="2:14" x14ac:dyDescent="0.25">
      <c r="B292"/>
      <c r="D292"/>
      <c r="E292"/>
      <c r="F292"/>
      <c r="G292"/>
      <c r="H292" s="319"/>
      <c r="J292"/>
      <c r="L292"/>
    </row>
    <row r="293" spans="2:14" x14ac:dyDescent="0.25">
      <c r="B293"/>
      <c r="D293"/>
      <c r="E293"/>
      <c r="F293"/>
      <c r="G293"/>
      <c r="H293" s="319"/>
      <c r="J293"/>
      <c r="L293"/>
    </row>
    <row r="294" spans="2:14" x14ac:dyDescent="0.25">
      <c r="B294"/>
      <c r="D294"/>
      <c r="E294"/>
      <c r="F294"/>
      <c r="G294"/>
      <c r="H294" s="319"/>
      <c r="J294"/>
      <c r="L294"/>
    </row>
    <row r="295" spans="2:14" x14ac:dyDescent="0.25">
      <c r="B295"/>
      <c r="D295"/>
      <c r="E295"/>
      <c r="F295"/>
      <c r="G295"/>
      <c r="H295" s="319"/>
      <c r="J295"/>
      <c r="L295"/>
    </row>
    <row r="296" spans="2:14" x14ac:dyDescent="0.25">
      <c r="B296"/>
      <c r="D296"/>
      <c r="E296"/>
      <c r="F296"/>
      <c r="G296"/>
      <c r="H296" s="319"/>
      <c r="J296"/>
      <c r="L296"/>
    </row>
    <row r="297" spans="2:14" x14ac:dyDescent="0.25">
      <c r="B297"/>
      <c r="D297"/>
      <c r="E297"/>
      <c r="F297"/>
      <c r="G297"/>
      <c r="H297" s="319"/>
      <c r="J297"/>
      <c r="L297"/>
    </row>
    <row r="298" spans="2:14" x14ac:dyDescent="0.25">
      <c r="B298"/>
      <c r="E298"/>
      <c r="F298"/>
      <c r="G298"/>
      <c r="H298" s="319"/>
      <c r="J298"/>
      <c r="L298"/>
    </row>
    <row r="300" spans="2:14" x14ac:dyDescent="0.25">
      <c r="B300" s="316"/>
      <c r="C300" s="316"/>
      <c r="D300" s="316"/>
      <c r="E300" s="316"/>
      <c r="F300" s="316"/>
      <c r="G300" s="316"/>
      <c r="H300" s="317"/>
      <c r="I300"/>
      <c r="J300"/>
      <c r="K300"/>
      <c r="L300"/>
      <c r="M300"/>
      <c r="N300"/>
    </row>
    <row r="301" spans="2:14" x14ac:dyDescent="0.25">
      <c r="B301"/>
      <c r="D301"/>
      <c r="E301"/>
      <c r="F301"/>
      <c r="G301"/>
      <c r="H301" s="319"/>
      <c r="J301"/>
      <c r="M301"/>
      <c r="N301"/>
    </row>
    <row r="302" spans="2:14" x14ac:dyDescent="0.25">
      <c r="B302"/>
      <c r="D302"/>
      <c r="E302"/>
      <c r="F302"/>
      <c r="G302"/>
      <c r="H302" s="319"/>
      <c r="J302"/>
      <c r="M302"/>
      <c r="N302"/>
    </row>
    <row r="303" spans="2:14" x14ac:dyDescent="0.25">
      <c r="B303"/>
      <c r="D303"/>
      <c r="E303"/>
      <c r="F303"/>
      <c r="G303"/>
      <c r="H303" s="319"/>
      <c r="J303"/>
      <c r="M303"/>
      <c r="N303"/>
    </row>
    <row r="304" spans="2:14" x14ac:dyDescent="0.25">
      <c r="B304"/>
      <c r="D304"/>
      <c r="E304"/>
      <c r="F304"/>
      <c r="G304"/>
      <c r="H304" s="319"/>
      <c r="J304"/>
      <c r="M304"/>
      <c r="N304"/>
    </row>
    <row r="305" spans="2:14" x14ac:dyDescent="0.25">
      <c r="B305"/>
      <c r="D305"/>
      <c r="E305"/>
      <c r="F305"/>
      <c r="G305"/>
      <c r="H305" s="319"/>
      <c r="J305"/>
      <c r="M305"/>
      <c r="N305"/>
    </row>
    <row r="306" spans="2:14" x14ac:dyDescent="0.25">
      <c r="B306"/>
      <c r="D306"/>
      <c r="E306"/>
      <c r="F306"/>
      <c r="G306"/>
      <c r="H306" s="319"/>
      <c r="J306"/>
      <c r="M306"/>
      <c r="N306"/>
    </row>
    <row r="307" spans="2:14" x14ac:dyDescent="0.25">
      <c r="B307"/>
      <c r="D307"/>
      <c r="E307"/>
      <c r="F307"/>
      <c r="G307"/>
      <c r="H307" s="319"/>
      <c r="J307"/>
      <c r="M307"/>
      <c r="N307"/>
    </row>
    <row r="308" spans="2:14" x14ac:dyDescent="0.25">
      <c r="B308"/>
      <c r="D308"/>
      <c r="E308"/>
      <c r="F308"/>
      <c r="G308"/>
      <c r="H308" s="319"/>
      <c r="J308"/>
      <c r="M308"/>
      <c r="N308"/>
    </row>
    <row r="309" spans="2:14" x14ac:dyDescent="0.25">
      <c r="B309"/>
      <c r="D309"/>
      <c r="E309"/>
      <c r="F309"/>
      <c r="G309"/>
      <c r="H309" s="319"/>
      <c r="J309"/>
      <c r="M309"/>
      <c r="N309"/>
    </row>
    <row r="310" spans="2:14" x14ac:dyDescent="0.25">
      <c r="B310"/>
      <c r="D310"/>
      <c r="E310"/>
      <c r="F310"/>
      <c r="G310"/>
      <c r="H310" s="319"/>
      <c r="J310"/>
      <c r="M310"/>
      <c r="N310"/>
    </row>
    <row r="311" spans="2:14" x14ac:dyDescent="0.25">
      <c r="B311"/>
      <c r="D311"/>
      <c r="E311"/>
      <c r="F311"/>
      <c r="G311"/>
      <c r="H311" s="319"/>
      <c r="J311"/>
      <c r="M311"/>
      <c r="N311"/>
    </row>
    <row r="312" spans="2:14" x14ac:dyDescent="0.25">
      <c r="B312"/>
      <c r="D312"/>
      <c r="E312"/>
      <c r="F312"/>
      <c r="G312"/>
      <c r="H312" s="319"/>
      <c r="J312"/>
      <c r="M312"/>
      <c r="N312"/>
    </row>
    <row r="314" spans="2:14" x14ac:dyDescent="0.25">
      <c r="B314" s="316"/>
      <c r="C314" s="316"/>
      <c r="D314" s="316"/>
      <c r="E314" s="316"/>
      <c r="F314" s="316"/>
      <c r="G314" s="316"/>
      <c r="H314" s="317"/>
      <c r="I314"/>
      <c r="J314"/>
      <c r="K314"/>
      <c r="L314"/>
      <c r="M314"/>
      <c r="N314"/>
    </row>
    <row r="315" spans="2:14" x14ac:dyDescent="0.25">
      <c r="B315"/>
      <c r="D315"/>
      <c r="E315"/>
      <c r="F315"/>
      <c r="G315"/>
      <c r="H315" s="319"/>
      <c r="J315"/>
      <c r="M315"/>
      <c r="N315"/>
    </row>
    <row r="316" spans="2:14" x14ac:dyDescent="0.25">
      <c r="B316"/>
      <c r="D316"/>
      <c r="E316"/>
      <c r="F316"/>
      <c r="G316"/>
      <c r="H316" s="319"/>
      <c r="J316"/>
      <c r="M316"/>
      <c r="N316"/>
    </row>
    <row r="317" spans="2:14" x14ac:dyDescent="0.25">
      <c r="B317"/>
      <c r="D317"/>
      <c r="E317"/>
      <c r="F317"/>
      <c r="G317"/>
      <c r="H317" s="319"/>
      <c r="J317"/>
      <c r="M317"/>
      <c r="N317"/>
    </row>
    <row r="318" spans="2:14" x14ac:dyDescent="0.25">
      <c r="B318"/>
      <c r="D318"/>
      <c r="E318"/>
      <c r="F318"/>
      <c r="G318"/>
      <c r="H318" s="319"/>
      <c r="J318"/>
      <c r="M318"/>
      <c r="N318"/>
    </row>
    <row r="319" spans="2:14" x14ac:dyDescent="0.25">
      <c r="B319"/>
      <c r="D319"/>
      <c r="E319"/>
      <c r="F319"/>
      <c r="G319"/>
      <c r="H319" s="319"/>
      <c r="J319"/>
      <c r="M319"/>
      <c r="N319"/>
    </row>
    <row r="320" spans="2:14" x14ac:dyDescent="0.25">
      <c r="B320"/>
      <c r="D320"/>
      <c r="E320"/>
      <c r="F320"/>
      <c r="G320"/>
      <c r="H320" s="319"/>
      <c r="J320"/>
      <c r="M320"/>
      <c r="N320"/>
    </row>
    <row r="321" spans="2:14" x14ac:dyDescent="0.25">
      <c r="B321"/>
      <c r="D321"/>
      <c r="E321"/>
      <c r="F321"/>
      <c r="G321"/>
      <c r="H321" s="319"/>
      <c r="J321"/>
      <c r="M321"/>
      <c r="N321"/>
    </row>
    <row r="322" spans="2:14" x14ac:dyDescent="0.25">
      <c r="B322"/>
      <c r="D322"/>
      <c r="E322"/>
      <c r="F322"/>
      <c r="G322"/>
      <c r="H322" s="319"/>
      <c r="J322"/>
      <c r="M322"/>
      <c r="N322"/>
    </row>
    <row r="323" spans="2:14" x14ac:dyDescent="0.25">
      <c r="B323"/>
      <c r="D323"/>
      <c r="E323"/>
      <c r="F323"/>
      <c r="G323"/>
      <c r="H323" s="319"/>
      <c r="J323"/>
      <c r="M323"/>
      <c r="N323"/>
    </row>
    <row r="324" spans="2:14" x14ac:dyDescent="0.25">
      <c r="B324"/>
      <c r="D324"/>
      <c r="E324"/>
      <c r="F324"/>
      <c r="G324"/>
      <c r="H324" s="319"/>
      <c r="J324"/>
      <c r="M324"/>
      <c r="N324"/>
    </row>
    <row r="325" spans="2:14" x14ac:dyDescent="0.25">
      <c r="B325"/>
      <c r="D325"/>
      <c r="E325"/>
      <c r="F325"/>
      <c r="G325"/>
      <c r="H325" s="319"/>
      <c r="J325"/>
      <c r="M325"/>
      <c r="N325"/>
    </row>
    <row r="326" spans="2:14" x14ac:dyDescent="0.25">
      <c r="B326"/>
      <c r="D326"/>
      <c r="E326"/>
      <c r="F326"/>
      <c r="G326"/>
      <c r="H326" s="319"/>
      <c r="J326"/>
      <c r="M326"/>
      <c r="N326"/>
    </row>
    <row r="327" spans="2:14" x14ac:dyDescent="0.25">
      <c r="B327"/>
      <c r="D327"/>
      <c r="E327"/>
      <c r="F327"/>
      <c r="G327"/>
      <c r="H327" s="319"/>
      <c r="J327"/>
      <c r="M327"/>
      <c r="N327"/>
    </row>
    <row r="329" spans="2:14" x14ac:dyDescent="0.25">
      <c r="B329" s="316"/>
      <c r="C329" s="316"/>
      <c r="D329" s="316"/>
      <c r="E329" s="316"/>
      <c r="F329" s="316"/>
      <c r="G329" s="316"/>
      <c r="H329" s="317"/>
      <c r="I329"/>
      <c r="J329"/>
      <c r="K329"/>
      <c r="L329"/>
      <c r="M329"/>
      <c r="N329"/>
    </row>
    <row r="330" spans="2:14" x14ac:dyDescent="0.25">
      <c r="B330"/>
      <c r="D330"/>
      <c r="E330"/>
      <c r="F330"/>
      <c r="G330"/>
      <c r="H330" s="319"/>
      <c r="J330"/>
      <c r="M330"/>
      <c r="N330"/>
    </row>
    <row r="331" spans="2:14" x14ac:dyDescent="0.25">
      <c r="B331"/>
      <c r="D331"/>
      <c r="E331"/>
      <c r="F331"/>
      <c r="G331"/>
      <c r="H331" s="319"/>
      <c r="J331"/>
      <c r="M331"/>
      <c r="N331"/>
    </row>
    <row r="332" spans="2:14" x14ac:dyDescent="0.25">
      <c r="B332"/>
      <c r="D332"/>
      <c r="E332"/>
      <c r="F332"/>
      <c r="G332"/>
      <c r="H332" s="319"/>
      <c r="J332"/>
      <c r="M332"/>
      <c r="N332"/>
    </row>
    <row r="333" spans="2:14" x14ac:dyDescent="0.25">
      <c r="B333"/>
      <c r="D333"/>
      <c r="E333"/>
      <c r="F333"/>
      <c r="G333"/>
      <c r="H333" s="319"/>
      <c r="J333"/>
      <c r="M333"/>
      <c r="N333"/>
    </row>
    <row r="334" spans="2:14" x14ac:dyDescent="0.25">
      <c r="B334"/>
      <c r="D334"/>
      <c r="E334"/>
      <c r="F334"/>
      <c r="G334"/>
      <c r="H334" s="319"/>
      <c r="J334"/>
      <c r="M334"/>
      <c r="N334"/>
    </row>
    <row r="335" spans="2:14" x14ac:dyDescent="0.25">
      <c r="B335"/>
      <c r="D335"/>
      <c r="E335"/>
      <c r="F335"/>
      <c r="G335"/>
      <c r="H335" s="319"/>
      <c r="J335"/>
      <c r="M335"/>
      <c r="N335"/>
    </row>
    <row r="336" spans="2:14" x14ac:dyDescent="0.25">
      <c r="B336"/>
      <c r="D336"/>
      <c r="E336"/>
      <c r="F336"/>
      <c r="G336"/>
      <c r="H336" s="319"/>
      <c r="J336"/>
      <c r="M336"/>
      <c r="N336"/>
    </row>
    <row r="337" spans="2:14" x14ac:dyDescent="0.25">
      <c r="B337"/>
      <c r="D337"/>
      <c r="E337"/>
      <c r="F337"/>
      <c r="G337"/>
      <c r="H337" s="319"/>
      <c r="J337"/>
      <c r="M337"/>
      <c r="N337"/>
    </row>
    <row r="338" spans="2:14" x14ac:dyDescent="0.25">
      <c r="B338"/>
      <c r="D338"/>
      <c r="E338"/>
      <c r="F338"/>
      <c r="G338"/>
      <c r="H338" s="319"/>
      <c r="J338"/>
      <c r="M338"/>
      <c r="N338"/>
    </row>
    <row r="339" spans="2:14" x14ac:dyDescent="0.25">
      <c r="B339"/>
      <c r="D339"/>
      <c r="E339"/>
      <c r="F339"/>
      <c r="G339"/>
      <c r="H339" s="319"/>
      <c r="J339"/>
      <c r="M339"/>
      <c r="N339"/>
    </row>
    <row r="340" spans="2:14" x14ac:dyDescent="0.25">
      <c r="B340"/>
      <c r="D340"/>
      <c r="E340"/>
      <c r="F340"/>
      <c r="G340"/>
      <c r="H340" s="319"/>
      <c r="J340"/>
      <c r="M340"/>
      <c r="N340"/>
    </row>
    <row r="341" spans="2:14" x14ac:dyDescent="0.25">
      <c r="B341"/>
      <c r="D341"/>
      <c r="E341"/>
      <c r="F341"/>
      <c r="G341"/>
      <c r="H341" s="319"/>
      <c r="J341"/>
      <c r="M341"/>
      <c r="N341"/>
    </row>
  </sheetData>
  <mergeCells count="10">
    <mergeCell ref="B285:G285"/>
    <mergeCell ref="B300:G300"/>
    <mergeCell ref="B314:G314"/>
    <mergeCell ref="B329:G329"/>
    <mergeCell ref="A1:N1"/>
    <mergeCell ref="A2:N2"/>
    <mergeCell ref="A3:N3"/>
    <mergeCell ref="B4:G4"/>
    <mergeCell ref="I4:N4"/>
    <mergeCell ref="A13:N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3E828-68CC-4196-ABA2-A6F63941D0A9}">
  <sheetPr codeName="Hoja15"/>
  <dimension ref="A1:V412"/>
  <sheetViews>
    <sheetView workbookViewId="0">
      <pane xSplit="1" ySplit="12" topLeftCell="E13" activePane="bottomRight" state="frozen"/>
      <selection activeCell="O355" sqref="O355"/>
      <selection pane="topRight" activeCell="O355" sqref="O355"/>
      <selection pane="bottomLeft" activeCell="O355" sqref="O355"/>
      <selection pane="bottomRight" activeCell="O355" sqref="O355"/>
    </sheetView>
  </sheetViews>
  <sheetFormatPr baseColWidth="10" defaultColWidth="0" defaultRowHeight="0" customHeight="1" zeroHeight="1" x14ac:dyDescent="0.25"/>
  <cols>
    <col min="1" max="1" width="29.85546875" style="303" bestFit="1" customWidth="1"/>
    <col min="2" max="5" width="11.42578125" style="318" customWidth="1"/>
    <col min="6" max="6" width="12.28515625" style="318" customWidth="1"/>
    <col min="7" max="7" width="12.7109375" style="318" customWidth="1"/>
    <col min="8" max="8" width="11.42578125" style="318" customWidth="1"/>
    <col min="9" max="9" width="1.28515625" style="318" customWidth="1"/>
    <col min="10" max="14" width="11.42578125" style="318" customWidth="1"/>
    <col min="15" max="15" width="14" style="318" customWidth="1"/>
    <col min="16" max="16" width="11.42578125" style="318" customWidth="1"/>
    <col min="17" max="20" width="11.42578125" hidden="1" customWidth="1"/>
    <col min="21" max="21" width="24" hidden="1" customWidth="1"/>
    <col min="22" max="16384" width="11.42578125" hidden="1"/>
  </cols>
  <sheetData>
    <row r="1" spans="1:22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ht="21" x14ac:dyDescent="0.35">
      <c r="A2" s="320" t="s">
        <v>90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</row>
    <row r="3" spans="1:22" ht="21" x14ac:dyDescent="0.25">
      <c r="A3" s="4" t="s">
        <v>91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22" ht="21" x14ac:dyDescent="0.35">
      <c r="A4" s="321" t="s">
        <v>92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</row>
    <row r="5" spans="1:22" ht="15" x14ac:dyDescent="0.25">
      <c r="A5" s="67"/>
      <c r="B5" s="11" t="s">
        <v>154</v>
      </c>
      <c r="C5" s="12"/>
      <c r="D5" s="12"/>
      <c r="E5" s="12"/>
      <c r="F5" s="12"/>
      <c r="G5" s="12"/>
      <c r="H5" s="13"/>
      <c r="I5" s="322"/>
      <c r="J5" s="11" t="str">
        <f>CONCATENATE("acumulado ",B5)</f>
        <v>acumulado agosto</v>
      </c>
      <c r="K5" s="12"/>
      <c r="L5" s="12"/>
      <c r="M5" s="12"/>
      <c r="N5" s="12"/>
      <c r="O5" s="12"/>
      <c r="P5" s="13"/>
    </row>
    <row r="6" spans="1:22" ht="15" x14ac:dyDescent="0.25">
      <c r="A6" s="15"/>
      <c r="B6" s="17">
        <v>2023</v>
      </c>
      <c r="C6" s="17">
        <v>2024</v>
      </c>
      <c r="D6" s="17">
        <v>2025</v>
      </c>
      <c r="E6" s="17">
        <v>2026</v>
      </c>
      <c r="F6" s="17" t="str">
        <f>CONCATENATE("var ",RIGHT(E6,2),"/",RIGHT(D6,2))</f>
        <v>var 26/25</v>
      </c>
      <c r="G6" s="17" t="str">
        <f>CONCATENATE("dif ",RIGHT(E6,2),"-",RIGHT(D6,2))</f>
        <v>dif 26-25</v>
      </c>
      <c r="H6" s="17" t="str">
        <f>CONCATENATE("cuota ",RIGHT(E6,2))</f>
        <v>cuota 26</v>
      </c>
      <c r="I6" s="322"/>
      <c r="J6" s="17">
        <v>2023</v>
      </c>
      <c r="K6" s="17">
        <v>2024</v>
      </c>
      <c r="L6" s="17">
        <v>2025</v>
      </c>
      <c r="M6" s="17">
        <v>2026</v>
      </c>
      <c r="N6" s="17" t="str">
        <f>CONCATENATE("var ",RIGHT(M6,2),"/",RIGHT(L6,2))</f>
        <v>var 26/25</v>
      </c>
      <c r="O6" s="17" t="str">
        <f>CONCATENATE("dif ",RIGHT(M6,2),"-",RIGHT(L6,2))</f>
        <v>dif 26-25</v>
      </c>
      <c r="P6" s="17" t="str">
        <f>CONCATENATE("cuota ",RIGHT(M6,2))</f>
        <v>cuota 26</v>
      </c>
      <c r="V6" s="323"/>
    </row>
    <row r="7" spans="1:22" ht="15" x14ac:dyDescent="0.25">
      <c r="A7" s="324" t="s">
        <v>93</v>
      </c>
      <c r="B7" s="325">
        <v>747123</v>
      </c>
      <c r="C7" s="325">
        <v>843109</v>
      </c>
      <c r="D7" s="325">
        <v>879811</v>
      </c>
      <c r="E7" s="325">
        <v>868057</v>
      </c>
      <c r="F7" s="326">
        <f>IFERROR(E7/D7-1,"-")</f>
        <v>-1.3359687478333382E-2</v>
      </c>
      <c r="G7" s="325">
        <f>IFERROR(E7-D7,"-")</f>
        <v>-11754</v>
      </c>
      <c r="H7" s="326">
        <f>E7/$E$7</f>
        <v>1</v>
      </c>
      <c r="I7" s="327"/>
      <c r="J7" s="325">
        <v>5919719</v>
      </c>
      <c r="K7" s="325">
        <v>6623479</v>
      </c>
      <c r="L7" s="325">
        <v>6913554</v>
      </c>
      <c r="M7" s="325">
        <v>6849870</v>
      </c>
      <c r="N7" s="326">
        <f>IFERROR(M7/L7-1,"-")</f>
        <v>-9.2114706849761863E-3</v>
      </c>
      <c r="O7" s="325">
        <f>IFERROR(M7-L7,"-")</f>
        <v>-63684</v>
      </c>
      <c r="P7" s="326">
        <f>M7/$M$7</f>
        <v>1</v>
      </c>
      <c r="V7" s="328"/>
    </row>
    <row r="8" spans="1:22" ht="15" x14ac:dyDescent="0.25">
      <c r="A8" s="311" t="s">
        <v>94</v>
      </c>
      <c r="B8" s="329">
        <v>700310</v>
      </c>
      <c r="C8" s="329">
        <v>792726</v>
      </c>
      <c r="D8" s="329">
        <v>833593</v>
      </c>
      <c r="E8" s="329">
        <v>825993</v>
      </c>
      <c r="F8" s="330">
        <f>IFERROR(E8/D8-1,"-")</f>
        <v>-9.1171590932265234E-3</v>
      </c>
      <c r="G8" s="329">
        <f>IFERROR(E8-D8,"-")</f>
        <v>-7600</v>
      </c>
      <c r="H8" s="330">
        <f>E8/$E$7</f>
        <v>0.95154235263352527</v>
      </c>
      <c r="I8" s="322"/>
      <c r="J8" s="329">
        <v>5456058</v>
      </c>
      <c r="K8" s="329">
        <v>6151606</v>
      </c>
      <c r="L8" s="329">
        <v>6455223</v>
      </c>
      <c r="M8" s="329">
        <v>6406707</v>
      </c>
      <c r="N8" s="330">
        <f>IFERROR(M8/L8-1,"-")</f>
        <v>-7.5157744356778577E-3</v>
      </c>
      <c r="O8" s="329">
        <f>IFERROR(M8-L8,"-")</f>
        <v>-48516</v>
      </c>
      <c r="P8" s="330">
        <f>M8/$M$7</f>
        <v>0.93530344371499019</v>
      </c>
    </row>
    <row r="9" spans="1:22" ht="15" x14ac:dyDescent="0.25">
      <c r="A9" s="311" t="s">
        <v>95</v>
      </c>
      <c r="B9" s="329">
        <v>46813</v>
      </c>
      <c r="C9" s="329">
        <v>50383</v>
      </c>
      <c r="D9" s="329">
        <v>46216</v>
      </c>
      <c r="E9" s="329">
        <v>42064</v>
      </c>
      <c r="F9" s="330">
        <f>IFERROR(E9/D9-1,"-")</f>
        <v>-8.9839016790721815E-2</v>
      </c>
      <c r="G9" s="329">
        <f>IFERROR(E9-D9,"-")</f>
        <v>-4152</v>
      </c>
      <c r="H9" s="330">
        <f>E9/$E$7</f>
        <v>4.8457647366474781E-2</v>
      </c>
      <c r="I9" s="322"/>
      <c r="J9" s="329">
        <v>463661</v>
      </c>
      <c r="K9" s="329">
        <v>471629</v>
      </c>
      <c r="L9" s="329">
        <v>458327</v>
      </c>
      <c r="M9" s="329">
        <v>443157</v>
      </c>
      <c r="N9" s="330">
        <f>IFERROR(M9/L9-1,"-")</f>
        <v>-3.3098639181195932E-2</v>
      </c>
      <c r="O9" s="329">
        <f>IFERROR(M9-L9,"-")</f>
        <v>-15170</v>
      </c>
      <c r="P9" s="330">
        <f>M9/$M$7</f>
        <v>6.4695680355977558E-2</v>
      </c>
    </row>
    <row r="10" spans="1:22" ht="15" x14ac:dyDescent="0.25">
      <c r="A10" s="331" t="s">
        <v>96</v>
      </c>
      <c r="B10" s="329">
        <v>0</v>
      </c>
      <c r="C10" s="329">
        <v>0</v>
      </c>
      <c r="D10" s="329">
        <v>2</v>
      </c>
      <c r="E10" s="329">
        <v>0</v>
      </c>
      <c r="F10" s="330">
        <f>IFERROR(E10/D10-1,"-")</f>
        <v>-1</v>
      </c>
      <c r="G10" s="329">
        <f>IFERROR(E10-D10,"-")</f>
        <v>-2</v>
      </c>
      <c r="H10" s="330">
        <f>E10/$E$7</f>
        <v>0</v>
      </c>
      <c r="I10" s="322"/>
      <c r="J10" s="329">
        <v>0</v>
      </c>
      <c r="K10" s="329">
        <v>244</v>
      </c>
      <c r="L10" s="329">
        <v>4</v>
      </c>
      <c r="M10" s="329">
        <v>6</v>
      </c>
      <c r="N10" s="330">
        <f>IFERROR(M10/L10-1,"-")</f>
        <v>0.5</v>
      </c>
      <c r="O10" s="329">
        <f>IFERROR(M10-L10,"-")</f>
        <v>2</v>
      </c>
      <c r="P10" s="330">
        <f>M10/$M$7</f>
        <v>8.7592903222980874E-7</v>
      </c>
    </row>
    <row r="11" spans="1:22" ht="21" x14ac:dyDescent="0.35">
      <c r="A11" s="321" t="s">
        <v>97</v>
      </c>
      <c r="B11" s="321"/>
      <c r="C11" s="321"/>
      <c r="D11" s="321"/>
      <c r="E11" s="321"/>
      <c r="F11" s="321"/>
      <c r="G11" s="321"/>
      <c r="H11" s="321"/>
      <c r="I11" s="321"/>
      <c r="J11" s="321"/>
      <c r="K11" s="321"/>
      <c r="L11" s="321"/>
      <c r="M11" s="321"/>
      <c r="N11" s="321"/>
      <c r="O11" s="321"/>
      <c r="P11" s="321"/>
    </row>
    <row r="12" spans="1:22" ht="15" x14ac:dyDescent="0.25">
      <c r="A12" s="67"/>
      <c r="B12" s="11" t="s">
        <v>154</v>
      </c>
      <c r="C12" s="12"/>
      <c r="D12" s="12"/>
      <c r="E12" s="12"/>
      <c r="F12" s="12"/>
      <c r="G12" s="12"/>
      <c r="H12" s="13"/>
      <c r="I12" s="322"/>
      <c r="J12" s="11" t="str">
        <f>CONCATENATE("acumulado ",B12)</f>
        <v>acumulado agosto</v>
      </c>
      <c r="K12" s="12"/>
      <c r="L12" s="12"/>
      <c r="M12" s="12"/>
      <c r="N12" s="12"/>
      <c r="O12" s="12"/>
      <c r="P12" s="13"/>
      <c r="U12" s="332"/>
    </row>
    <row r="13" spans="1:22" ht="15" x14ac:dyDescent="0.25">
      <c r="A13" s="15" t="s">
        <v>98</v>
      </c>
      <c r="B13" s="17">
        <f>B$6</f>
        <v>2023</v>
      </c>
      <c r="C13" s="17">
        <f t="shared" ref="C13" si="0">C$6</f>
        <v>2024</v>
      </c>
      <c r="D13" s="17">
        <f>D$6</f>
        <v>2025</v>
      </c>
      <c r="E13" s="17">
        <v>2026</v>
      </c>
      <c r="F13" s="17" t="str">
        <f>CONCATENATE("var ",RIGHT(E13,2),"/",RIGHT(D13,2))</f>
        <v>var 26/25</v>
      </c>
      <c r="G13" s="17" t="str">
        <f>CONCATENATE("dif ",RIGHT(E13,2),"-",RIGHT(D13,2))</f>
        <v>dif 26-25</v>
      </c>
      <c r="H13" s="17" t="str">
        <f>CONCATENATE("cuota ",RIGHT(E13,2))</f>
        <v>cuota 26</v>
      </c>
      <c r="I13" s="322"/>
      <c r="J13" s="17">
        <f>J$6</f>
        <v>2023</v>
      </c>
      <c r="K13" s="17">
        <f t="shared" ref="K13" si="1">K$6</f>
        <v>2024</v>
      </c>
      <c r="L13" s="17">
        <f>L$6</f>
        <v>2025</v>
      </c>
      <c r="M13" s="17">
        <v>2026</v>
      </c>
      <c r="N13" s="17" t="str">
        <f>CONCATENATE("var ",RIGHT(M13,2),"/",RIGHT(L13,2))</f>
        <v>var 26/25</v>
      </c>
      <c r="O13" s="17" t="str">
        <f>CONCATENATE("dif ",RIGHT(M13,2),"-",RIGHT(L13,2))</f>
        <v>dif 26-25</v>
      </c>
      <c r="P13" s="17" t="str">
        <f>CONCATENATE("cuota ",RIGHT(M13,2))</f>
        <v>cuota 26</v>
      </c>
      <c r="U13" s="333"/>
    </row>
    <row r="14" spans="1:22" ht="15" x14ac:dyDescent="0.25">
      <c r="A14" s="334" t="s">
        <v>99</v>
      </c>
      <c r="B14" s="335">
        <v>747123</v>
      </c>
      <c r="C14" s="335">
        <v>843109</v>
      </c>
      <c r="D14" s="335">
        <v>879811</v>
      </c>
      <c r="E14" s="335">
        <v>868057</v>
      </c>
      <c r="F14" s="336">
        <f>IFERROR(E14/D14-1,"-")</f>
        <v>-1.3359687478333382E-2</v>
      </c>
      <c r="G14" s="335">
        <f t="shared" ref="G14:G48" si="2">IFERROR(E14-D14,"-")</f>
        <v>-11754</v>
      </c>
      <c r="H14" s="336">
        <f t="shared" ref="H14:H48" si="3">IFERROR(E14/$E$7,"-")</f>
        <v>1</v>
      </c>
      <c r="I14" s="327"/>
      <c r="J14" s="335">
        <v>5919719</v>
      </c>
      <c r="K14" s="335">
        <v>6623235</v>
      </c>
      <c r="L14" s="335">
        <v>6913550</v>
      </c>
      <c r="M14" s="335">
        <v>6849864</v>
      </c>
      <c r="N14" s="326">
        <f t="shared" ref="N14:N48" si="4">IFERROR(M14/L14-1,"-")</f>
        <v>-9.2117653014731626E-3</v>
      </c>
      <c r="O14" s="325">
        <f t="shared" ref="O14:O48" si="5">IFERROR(M14-L14,"-")</f>
        <v>-63686</v>
      </c>
      <c r="P14" s="326">
        <f>M14/$M$14</f>
        <v>1</v>
      </c>
      <c r="U14" s="333"/>
    </row>
    <row r="15" spans="1:22" ht="15" x14ac:dyDescent="0.25">
      <c r="A15" s="337" t="s">
        <v>100</v>
      </c>
      <c r="B15" s="338">
        <v>325670</v>
      </c>
      <c r="C15" s="338">
        <v>363962</v>
      </c>
      <c r="D15" s="338">
        <v>391189</v>
      </c>
      <c r="E15" s="338">
        <v>392821</v>
      </c>
      <c r="F15" s="339">
        <f t="shared" ref="F15:F48" si="6">IFERROR(E15/D15-1,"-")</f>
        <v>4.1718964490309318E-3</v>
      </c>
      <c r="G15" s="338">
        <f t="shared" si="2"/>
        <v>1632</v>
      </c>
      <c r="H15" s="339">
        <f t="shared" si="3"/>
        <v>0.45252903899167912</v>
      </c>
      <c r="I15" s="327"/>
      <c r="J15" s="338">
        <v>2338464</v>
      </c>
      <c r="K15" s="338">
        <v>2587077</v>
      </c>
      <c r="L15" s="338">
        <v>2732506</v>
      </c>
      <c r="M15" s="338">
        <v>2743951</v>
      </c>
      <c r="N15" s="339">
        <f>IFERROR(M15/L15-1,"-")</f>
        <v>4.1884628981601058E-3</v>
      </c>
      <c r="O15" s="338">
        <f t="shared" si="5"/>
        <v>11445</v>
      </c>
      <c r="P15" s="339">
        <f t="shared" ref="P15:P48" si="7">M15/$M$14</f>
        <v>0.40058474153647428</v>
      </c>
    </row>
    <row r="16" spans="1:22" ht="15" x14ac:dyDescent="0.25">
      <c r="A16" s="311" t="s">
        <v>101</v>
      </c>
      <c r="B16" s="329">
        <v>130956</v>
      </c>
      <c r="C16" s="329">
        <v>140493</v>
      </c>
      <c r="D16" s="329">
        <v>145561</v>
      </c>
      <c r="E16" s="329">
        <v>147016</v>
      </c>
      <c r="F16" s="330">
        <f t="shared" si="6"/>
        <v>9.9958093170560147E-3</v>
      </c>
      <c r="G16" s="329">
        <f t="shared" si="2"/>
        <v>1455</v>
      </c>
      <c r="H16" s="330">
        <f t="shared" si="3"/>
        <v>0.16936215018138209</v>
      </c>
      <c r="I16" s="322"/>
      <c r="J16" s="329">
        <v>956624</v>
      </c>
      <c r="K16" s="329">
        <v>1018854</v>
      </c>
      <c r="L16" s="329">
        <v>1051611</v>
      </c>
      <c r="M16" s="329">
        <v>1084649</v>
      </c>
      <c r="N16" s="330">
        <f t="shared" si="4"/>
        <v>3.1416559925675935E-2</v>
      </c>
      <c r="O16" s="329">
        <f>IFERROR(M16-L16,"-")</f>
        <v>33038</v>
      </c>
      <c r="P16" s="330">
        <f t="shared" si="7"/>
        <v>0.15834606351308581</v>
      </c>
    </row>
    <row r="17" spans="1:17" ht="15" x14ac:dyDescent="0.25">
      <c r="A17" s="340" t="s">
        <v>102</v>
      </c>
      <c r="B17" s="341">
        <v>194714</v>
      </c>
      <c r="C17" s="341">
        <v>223469</v>
      </c>
      <c r="D17" s="341">
        <v>245628</v>
      </c>
      <c r="E17" s="341">
        <v>245805</v>
      </c>
      <c r="F17" s="342">
        <f t="shared" si="6"/>
        <v>7.2060188577860451E-4</v>
      </c>
      <c r="G17" s="341">
        <f t="shared" si="2"/>
        <v>177</v>
      </c>
      <c r="H17" s="342">
        <f t="shared" si="3"/>
        <v>0.283166888810297</v>
      </c>
      <c r="I17" s="322"/>
      <c r="J17" s="341">
        <v>1381840</v>
      </c>
      <c r="K17" s="341">
        <v>1568223</v>
      </c>
      <c r="L17" s="341">
        <v>1680895</v>
      </c>
      <c r="M17" s="341">
        <v>1659302</v>
      </c>
      <c r="N17" s="342">
        <f t="shared" si="4"/>
        <v>-1.2846132566281643E-2</v>
      </c>
      <c r="O17" s="341">
        <f t="shared" si="5"/>
        <v>-21593</v>
      </c>
      <c r="P17" s="342">
        <f t="shared" si="7"/>
        <v>0.2422386780233885</v>
      </c>
    </row>
    <row r="18" spans="1:17" ht="15" x14ac:dyDescent="0.25">
      <c r="A18" s="337" t="s">
        <v>103</v>
      </c>
      <c r="B18" s="338">
        <f>B14-B15</f>
        <v>421453</v>
      </c>
      <c r="C18" s="338">
        <f>C14-C15</f>
        <v>479147</v>
      </c>
      <c r="D18" s="338">
        <f>D14-D15</f>
        <v>488622</v>
      </c>
      <c r="E18" s="338">
        <f>E14-E15</f>
        <v>475236</v>
      </c>
      <c r="F18" s="339">
        <f t="shared" si="6"/>
        <v>-2.7395409948794747E-2</v>
      </c>
      <c r="G18" s="338">
        <f t="shared" si="2"/>
        <v>-13386</v>
      </c>
      <c r="H18" s="339">
        <f t="shared" si="3"/>
        <v>0.54747096100832093</v>
      </c>
      <c r="I18" s="327"/>
      <c r="J18" s="338">
        <f>J14-J15</f>
        <v>3581255</v>
      </c>
      <c r="K18" s="338">
        <f>K14-K15</f>
        <v>4036158</v>
      </c>
      <c r="L18" s="338">
        <f>L14-L15</f>
        <v>4181044</v>
      </c>
      <c r="M18" s="338">
        <f>M14-M15</f>
        <v>4105913</v>
      </c>
      <c r="N18" s="339">
        <f t="shared" si="4"/>
        <v>-1.7969435385037813E-2</v>
      </c>
      <c r="O18" s="338">
        <f t="shared" si="5"/>
        <v>-75131</v>
      </c>
      <c r="P18" s="339">
        <f t="shared" si="7"/>
        <v>0.59941525846352572</v>
      </c>
    </row>
    <row r="19" spans="1:17" ht="15" x14ac:dyDescent="0.25">
      <c r="A19" s="311" t="s">
        <v>29</v>
      </c>
      <c r="B19" s="329">
        <v>212596</v>
      </c>
      <c r="C19" s="329">
        <v>234130.99999999997</v>
      </c>
      <c r="D19" s="329">
        <v>240893</v>
      </c>
      <c r="E19" s="329">
        <v>241536</v>
      </c>
      <c r="F19" s="330">
        <f t="shared" si="6"/>
        <v>2.6692348885188899E-3</v>
      </c>
      <c r="G19" s="329">
        <f t="shared" si="2"/>
        <v>643</v>
      </c>
      <c r="H19" s="330">
        <f t="shared" si="3"/>
        <v>0.27824900899364902</v>
      </c>
      <c r="I19" s="322"/>
      <c r="J19" s="329">
        <v>1671701</v>
      </c>
      <c r="K19" s="329">
        <v>1831782</v>
      </c>
      <c r="L19" s="329">
        <v>1875125</v>
      </c>
      <c r="M19" s="329">
        <v>1866387</v>
      </c>
      <c r="N19" s="330">
        <f t="shared" si="4"/>
        <v>-4.6599560029331188E-3</v>
      </c>
      <c r="O19" s="329">
        <f t="shared" si="5"/>
        <v>-8738</v>
      </c>
      <c r="P19" s="330">
        <f t="shared" si="7"/>
        <v>0.27247066511101536</v>
      </c>
      <c r="Q19" s="303"/>
    </row>
    <row r="20" spans="1:17" ht="15" x14ac:dyDescent="0.25">
      <c r="A20" s="311" t="s">
        <v>22</v>
      </c>
      <c r="B20" s="329">
        <v>45505</v>
      </c>
      <c r="C20" s="329">
        <v>48580.999999999993</v>
      </c>
      <c r="D20" s="329">
        <v>52597</v>
      </c>
      <c r="E20" s="329">
        <v>41458</v>
      </c>
      <c r="F20" s="330">
        <f>IFERROR(E20/D20-1,"-")</f>
        <v>-0.21178013955168551</v>
      </c>
      <c r="G20" s="329">
        <f t="shared" si="2"/>
        <v>-11139</v>
      </c>
      <c r="H20" s="330">
        <f t="shared" si="3"/>
        <v>4.7759536528131218E-2</v>
      </c>
      <c r="I20" s="322"/>
      <c r="J20" s="329">
        <v>491835</v>
      </c>
      <c r="K20" s="329">
        <v>541618</v>
      </c>
      <c r="L20" s="329">
        <v>579994</v>
      </c>
      <c r="M20" s="329">
        <v>512257</v>
      </c>
      <c r="N20" s="330">
        <f t="shared" si="4"/>
        <v>-0.11678913919799172</v>
      </c>
      <c r="O20" s="329">
        <f t="shared" si="5"/>
        <v>-67737</v>
      </c>
      <c r="P20" s="330">
        <f t="shared" si="7"/>
        <v>7.4783528548887979E-2</v>
      </c>
      <c r="Q20" s="303"/>
    </row>
    <row r="21" spans="1:17" ht="15" x14ac:dyDescent="0.25">
      <c r="A21" s="311" t="s">
        <v>104</v>
      </c>
      <c r="B21" s="329">
        <v>20703</v>
      </c>
      <c r="C21" s="329">
        <v>22583</v>
      </c>
      <c r="D21" s="329">
        <v>22254</v>
      </c>
      <c r="E21" s="329">
        <v>23301</v>
      </c>
      <c r="F21" s="330">
        <f t="shared" si="6"/>
        <v>4.7047721757886185E-2</v>
      </c>
      <c r="G21" s="329">
        <f t="shared" si="2"/>
        <v>1047</v>
      </c>
      <c r="H21" s="330">
        <f t="shared" si="3"/>
        <v>2.6842707333734998E-2</v>
      </c>
      <c r="I21" s="322"/>
      <c r="J21" s="329">
        <v>161763</v>
      </c>
      <c r="K21" s="329">
        <v>172809</v>
      </c>
      <c r="L21" s="329">
        <v>178218</v>
      </c>
      <c r="M21" s="329">
        <v>188633</v>
      </c>
      <c r="N21" s="330">
        <f t="shared" si="4"/>
        <v>5.8439663782558382E-2</v>
      </c>
      <c r="O21" s="329">
        <f t="shared" si="5"/>
        <v>10415</v>
      </c>
      <c r="P21" s="330">
        <f t="shared" si="7"/>
        <v>2.753821097761941E-2</v>
      </c>
      <c r="Q21" s="303"/>
    </row>
    <row r="22" spans="1:17" ht="15" x14ac:dyDescent="0.25">
      <c r="A22" s="311" t="s">
        <v>105</v>
      </c>
      <c r="B22" s="329">
        <v>18530</v>
      </c>
      <c r="C22" s="329">
        <v>19764</v>
      </c>
      <c r="D22" s="329">
        <v>19865</v>
      </c>
      <c r="E22" s="329">
        <v>19949</v>
      </c>
      <c r="F22" s="330">
        <f t="shared" si="6"/>
        <v>4.228542662975121E-3</v>
      </c>
      <c r="G22" s="329">
        <f t="shared" si="2"/>
        <v>84</v>
      </c>
      <c r="H22" s="330">
        <f t="shared" si="3"/>
        <v>2.2981209759266961E-2</v>
      </c>
      <c r="I22" s="322"/>
      <c r="J22" s="329">
        <v>134671</v>
      </c>
      <c r="K22" s="329">
        <v>147208</v>
      </c>
      <c r="L22" s="329">
        <v>142512</v>
      </c>
      <c r="M22" s="329">
        <v>148183</v>
      </c>
      <c r="N22" s="330">
        <f t="shared" si="4"/>
        <v>3.9793140226787926E-2</v>
      </c>
      <c r="O22" s="329">
        <f t="shared" si="5"/>
        <v>5671</v>
      </c>
      <c r="P22" s="330">
        <f t="shared" si="7"/>
        <v>2.1632984246110581E-2</v>
      </c>
      <c r="Q22" s="303"/>
    </row>
    <row r="23" spans="1:17" ht="15" x14ac:dyDescent="0.25">
      <c r="A23" s="311" t="s">
        <v>28</v>
      </c>
      <c r="B23" s="329">
        <v>1951</v>
      </c>
      <c r="C23" s="329">
        <v>1953</v>
      </c>
      <c r="D23" s="329">
        <v>1971</v>
      </c>
      <c r="E23" s="329">
        <v>2130</v>
      </c>
      <c r="F23" s="330">
        <f t="shared" si="6"/>
        <v>8.0669710806697159E-2</v>
      </c>
      <c r="G23" s="329">
        <f t="shared" si="2"/>
        <v>159</v>
      </c>
      <c r="H23" s="330">
        <f t="shared" si="3"/>
        <v>2.453755916950154E-3</v>
      </c>
      <c r="I23" s="322"/>
      <c r="J23" s="329">
        <v>16911</v>
      </c>
      <c r="K23" s="329">
        <v>17763</v>
      </c>
      <c r="L23" s="329">
        <v>16863</v>
      </c>
      <c r="M23" s="329">
        <v>17300</v>
      </c>
      <c r="N23" s="330">
        <f t="shared" si="4"/>
        <v>2.5914724544861434E-2</v>
      </c>
      <c r="O23" s="329">
        <f t="shared" si="5"/>
        <v>437</v>
      </c>
      <c r="P23" s="330">
        <f t="shared" si="7"/>
        <v>2.5255975885068666E-3</v>
      </c>
      <c r="Q23" s="303"/>
    </row>
    <row r="24" spans="1:17" ht="15" x14ac:dyDescent="0.25">
      <c r="A24" s="311" t="s">
        <v>106</v>
      </c>
      <c r="B24" s="329">
        <f>B25+B26+B27+B28</f>
        <v>4873</v>
      </c>
      <c r="C24" s="329">
        <f>C25+C26+C27+C28</f>
        <v>3332</v>
      </c>
      <c r="D24" s="329">
        <f>D25+D26+D27+D28</f>
        <v>2640</v>
      </c>
      <c r="E24" s="329">
        <f>E25+E26+E27+E28</f>
        <v>2050</v>
      </c>
      <c r="F24" s="330">
        <f t="shared" si="6"/>
        <v>-0.22348484848484851</v>
      </c>
      <c r="G24" s="329">
        <f t="shared" si="2"/>
        <v>-590</v>
      </c>
      <c r="H24" s="330">
        <f t="shared" si="3"/>
        <v>2.3615960703041389E-3</v>
      </c>
      <c r="I24" s="322"/>
      <c r="J24" s="329">
        <f>J25+J26+J27+J28</f>
        <v>181749</v>
      </c>
      <c r="K24" s="329">
        <f>K25+K26+K27+K28</f>
        <v>177984</v>
      </c>
      <c r="L24" s="329">
        <f>L25+L26+L27+L28</f>
        <v>158394</v>
      </c>
      <c r="M24" s="329">
        <f>M25+M26+M27+M28</f>
        <v>149151</v>
      </c>
      <c r="N24" s="330">
        <f t="shared" si="4"/>
        <v>-5.8354483124360756E-2</v>
      </c>
      <c r="O24" s="329">
        <f t="shared" si="5"/>
        <v>-9243</v>
      </c>
      <c r="P24" s="330">
        <f t="shared" si="7"/>
        <v>2.1774300920427033E-2</v>
      </c>
      <c r="Q24" s="303"/>
    </row>
    <row r="25" spans="1:17" ht="15" x14ac:dyDescent="0.25">
      <c r="A25" s="311" t="s">
        <v>27</v>
      </c>
      <c r="B25" s="329">
        <v>0</v>
      </c>
      <c r="C25" s="329">
        <v>0</v>
      </c>
      <c r="D25" s="329">
        <v>0</v>
      </c>
      <c r="E25" s="329">
        <v>0</v>
      </c>
      <c r="F25" s="330" t="str">
        <f>IFERROR(E25/D25-1,"-")</f>
        <v>-</v>
      </c>
      <c r="G25" s="329">
        <f t="shared" si="2"/>
        <v>0</v>
      </c>
      <c r="H25" s="330">
        <f t="shared" si="3"/>
        <v>0</v>
      </c>
      <c r="I25" s="322"/>
      <c r="J25" s="329">
        <v>42208</v>
      </c>
      <c r="K25" s="329">
        <v>41145</v>
      </c>
      <c r="L25" s="329">
        <v>34361</v>
      </c>
      <c r="M25" s="329">
        <v>33592</v>
      </c>
      <c r="N25" s="330">
        <f t="shared" si="4"/>
        <v>-2.2380023864264742E-2</v>
      </c>
      <c r="O25" s="329">
        <f t="shared" si="5"/>
        <v>-769</v>
      </c>
      <c r="P25" s="330">
        <f t="shared" si="7"/>
        <v>4.9040389707007319E-3</v>
      </c>
      <c r="Q25" s="303"/>
    </row>
    <row r="26" spans="1:17" ht="15" x14ac:dyDescent="0.25">
      <c r="A26" s="311" t="s">
        <v>37</v>
      </c>
      <c r="B26" s="329">
        <v>699</v>
      </c>
      <c r="C26" s="329">
        <v>0</v>
      </c>
      <c r="D26" s="329">
        <v>0</v>
      </c>
      <c r="E26" s="329">
        <v>3</v>
      </c>
      <c r="F26" s="330" t="str">
        <f t="shared" si="6"/>
        <v>-</v>
      </c>
      <c r="G26" s="329">
        <f t="shared" si="2"/>
        <v>3</v>
      </c>
      <c r="H26" s="330">
        <f t="shared" si="3"/>
        <v>3.4559942492255693E-6</v>
      </c>
      <c r="I26" s="322"/>
      <c r="J26" s="329">
        <v>40377</v>
      </c>
      <c r="K26" s="329">
        <v>41178</v>
      </c>
      <c r="L26" s="329">
        <v>32161</v>
      </c>
      <c r="M26" s="329">
        <v>32313</v>
      </c>
      <c r="N26" s="330">
        <f>IFERROR(M26/L26-1,"-")</f>
        <v>4.726221199589542E-3</v>
      </c>
      <c r="O26" s="329">
        <f>IFERROR(M26-L26,"-")</f>
        <v>152</v>
      </c>
      <c r="P26" s="330">
        <f>M26/$M$14</f>
        <v>4.7173199351111207E-3</v>
      </c>
      <c r="Q26" s="303"/>
    </row>
    <row r="27" spans="1:17" ht="15" x14ac:dyDescent="0.25">
      <c r="A27" s="311" t="s">
        <v>25</v>
      </c>
      <c r="B27" s="329">
        <v>2259</v>
      </c>
      <c r="C27" s="329">
        <v>1773</v>
      </c>
      <c r="D27" s="329">
        <v>1746</v>
      </c>
      <c r="E27" s="329">
        <v>1186</v>
      </c>
      <c r="F27" s="330">
        <f t="shared" si="6"/>
        <v>-0.32073310423825885</v>
      </c>
      <c r="G27" s="329">
        <f t="shared" si="2"/>
        <v>-560</v>
      </c>
      <c r="H27" s="330">
        <f t="shared" si="3"/>
        <v>1.366269726527175E-3</v>
      </c>
      <c r="I27" s="322"/>
      <c r="J27" s="329">
        <v>61061</v>
      </c>
      <c r="K27" s="329">
        <v>53865</v>
      </c>
      <c r="L27" s="329">
        <v>53162</v>
      </c>
      <c r="M27" s="329">
        <v>47451</v>
      </c>
      <c r="N27" s="330">
        <f t="shared" si="4"/>
        <v>-0.10742635717241644</v>
      </c>
      <c r="O27" s="329">
        <f t="shared" si="5"/>
        <v>-5711</v>
      </c>
      <c r="P27" s="330">
        <f t="shared" si="7"/>
        <v>6.9272908192045853E-3</v>
      </c>
      <c r="Q27" s="303"/>
    </row>
    <row r="28" spans="1:17" ht="15" x14ac:dyDescent="0.25">
      <c r="A28" s="311" t="s">
        <v>36</v>
      </c>
      <c r="B28" s="329">
        <v>1915</v>
      </c>
      <c r="C28" s="329">
        <v>1559</v>
      </c>
      <c r="D28" s="329">
        <v>894</v>
      </c>
      <c r="E28" s="329">
        <v>861</v>
      </c>
      <c r="F28" s="330">
        <f t="shared" si="6"/>
        <v>-3.6912751677852351E-2</v>
      </c>
      <c r="G28" s="329">
        <f t="shared" si="2"/>
        <v>-33</v>
      </c>
      <c r="H28" s="330">
        <f t="shared" si="3"/>
        <v>9.918703495277383E-4</v>
      </c>
      <c r="I28" s="322"/>
      <c r="J28" s="329">
        <v>38103</v>
      </c>
      <c r="K28" s="329">
        <v>41796</v>
      </c>
      <c r="L28" s="329">
        <v>38710</v>
      </c>
      <c r="M28" s="329">
        <v>35795</v>
      </c>
      <c r="N28" s="330">
        <f t="shared" si="4"/>
        <v>-7.5303539137173803E-2</v>
      </c>
      <c r="O28" s="329">
        <f t="shared" si="5"/>
        <v>-2915</v>
      </c>
      <c r="P28" s="330">
        <f t="shared" si="7"/>
        <v>5.2256511954105953E-3</v>
      </c>
      <c r="Q28" s="303"/>
    </row>
    <row r="29" spans="1:17" ht="15" x14ac:dyDescent="0.25">
      <c r="A29" s="311" t="s">
        <v>30</v>
      </c>
      <c r="B29" s="329">
        <v>18701</v>
      </c>
      <c r="C29" s="329">
        <v>25863</v>
      </c>
      <c r="D29" s="329">
        <v>26780</v>
      </c>
      <c r="E29" s="329">
        <v>34111</v>
      </c>
      <c r="F29" s="330">
        <f t="shared" si="6"/>
        <v>0.27374906646751307</v>
      </c>
      <c r="G29" s="329">
        <f t="shared" si="2"/>
        <v>7331</v>
      </c>
      <c r="H29" s="330">
        <f t="shared" si="3"/>
        <v>3.9295806611777798E-2</v>
      </c>
      <c r="I29" s="322"/>
      <c r="J29" s="329">
        <v>156707</v>
      </c>
      <c r="K29" s="329">
        <v>174219</v>
      </c>
      <c r="L29" s="329">
        <v>185827</v>
      </c>
      <c r="M29" s="329">
        <v>218951</v>
      </c>
      <c r="N29" s="330">
        <f t="shared" si="4"/>
        <v>0.17825181486005803</v>
      </c>
      <c r="O29" s="329">
        <f t="shared" si="5"/>
        <v>33124</v>
      </c>
      <c r="P29" s="330">
        <f t="shared" si="7"/>
        <v>3.1964284254402717E-2</v>
      </c>
      <c r="Q29" s="303"/>
    </row>
    <row r="30" spans="1:17" ht="15" x14ac:dyDescent="0.25">
      <c r="A30" s="311" t="s">
        <v>35</v>
      </c>
      <c r="B30" s="329">
        <v>24772</v>
      </c>
      <c r="C30" s="329">
        <v>34009</v>
      </c>
      <c r="D30" s="329">
        <v>34824</v>
      </c>
      <c r="E30" s="329">
        <v>27788.999999999996</v>
      </c>
      <c r="F30" s="330">
        <f t="shared" si="6"/>
        <v>-0.20201585113714693</v>
      </c>
      <c r="G30" s="329">
        <f t="shared" si="2"/>
        <v>-7035.0000000000036</v>
      </c>
      <c r="H30" s="330">
        <f t="shared" si="3"/>
        <v>3.2012874730576443E-2</v>
      </c>
      <c r="I30" s="322"/>
      <c r="J30" s="329">
        <v>207359</v>
      </c>
      <c r="K30" s="329">
        <v>274120</v>
      </c>
      <c r="L30" s="329">
        <v>297304</v>
      </c>
      <c r="M30" s="329">
        <v>262509</v>
      </c>
      <c r="N30" s="330">
        <f t="shared" si="4"/>
        <v>-0.11703508866345558</v>
      </c>
      <c r="O30" s="329">
        <f t="shared" si="5"/>
        <v>-34795</v>
      </c>
      <c r="P30" s="330">
        <f t="shared" si="7"/>
        <v>3.8323242622043299E-2</v>
      </c>
      <c r="Q30" s="303"/>
    </row>
    <row r="31" spans="1:17" ht="15" x14ac:dyDescent="0.25">
      <c r="A31" s="311" t="s">
        <v>43</v>
      </c>
      <c r="B31" s="329">
        <v>14747</v>
      </c>
      <c r="C31" s="329">
        <v>20052</v>
      </c>
      <c r="D31" s="329">
        <v>18772</v>
      </c>
      <c r="E31" s="329">
        <v>17099</v>
      </c>
      <c r="F31" s="330">
        <f t="shared" si="6"/>
        <v>-8.9122096739825296E-2</v>
      </c>
      <c r="G31" s="329">
        <f t="shared" si="2"/>
        <v>-1673</v>
      </c>
      <c r="H31" s="330">
        <f t="shared" si="3"/>
        <v>1.9698015222502668E-2</v>
      </c>
      <c r="I31" s="322"/>
      <c r="J31" s="329">
        <v>94621</v>
      </c>
      <c r="K31" s="329">
        <v>144310</v>
      </c>
      <c r="L31" s="329">
        <v>157900</v>
      </c>
      <c r="M31" s="329">
        <v>168150</v>
      </c>
      <c r="N31" s="330">
        <f t="shared" si="4"/>
        <v>6.4914502849904965E-2</v>
      </c>
      <c r="O31" s="329">
        <f t="shared" si="5"/>
        <v>10250</v>
      </c>
      <c r="P31" s="330">
        <f t="shared" si="7"/>
        <v>2.4547932630487261E-2</v>
      </c>
      <c r="Q31" s="303"/>
    </row>
    <row r="32" spans="1:17" ht="15" x14ac:dyDescent="0.25">
      <c r="A32" s="311" t="s">
        <v>33</v>
      </c>
      <c r="B32" s="329">
        <v>14300</v>
      </c>
      <c r="C32" s="329">
        <v>19339</v>
      </c>
      <c r="D32" s="329">
        <v>21180</v>
      </c>
      <c r="E32" s="329">
        <v>21837</v>
      </c>
      <c r="F32" s="330">
        <f t="shared" si="6"/>
        <v>3.1019830028328643E-2</v>
      </c>
      <c r="G32" s="329">
        <f t="shared" si="2"/>
        <v>657</v>
      </c>
      <c r="H32" s="330">
        <f t="shared" si="3"/>
        <v>2.515618214011292E-2</v>
      </c>
      <c r="I32" s="322"/>
      <c r="J32" s="329">
        <v>116083</v>
      </c>
      <c r="K32" s="329">
        <v>157852</v>
      </c>
      <c r="L32" s="329">
        <v>179469</v>
      </c>
      <c r="M32" s="329">
        <v>187363</v>
      </c>
      <c r="N32" s="330">
        <f t="shared" si="4"/>
        <v>4.3985312226624051E-2</v>
      </c>
      <c r="O32" s="329">
        <f t="shared" si="5"/>
        <v>7894</v>
      </c>
      <c r="P32" s="330">
        <f t="shared" si="7"/>
        <v>2.735280583672902E-2</v>
      </c>
      <c r="Q32" s="303"/>
    </row>
    <row r="33" spans="1:17" ht="15" x14ac:dyDescent="0.25">
      <c r="A33" s="311" t="s">
        <v>44</v>
      </c>
      <c r="B33" s="329">
        <v>8046</v>
      </c>
      <c r="C33" s="329">
        <v>6826</v>
      </c>
      <c r="D33" s="329">
        <v>7497</v>
      </c>
      <c r="E33" s="329">
        <v>7880</v>
      </c>
      <c r="F33" s="330">
        <f t="shared" si="6"/>
        <v>5.1087101507269583E-2</v>
      </c>
      <c r="G33" s="329">
        <f t="shared" si="2"/>
        <v>383</v>
      </c>
      <c r="H33" s="330">
        <f t="shared" si="3"/>
        <v>9.0777448946324953E-3</v>
      </c>
      <c r="I33" s="322"/>
      <c r="J33" s="329">
        <v>70786</v>
      </c>
      <c r="K33" s="329">
        <v>70860</v>
      </c>
      <c r="L33" s="329">
        <v>76691</v>
      </c>
      <c r="M33" s="329">
        <v>72675</v>
      </c>
      <c r="N33" s="330">
        <f t="shared" si="4"/>
        <v>-5.2365988186358292E-2</v>
      </c>
      <c r="O33" s="329">
        <f t="shared" si="5"/>
        <v>-4016</v>
      </c>
      <c r="P33" s="330">
        <f t="shared" si="7"/>
        <v>1.0609699696227546E-2</v>
      </c>
      <c r="Q33" s="303"/>
    </row>
    <row r="34" spans="1:17" ht="15" x14ac:dyDescent="0.25">
      <c r="A34" s="311" t="s">
        <v>23</v>
      </c>
      <c r="B34" s="329">
        <v>6810</v>
      </c>
      <c r="C34" s="329">
        <v>7226</v>
      </c>
      <c r="D34" s="329">
        <v>5969</v>
      </c>
      <c r="E34" s="329">
        <v>5355.0000000000009</v>
      </c>
      <c r="F34" s="330">
        <f t="shared" si="6"/>
        <v>-0.10286480147428367</v>
      </c>
      <c r="G34" s="329">
        <f t="shared" si="2"/>
        <v>-613.99999999999909</v>
      </c>
      <c r="H34" s="330">
        <f t="shared" si="3"/>
        <v>6.1689497348676424E-3</v>
      </c>
      <c r="I34" s="322"/>
      <c r="J34" s="329">
        <v>57154</v>
      </c>
      <c r="K34" s="329">
        <v>68335</v>
      </c>
      <c r="L34" s="329">
        <v>62885</v>
      </c>
      <c r="M34" s="329">
        <v>58300</v>
      </c>
      <c r="N34" s="330">
        <f t="shared" si="4"/>
        <v>-7.2910869046672544E-2</v>
      </c>
      <c r="O34" s="329">
        <f t="shared" si="5"/>
        <v>-4585</v>
      </c>
      <c r="P34" s="330">
        <f t="shared" si="7"/>
        <v>8.5111178849682275E-3</v>
      </c>
      <c r="Q34" s="303"/>
    </row>
    <row r="35" spans="1:17" ht="15" x14ac:dyDescent="0.25">
      <c r="A35" s="311" t="s">
        <v>40</v>
      </c>
      <c r="B35" s="329">
        <v>8096</v>
      </c>
      <c r="C35" s="329">
        <v>5374</v>
      </c>
      <c r="D35" s="329">
        <v>7196</v>
      </c>
      <c r="E35" s="329">
        <v>7163</v>
      </c>
      <c r="F35" s="330">
        <f t="shared" si="6"/>
        <v>-4.5858810450249976E-3</v>
      </c>
      <c r="G35" s="329">
        <f t="shared" si="2"/>
        <v>-33</v>
      </c>
      <c r="H35" s="330">
        <f t="shared" si="3"/>
        <v>8.2517622690675835E-3</v>
      </c>
      <c r="I35" s="322"/>
      <c r="J35" s="329">
        <v>48350</v>
      </c>
      <c r="K35" s="329">
        <v>30555</v>
      </c>
      <c r="L35" s="329">
        <v>36205</v>
      </c>
      <c r="M35" s="329">
        <v>42469</v>
      </c>
      <c r="N35" s="330">
        <f t="shared" si="4"/>
        <v>0.17301477696450762</v>
      </c>
      <c r="O35" s="329">
        <f t="shared" si="5"/>
        <v>6264</v>
      </c>
      <c r="P35" s="330">
        <f t="shared" si="7"/>
        <v>6.1999771090345736E-3</v>
      </c>
      <c r="Q35" s="303"/>
    </row>
    <row r="36" spans="1:17" ht="15" x14ac:dyDescent="0.25">
      <c r="A36" s="311" t="s">
        <v>107</v>
      </c>
      <c r="B36" s="329">
        <v>0</v>
      </c>
      <c r="C36" s="329">
        <v>0</v>
      </c>
      <c r="D36" s="329">
        <v>0</v>
      </c>
      <c r="E36" s="329">
        <v>0</v>
      </c>
      <c r="F36" s="330" t="str">
        <f>IFERROR(E36/D36-1,"-")</f>
        <v>-</v>
      </c>
      <c r="G36" s="329">
        <f t="shared" si="2"/>
        <v>0</v>
      </c>
      <c r="H36" s="330">
        <f t="shared" si="3"/>
        <v>0</v>
      </c>
      <c r="I36" s="322"/>
      <c r="J36" s="329">
        <v>0</v>
      </c>
      <c r="K36" s="329">
        <v>0</v>
      </c>
      <c r="L36" s="329">
        <v>0</v>
      </c>
      <c r="M36" s="329">
        <v>0</v>
      </c>
      <c r="N36" s="330" t="str">
        <f t="shared" si="4"/>
        <v>-</v>
      </c>
      <c r="O36" s="329">
        <f t="shared" si="5"/>
        <v>0</v>
      </c>
      <c r="P36" s="330">
        <f t="shared" si="7"/>
        <v>0</v>
      </c>
      <c r="Q36" s="303"/>
    </row>
    <row r="37" spans="1:17" ht="15" x14ac:dyDescent="0.25">
      <c r="A37" s="311" t="s">
        <v>41</v>
      </c>
      <c r="B37" s="329">
        <v>0</v>
      </c>
      <c r="C37" s="329">
        <v>0</v>
      </c>
      <c r="D37" s="329">
        <v>0</v>
      </c>
      <c r="E37" s="329">
        <v>0</v>
      </c>
      <c r="F37" s="330" t="str">
        <f t="shared" si="6"/>
        <v>-</v>
      </c>
      <c r="G37" s="329">
        <f t="shared" si="2"/>
        <v>0</v>
      </c>
      <c r="H37" s="330">
        <f t="shared" si="3"/>
        <v>0</v>
      </c>
      <c r="I37" s="322"/>
      <c r="J37" s="329">
        <v>5671</v>
      </c>
      <c r="K37" s="329">
        <v>10013</v>
      </c>
      <c r="L37" s="329">
        <v>7592</v>
      </c>
      <c r="M37" s="329">
        <v>6990</v>
      </c>
      <c r="N37" s="330">
        <f t="shared" si="4"/>
        <v>-7.9293993677555297E-2</v>
      </c>
      <c r="O37" s="329">
        <f t="shared" si="5"/>
        <v>-602</v>
      </c>
      <c r="P37" s="330">
        <f t="shared" si="7"/>
        <v>1.0204582163967052E-3</v>
      </c>
      <c r="Q37" s="303"/>
    </row>
    <row r="38" spans="1:17" ht="15" x14ac:dyDescent="0.25">
      <c r="A38" s="311" t="s">
        <v>108</v>
      </c>
      <c r="B38" s="329">
        <v>4510</v>
      </c>
      <c r="C38" s="329">
        <v>5492</v>
      </c>
      <c r="D38" s="329">
        <v>3500</v>
      </c>
      <c r="E38" s="329">
        <v>3380</v>
      </c>
      <c r="F38" s="330">
        <f t="shared" si="6"/>
        <v>-3.4285714285714253E-2</v>
      </c>
      <c r="G38" s="329">
        <f t="shared" si="2"/>
        <v>-120</v>
      </c>
      <c r="H38" s="330">
        <f t="shared" si="3"/>
        <v>3.8937535207941416E-3</v>
      </c>
      <c r="I38" s="322"/>
      <c r="J38" s="329">
        <v>25954</v>
      </c>
      <c r="K38" s="329">
        <v>33173</v>
      </c>
      <c r="L38" s="329">
        <v>27792</v>
      </c>
      <c r="M38" s="329">
        <v>26201</v>
      </c>
      <c r="N38" s="330">
        <f t="shared" si="4"/>
        <v>-5.7246689694876229E-2</v>
      </c>
      <c r="O38" s="329">
        <f t="shared" si="5"/>
        <v>-1591</v>
      </c>
      <c r="P38" s="330">
        <f t="shared" si="7"/>
        <v>3.8250394460386367E-3</v>
      </c>
      <c r="Q38" s="303"/>
    </row>
    <row r="39" spans="1:17" ht="15" x14ac:dyDescent="0.25">
      <c r="A39" s="311" t="s">
        <v>109</v>
      </c>
      <c r="B39" s="329">
        <v>0</v>
      </c>
      <c r="C39" s="329">
        <v>0</v>
      </c>
      <c r="D39" s="329">
        <v>0</v>
      </c>
      <c r="E39" s="329">
        <v>0</v>
      </c>
      <c r="F39" s="330" t="str">
        <f t="shared" si="6"/>
        <v>-</v>
      </c>
      <c r="G39" s="329">
        <f t="shared" si="2"/>
        <v>0</v>
      </c>
      <c r="H39" s="330">
        <f t="shared" si="3"/>
        <v>0</v>
      </c>
      <c r="I39" s="322"/>
      <c r="J39" s="329">
        <v>4402</v>
      </c>
      <c r="K39" s="329">
        <v>6304</v>
      </c>
      <c r="L39" s="329">
        <v>5085</v>
      </c>
      <c r="M39" s="329">
        <v>4880</v>
      </c>
      <c r="N39" s="330">
        <f t="shared" si="4"/>
        <v>-4.0314650934120011E-2</v>
      </c>
      <c r="O39" s="329">
        <f t="shared" si="5"/>
        <v>-205</v>
      </c>
      <c r="P39" s="330">
        <f t="shared" si="7"/>
        <v>7.124229035788156E-4</v>
      </c>
      <c r="Q39" s="303"/>
    </row>
    <row r="40" spans="1:17" ht="15" x14ac:dyDescent="0.25">
      <c r="A40" s="311" t="s">
        <v>110</v>
      </c>
      <c r="B40" s="329">
        <v>1870</v>
      </c>
      <c r="C40" s="329">
        <v>6456</v>
      </c>
      <c r="D40" s="329">
        <v>6651</v>
      </c>
      <c r="E40" s="329">
        <v>6564</v>
      </c>
      <c r="F40" s="330">
        <f t="shared" si="6"/>
        <v>-1.3080739738385194E-2</v>
      </c>
      <c r="G40" s="329">
        <f t="shared" si="2"/>
        <v>-87</v>
      </c>
      <c r="H40" s="330">
        <f t="shared" si="3"/>
        <v>7.5617154173055453E-3</v>
      </c>
      <c r="I40" s="322"/>
      <c r="J40" s="329">
        <v>19335</v>
      </c>
      <c r="K40" s="329">
        <v>51294</v>
      </c>
      <c r="L40" s="329">
        <v>52943</v>
      </c>
      <c r="M40" s="329">
        <v>57745</v>
      </c>
      <c r="N40" s="330">
        <f t="shared" si="4"/>
        <v>9.0701320287856824E-2</v>
      </c>
      <c r="O40" s="329">
        <f t="shared" si="5"/>
        <v>4802</v>
      </c>
      <c r="P40" s="330">
        <f t="shared" si="7"/>
        <v>8.430094378516129E-3</v>
      </c>
      <c r="Q40" s="303"/>
    </row>
    <row r="41" spans="1:17" ht="15" x14ac:dyDescent="0.25">
      <c r="A41" s="311" t="s">
        <v>34</v>
      </c>
      <c r="B41" s="329">
        <v>4365</v>
      </c>
      <c r="C41" s="329">
        <v>4197</v>
      </c>
      <c r="D41" s="329">
        <v>3760</v>
      </c>
      <c r="E41" s="329">
        <v>3088.0000000000005</v>
      </c>
      <c r="F41" s="330">
        <f t="shared" si="6"/>
        <v>-0.17872340425531907</v>
      </c>
      <c r="G41" s="329">
        <f t="shared" si="2"/>
        <v>-671.99999999999955</v>
      </c>
      <c r="H41" s="330">
        <f t="shared" si="3"/>
        <v>3.5573700805361865E-3</v>
      </c>
      <c r="I41" s="322"/>
      <c r="J41" s="329">
        <v>50607</v>
      </c>
      <c r="K41" s="329">
        <v>50645</v>
      </c>
      <c r="L41" s="329">
        <v>48710</v>
      </c>
      <c r="M41" s="329">
        <v>37051</v>
      </c>
      <c r="N41" s="330">
        <f t="shared" si="4"/>
        <v>-0.23935536850749328</v>
      </c>
      <c r="O41" s="329">
        <f t="shared" si="5"/>
        <v>-11659</v>
      </c>
      <c r="P41" s="330">
        <f t="shared" si="7"/>
        <v>5.4090125001021918E-3</v>
      </c>
      <c r="Q41" s="303"/>
    </row>
    <row r="42" spans="1:17" ht="15" x14ac:dyDescent="0.25">
      <c r="A42" s="311" t="s">
        <v>111</v>
      </c>
      <c r="B42" s="329">
        <v>0</v>
      </c>
      <c r="C42" s="329">
        <v>0</v>
      </c>
      <c r="D42" s="329">
        <v>0</v>
      </c>
      <c r="E42" s="329">
        <v>0</v>
      </c>
      <c r="F42" s="330" t="str">
        <f t="shared" si="6"/>
        <v>-</v>
      </c>
      <c r="G42" s="329">
        <f t="shared" si="2"/>
        <v>0</v>
      </c>
      <c r="H42" s="330">
        <f t="shared" si="3"/>
        <v>0</v>
      </c>
      <c r="I42" s="322"/>
      <c r="J42" s="329">
        <v>13963</v>
      </c>
      <c r="K42" s="329">
        <v>11025</v>
      </c>
      <c r="L42" s="329">
        <v>10937</v>
      </c>
      <c r="M42" s="329">
        <v>11101</v>
      </c>
      <c r="N42" s="330">
        <f t="shared" si="4"/>
        <v>1.4994971198683427E-2</v>
      </c>
      <c r="O42" s="329">
        <f t="shared" si="5"/>
        <v>164</v>
      </c>
      <c r="P42" s="330">
        <f t="shared" si="7"/>
        <v>1.6206161173418917E-3</v>
      </c>
      <c r="Q42" s="303"/>
    </row>
    <row r="43" spans="1:17" ht="15" x14ac:dyDescent="0.25">
      <c r="A43" s="311" t="s">
        <v>112</v>
      </c>
      <c r="B43" s="329">
        <v>3803.0000000000005</v>
      </c>
      <c r="C43" s="329">
        <v>5510</v>
      </c>
      <c r="D43" s="329">
        <v>5415</v>
      </c>
      <c r="E43" s="329">
        <v>5029</v>
      </c>
      <c r="F43" s="330">
        <f t="shared" si="6"/>
        <v>-7.128347183748851E-2</v>
      </c>
      <c r="G43" s="329">
        <f t="shared" si="2"/>
        <v>-386</v>
      </c>
      <c r="H43" s="330">
        <f t="shared" si="3"/>
        <v>5.7933983597851296E-3</v>
      </c>
      <c r="I43" s="322"/>
      <c r="J43" s="329">
        <v>17474</v>
      </c>
      <c r="K43" s="329">
        <v>18348</v>
      </c>
      <c r="L43" s="329">
        <v>31998</v>
      </c>
      <c r="M43" s="329">
        <v>30083</v>
      </c>
      <c r="N43" s="330">
        <f t="shared" si="4"/>
        <v>-5.9847490468154296E-2</v>
      </c>
      <c r="O43" s="329">
        <f t="shared" si="5"/>
        <v>-1915</v>
      </c>
      <c r="P43" s="330">
        <f t="shared" si="7"/>
        <v>4.3917660263035879E-3</v>
      </c>
      <c r="Q43" s="303"/>
    </row>
    <row r="44" spans="1:17" ht="15" x14ac:dyDescent="0.25">
      <c r="A44" s="311" t="s">
        <v>42</v>
      </c>
      <c r="B44" s="329">
        <v>3769</v>
      </c>
      <c r="C44" s="329">
        <v>5172</v>
      </c>
      <c r="D44" s="329">
        <v>5415</v>
      </c>
      <c r="E44" s="329">
        <v>3802</v>
      </c>
      <c r="F44" s="330">
        <f t="shared" si="6"/>
        <v>-0.297876269621422</v>
      </c>
      <c r="G44" s="329">
        <f t="shared" si="2"/>
        <v>-1613</v>
      </c>
      <c r="H44" s="330">
        <f t="shared" si="3"/>
        <v>4.3798967118518712E-3</v>
      </c>
      <c r="I44" s="322"/>
      <c r="J44" s="329">
        <v>21750</v>
      </c>
      <c r="K44" s="329">
        <v>31246</v>
      </c>
      <c r="L44" s="329">
        <v>32687</v>
      </c>
      <c r="M44" s="329">
        <v>30813</v>
      </c>
      <c r="N44" s="330">
        <f t="shared" si="4"/>
        <v>-5.7331660904946902E-2</v>
      </c>
      <c r="O44" s="329">
        <f t="shared" si="5"/>
        <v>-1874</v>
      </c>
      <c r="P44" s="330">
        <f t="shared" si="7"/>
        <v>4.4983374852405828E-3</v>
      </c>
      <c r="Q44" s="303"/>
    </row>
    <row r="45" spans="1:17" ht="15" x14ac:dyDescent="0.25">
      <c r="A45" s="311" t="s">
        <v>113</v>
      </c>
      <c r="B45" s="329">
        <v>0</v>
      </c>
      <c r="C45" s="329">
        <v>0</v>
      </c>
      <c r="D45" s="329">
        <v>0</v>
      </c>
      <c r="E45" s="329">
        <v>0</v>
      </c>
      <c r="F45" s="330" t="str">
        <f t="shared" si="6"/>
        <v>-</v>
      </c>
      <c r="G45" s="329">
        <f t="shared" si="2"/>
        <v>0</v>
      </c>
      <c r="H45" s="330">
        <f t="shared" si="3"/>
        <v>0</v>
      </c>
      <c r="I45" s="322"/>
      <c r="J45" s="329">
        <v>0</v>
      </c>
      <c r="K45" s="329">
        <v>0</v>
      </c>
      <c r="L45" s="329">
        <v>0</v>
      </c>
      <c r="M45" s="329">
        <v>0</v>
      </c>
      <c r="N45" s="330" t="str">
        <f t="shared" si="4"/>
        <v>-</v>
      </c>
      <c r="O45" s="329">
        <f t="shared" si="5"/>
        <v>0</v>
      </c>
      <c r="P45" s="330">
        <f t="shared" si="7"/>
        <v>0</v>
      </c>
      <c r="Q45" s="303"/>
    </row>
    <row r="46" spans="1:17" ht="15" x14ac:dyDescent="0.25">
      <c r="A46" s="311" t="s">
        <v>26</v>
      </c>
      <c r="B46" s="329">
        <v>1877</v>
      </c>
      <c r="C46" s="329">
        <v>1740</v>
      </c>
      <c r="D46" s="329">
        <v>1</v>
      </c>
      <c r="E46" s="329">
        <v>149</v>
      </c>
      <c r="F46" s="330">
        <f t="shared" si="6"/>
        <v>148</v>
      </c>
      <c r="G46" s="329">
        <f t="shared" si="2"/>
        <v>148</v>
      </c>
      <c r="H46" s="330">
        <f t="shared" si="3"/>
        <v>1.7164771437820327E-4</v>
      </c>
      <c r="I46" s="322"/>
      <c r="J46" s="329">
        <v>5037</v>
      </c>
      <c r="K46" s="329">
        <v>5326</v>
      </c>
      <c r="L46" s="329">
        <v>6043</v>
      </c>
      <c r="M46" s="329">
        <v>177</v>
      </c>
      <c r="N46" s="330">
        <f t="shared" si="4"/>
        <v>-0.97070991229521764</v>
      </c>
      <c r="O46" s="329">
        <f t="shared" si="5"/>
        <v>-5866</v>
      </c>
      <c r="P46" s="330">
        <f t="shared" si="7"/>
        <v>2.5839929084723433E-5</v>
      </c>
      <c r="Q46" s="303"/>
    </row>
    <row r="47" spans="1:17" ht="15" x14ac:dyDescent="0.25">
      <c r="A47" s="311" t="s">
        <v>114</v>
      </c>
      <c r="B47" s="329">
        <v>988</v>
      </c>
      <c r="C47" s="329">
        <v>967</v>
      </c>
      <c r="D47" s="329">
        <v>1427</v>
      </c>
      <c r="E47" s="329">
        <v>1379</v>
      </c>
      <c r="F47" s="330">
        <f t="shared" si="6"/>
        <v>-3.3637000700770803E-2</v>
      </c>
      <c r="G47" s="329">
        <f t="shared" si="2"/>
        <v>-48</v>
      </c>
      <c r="H47" s="330">
        <f t="shared" si="3"/>
        <v>1.5886053565606867E-3</v>
      </c>
      <c r="I47" s="322"/>
      <c r="J47" s="329">
        <v>6222</v>
      </c>
      <c r="K47" s="329">
        <v>7766</v>
      </c>
      <c r="L47" s="329">
        <v>8696</v>
      </c>
      <c r="M47" s="329">
        <v>6174</v>
      </c>
      <c r="N47" s="330">
        <f t="shared" si="4"/>
        <v>-0.29001839926402939</v>
      </c>
      <c r="O47" s="329">
        <f t="shared" si="5"/>
        <v>-2522</v>
      </c>
      <c r="P47" s="330">
        <f t="shared" si="7"/>
        <v>9.0133176366713268E-4</v>
      </c>
      <c r="Q47" s="303"/>
    </row>
    <row r="48" spans="1:17" ht="15" x14ac:dyDescent="0.25">
      <c r="A48" s="311" t="s">
        <v>115</v>
      </c>
      <c r="B48" s="329">
        <f>IFERROR(B18-SUM(B19:B23)-SUM(B25:B47),"-")</f>
        <v>641</v>
      </c>
      <c r="C48" s="329">
        <f>IFERROR(C18-SUM(C19:C23)-SUM(C25:C47),"-")</f>
        <v>580.00000000005821</v>
      </c>
      <c r="D48" s="329">
        <f>IFERROR(D18-SUM(D19:D23)-SUM(D25:D47),"-")</f>
        <v>15</v>
      </c>
      <c r="E48" s="329">
        <f>IFERROR(E18-SUM(E19:E23)-SUM(E25:E47),"-")</f>
        <v>187</v>
      </c>
      <c r="F48" s="330">
        <f t="shared" si="6"/>
        <v>11.466666666666667</v>
      </c>
      <c r="G48" s="329">
        <f t="shared" si="2"/>
        <v>172</v>
      </c>
      <c r="H48" s="330">
        <f t="shared" si="3"/>
        <v>2.1542364153506049E-4</v>
      </c>
      <c r="I48" s="322"/>
      <c r="J48" s="329">
        <f>IFERROR(J18-SUM(J19:J23)-SUM(J25:J47),"-")</f>
        <v>1150</v>
      </c>
      <c r="K48" s="329">
        <f>IFERROR(K18-SUM(K19:K23)-SUM(K25:K47),"-")</f>
        <v>1603</v>
      </c>
      <c r="L48" s="329">
        <f>IFERROR(L18-SUM(L19:L23)-SUM(L25:L47),"-")</f>
        <v>1174</v>
      </c>
      <c r="M48" s="329">
        <f>IFERROR(M18-SUM(M19:M23)-SUM(M25:M47),"-")</f>
        <v>2370</v>
      </c>
      <c r="N48" s="330">
        <f t="shared" si="4"/>
        <v>1.0187393526405453</v>
      </c>
      <c r="O48" s="329">
        <f t="shared" si="5"/>
        <v>1196</v>
      </c>
      <c r="P48" s="330">
        <f t="shared" si="7"/>
        <v>3.4599227079544937E-4</v>
      </c>
      <c r="Q48" s="303"/>
    </row>
    <row r="49" spans="1:17" ht="21" x14ac:dyDescent="0.35">
      <c r="A49" s="321" t="s">
        <v>116</v>
      </c>
      <c r="B49" s="321"/>
      <c r="C49" s="321"/>
      <c r="D49" s="321"/>
      <c r="E49" s="321"/>
      <c r="F49" s="321"/>
      <c r="G49" s="321"/>
      <c r="H49" s="321"/>
      <c r="I49" s="321"/>
      <c r="J49" s="321"/>
      <c r="K49" s="321"/>
      <c r="L49" s="321"/>
      <c r="M49" s="321"/>
      <c r="N49" s="321"/>
      <c r="O49" s="321"/>
      <c r="P49" s="321"/>
      <c r="Q49" s="303"/>
    </row>
    <row r="50" spans="1:17" ht="15" x14ac:dyDescent="0.25">
      <c r="A50" s="67"/>
      <c r="B50" s="11" t="s">
        <v>154</v>
      </c>
      <c r="C50" s="12"/>
      <c r="D50" s="12"/>
      <c r="E50" s="12"/>
      <c r="F50" s="12"/>
      <c r="G50" s="12"/>
      <c r="H50" s="13"/>
      <c r="I50" s="322"/>
      <c r="J50" s="11" t="str">
        <f>CONCATENATE("acumulado ",B50)</f>
        <v>acumulado agosto</v>
      </c>
      <c r="K50" s="12"/>
      <c r="L50" s="12"/>
      <c r="M50" s="12"/>
      <c r="N50" s="12"/>
      <c r="O50" s="12"/>
      <c r="P50" s="13"/>
      <c r="Q50" s="303"/>
    </row>
    <row r="51" spans="1:17" ht="15" x14ac:dyDescent="0.25">
      <c r="A51" s="15"/>
      <c r="B51" s="17">
        <f>B$6</f>
        <v>2023</v>
      </c>
      <c r="C51" s="17">
        <f t="shared" ref="C51:E51" si="8">C$6</f>
        <v>2024</v>
      </c>
      <c r="D51" s="17">
        <f t="shared" si="8"/>
        <v>2025</v>
      </c>
      <c r="E51" s="17">
        <f t="shared" si="8"/>
        <v>2026</v>
      </c>
      <c r="F51" s="17" t="str">
        <f>CONCATENATE("var ",RIGHT(E51,2),"/",RIGHT(D51,2))</f>
        <v>var 26/25</v>
      </c>
      <c r="G51" s="17" t="str">
        <f>CONCATENATE("dif ",RIGHT(E51,2),"-",RIGHT(D51,2))</f>
        <v>dif 26-25</v>
      </c>
      <c r="H51" s="17" t="str">
        <f>CONCATENATE("cuota ",RIGHT(E51,2))</f>
        <v>cuota 26</v>
      </c>
      <c r="I51" s="322"/>
      <c r="J51" s="17">
        <f>J$6</f>
        <v>2023</v>
      </c>
      <c r="K51" s="17">
        <f t="shared" ref="K51:M51" si="9">K$6</f>
        <v>2024</v>
      </c>
      <c r="L51" s="17">
        <f t="shared" si="9"/>
        <v>2025</v>
      </c>
      <c r="M51" s="17">
        <f t="shared" si="9"/>
        <v>2026</v>
      </c>
      <c r="N51" s="17" t="str">
        <f>CONCATENATE("var ",RIGHT(M51,2),"/",RIGHT(L51,2))</f>
        <v>var 26/25</v>
      </c>
      <c r="O51" s="17" t="str">
        <f>CONCATENATE("dif ",RIGHT(M51,2),"-",RIGHT(L51,2))</f>
        <v>dif 26-25</v>
      </c>
      <c r="P51" s="17" t="str">
        <f>CONCATENATE("cuota ",RIGHT(M51,2))</f>
        <v>cuota 26</v>
      </c>
    </row>
    <row r="52" spans="1:17" ht="15" x14ac:dyDescent="0.25">
      <c r="A52" s="324" t="s">
        <v>93</v>
      </c>
      <c r="B52" s="325">
        <v>747123</v>
      </c>
      <c r="C52" s="325">
        <v>843109</v>
      </c>
      <c r="D52" s="325">
        <v>879811</v>
      </c>
      <c r="E52" s="325">
        <v>868057</v>
      </c>
      <c r="F52" s="326">
        <f>IFERROR(E52/D52-1,"-")</f>
        <v>-1.3359687478333382E-2</v>
      </c>
      <c r="G52" s="325">
        <f>IFERROR(E52-D52,"-")</f>
        <v>-11754</v>
      </c>
      <c r="H52" s="326">
        <f>E52/$E$52</f>
        <v>1</v>
      </c>
      <c r="I52" s="327"/>
      <c r="J52" s="325">
        <v>5919719</v>
      </c>
      <c r="K52" s="325">
        <v>6623235</v>
      </c>
      <c r="L52" s="325">
        <v>6913550</v>
      </c>
      <c r="M52" s="325">
        <v>6849864</v>
      </c>
      <c r="N52" s="326">
        <f>IFERROR(M52/L52-1,"-")</f>
        <v>-9.2117653014731626E-3</v>
      </c>
      <c r="O52" s="325">
        <f>IFERROR(M52-L52,"-")</f>
        <v>-63686</v>
      </c>
      <c r="P52" s="326">
        <f>M52/$M$52</f>
        <v>1</v>
      </c>
    </row>
    <row r="53" spans="1:17" ht="15" x14ac:dyDescent="0.25">
      <c r="A53" s="311" t="s">
        <v>117</v>
      </c>
      <c r="B53" s="329">
        <v>279348</v>
      </c>
      <c r="C53" s="329">
        <v>307068</v>
      </c>
      <c r="D53" s="329">
        <v>338536</v>
      </c>
      <c r="E53" s="329">
        <v>346608</v>
      </c>
      <c r="F53" s="330">
        <f>IFERROR(E53/D53-1,"-")</f>
        <v>2.3843845263133101E-2</v>
      </c>
      <c r="G53" s="329">
        <f>IFERROR(E53-D53,"-")</f>
        <v>8072</v>
      </c>
      <c r="H53" s="330">
        <f>E53/$E$52</f>
        <v>0.39929175157852537</v>
      </c>
      <c r="I53" s="322"/>
      <c r="J53" s="329">
        <v>2002957</v>
      </c>
      <c r="K53" s="329">
        <v>2201951</v>
      </c>
      <c r="L53" s="329">
        <v>2367075</v>
      </c>
      <c r="M53" s="329">
        <v>2444350</v>
      </c>
      <c r="N53" s="330">
        <f>IFERROR(M53/L53-1,"-")</f>
        <v>3.2645775904861507E-2</v>
      </c>
      <c r="O53" s="329">
        <f>IFERROR(M53-L53,"-")</f>
        <v>77275</v>
      </c>
      <c r="P53" s="330">
        <f>M53/$M$52</f>
        <v>0.35684650089403236</v>
      </c>
    </row>
    <row r="54" spans="1:17" ht="15" x14ac:dyDescent="0.25">
      <c r="A54" s="311" t="s">
        <v>118</v>
      </c>
      <c r="B54" s="329">
        <v>467775</v>
      </c>
      <c r="C54" s="329">
        <v>536041</v>
      </c>
      <c r="D54" s="329">
        <v>541275</v>
      </c>
      <c r="E54" s="329">
        <v>521449</v>
      </c>
      <c r="F54" s="330">
        <f>IFERROR(E54/D54-1,"-")</f>
        <v>-3.6628331254907387E-2</v>
      </c>
      <c r="G54" s="329">
        <f>IFERROR(E54-D54,"-")</f>
        <v>-19826</v>
      </c>
      <c r="H54" s="330">
        <f>E54/$E$52</f>
        <v>0.60070824842147463</v>
      </c>
      <c r="I54" s="322"/>
      <c r="J54" s="329">
        <v>3916762</v>
      </c>
      <c r="K54" s="329">
        <v>4421284</v>
      </c>
      <c r="L54" s="329">
        <v>4546475</v>
      </c>
      <c r="M54" s="329">
        <v>4405514</v>
      </c>
      <c r="N54" s="330">
        <f>IFERROR(M54/L54-1,"-")</f>
        <v>-3.1004459498842563E-2</v>
      </c>
      <c r="O54" s="329">
        <f>IFERROR(M54-L54,"-")</f>
        <v>-140961</v>
      </c>
      <c r="P54" s="330">
        <f>M54/$M$52</f>
        <v>0.64315349910596764</v>
      </c>
    </row>
    <row r="55" spans="1:17" ht="21" x14ac:dyDescent="0.35">
      <c r="A55" s="258" t="s">
        <v>119</v>
      </c>
      <c r="B55" s="258"/>
      <c r="C55" s="258"/>
      <c r="D55" s="258"/>
      <c r="E55" s="258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</row>
    <row r="56" spans="1:17" ht="15" x14ac:dyDescent="0.25">
      <c r="A56" s="67"/>
      <c r="B56" s="11" t="s">
        <v>154</v>
      </c>
      <c r="C56" s="12"/>
      <c r="D56" s="12"/>
      <c r="E56" s="12"/>
      <c r="F56" s="12"/>
      <c r="G56" s="12"/>
      <c r="H56" s="13"/>
      <c r="I56" s="343"/>
      <c r="J56" s="11" t="str">
        <f>CONCATENATE("acumulado ",B56)</f>
        <v>acumulado agosto</v>
      </c>
      <c r="K56" s="12"/>
      <c r="L56" s="12"/>
      <c r="M56" s="12"/>
      <c r="N56" s="12"/>
      <c r="O56" s="12"/>
      <c r="P56" s="13"/>
    </row>
    <row r="57" spans="1:17" ht="15" x14ac:dyDescent="0.25">
      <c r="A57" s="15"/>
      <c r="B57" s="17">
        <f>B$6</f>
        <v>2023</v>
      </c>
      <c r="C57" s="17">
        <f t="shared" ref="C57:E57" si="10">C$6</f>
        <v>2024</v>
      </c>
      <c r="D57" s="17">
        <f t="shared" si="10"/>
        <v>2025</v>
      </c>
      <c r="E57" s="17">
        <f t="shared" si="10"/>
        <v>2026</v>
      </c>
      <c r="F57" s="17" t="str">
        <f>CONCATENATE("var ",RIGHT(E57,2),"/",RIGHT(D57,2))</f>
        <v>var 26/25</v>
      </c>
      <c r="G57" s="17" t="str">
        <f>CONCATENATE("dif ",RIGHT(E57,2),"-",RIGHT(D57,2))</f>
        <v>dif 26-25</v>
      </c>
      <c r="H57" s="17" t="str">
        <f>CONCATENATE("cuota ",RIGHT(E57,2))</f>
        <v>cuota 26</v>
      </c>
      <c r="I57" s="343"/>
      <c r="J57" s="17">
        <f>J$6</f>
        <v>2023</v>
      </c>
      <c r="K57" s="17">
        <f t="shared" ref="K57:M57" si="11">K$6</f>
        <v>2024</v>
      </c>
      <c r="L57" s="17">
        <f t="shared" si="11"/>
        <v>2025</v>
      </c>
      <c r="M57" s="17">
        <f t="shared" si="11"/>
        <v>2026</v>
      </c>
      <c r="N57" s="17" t="str">
        <f>CONCATENATE("var ",RIGHT(M57,2),"/",RIGHT(L57,2))</f>
        <v>var 26/25</v>
      </c>
      <c r="O57" s="17" t="str">
        <f>CONCATENATE("dif ",RIGHT(M57,2),"-",RIGHT(L57,2))</f>
        <v>dif 26-25</v>
      </c>
      <c r="P57" s="17" t="str">
        <f>CONCATENATE("cuota ",RIGHT(M57,2))</f>
        <v>cuota 26</v>
      </c>
    </row>
    <row r="58" spans="1:17" ht="15" x14ac:dyDescent="0.25">
      <c r="A58" s="344" t="s">
        <v>93</v>
      </c>
      <c r="B58" s="345">
        <v>6095</v>
      </c>
      <c r="C58" s="345">
        <v>6725</v>
      </c>
      <c r="D58" s="345">
        <v>6835</v>
      </c>
      <c r="E58" s="345">
        <v>6933</v>
      </c>
      <c r="F58" s="346">
        <f>IFERROR(E58/D58-1,"-")</f>
        <v>1.4337966349670772E-2</v>
      </c>
      <c r="G58" s="345">
        <f>IFERROR(E58-D58,"-")</f>
        <v>98</v>
      </c>
      <c r="H58" s="346">
        <f>E58/$E$58</f>
        <v>1</v>
      </c>
      <c r="I58" s="347"/>
      <c r="J58" s="345">
        <v>47964</v>
      </c>
      <c r="K58" s="345">
        <v>52922</v>
      </c>
      <c r="L58" s="345">
        <v>55410</v>
      </c>
      <c r="M58" s="345">
        <v>55401</v>
      </c>
      <c r="N58" s="346">
        <f>IFERROR(M58/L58-1,"-")</f>
        <v>-1.6242555495393773E-4</v>
      </c>
      <c r="O58" s="345">
        <f>IFERROR(M58-L58,"-")</f>
        <v>-9</v>
      </c>
      <c r="P58" s="346">
        <f>M58/$M$58</f>
        <v>1</v>
      </c>
    </row>
    <row r="59" spans="1:17" ht="15" x14ac:dyDescent="0.25">
      <c r="A59" s="311" t="s">
        <v>94</v>
      </c>
      <c r="B59" s="329">
        <v>5704</v>
      </c>
      <c r="C59" s="329">
        <v>6334</v>
      </c>
      <c r="D59" s="329">
        <v>6465</v>
      </c>
      <c r="E59" s="329">
        <v>6561</v>
      </c>
      <c r="F59" s="330">
        <f t="shared" ref="F59:F60" si="12">IFERROR(E59/D59-1,"-")</f>
        <v>1.4849187935034758E-2</v>
      </c>
      <c r="G59" s="329">
        <f>IFERROR(E59-D59,"-")</f>
        <v>96</v>
      </c>
      <c r="H59" s="330">
        <f>E59/$E$58</f>
        <v>0.94634357421029858</v>
      </c>
      <c r="I59" s="343"/>
      <c r="J59" s="329">
        <v>44092</v>
      </c>
      <c r="K59" s="329">
        <v>48953</v>
      </c>
      <c r="L59" s="329">
        <v>51445</v>
      </c>
      <c r="M59" s="329">
        <v>51625</v>
      </c>
      <c r="N59" s="330">
        <f>IFERROR(M59/L59-1,"-")</f>
        <v>3.498882301486983E-3</v>
      </c>
      <c r="O59" s="329">
        <f>IFERROR(M59-L59,"-")</f>
        <v>180</v>
      </c>
      <c r="P59" s="330">
        <f>M59/$M$58</f>
        <v>0.93184238551650689</v>
      </c>
    </row>
    <row r="60" spans="1:17" ht="15" x14ac:dyDescent="0.25">
      <c r="A60" s="311" t="s">
        <v>95</v>
      </c>
      <c r="B60" s="329">
        <v>324</v>
      </c>
      <c r="C60" s="329">
        <v>331</v>
      </c>
      <c r="D60" s="329">
        <v>308</v>
      </c>
      <c r="E60" s="329">
        <v>302</v>
      </c>
      <c r="F60" s="330">
        <f t="shared" si="12"/>
        <v>-1.9480519480519431E-2</v>
      </c>
      <c r="G60" s="329">
        <f>IFERROR(E60-D60,"-")</f>
        <v>-6</v>
      </c>
      <c r="H60" s="330">
        <f>E60/$E$58</f>
        <v>4.3559786528198474E-2</v>
      </c>
      <c r="I60" s="343"/>
      <c r="J60" s="329">
        <v>3330</v>
      </c>
      <c r="K60" s="329">
        <v>3245</v>
      </c>
      <c r="L60" s="329">
        <v>3197</v>
      </c>
      <c r="M60" s="329">
        <v>3100</v>
      </c>
      <c r="N60" s="330">
        <f>IFERROR(M60/L60-1,"-")</f>
        <v>-3.034094463559589E-2</v>
      </c>
      <c r="O60" s="329">
        <f>IFERROR(M60-L60,"-")</f>
        <v>-97</v>
      </c>
      <c r="P60" s="330">
        <f>M60/$M$58</f>
        <v>5.5955668670240606E-2</v>
      </c>
    </row>
    <row r="61" spans="1:17" ht="21" x14ac:dyDescent="0.35">
      <c r="A61" s="258" t="s">
        <v>120</v>
      </c>
      <c r="B61" s="258"/>
      <c r="C61" s="258"/>
      <c r="D61" s="258"/>
      <c r="E61" s="258"/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258"/>
    </row>
    <row r="62" spans="1:17" ht="15" x14ac:dyDescent="0.25">
      <c r="A62" s="67"/>
      <c r="B62" s="11" t="s">
        <v>154</v>
      </c>
      <c r="C62" s="12"/>
      <c r="D62" s="12"/>
      <c r="E62" s="12"/>
      <c r="F62" s="12"/>
      <c r="G62" s="12"/>
      <c r="H62" s="13"/>
      <c r="I62" s="343"/>
      <c r="J62" s="11" t="str">
        <f>CONCATENATE("acumulado ",B62)</f>
        <v>acumulado agosto</v>
      </c>
      <c r="K62" s="12"/>
      <c r="L62" s="12"/>
      <c r="M62" s="12"/>
      <c r="N62" s="12"/>
      <c r="O62" s="12"/>
      <c r="P62" s="13"/>
    </row>
    <row r="63" spans="1:17" ht="15" x14ac:dyDescent="0.25">
      <c r="A63" s="15" t="s">
        <v>98</v>
      </c>
      <c r="B63" s="17">
        <f>B$6</f>
        <v>2023</v>
      </c>
      <c r="C63" s="17">
        <f t="shared" ref="C63:E63" si="13">C$6</f>
        <v>2024</v>
      </c>
      <c r="D63" s="17">
        <f t="shared" si="13"/>
        <v>2025</v>
      </c>
      <c r="E63" s="17">
        <f t="shared" si="13"/>
        <v>2026</v>
      </c>
      <c r="F63" s="17" t="str">
        <f>CONCATENATE("var ",RIGHT(E63,2),"/",RIGHT(D63,2))</f>
        <v>var 26/25</v>
      </c>
      <c r="G63" s="17" t="str">
        <f>CONCATENATE("dif ",RIGHT(E63,2),"-",RIGHT(D63,2))</f>
        <v>dif 26-25</v>
      </c>
      <c r="H63" s="17" t="str">
        <f>CONCATENATE("cuota ",RIGHT(E63,2))</f>
        <v>cuota 26</v>
      </c>
      <c r="I63" s="343"/>
      <c r="J63" s="17">
        <f>J$6</f>
        <v>2023</v>
      </c>
      <c r="K63" s="17">
        <f t="shared" ref="K63:M63" si="14">K$6</f>
        <v>2024</v>
      </c>
      <c r="L63" s="17">
        <f t="shared" si="14"/>
        <v>2025</v>
      </c>
      <c r="M63" s="17">
        <f t="shared" si="14"/>
        <v>2026</v>
      </c>
      <c r="N63" s="17" t="str">
        <f>CONCATENATE("var ",RIGHT(M63,2),"/",RIGHT(L63,2))</f>
        <v>var 26/25</v>
      </c>
      <c r="O63" s="17" t="str">
        <f>CONCATENATE("dif ",RIGHT(M63,2),"-",RIGHT(L63,2))</f>
        <v>dif 26-25</v>
      </c>
      <c r="P63" s="17" t="str">
        <f>CONCATENATE("cuota ",RIGHT(M63,2))</f>
        <v>cuota 26</v>
      </c>
    </row>
    <row r="64" spans="1:17" ht="15" x14ac:dyDescent="0.25">
      <c r="A64" s="348" t="s">
        <v>99</v>
      </c>
      <c r="B64" s="349">
        <v>6095</v>
      </c>
      <c r="C64" s="349">
        <v>6725</v>
      </c>
      <c r="D64" s="349">
        <v>6835</v>
      </c>
      <c r="E64" s="349">
        <v>6933</v>
      </c>
      <c r="F64" s="350">
        <f>IFERROR(E64/D64-1,"-")</f>
        <v>1.4337966349670772E-2</v>
      </c>
      <c r="G64" s="349">
        <f t="shared" ref="G64:G98" si="15">IFERROR(E64-D64,"-")</f>
        <v>98</v>
      </c>
      <c r="H64" s="350">
        <f t="shared" ref="H64:H73" si="16">IFERROR(E64/$E$64,"-")</f>
        <v>1</v>
      </c>
      <c r="I64" s="347"/>
      <c r="J64" s="349">
        <v>47964</v>
      </c>
      <c r="K64" s="349">
        <v>52922</v>
      </c>
      <c r="L64" s="349">
        <v>55410</v>
      </c>
      <c r="M64" s="349">
        <v>55401</v>
      </c>
      <c r="N64" s="350">
        <f t="shared" ref="N64:N98" si="17">IFERROR(M64/L64-1,"-")</f>
        <v>-1.6242555495393773E-4</v>
      </c>
      <c r="O64" s="349">
        <f t="shared" ref="O64:O98" si="18">IFERROR(M64-L64,"-")</f>
        <v>-9</v>
      </c>
      <c r="P64" s="350">
        <f>M64/$M$64</f>
        <v>1</v>
      </c>
    </row>
    <row r="65" spans="1:16" ht="15" x14ac:dyDescent="0.25">
      <c r="A65" s="351" t="s">
        <v>100</v>
      </c>
      <c r="B65" s="352">
        <v>3683</v>
      </c>
      <c r="C65" s="352">
        <v>4021</v>
      </c>
      <c r="D65" s="352">
        <v>4089</v>
      </c>
      <c r="E65" s="352">
        <v>4258</v>
      </c>
      <c r="F65" s="353">
        <f t="shared" ref="F65:F98" si="19">IFERROR(E65/D65-1,"-")</f>
        <v>4.1330398630472054E-2</v>
      </c>
      <c r="G65" s="352">
        <f t="shared" si="15"/>
        <v>169</v>
      </c>
      <c r="H65" s="353">
        <f t="shared" si="16"/>
        <v>0.61416414250685125</v>
      </c>
      <c r="I65" s="354"/>
      <c r="J65" s="352">
        <v>26573</v>
      </c>
      <c r="K65" s="352">
        <v>29275</v>
      </c>
      <c r="L65" s="352">
        <v>30225</v>
      </c>
      <c r="M65" s="352">
        <v>31269</v>
      </c>
      <c r="N65" s="353">
        <f t="shared" si="17"/>
        <v>3.4540942928039664E-2</v>
      </c>
      <c r="O65" s="352">
        <f t="shared" si="18"/>
        <v>1044</v>
      </c>
      <c r="P65" s="353">
        <f t="shared" ref="P65:P97" si="20">M65/$M$64</f>
        <v>0.56441219472572701</v>
      </c>
    </row>
    <row r="66" spans="1:16" ht="15" x14ac:dyDescent="0.25">
      <c r="A66" s="311" t="s">
        <v>101</v>
      </c>
      <c r="B66" s="329">
        <v>2516</v>
      </c>
      <c r="C66" s="329">
        <v>2619</v>
      </c>
      <c r="D66" s="329">
        <v>2547</v>
      </c>
      <c r="E66" s="329">
        <v>2724</v>
      </c>
      <c r="F66" s="330">
        <f t="shared" si="19"/>
        <v>6.9493521790341628E-2</v>
      </c>
      <c r="G66" s="329">
        <f t="shared" si="15"/>
        <v>177</v>
      </c>
      <c r="H66" s="330">
        <f t="shared" si="16"/>
        <v>0.3929035049762008</v>
      </c>
      <c r="I66" s="343"/>
      <c r="J66" s="329">
        <v>17932</v>
      </c>
      <c r="K66" s="329">
        <v>19079</v>
      </c>
      <c r="L66" s="329">
        <v>19202</v>
      </c>
      <c r="M66" s="329">
        <v>20215</v>
      </c>
      <c r="N66" s="330">
        <f t="shared" si="17"/>
        <v>5.2754921362358154E-2</v>
      </c>
      <c r="O66" s="329">
        <f t="shared" si="18"/>
        <v>1013</v>
      </c>
      <c r="P66" s="330">
        <f t="shared" si="20"/>
        <v>0.364885110377069</v>
      </c>
    </row>
    <row r="67" spans="1:16" ht="15" x14ac:dyDescent="0.25">
      <c r="A67" s="311" t="s">
        <v>102</v>
      </c>
      <c r="B67" s="329">
        <v>1167</v>
      </c>
      <c r="C67" s="329">
        <v>1402</v>
      </c>
      <c r="D67" s="329">
        <v>1542</v>
      </c>
      <c r="E67" s="329">
        <v>1534</v>
      </c>
      <c r="F67" s="330">
        <f t="shared" si="19"/>
        <v>-5.188067444876765E-3</v>
      </c>
      <c r="G67" s="329">
        <f t="shared" si="15"/>
        <v>-8</v>
      </c>
      <c r="H67" s="330">
        <f t="shared" si="16"/>
        <v>0.22126063753065051</v>
      </c>
      <c r="I67" s="343"/>
      <c r="J67" s="329">
        <v>8641</v>
      </c>
      <c r="K67" s="329">
        <v>10196</v>
      </c>
      <c r="L67" s="329">
        <v>11023</v>
      </c>
      <c r="M67" s="329">
        <v>11054</v>
      </c>
      <c r="N67" s="330">
        <f t="shared" si="17"/>
        <v>2.8123015513017435E-3</v>
      </c>
      <c r="O67" s="329">
        <f t="shared" si="18"/>
        <v>31</v>
      </c>
      <c r="P67" s="330">
        <f t="shared" si="20"/>
        <v>0.19952708434865796</v>
      </c>
    </row>
    <row r="68" spans="1:16" ht="15" x14ac:dyDescent="0.25">
      <c r="A68" s="351" t="s">
        <v>103</v>
      </c>
      <c r="B68" s="352">
        <f>B64-B65</f>
        <v>2412</v>
      </c>
      <c r="C68" s="352">
        <f>C64-C65</f>
        <v>2704</v>
      </c>
      <c r="D68" s="352">
        <f>D64-D65</f>
        <v>2746</v>
      </c>
      <c r="E68" s="352">
        <f>E64-E65</f>
        <v>2675</v>
      </c>
      <c r="F68" s="353">
        <f t="shared" si="19"/>
        <v>-2.5855790240349563E-2</v>
      </c>
      <c r="G68" s="352">
        <f t="shared" si="15"/>
        <v>-71</v>
      </c>
      <c r="H68" s="353">
        <f t="shared" si="16"/>
        <v>0.38583585749314869</v>
      </c>
      <c r="I68" s="354"/>
      <c r="J68" s="352">
        <f>J64-J65</f>
        <v>21391</v>
      </c>
      <c r="K68" s="352">
        <f>K64-K65</f>
        <v>23647</v>
      </c>
      <c r="L68" s="352">
        <f>L64-L65</f>
        <v>25185</v>
      </c>
      <c r="M68" s="352">
        <f>M64-M65</f>
        <v>24132</v>
      </c>
      <c r="N68" s="353">
        <f t="shared" si="17"/>
        <v>-4.1810601548540771E-2</v>
      </c>
      <c r="O68" s="352">
        <f t="shared" si="18"/>
        <v>-1053</v>
      </c>
      <c r="P68" s="353">
        <f t="shared" si="20"/>
        <v>0.43558780527427304</v>
      </c>
    </row>
    <row r="69" spans="1:16" ht="15" x14ac:dyDescent="0.25">
      <c r="A69" s="311" t="s">
        <v>29</v>
      </c>
      <c r="B69" s="329">
        <v>1123</v>
      </c>
      <c r="C69" s="329">
        <v>1246</v>
      </c>
      <c r="D69" s="329">
        <v>1283</v>
      </c>
      <c r="E69" s="329">
        <v>1271</v>
      </c>
      <c r="F69" s="330">
        <f t="shared" si="19"/>
        <v>-9.3530787217459554E-3</v>
      </c>
      <c r="G69" s="329">
        <f t="shared" si="15"/>
        <v>-12</v>
      </c>
      <c r="H69" s="330">
        <f t="shared" si="16"/>
        <v>0.18332612144814656</v>
      </c>
      <c r="I69" s="343"/>
      <c r="J69" s="329">
        <v>9236</v>
      </c>
      <c r="K69" s="329">
        <v>10148</v>
      </c>
      <c r="L69" s="329">
        <v>10811</v>
      </c>
      <c r="M69" s="329">
        <v>10572</v>
      </c>
      <c r="N69" s="330">
        <f t="shared" si="17"/>
        <v>-2.2107113125520272E-2</v>
      </c>
      <c r="O69" s="329">
        <f t="shared" si="18"/>
        <v>-239</v>
      </c>
      <c r="P69" s="330">
        <f t="shared" si="20"/>
        <v>0.19082688038122056</v>
      </c>
    </row>
    <row r="70" spans="1:16" ht="15" x14ac:dyDescent="0.25">
      <c r="A70" s="311" t="s">
        <v>22</v>
      </c>
      <c r="B70" s="329">
        <v>264</v>
      </c>
      <c r="C70" s="329">
        <v>262</v>
      </c>
      <c r="D70" s="329">
        <v>289</v>
      </c>
      <c r="E70" s="329">
        <v>227</v>
      </c>
      <c r="F70" s="330">
        <f t="shared" si="19"/>
        <v>-0.2145328719723183</v>
      </c>
      <c r="G70" s="329">
        <f t="shared" si="15"/>
        <v>-62</v>
      </c>
      <c r="H70" s="330">
        <f t="shared" si="16"/>
        <v>3.2741958748016733E-2</v>
      </c>
      <c r="I70" s="343"/>
      <c r="J70" s="329">
        <v>3089</v>
      </c>
      <c r="K70" s="329">
        <v>3204</v>
      </c>
      <c r="L70" s="329">
        <v>3595</v>
      </c>
      <c r="M70" s="329">
        <v>3027</v>
      </c>
      <c r="N70" s="330">
        <f t="shared" si="17"/>
        <v>-0.15799721835883174</v>
      </c>
      <c r="O70" s="329">
        <f t="shared" si="18"/>
        <v>-568</v>
      </c>
      <c r="P70" s="330">
        <f t="shared" si="20"/>
        <v>5.463800292413494E-2</v>
      </c>
    </row>
    <row r="71" spans="1:16" ht="15" x14ac:dyDescent="0.25">
      <c r="A71" s="311" t="s">
        <v>104</v>
      </c>
      <c r="B71" s="329">
        <v>141</v>
      </c>
      <c r="C71" s="329">
        <v>149</v>
      </c>
      <c r="D71" s="329">
        <v>142</v>
      </c>
      <c r="E71" s="329">
        <v>142</v>
      </c>
      <c r="F71" s="330">
        <f t="shared" si="19"/>
        <v>0</v>
      </c>
      <c r="G71" s="329">
        <f t="shared" si="15"/>
        <v>0</v>
      </c>
      <c r="H71" s="330">
        <f t="shared" si="16"/>
        <v>2.0481753930477426E-2</v>
      </c>
      <c r="I71" s="343"/>
      <c r="J71" s="329">
        <v>1056</v>
      </c>
      <c r="K71" s="329">
        <v>1102</v>
      </c>
      <c r="L71" s="329">
        <v>1172</v>
      </c>
      <c r="M71" s="329">
        <v>1193</v>
      </c>
      <c r="N71" s="330">
        <f t="shared" si="17"/>
        <v>1.7918088737201465E-2</v>
      </c>
      <c r="O71" s="329">
        <f t="shared" si="18"/>
        <v>21</v>
      </c>
      <c r="P71" s="330">
        <f t="shared" si="20"/>
        <v>2.1533907330192597E-2</v>
      </c>
    </row>
    <row r="72" spans="1:16" ht="15" x14ac:dyDescent="0.25">
      <c r="A72" s="311" t="s">
        <v>105</v>
      </c>
      <c r="B72" s="329">
        <v>103</v>
      </c>
      <c r="C72" s="329">
        <v>116</v>
      </c>
      <c r="D72" s="329">
        <v>113</v>
      </c>
      <c r="E72" s="329">
        <v>110</v>
      </c>
      <c r="F72" s="330">
        <f t="shared" si="19"/>
        <v>-2.6548672566371723E-2</v>
      </c>
      <c r="G72" s="329">
        <f t="shared" si="15"/>
        <v>-3</v>
      </c>
      <c r="H72" s="330">
        <f t="shared" si="16"/>
        <v>1.5866147410933219E-2</v>
      </c>
      <c r="I72" s="343"/>
      <c r="J72" s="329">
        <v>848</v>
      </c>
      <c r="K72" s="329">
        <v>860</v>
      </c>
      <c r="L72" s="329">
        <v>819</v>
      </c>
      <c r="M72" s="329">
        <v>822</v>
      </c>
      <c r="N72" s="330">
        <f t="shared" si="17"/>
        <v>3.66300366300365E-3</v>
      </c>
      <c r="O72" s="329">
        <f t="shared" si="18"/>
        <v>3</v>
      </c>
      <c r="P72" s="330">
        <f t="shared" si="20"/>
        <v>1.4837277305463799E-2</v>
      </c>
    </row>
    <row r="73" spans="1:16" ht="15" x14ac:dyDescent="0.25">
      <c r="A73" s="311" t="s">
        <v>28</v>
      </c>
      <c r="B73" s="329">
        <v>13</v>
      </c>
      <c r="C73" s="329">
        <v>14</v>
      </c>
      <c r="D73" s="329">
        <v>14</v>
      </c>
      <c r="E73" s="329">
        <v>15</v>
      </c>
      <c r="F73" s="330">
        <f t="shared" si="19"/>
        <v>7.1428571428571397E-2</v>
      </c>
      <c r="G73" s="329">
        <f t="shared" si="15"/>
        <v>1</v>
      </c>
      <c r="H73" s="330">
        <f t="shared" si="16"/>
        <v>2.1635655560363477E-3</v>
      </c>
      <c r="I73" s="343"/>
      <c r="J73" s="329">
        <v>125</v>
      </c>
      <c r="K73" s="329">
        <v>137</v>
      </c>
      <c r="L73" s="329">
        <v>132</v>
      </c>
      <c r="M73" s="329">
        <v>135</v>
      </c>
      <c r="N73" s="330">
        <f t="shared" si="17"/>
        <v>2.2727272727272707E-2</v>
      </c>
      <c r="O73" s="329">
        <f t="shared" si="18"/>
        <v>3</v>
      </c>
      <c r="P73" s="330">
        <f t="shared" si="20"/>
        <v>2.4367791195104784E-3</v>
      </c>
    </row>
    <row r="74" spans="1:16" ht="15" x14ac:dyDescent="0.25">
      <c r="A74" s="311" t="s">
        <v>106</v>
      </c>
      <c r="B74" s="329">
        <f>B75+B76+B77+B78</f>
        <v>32</v>
      </c>
      <c r="C74" s="329">
        <f>C75+C76+C77+C78</f>
        <v>21</v>
      </c>
      <c r="D74" s="329">
        <f>D75+D76+D77+D78</f>
        <v>16</v>
      </c>
      <c r="E74" s="329">
        <f>E75+E76+E77+E78</f>
        <v>12</v>
      </c>
      <c r="F74" s="330">
        <f>IFERROR(E74/D74-1,"-")</f>
        <v>-0.25</v>
      </c>
      <c r="G74" s="329">
        <f t="shared" si="15"/>
        <v>-4</v>
      </c>
      <c r="H74" s="330">
        <f>IFERROR(E74/$E$7,"-")</f>
        <v>1.3823976996902277E-5</v>
      </c>
      <c r="I74" s="343"/>
      <c r="J74" s="329">
        <f>J75+J76+J77+J78</f>
        <v>1099</v>
      </c>
      <c r="K74" s="329">
        <f>K75+K76+K77+K78</f>
        <v>1067</v>
      </c>
      <c r="L74" s="329">
        <f>L75+L76+L77+L78</f>
        <v>949</v>
      </c>
      <c r="M74" s="329">
        <f>M75+M76+M77+M78</f>
        <v>839</v>
      </c>
      <c r="N74" s="330">
        <f t="shared" si="17"/>
        <v>-0.1159114857744995</v>
      </c>
      <c r="O74" s="329">
        <f t="shared" si="18"/>
        <v>-110</v>
      </c>
      <c r="P74" s="330">
        <f t="shared" ref="P74" si="21">M74/$M$14</f>
        <v>1.2248418362758735E-4</v>
      </c>
    </row>
    <row r="75" spans="1:16" ht="15" x14ac:dyDescent="0.25">
      <c r="A75" s="311" t="s">
        <v>27</v>
      </c>
      <c r="B75" s="329">
        <v>0</v>
      </c>
      <c r="C75" s="329">
        <v>0</v>
      </c>
      <c r="D75" s="329">
        <v>0</v>
      </c>
      <c r="E75" s="329">
        <v>0</v>
      </c>
      <c r="F75" s="330" t="str">
        <f t="shared" si="19"/>
        <v>-</v>
      </c>
      <c r="G75" s="329">
        <f t="shared" si="15"/>
        <v>0</v>
      </c>
      <c r="H75" s="330">
        <f t="shared" ref="H75:H97" si="22">IFERROR(E75/$E$64,"-")</f>
        <v>0</v>
      </c>
      <c r="I75" s="343"/>
      <c r="J75" s="329">
        <v>250</v>
      </c>
      <c r="K75" s="329">
        <v>263</v>
      </c>
      <c r="L75" s="329">
        <v>231</v>
      </c>
      <c r="M75" s="329">
        <v>202</v>
      </c>
      <c r="N75" s="330">
        <f t="shared" si="17"/>
        <v>-0.12554112554112551</v>
      </c>
      <c r="O75" s="329">
        <f t="shared" si="18"/>
        <v>-29</v>
      </c>
      <c r="P75" s="330">
        <f t="shared" si="20"/>
        <v>3.6461435714156784E-3</v>
      </c>
    </row>
    <row r="76" spans="1:16" ht="15" x14ac:dyDescent="0.25">
      <c r="A76" s="311" t="s">
        <v>37</v>
      </c>
      <c r="B76" s="329">
        <v>5</v>
      </c>
      <c r="C76" s="329">
        <v>0</v>
      </c>
      <c r="D76" s="329">
        <v>0</v>
      </c>
      <c r="E76" s="329">
        <v>1</v>
      </c>
      <c r="F76" s="330" t="str">
        <f t="shared" si="19"/>
        <v>-</v>
      </c>
      <c r="G76" s="329">
        <f t="shared" si="15"/>
        <v>1</v>
      </c>
      <c r="H76" s="330">
        <f t="shared" si="22"/>
        <v>1.4423770373575654E-4</v>
      </c>
      <c r="I76" s="343"/>
      <c r="J76" s="329">
        <v>234</v>
      </c>
      <c r="K76" s="329">
        <v>226</v>
      </c>
      <c r="L76" s="329">
        <v>180</v>
      </c>
      <c r="M76" s="329">
        <v>165</v>
      </c>
      <c r="N76" s="330">
        <f t="shared" si="17"/>
        <v>-8.333333333333337E-2</v>
      </c>
      <c r="O76" s="329">
        <f t="shared" si="18"/>
        <v>-15</v>
      </c>
      <c r="P76" s="330">
        <f t="shared" si="20"/>
        <v>2.9782855905128068E-3</v>
      </c>
    </row>
    <row r="77" spans="1:16" ht="15" x14ac:dyDescent="0.25">
      <c r="A77" s="311" t="s">
        <v>25</v>
      </c>
      <c r="B77" s="329">
        <v>13</v>
      </c>
      <c r="C77" s="329">
        <v>10</v>
      </c>
      <c r="D77" s="329">
        <v>10</v>
      </c>
      <c r="E77" s="329">
        <v>6</v>
      </c>
      <c r="F77" s="330">
        <f t="shared" si="19"/>
        <v>-0.4</v>
      </c>
      <c r="G77" s="329">
        <f t="shared" si="15"/>
        <v>-4</v>
      </c>
      <c r="H77" s="330">
        <f t="shared" si="22"/>
        <v>8.6542622241453913E-4</v>
      </c>
      <c r="I77" s="343"/>
      <c r="J77" s="329">
        <v>390</v>
      </c>
      <c r="K77" s="329">
        <v>327</v>
      </c>
      <c r="L77" s="329">
        <v>314</v>
      </c>
      <c r="M77" s="329">
        <v>269</v>
      </c>
      <c r="N77" s="330">
        <f t="shared" si="17"/>
        <v>-0.14331210191082799</v>
      </c>
      <c r="O77" s="329">
        <f t="shared" si="18"/>
        <v>-45</v>
      </c>
      <c r="P77" s="330">
        <f t="shared" si="20"/>
        <v>4.8555080233208788E-3</v>
      </c>
    </row>
    <row r="78" spans="1:16" ht="15" x14ac:dyDescent="0.25">
      <c r="A78" s="311" t="s">
        <v>36</v>
      </c>
      <c r="B78" s="329">
        <v>14</v>
      </c>
      <c r="C78" s="329">
        <v>11</v>
      </c>
      <c r="D78" s="329">
        <v>6</v>
      </c>
      <c r="E78" s="329">
        <v>5</v>
      </c>
      <c r="F78" s="330">
        <f t="shared" si="19"/>
        <v>-0.16666666666666663</v>
      </c>
      <c r="G78" s="329">
        <f t="shared" si="15"/>
        <v>-1</v>
      </c>
      <c r="H78" s="330">
        <f t="shared" si="22"/>
        <v>7.2118851867878264E-4</v>
      </c>
      <c r="I78" s="343"/>
      <c r="J78" s="329">
        <v>225</v>
      </c>
      <c r="K78" s="329">
        <v>251</v>
      </c>
      <c r="L78" s="329">
        <v>224</v>
      </c>
      <c r="M78" s="329">
        <v>203</v>
      </c>
      <c r="N78" s="330">
        <f t="shared" si="17"/>
        <v>-9.375E-2</v>
      </c>
      <c r="O78" s="329">
        <f t="shared" si="18"/>
        <v>-21</v>
      </c>
      <c r="P78" s="330">
        <f t="shared" si="20"/>
        <v>3.6641937871157559E-3</v>
      </c>
    </row>
    <row r="79" spans="1:16" ht="15" x14ac:dyDescent="0.25">
      <c r="A79" s="311" t="s">
        <v>30</v>
      </c>
      <c r="B79" s="329">
        <v>110</v>
      </c>
      <c r="C79" s="329">
        <v>159</v>
      </c>
      <c r="D79" s="329">
        <v>162</v>
      </c>
      <c r="E79" s="329">
        <v>207</v>
      </c>
      <c r="F79" s="330">
        <f t="shared" si="19"/>
        <v>0.27777777777777768</v>
      </c>
      <c r="G79" s="329">
        <f t="shared" si="15"/>
        <v>45</v>
      </c>
      <c r="H79" s="330">
        <f t="shared" si="22"/>
        <v>2.98572046733016E-2</v>
      </c>
      <c r="I79" s="343"/>
      <c r="J79" s="329">
        <v>973</v>
      </c>
      <c r="K79" s="329">
        <v>1086</v>
      </c>
      <c r="L79" s="329">
        <v>1137</v>
      </c>
      <c r="M79" s="329">
        <v>1323</v>
      </c>
      <c r="N79" s="330">
        <f t="shared" si="17"/>
        <v>0.16358839050131935</v>
      </c>
      <c r="O79" s="329">
        <f t="shared" si="18"/>
        <v>186</v>
      </c>
      <c r="P79" s="330">
        <f t="shared" si="20"/>
        <v>2.3880435371202685E-2</v>
      </c>
    </row>
    <row r="80" spans="1:16" ht="15" x14ac:dyDescent="0.25">
      <c r="A80" s="311" t="s">
        <v>35</v>
      </c>
      <c r="B80" s="329">
        <v>140</v>
      </c>
      <c r="C80" s="329">
        <v>176</v>
      </c>
      <c r="D80" s="329">
        <v>182</v>
      </c>
      <c r="E80" s="329">
        <v>154</v>
      </c>
      <c r="F80" s="330">
        <f t="shared" si="19"/>
        <v>-0.15384615384615385</v>
      </c>
      <c r="G80" s="329">
        <f t="shared" si="15"/>
        <v>-28</v>
      </c>
      <c r="H80" s="330">
        <f t="shared" si="22"/>
        <v>2.2212606375306504E-2</v>
      </c>
      <c r="I80" s="343"/>
      <c r="J80" s="329">
        <v>1181</v>
      </c>
      <c r="K80" s="329">
        <v>1502</v>
      </c>
      <c r="L80" s="329">
        <v>1626</v>
      </c>
      <c r="M80" s="329">
        <v>1466</v>
      </c>
      <c r="N80" s="330">
        <f t="shared" si="17"/>
        <v>-9.8400984009840098E-2</v>
      </c>
      <c r="O80" s="329">
        <f t="shared" si="18"/>
        <v>-160</v>
      </c>
      <c r="P80" s="330">
        <f t="shared" si="20"/>
        <v>2.6461616216313787E-2</v>
      </c>
    </row>
    <row r="81" spans="1:16" ht="15" x14ac:dyDescent="0.25">
      <c r="A81" s="311" t="s">
        <v>43</v>
      </c>
      <c r="B81" s="329">
        <v>77</v>
      </c>
      <c r="C81" s="329">
        <v>101</v>
      </c>
      <c r="D81" s="329">
        <v>92</v>
      </c>
      <c r="E81" s="329">
        <v>87</v>
      </c>
      <c r="F81" s="330">
        <f t="shared" si="19"/>
        <v>-5.4347826086956541E-2</v>
      </c>
      <c r="G81" s="329">
        <f t="shared" si="15"/>
        <v>-5</v>
      </c>
      <c r="H81" s="330">
        <f t="shared" si="22"/>
        <v>1.2548680225010819E-2</v>
      </c>
      <c r="I81" s="343"/>
      <c r="J81" s="329">
        <v>477</v>
      </c>
      <c r="K81" s="329">
        <v>726</v>
      </c>
      <c r="L81" s="329">
        <v>803</v>
      </c>
      <c r="M81" s="329">
        <v>853</v>
      </c>
      <c r="N81" s="330">
        <f t="shared" si="17"/>
        <v>6.2266500622665033E-2</v>
      </c>
      <c r="O81" s="329">
        <f t="shared" si="18"/>
        <v>50</v>
      </c>
      <c r="P81" s="330">
        <f t="shared" si="20"/>
        <v>1.5396833992166207E-2</v>
      </c>
    </row>
    <row r="82" spans="1:16" ht="15" x14ac:dyDescent="0.25">
      <c r="A82" s="311" t="s">
        <v>33</v>
      </c>
      <c r="B82" s="329">
        <v>84</v>
      </c>
      <c r="C82" s="329">
        <v>115</v>
      </c>
      <c r="D82" s="329">
        <v>130</v>
      </c>
      <c r="E82" s="329">
        <v>133</v>
      </c>
      <c r="F82" s="330">
        <f t="shared" si="19"/>
        <v>2.3076923076922995E-2</v>
      </c>
      <c r="G82" s="329">
        <f t="shared" si="15"/>
        <v>3</v>
      </c>
      <c r="H82" s="330">
        <f t="shared" si="22"/>
        <v>1.9183614596855619E-2</v>
      </c>
      <c r="I82" s="343"/>
      <c r="J82" s="329">
        <v>673</v>
      </c>
      <c r="K82" s="329">
        <v>925</v>
      </c>
      <c r="L82" s="329">
        <v>1076</v>
      </c>
      <c r="M82" s="329">
        <v>1098</v>
      </c>
      <c r="N82" s="330">
        <f t="shared" si="17"/>
        <v>2.0446096654274992E-2</v>
      </c>
      <c r="O82" s="329">
        <f t="shared" si="18"/>
        <v>22</v>
      </c>
      <c r="P82" s="330">
        <f t="shared" si="20"/>
        <v>1.9819136838685223E-2</v>
      </c>
    </row>
    <row r="83" spans="1:16" ht="15" x14ac:dyDescent="0.25">
      <c r="A83" s="311" t="s">
        <v>44</v>
      </c>
      <c r="B83" s="329">
        <v>56</v>
      </c>
      <c r="C83" s="329">
        <v>49</v>
      </c>
      <c r="D83" s="329">
        <v>53</v>
      </c>
      <c r="E83" s="329">
        <v>53</v>
      </c>
      <c r="F83" s="330">
        <f t="shared" si="19"/>
        <v>0</v>
      </c>
      <c r="G83" s="329">
        <f t="shared" si="15"/>
        <v>0</v>
      </c>
      <c r="H83" s="330">
        <f t="shared" si="22"/>
        <v>7.6445982979950963E-3</v>
      </c>
      <c r="I83" s="343"/>
      <c r="J83" s="329">
        <v>574</v>
      </c>
      <c r="K83" s="329">
        <v>522</v>
      </c>
      <c r="L83" s="329">
        <v>555</v>
      </c>
      <c r="M83" s="329">
        <v>514</v>
      </c>
      <c r="N83" s="330">
        <f t="shared" si="17"/>
        <v>-7.3873873873873896E-2</v>
      </c>
      <c r="O83" s="329">
        <f t="shared" si="18"/>
        <v>-41</v>
      </c>
      <c r="P83" s="330">
        <f t="shared" si="20"/>
        <v>9.2778108698398937E-3</v>
      </c>
    </row>
    <row r="84" spans="1:16" ht="15" x14ac:dyDescent="0.25">
      <c r="A84" s="311" t="s">
        <v>23</v>
      </c>
      <c r="B84" s="329">
        <v>38</v>
      </c>
      <c r="C84" s="329">
        <v>41</v>
      </c>
      <c r="D84" s="329">
        <v>34</v>
      </c>
      <c r="E84" s="329">
        <v>31</v>
      </c>
      <c r="F84" s="330">
        <f t="shared" si="19"/>
        <v>-8.8235294117647078E-2</v>
      </c>
      <c r="G84" s="329">
        <f t="shared" si="15"/>
        <v>-3</v>
      </c>
      <c r="H84" s="330">
        <f t="shared" si="22"/>
        <v>4.4713688158084519E-3</v>
      </c>
      <c r="I84" s="343"/>
      <c r="J84" s="329">
        <v>317</v>
      </c>
      <c r="K84" s="329">
        <v>399</v>
      </c>
      <c r="L84" s="329">
        <v>370</v>
      </c>
      <c r="M84" s="329">
        <v>350</v>
      </c>
      <c r="N84" s="330">
        <f t="shared" si="17"/>
        <v>-5.4054054054054057E-2</v>
      </c>
      <c r="O84" s="329">
        <f t="shared" si="18"/>
        <v>-20</v>
      </c>
      <c r="P84" s="330">
        <f t="shared" si="20"/>
        <v>6.3175754950271657E-3</v>
      </c>
    </row>
    <row r="85" spans="1:16" ht="15" x14ac:dyDescent="0.25">
      <c r="A85" s="311" t="s">
        <v>40</v>
      </c>
      <c r="B85" s="329">
        <v>73</v>
      </c>
      <c r="C85" s="329">
        <v>54</v>
      </c>
      <c r="D85" s="329">
        <v>62</v>
      </c>
      <c r="E85" s="329">
        <v>64</v>
      </c>
      <c r="F85" s="330">
        <f t="shared" si="19"/>
        <v>3.2258064516129004E-2</v>
      </c>
      <c r="G85" s="329">
        <f t="shared" si="15"/>
        <v>2</v>
      </c>
      <c r="H85" s="330">
        <f t="shared" si="22"/>
        <v>9.2312130390884185E-3</v>
      </c>
      <c r="I85" s="343"/>
      <c r="J85" s="329">
        <v>479</v>
      </c>
      <c r="K85" s="329">
        <v>338</v>
      </c>
      <c r="L85" s="329">
        <v>381</v>
      </c>
      <c r="M85" s="329">
        <v>405</v>
      </c>
      <c r="N85" s="330">
        <f t="shared" si="17"/>
        <v>6.2992125984252079E-2</v>
      </c>
      <c r="O85" s="329">
        <f t="shared" si="18"/>
        <v>24</v>
      </c>
      <c r="P85" s="330">
        <f t="shared" si="20"/>
        <v>7.3103373585314347E-3</v>
      </c>
    </row>
    <row r="86" spans="1:16" ht="15" x14ac:dyDescent="0.25">
      <c r="A86" s="311" t="s">
        <v>107</v>
      </c>
      <c r="B86" s="329">
        <v>0</v>
      </c>
      <c r="C86" s="329">
        <v>0</v>
      </c>
      <c r="D86" s="329">
        <v>0</v>
      </c>
      <c r="E86" s="329">
        <v>0</v>
      </c>
      <c r="F86" s="330" t="str">
        <f t="shared" si="19"/>
        <v>-</v>
      </c>
      <c r="G86" s="329">
        <f t="shared" si="15"/>
        <v>0</v>
      </c>
      <c r="H86" s="330">
        <f t="shared" si="22"/>
        <v>0</v>
      </c>
      <c r="I86" s="343"/>
      <c r="J86" s="329">
        <v>0</v>
      </c>
      <c r="K86" s="329">
        <v>0</v>
      </c>
      <c r="L86" s="329">
        <v>0</v>
      </c>
      <c r="M86" s="329">
        <v>0</v>
      </c>
      <c r="N86" s="330" t="str">
        <f t="shared" si="17"/>
        <v>-</v>
      </c>
      <c r="O86" s="329">
        <f t="shared" si="18"/>
        <v>0</v>
      </c>
      <c r="P86" s="330">
        <f t="shared" si="20"/>
        <v>0</v>
      </c>
    </row>
    <row r="87" spans="1:16" ht="15" x14ac:dyDescent="0.25">
      <c r="A87" s="311" t="s">
        <v>41</v>
      </c>
      <c r="B87" s="329">
        <v>0</v>
      </c>
      <c r="C87" s="329">
        <v>0</v>
      </c>
      <c r="D87" s="329">
        <v>0</v>
      </c>
      <c r="E87" s="329">
        <v>0</v>
      </c>
      <c r="F87" s="330" t="str">
        <f t="shared" si="19"/>
        <v>-</v>
      </c>
      <c r="G87" s="329">
        <f t="shared" si="15"/>
        <v>0</v>
      </c>
      <c r="H87" s="330">
        <f t="shared" si="22"/>
        <v>0</v>
      </c>
      <c r="I87" s="343"/>
      <c r="J87" s="329">
        <v>32</v>
      </c>
      <c r="K87" s="329">
        <v>68</v>
      </c>
      <c r="L87" s="329">
        <v>52</v>
      </c>
      <c r="M87" s="329">
        <v>48</v>
      </c>
      <c r="N87" s="330">
        <f t="shared" si="17"/>
        <v>-7.6923076923076872E-2</v>
      </c>
      <c r="O87" s="329">
        <f t="shared" si="18"/>
        <v>-4</v>
      </c>
      <c r="P87" s="330">
        <f t="shared" si="20"/>
        <v>8.6641035360372559E-4</v>
      </c>
    </row>
    <row r="88" spans="1:16" ht="15" x14ac:dyDescent="0.25">
      <c r="A88" s="311" t="s">
        <v>108</v>
      </c>
      <c r="B88" s="329">
        <v>28</v>
      </c>
      <c r="C88" s="329">
        <v>35</v>
      </c>
      <c r="D88" s="329">
        <v>22</v>
      </c>
      <c r="E88" s="329">
        <v>22</v>
      </c>
      <c r="F88" s="330">
        <f t="shared" si="19"/>
        <v>0</v>
      </c>
      <c r="G88" s="329">
        <f t="shared" si="15"/>
        <v>0</v>
      </c>
      <c r="H88" s="330">
        <f t="shared" si="22"/>
        <v>3.1732294821866435E-3</v>
      </c>
      <c r="I88" s="343"/>
      <c r="J88" s="329">
        <v>163</v>
      </c>
      <c r="K88" s="329">
        <v>226</v>
      </c>
      <c r="L88" s="329">
        <v>212</v>
      </c>
      <c r="M88" s="329">
        <v>186</v>
      </c>
      <c r="N88" s="330">
        <f t="shared" si="17"/>
        <v>-0.12264150943396224</v>
      </c>
      <c r="O88" s="329">
        <f t="shared" si="18"/>
        <v>-26</v>
      </c>
      <c r="P88" s="330">
        <f t="shared" si="20"/>
        <v>3.3573401202144364E-3</v>
      </c>
    </row>
    <row r="89" spans="1:16" ht="15" x14ac:dyDescent="0.25">
      <c r="A89" s="311" t="s">
        <v>109</v>
      </c>
      <c r="B89" s="329">
        <v>0</v>
      </c>
      <c r="C89" s="329">
        <v>0</v>
      </c>
      <c r="D89" s="329">
        <v>0</v>
      </c>
      <c r="E89" s="329">
        <v>0</v>
      </c>
      <c r="F89" s="330" t="str">
        <f t="shared" si="19"/>
        <v>-</v>
      </c>
      <c r="G89" s="329">
        <f t="shared" si="15"/>
        <v>0</v>
      </c>
      <c r="H89" s="330">
        <f t="shared" si="22"/>
        <v>0</v>
      </c>
      <c r="I89" s="343"/>
      <c r="J89" s="329">
        <v>27</v>
      </c>
      <c r="K89" s="329">
        <v>53</v>
      </c>
      <c r="L89" s="329">
        <v>43</v>
      </c>
      <c r="M89" s="329">
        <v>43</v>
      </c>
      <c r="N89" s="330">
        <f t="shared" si="17"/>
        <v>0</v>
      </c>
      <c r="O89" s="329">
        <f t="shared" si="18"/>
        <v>0</v>
      </c>
      <c r="P89" s="330">
        <f t="shared" si="20"/>
        <v>7.7615927510333747E-4</v>
      </c>
    </row>
    <row r="90" spans="1:16" ht="15" x14ac:dyDescent="0.25">
      <c r="A90" s="311" t="s">
        <v>110</v>
      </c>
      <c r="B90" s="329">
        <v>8</v>
      </c>
      <c r="C90" s="329">
        <v>32</v>
      </c>
      <c r="D90" s="329">
        <v>31</v>
      </c>
      <c r="E90" s="329">
        <v>31</v>
      </c>
      <c r="F90" s="330">
        <f t="shared" si="19"/>
        <v>0</v>
      </c>
      <c r="G90" s="329">
        <f t="shared" si="15"/>
        <v>0</v>
      </c>
      <c r="H90" s="330">
        <f t="shared" si="22"/>
        <v>4.4713688158084519E-3</v>
      </c>
      <c r="I90" s="343"/>
      <c r="J90" s="329">
        <v>89</v>
      </c>
      <c r="K90" s="329">
        <v>255</v>
      </c>
      <c r="L90" s="329">
        <v>256</v>
      </c>
      <c r="M90" s="329">
        <v>281</v>
      </c>
      <c r="N90" s="330">
        <f t="shared" si="17"/>
        <v>9.765625E-2</v>
      </c>
      <c r="O90" s="329">
        <f t="shared" si="18"/>
        <v>25</v>
      </c>
      <c r="P90" s="330">
        <f t="shared" si="20"/>
        <v>5.0721106117218098E-3</v>
      </c>
    </row>
    <row r="91" spans="1:16" ht="15" x14ac:dyDescent="0.25">
      <c r="A91" s="311" t="s">
        <v>34</v>
      </c>
      <c r="B91" s="329">
        <v>36</v>
      </c>
      <c r="C91" s="329">
        <v>34</v>
      </c>
      <c r="D91" s="329">
        <v>32</v>
      </c>
      <c r="E91" s="329">
        <v>24</v>
      </c>
      <c r="F91" s="330">
        <f t="shared" si="19"/>
        <v>-0.25</v>
      </c>
      <c r="G91" s="329">
        <f t="shared" si="15"/>
        <v>-8</v>
      </c>
      <c r="H91" s="330">
        <f t="shared" si="22"/>
        <v>3.4617048896581565E-3</v>
      </c>
      <c r="I91" s="343"/>
      <c r="J91" s="329">
        <v>341</v>
      </c>
      <c r="K91" s="329">
        <v>329</v>
      </c>
      <c r="L91" s="329">
        <v>348</v>
      </c>
      <c r="M91" s="329">
        <v>253</v>
      </c>
      <c r="N91" s="330">
        <f t="shared" si="17"/>
        <v>-0.27298850574712641</v>
      </c>
      <c r="O91" s="329">
        <f t="shared" si="18"/>
        <v>-95</v>
      </c>
      <c r="P91" s="330">
        <f t="shared" si="20"/>
        <v>4.5667045721196368E-3</v>
      </c>
    </row>
    <row r="92" spans="1:16" ht="15" x14ac:dyDescent="0.25">
      <c r="A92" s="311" t="s">
        <v>111</v>
      </c>
      <c r="B92" s="329">
        <v>0</v>
      </c>
      <c r="C92" s="329">
        <v>0</v>
      </c>
      <c r="D92" s="329">
        <v>0</v>
      </c>
      <c r="E92" s="329">
        <v>0</v>
      </c>
      <c r="F92" s="330" t="str">
        <f t="shared" si="19"/>
        <v>-</v>
      </c>
      <c r="G92" s="329">
        <f t="shared" si="15"/>
        <v>0</v>
      </c>
      <c r="H92" s="330">
        <f t="shared" si="22"/>
        <v>0</v>
      </c>
      <c r="I92" s="343"/>
      <c r="J92" s="329">
        <v>105</v>
      </c>
      <c r="K92" s="329">
        <v>91</v>
      </c>
      <c r="L92" s="329">
        <v>88</v>
      </c>
      <c r="M92" s="329">
        <v>88</v>
      </c>
      <c r="N92" s="330">
        <f t="shared" si="17"/>
        <v>0</v>
      </c>
      <c r="O92" s="329">
        <f t="shared" si="18"/>
        <v>0</v>
      </c>
      <c r="P92" s="330">
        <f t="shared" si="20"/>
        <v>1.5884189816068302E-3</v>
      </c>
    </row>
    <row r="93" spans="1:16" ht="15" x14ac:dyDescent="0.25">
      <c r="A93" s="311" t="s">
        <v>112</v>
      </c>
      <c r="B93" s="329">
        <v>34</v>
      </c>
      <c r="C93" s="329">
        <v>41</v>
      </c>
      <c r="D93" s="329">
        <v>38</v>
      </c>
      <c r="E93" s="329">
        <v>40</v>
      </c>
      <c r="F93" s="330">
        <f t="shared" si="19"/>
        <v>5.2631578947368363E-2</v>
      </c>
      <c r="G93" s="329">
        <f t="shared" si="15"/>
        <v>2</v>
      </c>
      <c r="H93" s="330">
        <f t="shared" si="22"/>
        <v>5.7695081494302611E-3</v>
      </c>
      <c r="I93" s="343"/>
      <c r="J93" s="329">
        <v>188</v>
      </c>
      <c r="K93" s="329">
        <v>178</v>
      </c>
      <c r="L93" s="329">
        <v>290</v>
      </c>
      <c r="M93" s="329">
        <v>291</v>
      </c>
      <c r="N93" s="330">
        <f t="shared" si="17"/>
        <v>3.4482758620688614E-3</v>
      </c>
      <c r="O93" s="329">
        <f t="shared" si="18"/>
        <v>1</v>
      </c>
      <c r="P93" s="330">
        <f t="shared" si="20"/>
        <v>5.2526127687225858E-3</v>
      </c>
    </row>
    <row r="94" spans="1:16" ht="15" x14ac:dyDescent="0.25">
      <c r="A94" s="311" t="s">
        <v>42</v>
      </c>
      <c r="B94" s="329">
        <v>17</v>
      </c>
      <c r="C94" s="329">
        <v>25</v>
      </c>
      <c r="D94" s="329">
        <v>27</v>
      </c>
      <c r="E94" s="329">
        <v>17</v>
      </c>
      <c r="F94" s="330">
        <f t="shared" si="19"/>
        <v>-0.37037037037037035</v>
      </c>
      <c r="G94" s="329">
        <f t="shared" si="15"/>
        <v>-10</v>
      </c>
      <c r="H94" s="330">
        <f t="shared" si="22"/>
        <v>2.4520409635078611E-3</v>
      </c>
      <c r="I94" s="343"/>
      <c r="J94" s="329">
        <v>101</v>
      </c>
      <c r="K94" s="329">
        <v>158</v>
      </c>
      <c r="L94" s="329">
        <v>159</v>
      </c>
      <c r="M94" s="329">
        <v>142</v>
      </c>
      <c r="N94" s="330">
        <f t="shared" si="17"/>
        <v>-0.10691823899371067</v>
      </c>
      <c r="O94" s="329">
        <f t="shared" si="18"/>
        <v>-17</v>
      </c>
      <c r="P94" s="330">
        <f t="shared" si="20"/>
        <v>2.5631306294110214E-3</v>
      </c>
    </row>
    <row r="95" spans="1:16" ht="15" x14ac:dyDescent="0.25">
      <c r="A95" s="311" t="s">
        <v>113</v>
      </c>
      <c r="B95" s="329">
        <v>0</v>
      </c>
      <c r="C95" s="329">
        <v>0</v>
      </c>
      <c r="D95" s="329">
        <v>0</v>
      </c>
      <c r="E95" s="329">
        <v>0</v>
      </c>
      <c r="F95" s="330" t="str">
        <f t="shared" si="19"/>
        <v>-</v>
      </c>
      <c r="G95" s="329">
        <f t="shared" si="15"/>
        <v>0</v>
      </c>
      <c r="H95" s="330">
        <f t="shared" si="22"/>
        <v>0</v>
      </c>
      <c r="I95" s="343"/>
      <c r="J95" s="329">
        <v>0</v>
      </c>
      <c r="K95" s="329">
        <v>0</v>
      </c>
      <c r="L95" s="329">
        <v>0</v>
      </c>
      <c r="M95" s="329">
        <v>0</v>
      </c>
      <c r="N95" s="330" t="str">
        <f t="shared" si="17"/>
        <v>-</v>
      </c>
      <c r="O95" s="329">
        <f t="shared" si="18"/>
        <v>0</v>
      </c>
      <c r="P95" s="330">
        <f t="shared" si="20"/>
        <v>0</v>
      </c>
    </row>
    <row r="96" spans="1:16" ht="15" x14ac:dyDescent="0.25">
      <c r="A96" s="311" t="s">
        <v>26</v>
      </c>
      <c r="B96" s="329">
        <v>15</v>
      </c>
      <c r="C96" s="329">
        <v>13</v>
      </c>
      <c r="D96" s="329">
        <v>1</v>
      </c>
      <c r="E96" s="329">
        <v>5</v>
      </c>
      <c r="F96" s="330">
        <f t="shared" si="19"/>
        <v>4</v>
      </c>
      <c r="G96" s="329">
        <f t="shared" si="15"/>
        <v>4</v>
      </c>
      <c r="H96" s="330">
        <f t="shared" si="22"/>
        <v>7.2118851867878264E-4</v>
      </c>
      <c r="I96" s="343"/>
      <c r="J96" s="329">
        <v>58</v>
      </c>
      <c r="K96" s="329">
        <v>52</v>
      </c>
      <c r="L96" s="329">
        <v>71</v>
      </c>
      <c r="M96" s="329">
        <v>25</v>
      </c>
      <c r="N96" s="330">
        <f t="shared" si="17"/>
        <v>-0.647887323943662</v>
      </c>
      <c r="O96" s="329">
        <f t="shared" si="18"/>
        <v>-46</v>
      </c>
      <c r="P96" s="330">
        <f t="shared" si="20"/>
        <v>4.5125539250194042E-4</v>
      </c>
    </row>
    <row r="97" spans="1:16" ht="15" x14ac:dyDescent="0.25">
      <c r="A97" s="311" t="s">
        <v>114</v>
      </c>
      <c r="B97" s="329">
        <v>4</v>
      </c>
      <c r="C97" s="329">
        <v>4</v>
      </c>
      <c r="D97" s="329">
        <v>5</v>
      </c>
      <c r="E97" s="329">
        <v>5</v>
      </c>
      <c r="F97" s="330">
        <f t="shared" si="19"/>
        <v>0</v>
      </c>
      <c r="G97" s="329">
        <f t="shared" si="15"/>
        <v>0</v>
      </c>
      <c r="H97" s="330">
        <f t="shared" si="22"/>
        <v>7.2118851867878264E-4</v>
      </c>
      <c r="I97" s="343"/>
      <c r="J97" s="329">
        <v>35</v>
      </c>
      <c r="K97" s="329">
        <v>34</v>
      </c>
      <c r="L97" s="329">
        <v>34</v>
      </c>
      <c r="M97" s="329">
        <v>23</v>
      </c>
      <c r="N97" s="330">
        <f t="shared" si="17"/>
        <v>-0.32352941176470584</v>
      </c>
      <c r="O97" s="329">
        <f t="shared" si="18"/>
        <v>-11</v>
      </c>
      <c r="P97" s="330">
        <f t="shared" si="20"/>
        <v>4.1515496110178517E-4</v>
      </c>
    </row>
    <row r="98" spans="1:16" ht="15" x14ac:dyDescent="0.25">
      <c r="A98" s="311" t="s">
        <v>115</v>
      </c>
      <c r="B98" s="329">
        <f>IFERROR(B68-SUM(B69:B73)-SUM(B75:B97),"-")</f>
        <v>16</v>
      </c>
      <c r="C98" s="329">
        <f>IFERROR(C68-SUM(C69:C73)-SUM(C75:C97),"-")</f>
        <v>17</v>
      </c>
      <c r="D98" s="329">
        <f>IFERROR(D68-SUM(D69:D73)-SUM(D75:D97),"-")</f>
        <v>18</v>
      </c>
      <c r="E98" s="329">
        <f>IFERROR(E68-SUM(E69:E73)-SUM(E75:E97),"-")</f>
        <v>25</v>
      </c>
      <c r="F98" s="330">
        <f t="shared" si="19"/>
        <v>0.38888888888888884</v>
      </c>
      <c r="G98" s="329">
        <f t="shared" si="15"/>
        <v>7</v>
      </c>
      <c r="H98" s="330">
        <f>IFERROR(E98/$E$7,"-")</f>
        <v>2.8799952076879743E-5</v>
      </c>
      <c r="I98" s="343"/>
      <c r="J98" s="329">
        <f>IFERROR(J68-SUM(J69:J73)-SUM(J75:J97),"-")</f>
        <v>125</v>
      </c>
      <c r="K98" s="329">
        <f>IFERROR(K68-SUM(K69:K73)-SUM(K75:K97),"-")</f>
        <v>187</v>
      </c>
      <c r="L98" s="329">
        <f>IFERROR(L68-SUM(L69:L73)-SUM(L75:L97),"-")</f>
        <v>206</v>
      </c>
      <c r="M98" s="329">
        <f>IFERROR(M68-SUM(M69:M73)-SUM(M75:M97),"-")</f>
        <v>155</v>
      </c>
      <c r="N98" s="330">
        <f t="shared" si="17"/>
        <v>-0.24757281553398058</v>
      </c>
      <c r="O98" s="329">
        <f t="shared" si="18"/>
        <v>-51</v>
      </c>
      <c r="P98" s="330">
        <f t="shared" ref="P98" si="23">M98/$M$14</f>
        <v>2.2628186486622217E-5</v>
      </c>
    </row>
    <row r="99" spans="1:16" ht="21" x14ac:dyDescent="0.35">
      <c r="A99" s="258" t="s">
        <v>121</v>
      </c>
      <c r="B99" s="258"/>
      <c r="C99" s="258"/>
      <c r="D99" s="258"/>
      <c r="E99" s="258"/>
      <c r="F99" s="258"/>
      <c r="G99" s="258"/>
      <c r="H99" s="258"/>
      <c r="I99" s="258"/>
      <c r="J99" s="258"/>
      <c r="K99" s="258"/>
      <c r="L99" s="258"/>
      <c r="M99" s="258"/>
      <c r="N99" s="258"/>
      <c r="O99" s="258"/>
      <c r="P99" s="258"/>
    </row>
    <row r="100" spans="1:16" ht="15" x14ac:dyDescent="0.25">
      <c r="A100" s="67"/>
      <c r="B100" s="11" t="s">
        <v>154</v>
      </c>
      <c r="C100" s="12"/>
      <c r="D100" s="12"/>
      <c r="E100" s="12"/>
      <c r="F100" s="12"/>
      <c r="G100" s="12"/>
      <c r="H100" s="13"/>
      <c r="I100" s="343"/>
      <c r="J100" s="11" t="str">
        <f>CONCATENATE("acumulado ",B100)</f>
        <v>acumulado agosto</v>
      </c>
      <c r="K100" s="12"/>
      <c r="L100" s="12"/>
      <c r="M100" s="12"/>
      <c r="N100" s="12"/>
      <c r="O100" s="12"/>
      <c r="P100" s="13"/>
    </row>
    <row r="101" spans="1:16" ht="15" x14ac:dyDescent="0.25">
      <c r="A101" s="15"/>
      <c r="B101" s="17">
        <f>B$6</f>
        <v>2023</v>
      </c>
      <c r="C101" s="17">
        <f t="shared" ref="C101:E101" si="24">C$6</f>
        <v>2024</v>
      </c>
      <c r="D101" s="17">
        <f t="shared" si="24"/>
        <v>2025</v>
      </c>
      <c r="E101" s="17">
        <f t="shared" si="24"/>
        <v>2026</v>
      </c>
      <c r="F101" s="17" t="str">
        <f>CONCATENATE("var ",RIGHT(E101,2),"/",RIGHT(D101,2))</f>
        <v>var 26/25</v>
      </c>
      <c r="G101" s="17" t="str">
        <f>CONCATENATE("dif ",RIGHT(E101,2),"-",RIGHT(D101,2))</f>
        <v>dif 26-25</v>
      </c>
      <c r="H101" s="17" t="str">
        <f>CONCATENATE("cuota ",RIGHT(E101,2))</f>
        <v>cuota 26</v>
      </c>
      <c r="I101" s="343"/>
      <c r="J101" s="17">
        <f>J$6</f>
        <v>2023</v>
      </c>
      <c r="K101" s="17">
        <f t="shared" ref="K101:M101" si="25">K$6</f>
        <v>2024</v>
      </c>
      <c r="L101" s="17">
        <f t="shared" si="25"/>
        <v>2025</v>
      </c>
      <c r="M101" s="17">
        <f t="shared" si="25"/>
        <v>2026</v>
      </c>
      <c r="N101" s="17" t="str">
        <f>CONCATENATE("var ",RIGHT(M101,2),"/",RIGHT(L101,2))</f>
        <v>var 26/25</v>
      </c>
      <c r="O101" s="17" t="str">
        <f>CONCATENATE("dif ",RIGHT(M101,2),"-",RIGHT(L101,2))</f>
        <v>dif 26-25</v>
      </c>
      <c r="P101" s="17" t="str">
        <f>CONCATENATE("cuota ",RIGHT(M101,2))</f>
        <v>cuota 26</v>
      </c>
    </row>
    <row r="102" spans="1:16" ht="15" x14ac:dyDescent="0.25">
      <c r="A102" s="344" t="s">
        <v>93</v>
      </c>
      <c r="B102" s="345">
        <v>6095</v>
      </c>
      <c r="C102" s="345">
        <v>6725</v>
      </c>
      <c r="D102" s="345">
        <v>6835</v>
      </c>
      <c r="E102" s="345">
        <v>6933</v>
      </c>
      <c r="F102" s="346">
        <f>IFERROR(E102/D102-1,"-")</f>
        <v>1.4337966349670772E-2</v>
      </c>
      <c r="G102" s="345">
        <f>IFERROR(E102-D102,"-")</f>
        <v>98</v>
      </c>
      <c r="H102" s="346">
        <f>E102/$E$102</f>
        <v>1</v>
      </c>
      <c r="I102" s="347"/>
      <c r="J102" s="345">
        <v>47964</v>
      </c>
      <c r="K102" s="345">
        <v>52922</v>
      </c>
      <c r="L102" s="345">
        <v>55410</v>
      </c>
      <c r="M102" s="345">
        <v>55401</v>
      </c>
      <c r="N102" s="346">
        <f>IFERROR(M102/L102-1,"-")</f>
        <v>-1.6242555495393773E-4</v>
      </c>
      <c r="O102" s="345">
        <f>IFERROR(M102-L102,"-")</f>
        <v>-9</v>
      </c>
      <c r="P102" s="346">
        <f>M102/$M$102</f>
        <v>1</v>
      </c>
    </row>
    <row r="103" spans="1:16" ht="15" x14ac:dyDescent="0.25">
      <c r="A103" s="311" t="s">
        <v>117</v>
      </c>
      <c r="B103" s="329">
        <v>3236</v>
      </c>
      <c r="C103" s="329">
        <v>3495</v>
      </c>
      <c r="D103" s="329">
        <v>3565</v>
      </c>
      <c r="E103" s="329">
        <v>3756</v>
      </c>
      <c r="F103" s="330">
        <f>IFERROR(E103/D103-1,"-")</f>
        <v>5.3576437587657733E-2</v>
      </c>
      <c r="G103" s="329">
        <f>IFERROR(E103-D103,"-")</f>
        <v>191</v>
      </c>
      <c r="H103" s="330">
        <f>E103/$E$102</f>
        <v>0.54175681523150154</v>
      </c>
      <c r="I103" s="343"/>
      <c r="J103" s="329">
        <v>23163</v>
      </c>
      <c r="K103" s="329">
        <v>25378</v>
      </c>
      <c r="L103" s="329">
        <v>26391</v>
      </c>
      <c r="M103" s="329">
        <v>27828</v>
      </c>
      <c r="N103" s="330">
        <f>IFERROR(M103/L103-1,"-")</f>
        <v>5.4450380811640331E-2</v>
      </c>
      <c r="O103" s="329">
        <f>IFERROR(M103-L103,"-")</f>
        <v>1437</v>
      </c>
      <c r="P103" s="330">
        <f>M103/$M$102</f>
        <v>0.50230140250175992</v>
      </c>
    </row>
    <row r="104" spans="1:16" ht="15" x14ac:dyDescent="0.25">
      <c r="A104" s="311" t="s">
        <v>118</v>
      </c>
      <c r="B104" s="329">
        <v>2859</v>
      </c>
      <c r="C104" s="329">
        <v>3230</v>
      </c>
      <c r="D104" s="329">
        <v>3270</v>
      </c>
      <c r="E104" s="329">
        <v>3177</v>
      </c>
      <c r="F104" s="330">
        <f t="shared" ref="F104" si="26">IFERROR(E104/D104-1,"-")</f>
        <v>-2.8440366972477094E-2</v>
      </c>
      <c r="G104" s="329">
        <f t="shared" ref="G104" si="27">IFERROR(E104-D104,"-")</f>
        <v>-93</v>
      </c>
      <c r="H104" s="330">
        <f>E104/$E$102</f>
        <v>0.45824318476849851</v>
      </c>
      <c r="I104" s="343"/>
      <c r="J104" s="329">
        <v>24801</v>
      </c>
      <c r="K104" s="329">
        <v>27544</v>
      </c>
      <c r="L104" s="329">
        <v>29019</v>
      </c>
      <c r="M104" s="329">
        <v>27573</v>
      </c>
      <c r="N104" s="330">
        <f>IFERROR(M104/L104-1,"-")</f>
        <v>-4.9829422102760312E-2</v>
      </c>
      <c r="O104" s="329">
        <f>IFERROR(M104-L104,"-")</f>
        <v>-1446</v>
      </c>
      <c r="P104" s="330">
        <f>M104/$M$102</f>
        <v>0.49769859749824008</v>
      </c>
    </row>
    <row r="105" spans="1:16" ht="21" x14ac:dyDescent="0.35">
      <c r="A105" s="258" t="s">
        <v>122</v>
      </c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8"/>
      <c r="M105" s="258"/>
      <c r="N105" s="258"/>
      <c r="O105" s="258"/>
      <c r="P105" s="258"/>
    </row>
    <row r="106" spans="1:16" ht="15" customHeight="1" x14ac:dyDescent="0.25"/>
    <row r="107" spans="1:16" ht="15" customHeight="1" x14ac:dyDescent="0.25"/>
    <row r="108" spans="1:16" ht="15" customHeight="1" x14ac:dyDescent="0.25"/>
    <row r="109" spans="1:16" ht="15" customHeight="1" x14ac:dyDescent="0.25"/>
    <row r="110" spans="1:16" ht="15" customHeight="1" x14ac:dyDescent="0.25"/>
    <row r="111" spans="1:16" ht="15" customHeight="1" x14ac:dyDescent="0.25"/>
    <row r="112" spans="1:16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spans="2:16" ht="15" customHeight="1" x14ac:dyDescent="0.25"/>
    <row r="338" spans="2:16" ht="15" customHeight="1" x14ac:dyDescent="0.25"/>
    <row r="339" spans="2:16" ht="15" customHeight="1" x14ac:dyDescent="0.25"/>
    <row r="340" spans="2:16" ht="15" customHeight="1" x14ac:dyDescent="0.25"/>
    <row r="341" spans="2:16" ht="15" customHeight="1" x14ac:dyDescent="0.25"/>
    <row r="342" spans="2:16" ht="15" customHeight="1" x14ac:dyDescent="0.25"/>
    <row r="343" spans="2:16" ht="15" customHeight="1" x14ac:dyDescent="0.25"/>
    <row r="344" spans="2:16" ht="15" hidden="1" customHeight="1" x14ac:dyDescent="0.25"/>
    <row r="345" spans="2:16" ht="15" customHeight="1" x14ac:dyDescent="0.25"/>
    <row r="346" spans="2:16" ht="15" customHeight="1" x14ac:dyDescent="0.25"/>
    <row r="347" spans="2:16" ht="15" hidden="1" customHeight="1" x14ac:dyDescent="0.25">
      <c r="B347" s="316"/>
      <c r="C347" s="316"/>
      <c r="D347" s="316"/>
      <c r="E347" s="316"/>
      <c r="F347" s="316"/>
      <c r="G347" s="316"/>
      <c r="H347" s="316"/>
      <c r="I347" s="317"/>
      <c r="J347"/>
      <c r="K347"/>
      <c r="L347"/>
      <c r="M347"/>
      <c r="N347"/>
      <c r="O347"/>
      <c r="P347"/>
    </row>
    <row r="348" spans="2:16" ht="15" hidden="1" customHeight="1" x14ac:dyDescent="0.25">
      <c r="B348"/>
      <c r="D348"/>
      <c r="E348"/>
      <c r="F348"/>
      <c r="G348"/>
      <c r="H348"/>
      <c r="I348" s="319"/>
      <c r="J348"/>
      <c r="L348"/>
      <c r="M348"/>
      <c r="P348"/>
    </row>
    <row r="349" spans="2:16" ht="15" hidden="1" customHeight="1" x14ac:dyDescent="0.25">
      <c r="B349"/>
      <c r="D349"/>
      <c r="E349"/>
      <c r="F349"/>
      <c r="G349"/>
      <c r="H349"/>
      <c r="I349" s="319"/>
      <c r="J349"/>
      <c r="L349"/>
      <c r="M349"/>
      <c r="P349"/>
    </row>
    <row r="350" spans="2:16" ht="15" hidden="1" customHeight="1" x14ac:dyDescent="0.25">
      <c r="B350"/>
      <c r="D350"/>
      <c r="E350"/>
      <c r="F350"/>
      <c r="G350"/>
      <c r="H350"/>
      <c r="I350" s="319"/>
      <c r="J350"/>
      <c r="L350"/>
      <c r="M350"/>
      <c r="P350"/>
    </row>
    <row r="351" spans="2:16" ht="15" hidden="1" customHeight="1" x14ac:dyDescent="0.25">
      <c r="B351"/>
      <c r="D351"/>
      <c r="E351"/>
      <c r="F351"/>
      <c r="G351"/>
      <c r="H351"/>
      <c r="I351" s="319"/>
      <c r="J351"/>
      <c r="L351"/>
      <c r="M351"/>
      <c r="P351"/>
    </row>
    <row r="352" spans="2:16" ht="15" hidden="1" customHeight="1" x14ac:dyDescent="0.25">
      <c r="B352"/>
      <c r="D352"/>
      <c r="E352"/>
      <c r="F352"/>
      <c r="G352"/>
      <c r="H352"/>
      <c r="I352" s="319"/>
      <c r="J352"/>
      <c r="L352"/>
      <c r="M352"/>
      <c r="P352"/>
    </row>
    <row r="353" spans="2:16" ht="15" hidden="1" customHeight="1" x14ac:dyDescent="0.25">
      <c r="B353"/>
      <c r="D353"/>
      <c r="E353"/>
      <c r="F353"/>
      <c r="G353"/>
      <c r="H353"/>
      <c r="I353" s="319"/>
      <c r="J353"/>
      <c r="L353"/>
      <c r="M353"/>
      <c r="P353"/>
    </row>
    <row r="354" spans="2:16" ht="15" hidden="1" customHeight="1" x14ac:dyDescent="0.25">
      <c r="B354"/>
      <c r="D354"/>
      <c r="E354"/>
      <c r="F354"/>
      <c r="G354"/>
      <c r="H354"/>
      <c r="I354" s="319"/>
      <c r="J354"/>
      <c r="L354"/>
      <c r="M354"/>
      <c r="P354"/>
    </row>
    <row r="355" spans="2:16" ht="15" hidden="1" customHeight="1" x14ac:dyDescent="0.25">
      <c r="B355"/>
      <c r="D355"/>
      <c r="E355"/>
      <c r="F355"/>
      <c r="G355"/>
      <c r="H355"/>
      <c r="I355" s="319"/>
      <c r="J355"/>
      <c r="L355"/>
      <c r="M355"/>
      <c r="P355"/>
    </row>
    <row r="356" spans="2:16" ht="15" hidden="1" customHeight="1" x14ac:dyDescent="0.25">
      <c r="B356"/>
      <c r="D356"/>
      <c r="E356"/>
      <c r="F356"/>
      <c r="G356"/>
      <c r="H356"/>
      <c r="I356" s="319"/>
      <c r="J356"/>
      <c r="L356"/>
      <c r="M356"/>
      <c r="P356"/>
    </row>
    <row r="357" spans="2:16" ht="15" hidden="1" customHeight="1" x14ac:dyDescent="0.25">
      <c r="B357"/>
      <c r="D357"/>
      <c r="E357"/>
      <c r="F357"/>
      <c r="G357"/>
      <c r="H357"/>
      <c r="I357" s="319"/>
      <c r="J357"/>
      <c r="L357"/>
      <c r="M357"/>
      <c r="P357"/>
    </row>
    <row r="358" spans="2:16" ht="15" hidden="1" customHeight="1" x14ac:dyDescent="0.25">
      <c r="B358"/>
      <c r="D358"/>
      <c r="E358"/>
      <c r="F358"/>
      <c r="G358"/>
      <c r="H358"/>
      <c r="I358" s="319"/>
      <c r="J358"/>
      <c r="L358"/>
      <c r="M358"/>
      <c r="P358"/>
    </row>
    <row r="359" spans="2:16" ht="15" hidden="1" customHeight="1" x14ac:dyDescent="0.25">
      <c r="B359"/>
      <c r="D359"/>
      <c r="E359"/>
      <c r="F359"/>
      <c r="G359"/>
      <c r="H359"/>
      <c r="I359" s="319"/>
      <c r="J359"/>
      <c r="L359"/>
      <c r="M359"/>
      <c r="P359"/>
    </row>
    <row r="360" spans="2:16" ht="15" hidden="1" customHeight="1" x14ac:dyDescent="0.25">
      <c r="B360"/>
      <c r="E360"/>
      <c r="F360"/>
      <c r="G360"/>
      <c r="H360"/>
      <c r="I360" s="319"/>
      <c r="J360"/>
      <c r="M360"/>
      <c r="P360"/>
    </row>
    <row r="361" spans="2:16" ht="15" customHeight="1" x14ac:dyDescent="0.25"/>
    <row r="362" spans="2:16" ht="15" hidden="1" customHeight="1" x14ac:dyDescent="0.25">
      <c r="B362" s="316"/>
      <c r="C362" s="316"/>
      <c r="D362" s="316"/>
      <c r="E362" s="316"/>
      <c r="F362" s="316"/>
      <c r="G362" s="316"/>
      <c r="H362" s="316"/>
      <c r="I362" s="317"/>
      <c r="J362"/>
      <c r="K362"/>
      <c r="L362"/>
      <c r="M362"/>
      <c r="N362"/>
      <c r="O362"/>
      <c r="P362"/>
    </row>
    <row r="363" spans="2:16" ht="15" hidden="1" customHeight="1" x14ac:dyDescent="0.25">
      <c r="B363"/>
      <c r="D363"/>
      <c r="E363"/>
      <c r="F363"/>
      <c r="G363"/>
      <c r="H363"/>
      <c r="I363" s="319"/>
      <c r="J363"/>
      <c r="L363"/>
      <c r="M363"/>
      <c r="N363"/>
      <c r="O363"/>
      <c r="P363"/>
    </row>
    <row r="364" spans="2:16" ht="15" hidden="1" customHeight="1" x14ac:dyDescent="0.25">
      <c r="B364"/>
      <c r="D364"/>
      <c r="E364"/>
      <c r="F364"/>
      <c r="G364"/>
      <c r="H364"/>
      <c r="I364" s="319"/>
      <c r="J364"/>
      <c r="L364"/>
      <c r="M364"/>
      <c r="N364"/>
      <c r="O364"/>
      <c r="P364"/>
    </row>
    <row r="365" spans="2:16" ht="15" hidden="1" customHeight="1" x14ac:dyDescent="0.25">
      <c r="B365"/>
      <c r="D365"/>
      <c r="E365"/>
      <c r="F365"/>
      <c r="G365"/>
      <c r="H365"/>
      <c r="I365" s="319"/>
      <c r="J365"/>
      <c r="L365"/>
      <c r="M365"/>
      <c r="N365"/>
      <c r="O365"/>
      <c r="P365"/>
    </row>
    <row r="366" spans="2:16" ht="15" hidden="1" customHeight="1" x14ac:dyDescent="0.25">
      <c r="B366"/>
      <c r="D366"/>
      <c r="E366"/>
      <c r="F366"/>
      <c r="G366"/>
      <c r="H366"/>
      <c r="I366" s="319"/>
      <c r="J366"/>
      <c r="L366"/>
      <c r="M366"/>
      <c r="N366"/>
      <c r="O366"/>
      <c r="P366"/>
    </row>
    <row r="367" spans="2:16" ht="15" hidden="1" customHeight="1" x14ac:dyDescent="0.25">
      <c r="B367"/>
      <c r="D367"/>
      <c r="E367"/>
      <c r="F367"/>
      <c r="G367"/>
      <c r="H367"/>
      <c r="I367" s="319"/>
      <c r="J367"/>
      <c r="L367"/>
      <c r="M367"/>
      <c r="N367"/>
      <c r="O367"/>
      <c r="P367"/>
    </row>
    <row r="368" spans="2:16" ht="15" hidden="1" customHeight="1" x14ac:dyDescent="0.25">
      <c r="B368"/>
      <c r="D368"/>
      <c r="E368"/>
      <c r="F368"/>
      <c r="G368"/>
      <c r="H368"/>
      <c r="I368" s="319"/>
      <c r="J368"/>
      <c r="L368"/>
      <c r="M368"/>
      <c r="N368"/>
      <c r="O368"/>
      <c r="P368"/>
    </row>
    <row r="369" spans="2:16" ht="15" hidden="1" customHeight="1" x14ac:dyDescent="0.25">
      <c r="B369"/>
      <c r="D369"/>
      <c r="E369"/>
      <c r="F369"/>
      <c r="G369"/>
      <c r="H369"/>
      <c r="I369" s="319"/>
      <c r="J369"/>
      <c r="L369"/>
      <c r="M369"/>
      <c r="N369"/>
      <c r="O369"/>
      <c r="P369"/>
    </row>
    <row r="370" spans="2:16" ht="15" hidden="1" customHeight="1" x14ac:dyDescent="0.25">
      <c r="B370"/>
      <c r="D370"/>
      <c r="E370"/>
      <c r="F370"/>
      <c r="G370"/>
      <c r="H370"/>
      <c r="I370" s="319"/>
      <c r="J370"/>
      <c r="L370"/>
      <c r="M370"/>
      <c r="N370"/>
      <c r="O370"/>
      <c r="P370"/>
    </row>
    <row r="371" spans="2:16" ht="15" hidden="1" customHeight="1" x14ac:dyDescent="0.25">
      <c r="B371"/>
      <c r="D371"/>
      <c r="E371"/>
      <c r="F371"/>
      <c r="G371"/>
      <c r="H371"/>
      <c r="I371" s="319"/>
      <c r="J371"/>
      <c r="L371"/>
      <c r="M371"/>
      <c r="N371"/>
      <c r="O371"/>
      <c r="P371"/>
    </row>
    <row r="372" spans="2:16" ht="15" hidden="1" customHeight="1" x14ac:dyDescent="0.25">
      <c r="B372"/>
      <c r="D372"/>
      <c r="E372"/>
      <c r="F372"/>
      <c r="G372"/>
      <c r="H372"/>
      <c r="I372" s="319"/>
      <c r="J372"/>
      <c r="L372"/>
      <c r="M372"/>
      <c r="N372"/>
      <c r="O372"/>
      <c r="P372"/>
    </row>
    <row r="373" spans="2:16" ht="15" hidden="1" customHeight="1" x14ac:dyDescent="0.25">
      <c r="B373"/>
      <c r="D373"/>
      <c r="E373"/>
      <c r="F373"/>
      <c r="G373"/>
      <c r="H373"/>
      <c r="I373" s="319"/>
      <c r="J373"/>
      <c r="L373"/>
      <c r="M373"/>
      <c r="N373"/>
      <c r="O373"/>
      <c r="P373"/>
    </row>
    <row r="374" spans="2:16" ht="15" hidden="1" customHeight="1" x14ac:dyDescent="0.25">
      <c r="B374"/>
      <c r="D374"/>
      <c r="E374"/>
      <c r="F374"/>
      <c r="G374"/>
      <c r="H374"/>
      <c r="I374" s="319"/>
      <c r="J374"/>
      <c r="L374"/>
      <c r="M374"/>
      <c r="N374"/>
      <c r="O374"/>
      <c r="P374"/>
    </row>
    <row r="375" spans="2:16" ht="15" customHeight="1" x14ac:dyDescent="0.25"/>
    <row r="376" spans="2:16" ht="15" hidden="1" customHeight="1" x14ac:dyDescent="0.25">
      <c r="B376" s="316"/>
      <c r="C376" s="316"/>
      <c r="D376" s="316"/>
      <c r="E376" s="316"/>
      <c r="F376" s="316"/>
      <c r="G376" s="316"/>
      <c r="H376" s="316"/>
      <c r="I376" s="317"/>
      <c r="J376"/>
      <c r="K376"/>
      <c r="L376"/>
      <c r="M376"/>
      <c r="N376"/>
      <c r="O376"/>
      <c r="P376"/>
    </row>
    <row r="377" spans="2:16" ht="15" hidden="1" customHeight="1" x14ac:dyDescent="0.25">
      <c r="B377"/>
      <c r="D377"/>
      <c r="E377"/>
      <c r="F377"/>
      <c r="G377"/>
      <c r="H377"/>
      <c r="I377" s="319"/>
      <c r="J377"/>
      <c r="L377"/>
      <c r="M377"/>
      <c r="N377"/>
      <c r="O377"/>
      <c r="P377"/>
    </row>
    <row r="378" spans="2:16" ht="15" hidden="1" customHeight="1" x14ac:dyDescent="0.25">
      <c r="B378"/>
      <c r="D378"/>
      <c r="E378"/>
      <c r="F378"/>
      <c r="G378"/>
      <c r="H378"/>
      <c r="I378" s="319"/>
      <c r="J378"/>
      <c r="L378"/>
      <c r="M378"/>
      <c r="N378"/>
      <c r="O378"/>
      <c r="P378"/>
    </row>
    <row r="379" spans="2:16" ht="15" hidden="1" customHeight="1" x14ac:dyDescent="0.25">
      <c r="B379"/>
      <c r="D379"/>
      <c r="E379"/>
      <c r="F379"/>
      <c r="G379"/>
      <c r="H379"/>
      <c r="I379" s="319"/>
      <c r="J379"/>
      <c r="L379"/>
      <c r="M379"/>
      <c r="N379"/>
      <c r="O379"/>
      <c r="P379"/>
    </row>
    <row r="380" spans="2:16" ht="15" hidden="1" customHeight="1" x14ac:dyDescent="0.25">
      <c r="B380"/>
      <c r="D380"/>
      <c r="E380"/>
      <c r="F380"/>
      <c r="G380"/>
      <c r="H380"/>
      <c r="I380" s="319"/>
      <c r="J380"/>
      <c r="L380"/>
      <c r="M380"/>
      <c r="N380"/>
      <c r="O380"/>
      <c r="P380"/>
    </row>
    <row r="381" spans="2:16" ht="15" hidden="1" customHeight="1" x14ac:dyDescent="0.25">
      <c r="B381"/>
      <c r="D381"/>
      <c r="E381"/>
      <c r="F381"/>
      <c r="G381"/>
      <c r="H381"/>
      <c r="I381" s="319"/>
      <c r="J381"/>
      <c r="L381"/>
      <c r="M381"/>
      <c r="N381"/>
      <c r="O381"/>
      <c r="P381"/>
    </row>
    <row r="382" spans="2:16" ht="15" hidden="1" customHeight="1" x14ac:dyDescent="0.25">
      <c r="B382"/>
      <c r="D382"/>
      <c r="E382"/>
      <c r="F382"/>
      <c r="G382"/>
      <c r="H382"/>
      <c r="I382" s="319"/>
      <c r="J382"/>
      <c r="L382"/>
      <c r="M382"/>
      <c r="N382"/>
      <c r="O382"/>
      <c r="P382"/>
    </row>
    <row r="383" spans="2:16" ht="15" hidden="1" customHeight="1" x14ac:dyDescent="0.25">
      <c r="B383"/>
      <c r="D383"/>
      <c r="E383"/>
      <c r="F383"/>
      <c r="G383"/>
      <c r="H383"/>
      <c r="I383" s="319"/>
      <c r="J383"/>
      <c r="L383"/>
      <c r="M383"/>
      <c r="N383"/>
      <c r="O383"/>
      <c r="P383"/>
    </row>
    <row r="384" spans="2:16" ht="15" hidden="1" customHeight="1" x14ac:dyDescent="0.25">
      <c r="B384"/>
      <c r="D384"/>
      <c r="E384"/>
      <c r="F384"/>
      <c r="G384"/>
      <c r="H384"/>
      <c r="I384" s="319"/>
      <c r="J384"/>
      <c r="L384"/>
      <c r="M384"/>
      <c r="N384"/>
      <c r="O384"/>
      <c r="P384"/>
    </row>
    <row r="385" spans="2:16" ht="15" hidden="1" customHeight="1" x14ac:dyDescent="0.25">
      <c r="B385"/>
      <c r="D385"/>
      <c r="E385"/>
      <c r="F385"/>
      <c r="G385"/>
      <c r="H385"/>
      <c r="I385" s="319"/>
      <c r="J385"/>
      <c r="L385"/>
      <c r="M385"/>
      <c r="N385"/>
      <c r="O385"/>
      <c r="P385"/>
    </row>
    <row r="386" spans="2:16" ht="15" hidden="1" customHeight="1" x14ac:dyDescent="0.25">
      <c r="B386"/>
      <c r="D386"/>
      <c r="E386"/>
      <c r="F386"/>
      <c r="G386"/>
      <c r="H386"/>
      <c r="I386" s="319"/>
      <c r="J386"/>
      <c r="L386"/>
      <c r="M386"/>
      <c r="N386"/>
      <c r="O386"/>
      <c r="P386"/>
    </row>
    <row r="387" spans="2:16" ht="15" hidden="1" customHeight="1" x14ac:dyDescent="0.25">
      <c r="B387"/>
      <c r="D387"/>
      <c r="E387"/>
      <c r="F387"/>
      <c r="G387"/>
      <c r="H387"/>
      <c r="I387" s="319"/>
      <c r="J387"/>
      <c r="L387"/>
      <c r="M387"/>
      <c r="N387"/>
      <c r="O387"/>
      <c r="P387"/>
    </row>
    <row r="388" spans="2:16" ht="15" hidden="1" customHeight="1" x14ac:dyDescent="0.25">
      <c r="B388"/>
      <c r="D388"/>
      <c r="E388"/>
      <c r="F388"/>
      <c r="G388"/>
      <c r="H388"/>
      <c r="I388" s="319"/>
      <c r="J388"/>
      <c r="L388"/>
      <c r="M388"/>
      <c r="N388"/>
      <c r="O388"/>
      <c r="P388"/>
    </row>
    <row r="389" spans="2:16" ht="15" hidden="1" customHeight="1" x14ac:dyDescent="0.25">
      <c r="B389"/>
      <c r="D389"/>
      <c r="E389"/>
      <c r="F389"/>
      <c r="G389"/>
      <c r="H389"/>
      <c r="I389" s="319"/>
      <c r="J389"/>
      <c r="L389"/>
      <c r="M389"/>
      <c r="N389"/>
      <c r="O389"/>
      <c r="P389"/>
    </row>
    <row r="390" spans="2:16" ht="15" customHeight="1" x14ac:dyDescent="0.25"/>
    <row r="391" spans="2:16" ht="15" hidden="1" customHeight="1" x14ac:dyDescent="0.25">
      <c r="B391" s="316"/>
      <c r="C391" s="316"/>
      <c r="D391" s="316"/>
      <c r="E391" s="316"/>
      <c r="F391" s="316"/>
      <c r="G391" s="316"/>
      <c r="H391" s="316"/>
      <c r="I391" s="317"/>
      <c r="J391"/>
      <c r="K391"/>
      <c r="L391"/>
      <c r="M391"/>
      <c r="N391"/>
      <c r="O391"/>
      <c r="P391"/>
    </row>
    <row r="392" spans="2:16" ht="15" hidden="1" customHeight="1" x14ac:dyDescent="0.25">
      <c r="B392"/>
      <c r="D392"/>
      <c r="E392"/>
      <c r="F392"/>
      <c r="G392"/>
      <c r="H392"/>
      <c r="I392" s="319"/>
      <c r="J392"/>
      <c r="L392"/>
      <c r="M392"/>
      <c r="N392"/>
      <c r="O392"/>
      <c r="P392"/>
    </row>
    <row r="393" spans="2:16" ht="15" hidden="1" customHeight="1" x14ac:dyDescent="0.25">
      <c r="B393"/>
      <c r="D393"/>
      <c r="E393"/>
      <c r="F393"/>
      <c r="G393"/>
      <c r="H393"/>
      <c r="I393" s="319"/>
      <c r="J393"/>
      <c r="L393"/>
      <c r="M393"/>
      <c r="N393"/>
      <c r="O393"/>
      <c r="P393"/>
    </row>
    <row r="394" spans="2:16" ht="15" hidden="1" customHeight="1" x14ac:dyDescent="0.25">
      <c r="B394"/>
      <c r="D394"/>
      <c r="E394"/>
      <c r="F394"/>
      <c r="G394"/>
      <c r="H394"/>
      <c r="I394" s="319"/>
      <c r="J394"/>
      <c r="L394"/>
      <c r="M394"/>
      <c r="N394"/>
      <c r="O394"/>
      <c r="P394"/>
    </row>
    <row r="395" spans="2:16" ht="15" hidden="1" customHeight="1" x14ac:dyDescent="0.25">
      <c r="B395"/>
      <c r="D395"/>
      <c r="E395"/>
      <c r="F395"/>
      <c r="G395"/>
      <c r="H395"/>
      <c r="I395" s="319"/>
      <c r="J395"/>
      <c r="L395"/>
      <c r="M395"/>
      <c r="N395"/>
      <c r="O395"/>
      <c r="P395"/>
    </row>
    <row r="396" spans="2:16" ht="15" hidden="1" customHeight="1" x14ac:dyDescent="0.25">
      <c r="B396"/>
      <c r="D396"/>
      <c r="E396"/>
      <c r="F396"/>
      <c r="G396"/>
      <c r="H396"/>
      <c r="I396" s="319"/>
      <c r="J396"/>
      <c r="L396"/>
      <c r="M396"/>
      <c r="N396"/>
      <c r="O396"/>
      <c r="P396"/>
    </row>
    <row r="397" spans="2:16" ht="15" hidden="1" customHeight="1" x14ac:dyDescent="0.25">
      <c r="B397"/>
      <c r="D397"/>
      <c r="E397"/>
      <c r="F397"/>
      <c r="G397"/>
      <c r="H397"/>
      <c r="I397" s="319"/>
      <c r="J397"/>
      <c r="L397"/>
      <c r="M397"/>
      <c r="N397"/>
      <c r="O397"/>
      <c r="P397"/>
    </row>
    <row r="398" spans="2:16" ht="15" hidden="1" customHeight="1" x14ac:dyDescent="0.25">
      <c r="B398"/>
      <c r="D398"/>
      <c r="E398"/>
      <c r="F398"/>
      <c r="G398"/>
      <c r="H398"/>
      <c r="I398" s="319"/>
      <c r="J398"/>
      <c r="L398"/>
      <c r="M398"/>
      <c r="N398"/>
      <c r="O398"/>
      <c r="P398"/>
    </row>
    <row r="399" spans="2:16" ht="15" hidden="1" customHeight="1" x14ac:dyDescent="0.25">
      <c r="B399"/>
      <c r="D399"/>
      <c r="E399"/>
      <c r="F399"/>
      <c r="G399"/>
      <c r="H399"/>
      <c r="I399" s="319"/>
      <c r="J399"/>
      <c r="L399"/>
      <c r="M399"/>
      <c r="N399"/>
      <c r="O399"/>
      <c r="P399"/>
    </row>
    <row r="400" spans="2:16" ht="15" hidden="1" customHeight="1" x14ac:dyDescent="0.25">
      <c r="B400"/>
      <c r="D400"/>
      <c r="E400"/>
      <c r="F400"/>
      <c r="G400"/>
      <c r="H400"/>
      <c r="I400" s="319"/>
      <c r="J400"/>
      <c r="L400"/>
      <c r="M400"/>
      <c r="N400"/>
      <c r="O400"/>
      <c r="P400"/>
    </row>
    <row r="401" spans="2:16" ht="15" hidden="1" customHeight="1" x14ac:dyDescent="0.25">
      <c r="B401"/>
      <c r="D401"/>
      <c r="E401"/>
      <c r="F401"/>
      <c r="G401"/>
      <c r="H401"/>
      <c r="I401" s="319"/>
      <c r="J401"/>
      <c r="L401"/>
      <c r="M401"/>
      <c r="N401"/>
      <c r="O401"/>
      <c r="P401"/>
    </row>
    <row r="402" spans="2:16" ht="15" hidden="1" customHeight="1" x14ac:dyDescent="0.25">
      <c r="B402"/>
      <c r="D402"/>
      <c r="E402"/>
      <c r="F402"/>
      <c r="G402"/>
      <c r="H402"/>
      <c r="I402" s="319"/>
      <c r="J402"/>
      <c r="L402"/>
      <c r="M402"/>
      <c r="N402"/>
      <c r="O402"/>
      <c r="P402"/>
    </row>
    <row r="403" spans="2:16" ht="15" hidden="1" customHeight="1" x14ac:dyDescent="0.25">
      <c r="B403"/>
      <c r="D403"/>
      <c r="E403"/>
      <c r="F403"/>
      <c r="G403"/>
      <c r="H403"/>
      <c r="I403" s="319"/>
      <c r="J403"/>
      <c r="L403"/>
      <c r="M403"/>
      <c r="N403"/>
      <c r="O403"/>
      <c r="P403"/>
    </row>
    <row r="404" spans="2:16" ht="15" customHeight="1" x14ac:dyDescent="0.25"/>
    <row r="405" spans="2:16" ht="15" customHeight="1" x14ac:dyDescent="0.25"/>
    <row r="406" spans="2:16" ht="15" customHeight="1" x14ac:dyDescent="0.25"/>
    <row r="407" spans="2:16" ht="15" customHeight="1" x14ac:dyDescent="0.25"/>
    <row r="408" spans="2:16" ht="15" customHeight="1" x14ac:dyDescent="0.25"/>
    <row r="409" spans="2:16" ht="15" customHeight="1" x14ac:dyDescent="0.25"/>
    <row r="410" spans="2:16" ht="15" customHeight="1" x14ac:dyDescent="0.25"/>
    <row r="411" spans="2:16" ht="15" customHeight="1" x14ac:dyDescent="0.25"/>
    <row r="412" spans="2:16" ht="15" customHeight="1" x14ac:dyDescent="0.25"/>
  </sheetData>
  <mergeCells count="26">
    <mergeCell ref="B376:H376"/>
    <mergeCell ref="B391:H391"/>
    <mergeCell ref="A99:P99"/>
    <mergeCell ref="B100:H100"/>
    <mergeCell ref="J100:P100"/>
    <mergeCell ref="A105:P105"/>
    <mergeCell ref="B347:H347"/>
    <mergeCell ref="B362:H362"/>
    <mergeCell ref="A55:P55"/>
    <mergeCell ref="B56:H56"/>
    <mergeCell ref="J56:P56"/>
    <mergeCell ref="A61:P61"/>
    <mergeCell ref="B62:H62"/>
    <mergeCell ref="J62:P62"/>
    <mergeCell ref="A11:P11"/>
    <mergeCell ref="B12:H12"/>
    <mergeCell ref="J12:P12"/>
    <mergeCell ref="A49:P49"/>
    <mergeCell ref="B50:H50"/>
    <mergeCell ref="J50:P50"/>
    <mergeCell ref="A1:P1"/>
    <mergeCell ref="A2:P2"/>
    <mergeCell ref="A3:P3"/>
    <mergeCell ref="A4:P4"/>
    <mergeCell ref="B5:H5"/>
    <mergeCell ref="J5:P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9806C-D42C-4F27-9F3D-69E60E3F7687}">
  <sheetPr codeName="Hoja11"/>
  <dimension ref="A1:P380"/>
  <sheetViews>
    <sheetView workbookViewId="0">
      <selection activeCell="O355" sqref="O355"/>
    </sheetView>
  </sheetViews>
  <sheetFormatPr baseColWidth="10" defaultColWidth="11.42578125" defaultRowHeight="15" x14ac:dyDescent="0.25"/>
  <cols>
    <col min="1" max="1" width="55.42578125" style="303" customWidth="1"/>
    <col min="2" max="5" width="11.42578125" style="318" customWidth="1"/>
    <col min="6" max="6" width="12.28515625" style="318" bestFit="1" customWidth="1"/>
    <col min="7" max="7" width="12.7109375" style="318" customWidth="1"/>
    <col min="8" max="8" width="11.42578125" style="318" customWidth="1"/>
    <col min="9" max="9" width="1.28515625" style="318" customWidth="1"/>
    <col min="10" max="12" width="12.5703125" style="318" customWidth="1"/>
    <col min="13" max="14" width="11.42578125" style="318" customWidth="1"/>
    <col min="15" max="15" width="14" style="318" customWidth="1"/>
    <col min="16" max="16" width="11.42578125" style="318" customWidth="1"/>
  </cols>
  <sheetData>
    <row r="1" spans="1:16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36.75" customHeight="1" x14ac:dyDescent="0.25">
      <c r="A2" s="355" t="s">
        <v>123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</row>
    <row r="3" spans="1:16" ht="21" x14ac:dyDescent="0.25">
      <c r="A3" s="4" t="s">
        <v>124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6" ht="21" x14ac:dyDescent="0.35">
      <c r="A4" s="305" t="s">
        <v>125</v>
      </c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</row>
    <row r="5" spans="1:16" x14ac:dyDescent="0.25">
      <c r="A5" s="67"/>
      <c r="B5" s="11" t="s">
        <v>154</v>
      </c>
      <c r="C5" s="12"/>
      <c r="D5" s="12"/>
      <c r="E5" s="12"/>
      <c r="F5" s="12"/>
      <c r="G5" s="12"/>
      <c r="H5" s="13"/>
      <c r="I5" s="306"/>
      <c r="J5" s="11" t="str">
        <f>CONCATENATE("acumulado ",B5)</f>
        <v>acumulado agosto</v>
      </c>
      <c r="K5" s="12"/>
      <c r="L5" s="12"/>
      <c r="M5" s="12"/>
      <c r="N5" s="12"/>
      <c r="O5" s="12"/>
      <c r="P5" s="13"/>
    </row>
    <row r="6" spans="1:16" x14ac:dyDescent="0.25">
      <c r="A6" s="10"/>
      <c r="B6" s="307">
        <v>2023</v>
      </c>
      <c r="C6" s="307">
        <v>2024</v>
      </c>
      <c r="D6" s="307">
        <v>2025</v>
      </c>
      <c r="E6" s="307">
        <v>2026</v>
      </c>
      <c r="F6" s="307" t="str">
        <f>CONCATENATE("var ",RIGHT(E6,2),"/",RIGHT(D6,2))</f>
        <v>var 26/25</v>
      </c>
      <c r="G6" s="307" t="str">
        <f>CONCATENATE("dif ",RIGHT(E6,2),"-",RIGHT(D6,2))</f>
        <v>dif 26-25</v>
      </c>
      <c r="H6" s="307" t="str">
        <f>CONCATENATE("cuota ",RIGHT(E6,2))</f>
        <v>cuota 26</v>
      </c>
      <c r="I6" s="306"/>
      <c r="J6" s="307">
        <v>2023</v>
      </c>
      <c r="K6" s="307">
        <v>2024</v>
      </c>
      <c r="L6" s="307">
        <v>2025</v>
      </c>
      <c r="M6" s="307">
        <v>2026</v>
      </c>
      <c r="N6" s="307" t="str">
        <f>CONCATENATE("var ",RIGHT(M6,2),"/",RIGHT(L6,2))</f>
        <v>var 26/25</v>
      </c>
      <c r="O6" s="307" t="str">
        <f>CONCATENATE("dif ",RIGHT(M6,2),"-",RIGHT(L6,2))</f>
        <v>dif 26-25</v>
      </c>
      <c r="P6" s="307" t="str">
        <f>CONCATENATE("cuota ",RIGHT(M6,2))</f>
        <v>cuota 26</v>
      </c>
    </row>
    <row r="7" spans="1:16" x14ac:dyDescent="0.25">
      <c r="A7" s="356" t="s">
        <v>126</v>
      </c>
      <c r="B7" s="357">
        <v>535822</v>
      </c>
      <c r="C7" s="357">
        <v>608617.00000000012</v>
      </c>
      <c r="D7" s="357">
        <v>625918</v>
      </c>
      <c r="E7" s="357">
        <v>608941</v>
      </c>
      <c r="F7" s="358">
        <f>E7/D7-1</f>
        <v>-2.7123361207059049E-2</v>
      </c>
      <c r="G7" s="357">
        <f t="shared" ref="G7:G18" si="0">E7-D7</f>
        <v>-16977</v>
      </c>
      <c r="H7" s="358">
        <f t="shared" ref="H7:H18" si="1">E7/$E$7</f>
        <v>1</v>
      </c>
      <c r="I7" s="306"/>
      <c r="J7" s="357">
        <v>4270879</v>
      </c>
      <c r="K7" s="357">
        <v>4825435</v>
      </c>
      <c r="L7" s="357">
        <v>4980538</v>
      </c>
      <c r="M7" s="357">
        <v>4872249</v>
      </c>
      <c r="N7" s="358">
        <f>M7/L7-1</f>
        <v>-2.1742430235448418E-2</v>
      </c>
      <c r="O7" s="357">
        <f>M7-L7</f>
        <v>-108289</v>
      </c>
      <c r="P7" s="358">
        <f>M7/$M$7</f>
        <v>1</v>
      </c>
    </row>
    <row r="8" spans="1:16" x14ac:dyDescent="0.25">
      <c r="A8" s="359" t="s">
        <v>127</v>
      </c>
      <c r="B8" s="360">
        <v>107871</v>
      </c>
      <c r="C8" s="360">
        <v>118018</v>
      </c>
      <c r="D8" s="360">
        <v>115322</v>
      </c>
      <c r="E8" s="360">
        <v>114666</v>
      </c>
      <c r="F8" s="361">
        <f t="shared" ref="F8:F18" si="2">E8/D8-1</f>
        <v>-5.6884202493886482E-3</v>
      </c>
      <c r="G8" s="360">
        <f t="shared" si="0"/>
        <v>-656</v>
      </c>
      <c r="H8" s="361">
        <f t="shared" si="1"/>
        <v>0.18830395719782375</v>
      </c>
      <c r="I8" s="306"/>
      <c r="J8" s="360">
        <v>621038</v>
      </c>
      <c r="K8" s="360">
        <v>647681</v>
      </c>
      <c r="L8" s="360">
        <v>638280</v>
      </c>
      <c r="M8" s="360">
        <v>623380</v>
      </c>
      <c r="N8" s="361">
        <f>M8/L8-1</f>
        <v>-2.3343986964968311E-2</v>
      </c>
      <c r="O8" s="360">
        <f t="shared" ref="O8:O18" si="3">M8-L8</f>
        <v>-14900</v>
      </c>
      <c r="P8" s="361">
        <f t="shared" ref="P8:P18" si="4">M8/$M$7</f>
        <v>0.1279450208722912</v>
      </c>
    </row>
    <row r="9" spans="1:16" x14ac:dyDescent="0.25">
      <c r="A9" s="359" t="s">
        <v>128</v>
      </c>
      <c r="B9" s="360">
        <v>427951</v>
      </c>
      <c r="C9" s="360">
        <v>490599</v>
      </c>
      <c r="D9" s="360">
        <v>510596</v>
      </c>
      <c r="E9" s="360">
        <v>494275</v>
      </c>
      <c r="F9" s="361">
        <f>E9/D9-1</f>
        <v>-3.1964606068202617E-2</v>
      </c>
      <c r="G9" s="360">
        <f t="shared" si="0"/>
        <v>-16321</v>
      </c>
      <c r="H9" s="361">
        <f t="shared" si="1"/>
        <v>0.81169604280217622</v>
      </c>
      <c r="I9" s="306"/>
      <c r="J9" s="360">
        <v>3649841</v>
      </c>
      <c r="K9" s="360">
        <v>4177753</v>
      </c>
      <c r="L9" s="360">
        <v>4342258</v>
      </c>
      <c r="M9" s="360">
        <v>4248872</v>
      </c>
      <c r="N9" s="361">
        <f>M9/L9-1</f>
        <v>-2.1506322286699686E-2</v>
      </c>
      <c r="O9" s="360">
        <f t="shared" si="3"/>
        <v>-93386</v>
      </c>
      <c r="P9" s="361">
        <f t="shared" si="4"/>
        <v>0.87205559485978656</v>
      </c>
    </row>
    <row r="10" spans="1:16" x14ac:dyDescent="0.25">
      <c r="A10" s="311" t="s">
        <v>22</v>
      </c>
      <c r="B10" s="61">
        <v>43432</v>
      </c>
      <c r="C10" s="61">
        <v>47690</v>
      </c>
      <c r="D10" s="61">
        <v>49487</v>
      </c>
      <c r="E10" s="61">
        <v>39063</v>
      </c>
      <c r="F10" s="62">
        <f>E10/D10-1</f>
        <v>-0.21064117849132091</v>
      </c>
      <c r="G10" s="61">
        <f t="shared" si="0"/>
        <v>-10424</v>
      </c>
      <c r="H10" s="62">
        <f t="shared" si="1"/>
        <v>6.4149071913370923E-2</v>
      </c>
      <c r="I10" s="306"/>
      <c r="J10" s="61">
        <v>483804</v>
      </c>
      <c r="K10" s="61">
        <v>558565</v>
      </c>
      <c r="L10" s="61">
        <v>550018</v>
      </c>
      <c r="M10" s="61">
        <v>510931</v>
      </c>
      <c r="N10" s="62">
        <f t="shared" ref="N10:N18" si="5">M10/L10-1</f>
        <v>-7.1064946965372022E-2</v>
      </c>
      <c r="O10" s="61">
        <f t="shared" si="3"/>
        <v>-39087</v>
      </c>
      <c r="P10" s="62">
        <f t="shared" si="4"/>
        <v>0.10486553540264465</v>
      </c>
    </row>
    <row r="11" spans="1:16" x14ac:dyDescent="0.25">
      <c r="A11" s="311" t="s">
        <v>32</v>
      </c>
      <c r="B11" s="61">
        <v>17052</v>
      </c>
      <c r="C11" s="61">
        <v>19777.000000000004</v>
      </c>
      <c r="D11" s="61">
        <v>20576</v>
      </c>
      <c r="E11" s="61">
        <v>19047</v>
      </c>
      <c r="F11" s="33">
        <f t="shared" si="2"/>
        <v>-7.4309875583203677E-2</v>
      </c>
      <c r="G11" s="32">
        <f t="shared" si="0"/>
        <v>-1529</v>
      </c>
      <c r="H11" s="33">
        <f t="shared" si="1"/>
        <v>3.1278892372167418E-2</v>
      </c>
      <c r="I11" s="306"/>
      <c r="J11" s="61">
        <v>152247</v>
      </c>
      <c r="K11" s="61">
        <v>169260</v>
      </c>
      <c r="L11" s="61">
        <v>177842</v>
      </c>
      <c r="M11" s="61">
        <v>174072</v>
      </c>
      <c r="N11" s="33">
        <f t="shared" si="5"/>
        <v>-2.119859200863683E-2</v>
      </c>
      <c r="O11" s="32">
        <f t="shared" si="3"/>
        <v>-3770</v>
      </c>
      <c r="P11" s="33">
        <f>M11/$M$7</f>
        <v>3.5727238078349446E-2</v>
      </c>
    </row>
    <row r="12" spans="1:16" x14ac:dyDescent="0.25">
      <c r="A12" s="311" t="s">
        <v>30</v>
      </c>
      <c r="B12" s="61">
        <v>28003</v>
      </c>
      <c r="C12" s="61">
        <v>38696</v>
      </c>
      <c r="D12" s="61">
        <v>42385</v>
      </c>
      <c r="E12" s="61">
        <v>46341</v>
      </c>
      <c r="F12" s="33">
        <f>E12/D12-1</f>
        <v>9.3334906216822056E-2</v>
      </c>
      <c r="G12" s="32">
        <f t="shared" si="0"/>
        <v>3956</v>
      </c>
      <c r="H12" s="33">
        <f t="shared" si="1"/>
        <v>7.6100968730960797E-2</v>
      </c>
      <c r="I12" s="306"/>
      <c r="J12" s="61">
        <v>222264</v>
      </c>
      <c r="K12" s="61">
        <v>262927</v>
      </c>
      <c r="L12" s="61">
        <v>283190</v>
      </c>
      <c r="M12" s="61">
        <v>289482</v>
      </c>
      <c r="N12" s="33">
        <f t="shared" si="5"/>
        <v>2.2218298668738257E-2</v>
      </c>
      <c r="O12" s="32">
        <f t="shared" si="3"/>
        <v>6292</v>
      </c>
      <c r="P12" s="33">
        <f>M12/$M$7</f>
        <v>5.9414451108717965E-2</v>
      </c>
    </row>
    <row r="13" spans="1:16" x14ac:dyDescent="0.25">
      <c r="A13" s="311" t="s">
        <v>31</v>
      </c>
      <c r="B13" s="61">
        <v>26710</v>
      </c>
      <c r="C13" s="61">
        <v>22030.999999999996</v>
      </c>
      <c r="D13" s="61">
        <v>23824</v>
      </c>
      <c r="E13" s="61">
        <v>22597</v>
      </c>
      <c r="F13" s="33">
        <f t="shared" si="2"/>
        <v>-5.1502686366689088E-2</v>
      </c>
      <c r="G13" s="32">
        <f t="shared" si="0"/>
        <v>-1227</v>
      </c>
      <c r="H13" s="33">
        <f t="shared" si="1"/>
        <v>3.7108685406303729E-2</v>
      </c>
      <c r="I13" s="306"/>
      <c r="J13" s="61">
        <v>148541</v>
      </c>
      <c r="K13" s="61">
        <v>167192</v>
      </c>
      <c r="L13" s="61">
        <v>168981</v>
      </c>
      <c r="M13" s="61">
        <v>169531</v>
      </c>
      <c r="N13" s="33">
        <f t="shared" si="5"/>
        <v>3.2548037945094865E-3</v>
      </c>
      <c r="O13" s="32">
        <f t="shared" si="3"/>
        <v>550</v>
      </c>
      <c r="P13" s="33">
        <f t="shared" si="4"/>
        <v>3.4795224956688381E-2</v>
      </c>
    </row>
    <row r="14" spans="1:16" x14ac:dyDescent="0.25">
      <c r="A14" s="311" t="s">
        <v>33</v>
      </c>
      <c r="B14" s="61">
        <v>14518</v>
      </c>
      <c r="C14" s="61">
        <v>20617</v>
      </c>
      <c r="D14" s="61">
        <v>26750</v>
      </c>
      <c r="E14" s="61">
        <v>22537</v>
      </c>
      <c r="F14" s="33">
        <f t="shared" si="2"/>
        <v>-0.15749532710280378</v>
      </c>
      <c r="G14" s="32">
        <f t="shared" si="0"/>
        <v>-4213</v>
      </c>
      <c r="H14" s="33">
        <f t="shared" si="1"/>
        <v>3.7010153693050725E-2</v>
      </c>
      <c r="I14" s="306"/>
      <c r="J14" s="61">
        <v>127893</v>
      </c>
      <c r="K14" s="61">
        <v>169167</v>
      </c>
      <c r="L14" s="61">
        <v>191257</v>
      </c>
      <c r="M14" s="61">
        <v>192936</v>
      </c>
      <c r="N14" s="33">
        <f t="shared" si="5"/>
        <v>8.7787636530951563E-3</v>
      </c>
      <c r="O14" s="32">
        <f t="shared" si="3"/>
        <v>1679</v>
      </c>
      <c r="P14" s="33">
        <f t="shared" si="4"/>
        <v>3.9598961383131279E-2</v>
      </c>
    </row>
    <row r="15" spans="1:16" x14ac:dyDescent="0.25">
      <c r="A15" s="311" t="s">
        <v>35</v>
      </c>
      <c r="B15" s="61">
        <v>27982</v>
      </c>
      <c r="C15" s="61">
        <v>35209</v>
      </c>
      <c r="D15" s="61">
        <v>39183</v>
      </c>
      <c r="E15" s="61">
        <v>28846</v>
      </c>
      <c r="F15" s="33">
        <f t="shared" si="2"/>
        <v>-0.26381338845928082</v>
      </c>
      <c r="G15" s="32">
        <f t="shared" si="0"/>
        <v>-10337</v>
      </c>
      <c r="H15" s="33">
        <f t="shared" si="1"/>
        <v>4.7370763341604526E-2</v>
      </c>
      <c r="I15" s="306"/>
      <c r="J15" s="61">
        <v>197862</v>
      </c>
      <c r="K15" s="61">
        <v>260969</v>
      </c>
      <c r="L15" s="61">
        <v>272589</v>
      </c>
      <c r="M15" s="61">
        <v>248952</v>
      </c>
      <c r="N15" s="33">
        <f t="shared" si="5"/>
        <v>-8.6712963472480586E-2</v>
      </c>
      <c r="O15" s="32">
        <f t="shared" si="3"/>
        <v>-23637</v>
      </c>
      <c r="P15" s="33">
        <f t="shared" si="4"/>
        <v>5.1095910738552158E-2</v>
      </c>
    </row>
    <row r="16" spans="1:16" x14ac:dyDescent="0.25">
      <c r="A16" s="311" t="s">
        <v>106</v>
      </c>
      <c r="B16" s="61">
        <v>5289</v>
      </c>
      <c r="C16" s="61">
        <v>4711</v>
      </c>
      <c r="D16" s="61">
        <v>3446</v>
      </c>
      <c r="E16" s="61">
        <v>2534</v>
      </c>
      <c r="F16" s="33">
        <f t="shared" si="2"/>
        <v>-0.26465467208357518</v>
      </c>
      <c r="G16" s="32">
        <f t="shared" si="0"/>
        <v>-912</v>
      </c>
      <c r="H16" s="33">
        <f t="shared" si="1"/>
        <v>4.1613226897187086E-3</v>
      </c>
      <c r="I16" s="306"/>
      <c r="J16" s="61">
        <v>197151</v>
      </c>
      <c r="K16" s="61">
        <v>203488</v>
      </c>
      <c r="L16" s="61">
        <v>180001</v>
      </c>
      <c r="M16" s="61">
        <v>176813</v>
      </c>
      <c r="N16" s="33">
        <f t="shared" si="5"/>
        <v>-1.7711012716596031E-2</v>
      </c>
      <c r="O16" s="32">
        <f t="shared" si="3"/>
        <v>-3188</v>
      </c>
      <c r="P16" s="33">
        <f t="shared" si="4"/>
        <v>3.6289811953371019E-2</v>
      </c>
    </row>
    <row r="17" spans="1:16" x14ac:dyDescent="0.25">
      <c r="A17" s="311" t="s">
        <v>29</v>
      </c>
      <c r="B17" s="61">
        <v>211373</v>
      </c>
      <c r="C17" s="61">
        <v>233312.99999999997</v>
      </c>
      <c r="D17" s="61">
        <v>234496</v>
      </c>
      <c r="E17" s="61">
        <v>239830.99999999997</v>
      </c>
      <c r="F17" s="33">
        <f t="shared" si="2"/>
        <v>2.2750921124454093E-2</v>
      </c>
      <c r="G17" s="32">
        <f t="shared" si="0"/>
        <v>5334.9999999999709</v>
      </c>
      <c r="H17" s="33">
        <f t="shared" si="1"/>
        <v>0.39384932201970302</v>
      </c>
      <c r="I17" s="306"/>
      <c r="J17" s="61">
        <v>1617409</v>
      </c>
      <c r="K17" s="61">
        <v>1801622</v>
      </c>
      <c r="L17" s="61">
        <v>1837473</v>
      </c>
      <c r="M17" s="61">
        <v>1807449</v>
      </c>
      <c r="N17" s="33">
        <f t="shared" si="5"/>
        <v>-1.6339831932224325E-2</v>
      </c>
      <c r="O17" s="32">
        <f t="shared" si="3"/>
        <v>-30024</v>
      </c>
      <c r="P17" s="33">
        <f t="shared" si="4"/>
        <v>0.370968109388498</v>
      </c>
    </row>
    <row r="18" spans="1:16" x14ac:dyDescent="0.25">
      <c r="A18" s="311" t="s">
        <v>46</v>
      </c>
      <c r="B18" s="61">
        <v>53594</v>
      </c>
      <c r="C18" s="61">
        <v>68555</v>
      </c>
      <c r="D18" s="61">
        <v>70450</v>
      </c>
      <c r="E18" s="61">
        <v>73480</v>
      </c>
      <c r="F18" s="33">
        <f t="shared" si="2"/>
        <v>4.3009226401703238E-2</v>
      </c>
      <c r="G18" s="32">
        <f t="shared" si="0"/>
        <v>3030</v>
      </c>
      <c r="H18" s="33">
        <f t="shared" si="1"/>
        <v>0.12066850483051725</v>
      </c>
      <c r="I18" s="306"/>
      <c r="J18" s="61">
        <v>502675</v>
      </c>
      <c r="K18" s="61">
        <v>584566</v>
      </c>
      <c r="L18" s="61">
        <v>680914</v>
      </c>
      <c r="M18" s="61">
        <v>678708</v>
      </c>
      <c r="N18" s="33">
        <f t="shared" si="5"/>
        <v>-3.2397630244054287E-3</v>
      </c>
      <c r="O18" s="32">
        <f t="shared" si="3"/>
        <v>-2206</v>
      </c>
      <c r="P18" s="33">
        <f t="shared" si="4"/>
        <v>0.13930076233788544</v>
      </c>
    </row>
    <row r="19" spans="1:16" ht="21" x14ac:dyDescent="0.35">
      <c r="A19" s="362" t="s">
        <v>129</v>
      </c>
      <c r="B19" s="362"/>
      <c r="C19" s="362"/>
      <c r="D19" s="362"/>
      <c r="E19" s="362"/>
      <c r="F19" s="362"/>
      <c r="G19" s="362"/>
      <c r="H19" s="362"/>
      <c r="I19" s="362"/>
      <c r="J19" s="362"/>
      <c r="K19" s="362"/>
      <c r="L19" s="362"/>
      <c r="M19" s="362"/>
      <c r="N19" s="362"/>
      <c r="O19" s="362"/>
      <c r="P19" s="362"/>
    </row>
    <row r="20" spans="1:16" x14ac:dyDescent="0.25">
      <c r="A20" s="67"/>
      <c r="B20" s="11" t="s">
        <v>154</v>
      </c>
      <c r="C20" s="12"/>
      <c r="D20" s="12"/>
      <c r="E20" s="12"/>
      <c r="F20" s="12"/>
      <c r="G20" s="12"/>
      <c r="H20" s="13"/>
      <c r="I20" s="363"/>
      <c r="J20" s="11" t="str">
        <f>CONCATENATE("acumulado ",B20)</f>
        <v>acumulado agosto</v>
      </c>
      <c r="K20" s="12"/>
      <c r="L20" s="12"/>
      <c r="M20" s="12"/>
      <c r="N20" s="12"/>
      <c r="O20" s="12"/>
      <c r="P20" s="13"/>
    </row>
    <row r="21" spans="1:16" x14ac:dyDescent="0.25">
      <c r="A21" s="15"/>
      <c r="B21" s="307">
        <v>2023</v>
      </c>
      <c r="C21" s="17">
        <v>2024</v>
      </c>
      <c r="D21" s="17">
        <v>2025</v>
      </c>
      <c r="E21" s="17">
        <v>2026</v>
      </c>
      <c r="F21" s="17" t="str">
        <f>CONCATENATE("var ",RIGHT(E21,2),"/",RIGHT(D21,2))</f>
        <v>var 26/25</v>
      </c>
      <c r="G21" s="17" t="str">
        <f>CONCATENATE("dif ",RIGHT(E21,2),"-",RIGHT(D21,2))</f>
        <v>dif 26-25</v>
      </c>
      <c r="H21" s="17" t="str">
        <f>CONCATENATE("cuota ",RIGHT(E21,2))</f>
        <v>cuota 26</v>
      </c>
      <c r="I21" s="363"/>
      <c r="J21" s="307">
        <v>2023</v>
      </c>
      <c r="K21" s="17">
        <v>2024</v>
      </c>
      <c r="L21" s="17">
        <v>2025</v>
      </c>
      <c r="M21" s="17">
        <v>2026</v>
      </c>
      <c r="N21" s="17" t="str">
        <f>CONCATENATE("var ",RIGHT(M21,2),"/",RIGHT(L21,2))</f>
        <v>var 26/25</v>
      </c>
      <c r="O21" s="17" t="str">
        <f>CONCATENATE("dif ",RIGHT(M21,2),"-",RIGHT(L21,2))</f>
        <v>dif 26-25</v>
      </c>
      <c r="P21" s="17" t="str">
        <f>CONCATENATE("cuota ",RIGHT(M21,2))</f>
        <v>cuota 26</v>
      </c>
    </row>
    <row r="22" spans="1:16" x14ac:dyDescent="0.25">
      <c r="A22" s="364" t="s">
        <v>130</v>
      </c>
      <c r="B22" s="365">
        <v>535822</v>
      </c>
      <c r="C22" s="365">
        <v>608617.00000000012</v>
      </c>
      <c r="D22" s="365">
        <v>625918</v>
      </c>
      <c r="E22" s="365">
        <v>608941</v>
      </c>
      <c r="F22" s="366">
        <f t="shared" ref="F22:F26" si="6">E22/D22-1</f>
        <v>-2.7123361207059049E-2</v>
      </c>
      <c r="G22" s="365">
        <f>E22-D22</f>
        <v>-16977</v>
      </c>
      <c r="H22" s="366">
        <f>E22/$E$22</f>
        <v>1</v>
      </c>
      <c r="I22" s="363"/>
      <c r="J22" s="365">
        <v>4270879</v>
      </c>
      <c r="K22" s="365">
        <v>4825435</v>
      </c>
      <c r="L22" s="365">
        <v>4980538</v>
      </c>
      <c r="M22" s="365">
        <v>4872249</v>
      </c>
      <c r="N22" s="366">
        <f t="shared" ref="N22" si="7">M22/L22-1</f>
        <v>-2.1742430235448418E-2</v>
      </c>
      <c r="O22" s="365">
        <f t="shared" ref="O22:O26" si="8">M22-L22</f>
        <v>-108289</v>
      </c>
      <c r="P22" s="366">
        <f>M22/$M$22</f>
        <v>1</v>
      </c>
    </row>
    <row r="23" spans="1:16" x14ac:dyDescent="0.25">
      <c r="A23" s="311" t="s">
        <v>131</v>
      </c>
      <c r="B23" s="61">
        <v>262621</v>
      </c>
      <c r="C23" s="61">
        <v>323448</v>
      </c>
      <c r="D23" s="61">
        <v>345860</v>
      </c>
      <c r="E23" s="61">
        <v>371286</v>
      </c>
      <c r="F23" s="62">
        <f>E23/D23-1</f>
        <v>7.3515295206152853E-2</v>
      </c>
      <c r="G23" s="61">
        <f>E23-D23</f>
        <v>25426</v>
      </c>
      <c r="H23" s="62">
        <f>E23/$E$22</f>
        <v>0.60972409478093936</v>
      </c>
      <c r="I23" s="363"/>
      <c r="J23" s="61">
        <v>2582889</v>
      </c>
      <c r="K23" s="61">
        <v>3124984</v>
      </c>
      <c r="L23" s="61">
        <v>3322920</v>
      </c>
      <c r="M23" s="61">
        <v>3343136</v>
      </c>
      <c r="N23" s="62">
        <f>M23/L23-1</f>
        <v>6.0838058093484193E-3</v>
      </c>
      <c r="O23" s="61">
        <f t="shared" si="8"/>
        <v>20216</v>
      </c>
      <c r="P23" s="62">
        <f t="shared" ref="P23:P26" si="9">M23/$M$22</f>
        <v>0.68615869180741784</v>
      </c>
    </row>
    <row r="24" spans="1:16" x14ac:dyDescent="0.25">
      <c r="A24" s="311" t="s">
        <v>132</v>
      </c>
      <c r="B24" s="61">
        <v>248450</v>
      </c>
      <c r="C24" s="61">
        <v>263065</v>
      </c>
      <c r="D24" s="61">
        <v>248111</v>
      </c>
      <c r="E24" s="61">
        <v>208936</v>
      </c>
      <c r="F24" s="62">
        <f t="shared" si="6"/>
        <v>-0.15789303980879521</v>
      </c>
      <c r="G24" s="61">
        <f>E24-D24</f>
        <v>-39175</v>
      </c>
      <c r="H24" s="62">
        <f>E24/$E$22</f>
        <v>0.34311370067050828</v>
      </c>
      <c r="I24" s="363"/>
      <c r="J24" s="61">
        <v>1395748</v>
      </c>
      <c r="K24" s="61">
        <v>1423241</v>
      </c>
      <c r="L24" s="61">
        <v>1398439</v>
      </c>
      <c r="M24" s="61">
        <v>1275035</v>
      </c>
      <c r="N24" s="62">
        <f t="shared" ref="N24:N26" si="10">M24/L24-1</f>
        <v>-8.8244106464422156E-2</v>
      </c>
      <c r="O24" s="61">
        <f t="shared" si="8"/>
        <v>-123404</v>
      </c>
      <c r="P24" s="62">
        <f t="shared" si="9"/>
        <v>0.26169331657721107</v>
      </c>
    </row>
    <row r="25" spans="1:16" x14ac:dyDescent="0.25">
      <c r="A25" s="311" t="s">
        <v>133</v>
      </c>
      <c r="B25" s="61">
        <v>22240</v>
      </c>
      <c r="C25" s="61">
        <v>20355</v>
      </c>
      <c r="D25" s="61">
        <v>29379</v>
      </c>
      <c r="E25" s="61">
        <v>25206</v>
      </c>
      <c r="F25" s="62">
        <f t="shared" si="6"/>
        <v>-0.14204023281936073</v>
      </c>
      <c r="G25" s="61">
        <f>E25-D25</f>
        <v>-4173</v>
      </c>
      <c r="H25" s="62">
        <f>E25/$E$22</f>
        <v>4.1393172737588697E-2</v>
      </c>
      <c r="I25" s="363"/>
      <c r="J25" s="61">
        <v>208024</v>
      </c>
      <c r="K25" s="61">
        <v>205533</v>
      </c>
      <c r="L25" s="61">
        <v>190355</v>
      </c>
      <c r="M25" s="61">
        <v>189713</v>
      </c>
      <c r="N25" s="62">
        <f t="shared" si="10"/>
        <v>-3.372645845919453E-3</v>
      </c>
      <c r="O25" s="61">
        <f t="shared" si="8"/>
        <v>-642</v>
      </c>
      <c r="P25" s="62">
        <f t="shared" si="9"/>
        <v>3.8937459887620686E-2</v>
      </c>
    </row>
    <row r="26" spans="1:16" x14ac:dyDescent="0.25">
      <c r="A26" s="311" t="s">
        <v>134</v>
      </c>
      <c r="B26" s="61">
        <v>2510</v>
      </c>
      <c r="C26" s="61">
        <v>1750</v>
      </c>
      <c r="D26" s="61">
        <v>2568.9999999999995</v>
      </c>
      <c r="E26" s="61">
        <v>3514</v>
      </c>
      <c r="F26" s="62">
        <f t="shared" si="6"/>
        <v>0.3678474114441419</v>
      </c>
      <c r="G26" s="61">
        <f>E26-D26</f>
        <v>945.00000000000045</v>
      </c>
      <c r="H26" s="62">
        <f>E26/$E$22</f>
        <v>5.7706740061845068E-3</v>
      </c>
      <c r="I26" s="363"/>
      <c r="J26" s="61">
        <v>84220</v>
      </c>
      <c r="K26" s="61">
        <v>71679</v>
      </c>
      <c r="L26" s="61">
        <v>68826</v>
      </c>
      <c r="M26" s="61">
        <v>64367</v>
      </c>
      <c r="N26" s="62">
        <f t="shared" si="10"/>
        <v>-6.4786563217388737E-2</v>
      </c>
      <c r="O26" s="61">
        <f t="shared" si="8"/>
        <v>-4459</v>
      </c>
      <c r="P26" s="62">
        <f t="shared" si="9"/>
        <v>1.3210942215802188E-2</v>
      </c>
    </row>
    <row r="27" spans="1:16" ht="21" x14ac:dyDescent="0.35">
      <c r="A27" s="367" t="s">
        <v>135</v>
      </c>
      <c r="B27" s="367"/>
      <c r="C27" s="367"/>
      <c r="D27" s="367"/>
      <c r="E27" s="367"/>
      <c r="F27" s="367"/>
      <c r="G27" s="367"/>
      <c r="H27" s="367"/>
      <c r="I27" s="367"/>
      <c r="J27" s="367"/>
      <c r="K27" s="367"/>
      <c r="L27" s="367"/>
      <c r="M27" s="367"/>
      <c r="N27" s="367"/>
      <c r="O27" s="367"/>
      <c r="P27" s="367"/>
    </row>
    <row r="28" spans="1:16" x14ac:dyDescent="0.25">
      <c r="A28" s="67"/>
      <c r="B28" s="11" t="s">
        <v>154</v>
      </c>
      <c r="C28" s="12"/>
      <c r="D28" s="12"/>
      <c r="E28" s="12"/>
      <c r="F28" s="12"/>
      <c r="G28" s="12"/>
      <c r="H28" s="13"/>
      <c r="I28" s="368"/>
      <c r="J28" s="11" t="str">
        <f>CONCATENATE("acumulado ",B28)</f>
        <v>acumulado agosto</v>
      </c>
      <c r="K28" s="12"/>
      <c r="L28" s="12"/>
      <c r="M28" s="12"/>
      <c r="N28" s="12"/>
      <c r="O28" s="12"/>
      <c r="P28" s="13"/>
    </row>
    <row r="29" spans="1:16" x14ac:dyDescent="0.25">
      <c r="A29" s="15"/>
      <c r="B29" s="307">
        <v>2023</v>
      </c>
      <c r="C29" s="17">
        <v>2024</v>
      </c>
      <c r="D29" s="17">
        <v>2025</v>
      </c>
      <c r="E29" s="17">
        <v>2026</v>
      </c>
      <c r="F29" s="17" t="str">
        <f>CONCATENATE("var ",RIGHT(E29,2),"/",RIGHT(D29,2))</f>
        <v>var 26/25</v>
      </c>
      <c r="G29" s="17" t="str">
        <f>CONCATENATE("dif ",RIGHT(E29,2),"-",RIGHT(D29,2))</f>
        <v>dif 26-25</v>
      </c>
      <c r="H29" s="17" t="str">
        <f>CONCATENATE("cuota ",RIGHT(E29,2))</f>
        <v>cuota 26</v>
      </c>
      <c r="I29" s="368"/>
      <c r="J29" s="307">
        <v>2023</v>
      </c>
      <c r="K29" s="17">
        <v>2024</v>
      </c>
      <c r="L29" s="17">
        <v>2025</v>
      </c>
      <c r="M29" s="17">
        <v>2026</v>
      </c>
      <c r="N29" s="17" t="str">
        <f>CONCATENATE("var ",RIGHT(M29,2),"/",RIGHT(L29,2))</f>
        <v>var 26/25</v>
      </c>
      <c r="O29" s="17" t="str">
        <f>CONCATENATE("dif ",RIGHT(M29,2),"-",RIGHT(L29,2))</f>
        <v>dif 26-25</v>
      </c>
      <c r="P29" s="17" t="str">
        <f>CONCATENATE("cuota ",RIGHT(M29,2))</f>
        <v>cuota 26</v>
      </c>
    </row>
    <row r="30" spans="1:16" x14ac:dyDescent="0.25">
      <c r="A30" s="369" t="s">
        <v>136</v>
      </c>
      <c r="B30" s="370">
        <v>535822</v>
      </c>
      <c r="C30" s="370">
        <v>608617.00000000012</v>
      </c>
      <c r="D30" s="370">
        <v>625918</v>
      </c>
      <c r="E30" s="370">
        <v>608941</v>
      </c>
      <c r="F30" s="371">
        <f t="shared" ref="F30:F37" si="11">E30/D30-1</f>
        <v>-2.7123361207059049E-2</v>
      </c>
      <c r="G30" s="370">
        <f t="shared" ref="G30:G37" si="12">E30-D30</f>
        <v>-16977</v>
      </c>
      <c r="H30" s="371">
        <f t="shared" ref="H30:H37" si="13">E30/$E$30</f>
        <v>1</v>
      </c>
      <c r="I30" s="372"/>
      <c r="J30" s="370">
        <v>4270879</v>
      </c>
      <c r="K30" s="370">
        <v>4825435</v>
      </c>
      <c r="L30" s="370">
        <v>4980538</v>
      </c>
      <c r="M30" s="370">
        <v>4872249</v>
      </c>
      <c r="N30" s="371">
        <f t="shared" ref="N30:N37" si="14">M30/L30-1</f>
        <v>-2.1742430235448418E-2</v>
      </c>
      <c r="O30" s="370">
        <f t="shared" ref="O30:O37" si="15">M30-L30</f>
        <v>-108289</v>
      </c>
      <c r="P30" s="371">
        <f>M30/$M$30</f>
        <v>1</v>
      </c>
    </row>
    <row r="31" spans="1:16" x14ac:dyDescent="0.25">
      <c r="A31" s="311" t="s">
        <v>137</v>
      </c>
      <c r="B31" s="329">
        <v>438838</v>
      </c>
      <c r="C31" s="329">
        <v>489603</v>
      </c>
      <c r="D31" s="329">
        <v>487440.00000000006</v>
      </c>
      <c r="E31" s="329">
        <v>488574</v>
      </c>
      <c r="F31" s="373">
        <f t="shared" si="11"/>
        <v>2.3264401772524756E-3</v>
      </c>
      <c r="G31" s="329">
        <f t="shared" si="12"/>
        <v>1133.9999999999418</v>
      </c>
      <c r="H31" s="373">
        <f t="shared" si="13"/>
        <v>0.80233388784791959</v>
      </c>
      <c r="I31" s="368"/>
      <c r="J31" s="329">
        <v>3399071</v>
      </c>
      <c r="K31" s="329">
        <v>3822341</v>
      </c>
      <c r="L31" s="329">
        <v>3828815</v>
      </c>
      <c r="M31" s="329">
        <v>3850431</v>
      </c>
      <c r="N31" s="373">
        <f t="shared" si="14"/>
        <v>5.6456109788538544E-3</v>
      </c>
      <c r="O31" s="329">
        <f t="shared" si="15"/>
        <v>21616</v>
      </c>
      <c r="P31" s="373">
        <f t="shared" ref="P31:P37" si="16">M31/$M$30</f>
        <v>0.79027795993185079</v>
      </c>
    </row>
    <row r="32" spans="1:16" x14ac:dyDescent="0.25">
      <c r="A32" s="311" t="s">
        <v>138</v>
      </c>
      <c r="B32" s="329">
        <v>347158.99999999994</v>
      </c>
      <c r="C32" s="329">
        <v>383390</v>
      </c>
      <c r="D32" s="329">
        <v>371208</v>
      </c>
      <c r="E32" s="329">
        <v>374020</v>
      </c>
      <c r="F32" s="373">
        <f t="shared" si="11"/>
        <v>7.5752677744014285E-3</v>
      </c>
      <c r="G32" s="329">
        <f t="shared" si="12"/>
        <v>2812</v>
      </c>
      <c r="H32" s="373">
        <f t="shared" si="13"/>
        <v>0.61421385651483473</v>
      </c>
      <c r="I32" s="368"/>
      <c r="J32" s="329">
        <v>2710122</v>
      </c>
      <c r="K32" s="329">
        <v>2980410</v>
      </c>
      <c r="L32" s="329">
        <v>2933747</v>
      </c>
      <c r="M32" s="329">
        <v>2955345</v>
      </c>
      <c r="N32" s="373">
        <f t="shared" si="14"/>
        <v>7.3619163479332617E-3</v>
      </c>
      <c r="O32" s="329">
        <f t="shared" si="15"/>
        <v>21598</v>
      </c>
      <c r="P32" s="373">
        <f t="shared" si="16"/>
        <v>0.60656690575543248</v>
      </c>
    </row>
    <row r="33" spans="1:16" x14ac:dyDescent="0.25">
      <c r="A33" s="311" t="s">
        <v>11</v>
      </c>
      <c r="B33" s="329">
        <v>91679</v>
      </c>
      <c r="C33" s="329">
        <v>106214</v>
      </c>
      <c r="D33" s="329">
        <v>116232</v>
      </c>
      <c r="E33" s="329">
        <v>114554</v>
      </c>
      <c r="F33" s="373">
        <f t="shared" si="11"/>
        <v>-1.4436643953472328E-2</v>
      </c>
      <c r="G33" s="329">
        <f t="shared" si="12"/>
        <v>-1678</v>
      </c>
      <c r="H33" s="373">
        <f t="shared" si="13"/>
        <v>0.1881200313330848</v>
      </c>
      <c r="I33" s="368"/>
      <c r="J33" s="329">
        <v>688949</v>
      </c>
      <c r="K33" s="329">
        <v>841931</v>
      </c>
      <c r="L33" s="329">
        <v>895070</v>
      </c>
      <c r="M33" s="329">
        <v>895087</v>
      </c>
      <c r="N33" s="373">
        <f t="shared" si="14"/>
        <v>1.8992927927508063E-5</v>
      </c>
      <c r="O33" s="329">
        <f t="shared" si="15"/>
        <v>17</v>
      </c>
      <c r="P33" s="373">
        <f t="shared" si="16"/>
        <v>0.18371125942044422</v>
      </c>
    </row>
    <row r="34" spans="1:16" x14ac:dyDescent="0.25">
      <c r="A34" s="311" t="s">
        <v>139</v>
      </c>
      <c r="B34" s="329">
        <v>26161.000000000004</v>
      </c>
      <c r="C34" s="329">
        <v>33724</v>
      </c>
      <c r="D34" s="329">
        <v>36694</v>
      </c>
      <c r="E34" s="329">
        <v>33806</v>
      </c>
      <c r="F34" s="373">
        <f t="shared" si="11"/>
        <v>-7.8704965389436943E-2</v>
      </c>
      <c r="G34" s="329">
        <f t="shared" si="12"/>
        <v>-2888</v>
      </c>
      <c r="H34" s="373">
        <f t="shared" si="13"/>
        <v>5.5516051637186523E-2</v>
      </c>
      <c r="I34" s="368"/>
      <c r="J34" s="329">
        <v>240663</v>
      </c>
      <c r="K34" s="329">
        <v>254058</v>
      </c>
      <c r="L34" s="329">
        <v>261623</v>
      </c>
      <c r="M34" s="329">
        <v>229252</v>
      </c>
      <c r="N34" s="373">
        <f t="shared" si="14"/>
        <v>-0.12373147620813152</v>
      </c>
      <c r="O34" s="329">
        <f t="shared" si="15"/>
        <v>-32371</v>
      </c>
      <c r="P34" s="373">
        <f t="shared" si="16"/>
        <v>4.7052603428108866E-2</v>
      </c>
    </row>
    <row r="35" spans="1:16" x14ac:dyDescent="0.25">
      <c r="A35" s="311" t="s">
        <v>140</v>
      </c>
      <c r="B35" s="329">
        <v>15672</v>
      </c>
      <c r="C35" s="329">
        <v>19651</v>
      </c>
      <c r="D35" s="329">
        <v>22577.000000000004</v>
      </c>
      <c r="E35" s="329">
        <v>21587</v>
      </c>
      <c r="F35" s="373">
        <f t="shared" si="11"/>
        <v>-4.3849935775346793E-2</v>
      </c>
      <c r="G35" s="329">
        <f t="shared" si="12"/>
        <v>-990.00000000000364</v>
      </c>
      <c r="H35" s="373">
        <f t="shared" si="13"/>
        <v>3.5450068233211431E-2</v>
      </c>
      <c r="I35" s="368"/>
      <c r="J35" s="329">
        <v>149879</v>
      </c>
      <c r="K35" s="329">
        <v>145160</v>
      </c>
      <c r="L35" s="329">
        <v>158806</v>
      </c>
      <c r="M35" s="329">
        <v>139150</v>
      </c>
      <c r="N35" s="373">
        <f t="shared" si="14"/>
        <v>-0.12377366094480058</v>
      </c>
      <c r="O35" s="329">
        <f t="shared" si="15"/>
        <v>-19656</v>
      </c>
      <c r="P35" s="373">
        <f t="shared" si="16"/>
        <v>2.8559706205491552E-2</v>
      </c>
    </row>
    <row r="36" spans="1:16" x14ac:dyDescent="0.25">
      <c r="A36" s="311" t="s">
        <v>141</v>
      </c>
      <c r="B36" s="329">
        <v>1269</v>
      </c>
      <c r="C36" s="329">
        <v>1674</v>
      </c>
      <c r="D36" s="329">
        <v>2185</v>
      </c>
      <c r="E36" s="329">
        <v>0</v>
      </c>
      <c r="F36" s="373">
        <f t="shared" si="11"/>
        <v>-1</v>
      </c>
      <c r="G36" s="329">
        <f t="shared" si="12"/>
        <v>-2185</v>
      </c>
      <c r="H36" s="373">
        <f t="shared" si="13"/>
        <v>0</v>
      </c>
      <c r="I36" s="368"/>
      <c r="J36" s="329">
        <v>110415</v>
      </c>
      <c r="K36" s="329">
        <v>180228</v>
      </c>
      <c r="L36" s="329">
        <v>216282</v>
      </c>
      <c r="M36" s="329">
        <v>220358</v>
      </c>
      <c r="N36" s="373">
        <f t="shared" si="14"/>
        <v>1.8845766175641154E-2</v>
      </c>
      <c r="O36" s="329">
        <f t="shared" si="15"/>
        <v>4076</v>
      </c>
      <c r="P36" s="373">
        <f t="shared" si="16"/>
        <v>4.5227163061657971E-2</v>
      </c>
    </row>
    <row r="37" spans="1:16" x14ac:dyDescent="0.25">
      <c r="A37" s="311" t="s">
        <v>142</v>
      </c>
      <c r="B37" s="329">
        <v>53882</v>
      </c>
      <c r="C37" s="329">
        <v>63965.999999999993</v>
      </c>
      <c r="D37" s="329">
        <v>77021</v>
      </c>
      <c r="E37" s="329">
        <v>64975</v>
      </c>
      <c r="F37" s="373">
        <f t="shared" si="11"/>
        <v>-0.15639890419495983</v>
      </c>
      <c r="G37" s="329">
        <f t="shared" si="12"/>
        <v>-12046</v>
      </c>
      <c r="H37" s="373">
        <f t="shared" si="13"/>
        <v>0.10670163447690334</v>
      </c>
      <c r="I37" s="368"/>
      <c r="J37" s="329">
        <v>370849</v>
      </c>
      <c r="K37" s="329">
        <v>423650</v>
      </c>
      <c r="L37" s="329">
        <v>515013</v>
      </c>
      <c r="M37" s="329">
        <v>433060</v>
      </c>
      <c r="N37" s="373">
        <f t="shared" si="14"/>
        <v>-0.15912802201109488</v>
      </c>
      <c r="O37" s="329">
        <f t="shared" si="15"/>
        <v>-81953</v>
      </c>
      <c r="P37" s="373">
        <f t="shared" si="16"/>
        <v>8.8882977860942652E-2</v>
      </c>
    </row>
    <row r="38" spans="1:16" ht="21" x14ac:dyDescent="0.35">
      <c r="A38" s="374" t="s">
        <v>143</v>
      </c>
      <c r="B38" s="374"/>
      <c r="C38" s="374"/>
      <c r="D38" s="374"/>
      <c r="E38" s="374"/>
      <c r="F38" s="374"/>
      <c r="G38" s="374"/>
      <c r="H38" s="374"/>
      <c r="I38" s="374"/>
      <c r="J38" s="374"/>
      <c r="K38" s="374"/>
      <c r="L38" s="374"/>
      <c r="M38" s="374"/>
      <c r="N38" s="374"/>
      <c r="O38" s="374"/>
      <c r="P38" s="374"/>
    </row>
    <row r="39" spans="1:16" x14ac:dyDescent="0.25">
      <c r="A39" s="67"/>
      <c r="B39" s="11" t="s">
        <v>154</v>
      </c>
      <c r="C39" s="12"/>
      <c r="D39" s="12"/>
      <c r="E39" s="12"/>
      <c r="F39" s="12"/>
      <c r="G39" s="12"/>
      <c r="H39" s="13"/>
      <c r="I39" s="375"/>
      <c r="J39" s="11" t="str">
        <f>CONCATENATE("acumulado ",B39)</f>
        <v>acumulado agosto</v>
      </c>
      <c r="K39" s="12"/>
      <c r="L39" s="12"/>
      <c r="M39" s="12"/>
      <c r="N39" s="12"/>
      <c r="O39" s="12"/>
      <c r="P39" s="13"/>
    </row>
    <row r="40" spans="1:16" x14ac:dyDescent="0.25">
      <c r="A40" s="15"/>
      <c r="B40" s="307">
        <v>2023</v>
      </c>
      <c r="C40" s="17">
        <v>2024</v>
      </c>
      <c r="D40" s="17">
        <v>2025</v>
      </c>
      <c r="E40" s="17">
        <v>2026</v>
      </c>
      <c r="F40" s="17" t="str">
        <f>CONCATENATE("var ",RIGHT(E40,2),"/",RIGHT(D40,2))</f>
        <v>var 26/25</v>
      </c>
      <c r="G40" s="17" t="str">
        <f>CONCATENATE("dif ",RIGHT(E40,2),"-",RIGHT(D40,2))</f>
        <v>dif 26-25</v>
      </c>
      <c r="H40" s="17" t="str">
        <f>CONCATENATE("cuota ",RIGHT(E40,2))</f>
        <v>cuota 26</v>
      </c>
      <c r="I40" s="375"/>
      <c r="J40" s="307">
        <v>2023</v>
      </c>
      <c r="K40" s="17">
        <v>2024</v>
      </c>
      <c r="L40" s="17">
        <v>2025</v>
      </c>
      <c r="M40" s="17">
        <v>2026</v>
      </c>
      <c r="N40" s="17" t="str">
        <f>CONCATENATE("var ",RIGHT(M40,2),"/",RIGHT(L40,2))</f>
        <v>var 26/25</v>
      </c>
      <c r="O40" s="17" t="str">
        <f>CONCATENATE("dif ",RIGHT(M40,2),"-",RIGHT(L40,2))</f>
        <v>dif 26-25</v>
      </c>
      <c r="P40" s="17" t="str">
        <f>CONCATENATE("cuota ",RIGHT(M40,2))</f>
        <v>cuota 26</v>
      </c>
    </row>
    <row r="41" spans="1:16" x14ac:dyDescent="0.25">
      <c r="A41" s="376" t="s">
        <v>144</v>
      </c>
      <c r="B41" s="377">
        <v>535822</v>
      </c>
      <c r="C41" s="377">
        <v>608617.00000000012</v>
      </c>
      <c r="D41" s="377">
        <v>625918</v>
      </c>
      <c r="E41" s="377">
        <v>608941</v>
      </c>
      <c r="F41" s="378">
        <f t="shared" ref="F41:F45" si="17">E41/D41-1</f>
        <v>-2.7123361207059049E-2</v>
      </c>
      <c r="G41" s="377">
        <f>E41-D41</f>
        <v>-16977</v>
      </c>
      <c r="H41" s="378">
        <f>E41/$E$41</f>
        <v>1</v>
      </c>
      <c r="I41" s="379"/>
      <c r="J41" s="377">
        <v>4270879</v>
      </c>
      <c r="K41" s="377">
        <v>4825435</v>
      </c>
      <c r="L41" s="377">
        <v>4980538</v>
      </c>
      <c r="M41" s="377">
        <v>4872249</v>
      </c>
      <c r="N41" s="378">
        <f t="shared" ref="N41:N45" si="18">M41/L41-1</f>
        <v>-2.1742430235448418E-2</v>
      </c>
      <c r="O41" s="377">
        <f t="shared" ref="O41:O45" si="19">M41-L41</f>
        <v>-108289</v>
      </c>
      <c r="P41" s="378">
        <f>M41/$M$41</f>
        <v>1</v>
      </c>
    </row>
    <row r="42" spans="1:16" x14ac:dyDescent="0.25">
      <c r="A42" s="311" t="s">
        <v>145</v>
      </c>
      <c r="B42" s="329">
        <v>527500</v>
      </c>
      <c r="C42" s="329">
        <v>600295</v>
      </c>
      <c r="D42" s="329">
        <v>616845</v>
      </c>
      <c r="E42" s="329">
        <v>597551</v>
      </c>
      <c r="F42" s="330">
        <f t="shared" si="17"/>
        <v>-3.1278522157105915E-2</v>
      </c>
      <c r="G42" s="329">
        <f>E42-D42</f>
        <v>-19294</v>
      </c>
      <c r="H42" s="330">
        <f>E42/$E$41</f>
        <v>0.98129539643413732</v>
      </c>
      <c r="I42" s="375"/>
      <c r="J42" s="329">
        <v>4086325</v>
      </c>
      <c r="K42" s="329">
        <v>4654413</v>
      </c>
      <c r="L42" s="329">
        <v>4814551</v>
      </c>
      <c r="M42" s="329">
        <v>4709615</v>
      </c>
      <c r="N42" s="330">
        <f t="shared" si="18"/>
        <v>-2.1795594230905491E-2</v>
      </c>
      <c r="O42" s="329">
        <f t="shared" si="19"/>
        <v>-104936</v>
      </c>
      <c r="P42" s="330">
        <f t="shared" ref="P42:P45" si="20">M42/$M$41</f>
        <v>0.96662034309001854</v>
      </c>
    </row>
    <row r="43" spans="1:16" x14ac:dyDescent="0.25">
      <c r="A43" s="311" t="s">
        <v>146</v>
      </c>
      <c r="B43" s="329">
        <v>3134</v>
      </c>
      <c r="C43" s="329">
        <v>4862.0000000000009</v>
      </c>
      <c r="D43" s="329">
        <v>3258</v>
      </c>
      <c r="E43" s="329">
        <v>5648</v>
      </c>
      <c r="F43" s="330">
        <f t="shared" si="17"/>
        <v>0.73357888275015348</v>
      </c>
      <c r="G43" s="329">
        <f>E43-D43</f>
        <v>2390</v>
      </c>
      <c r="H43" s="330">
        <f>E43/$E$41</f>
        <v>9.2751186075498288E-3</v>
      </c>
      <c r="I43" s="375"/>
      <c r="J43" s="329">
        <v>74531</v>
      </c>
      <c r="K43" s="329">
        <v>63004</v>
      </c>
      <c r="L43" s="329">
        <v>51589</v>
      </c>
      <c r="M43" s="329">
        <v>59325</v>
      </c>
      <c r="N43" s="330">
        <f t="shared" si="18"/>
        <v>0.14995444765356947</v>
      </c>
      <c r="O43" s="329">
        <f t="shared" si="19"/>
        <v>7736</v>
      </c>
      <c r="P43" s="330">
        <f t="shared" si="20"/>
        <v>1.21761018371598E-2</v>
      </c>
    </row>
    <row r="44" spans="1:16" x14ac:dyDescent="0.25">
      <c r="A44" s="380" t="s">
        <v>147</v>
      </c>
      <c r="B44" s="329">
        <v>3015.0000000000005</v>
      </c>
      <c r="C44" s="329">
        <v>1986</v>
      </c>
      <c r="D44" s="329">
        <v>2578</v>
      </c>
      <c r="E44" s="329">
        <v>2324</v>
      </c>
      <c r="F44" s="330">
        <f t="shared" si="17"/>
        <v>-9.8525989138867343E-2</v>
      </c>
      <c r="G44" s="329">
        <f>E44-D44</f>
        <v>-254</v>
      </c>
      <c r="H44" s="330">
        <f>E44/$E$41</f>
        <v>3.8164616933331801E-3</v>
      </c>
      <c r="I44" s="375"/>
      <c r="J44" s="329">
        <v>70552</v>
      </c>
      <c r="K44" s="329">
        <v>63771</v>
      </c>
      <c r="L44" s="329">
        <v>63527</v>
      </c>
      <c r="M44" s="329">
        <v>49576</v>
      </c>
      <c r="N44" s="330">
        <f t="shared" si="18"/>
        <v>-0.21960741102208514</v>
      </c>
      <c r="O44" s="329">
        <f t="shared" si="19"/>
        <v>-13951</v>
      </c>
      <c r="P44" s="330">
        <f t="shared" si="20"/>
        <v>1.017517782855515E-2</v>
      </c>
    </row>
    <row r="45" spans="1:16" x14ac:dyDescent="0.25">
      <c r="A45" s="311" t="s">
        <v>148</v>
      </c>
      <c r="B45" s="329">
        <v>2173</v>
      </c>
      <c r="C45" s="329">
        <v>1475</v>
      </c>
      <c r="D45" s="329">
        <v>3236.9999999999995</v>
      </c>
      <c r="E45" s="329">
        <v>3418</v>
      </c>
      <c r="F45" s="330">
        <f t="shared" si="17"/>
        <v>5.5915971578622381E-2</v>
      </c>
      <c r="G45" s="329">
        <f>E45-D45</f>
        <v>181.00000000000045</v>
      </c>
      <c r="H45" s="330">
        <f>E45/$E$41</f>
        <v>5.6130232649796944E-3</v>
      </c>
      <c r="I45" s="375"/>
      <c r="J45" s="329">
        <v>39475</v>
      </c>
      <c r="K45" s="329">
        <v>44248</v>
      </c>
      <c r="L45" s="329">
        <v>50873</v>
      </c>
      <c r="M45" s="329">
        <v>53735</v>
      </c>
      <c r="N45" s="330">
        <f t="shared" si="18"/>
        <v>5.6257739862009215E-2</v>
      </c>
      <c r="O45" s="329">
        <f t="shared" si="19"/>
        <v>2862</v>
      </c>
      <c r="P45" s="330">
        <f t="shared" si="20"/>
        <v>1.1028787732318279E-2</v>
      </c>
    </row>
    <row r="46" spans="1:16" ht="21" x14ac:dyDescent="0.35">
      <c r="A46" s="381" t="s">
        <v>149</v>
      </c>
      <c r="B46" s="381"/>
      <c r="C46" s="381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</row>
    <row r="47" spans="1:16" x14ac:dyDescent="0.25">
      <c r="A47" s="67"/>
      <c r="B47" s="11" t="s">
        <v>154</v>
      </c>
      <c r="C47" s="12"/>
      <c r="D47" s="12"/>
      <c r="E47" s="12"/>
      <c r="F47" s="12"/>
      <c r="G47" s="12"/>
      <c r="H47" s="13"/>
      <c r="I47" s="382"/>
      <c r="J47" s="11" t="str">
        <f>CONCATENATE("acumulado ",B47)</f>
        <v>acumulado agosto</v>
      </c>
      <c r="K47" s="12"/>
      <c r="L47" s="12"/>
      <c r="M47" s="12"/>
      <c r="N47" s="12"/>
      <c r="O47" s="12"/>
      <c r="P47" s="13"/>
    </row>
    <row r="48" spans="1:16" x14ac:dyDescent="0.25">
      <c r="A48" s="15"/>
      <c r="B48" s="307">
        <v>2023</v>
      </c>
      <c r="C48" s="17">
        <v>2024</v>
      </c>
      <c r="D48" s="17">
        <v>2025</v>
      </c>
      <c r="E48" s="17">
        <v>2026</v>
      </c>
      <c r="F48" s="17" t="str">
        <f>CONCATENATE("var ",RIGHT(E48,2),"/",RIGHT(D48,2))</f>
        <v>var 26/25</v>
      </c>
      <c r="G48" s="17" t="str">
        <f>CONCATENATE("dif ",RIGHT(E48,2),"-",RIGHT(D48,2))</f>
        <v>dif 26-25</v>
      </c>
      <c r="H48" s="17" t="str">
        <f>CONCATENATE("cuota ",RIGHT(E48,2))</f>
        <v>cuota 26</v>
      </c>
      <c r="I48" s="382"/>
      <c r="J48" s="307">
        <v>2023</v>
      </c>
      <c r="K48" s="17">
        <v>2024</v>
      </c>
      <c r="L48" s="17">
        <v>2025</v>
      </c>
      <c r="M48" s="17">
        <v>2026</v>
      </c>
      <c r="N48" s="17" t="str">
        <f>CONCATENATE("var ",RIGHT(M48,2),"/",RIGHT(L48,2))</f>
        <v>var 26/25</v>
      </c>
      <c r="O48" s="17" t="str">
        <f>CONCATENATE("dif ",RIGHT(M48,2),"-",RIGHT(L48,2))</f>
        <v>dif 26-25</v>
      </c>
      <c r="P48" s="17" t="str">
        <f>CONCATENATE("cuota ",RIGHT(M48,2))</f>
        <v>cuota 26</v>
      </c>
    </row>
    <row r="49" spans="1:16" x14ac:dyDescent="0.25">
      <c r="A49" s="383" t="s">
        <v>150</v>
      </c>
      <c r="B49" s="384">
        <v>535822</v>
      </c>
      <c r="C49" s="384">
        <v>608617.00000000012</v>
      </c>
      <c r="D49" s="384">
        <v>625918</v>
      </c>
      <c r="E49" s="384">
        <v>608941</v>
      </c>
      <c r="F49" s="385">
        <f t="shared" ref="F49:F51" si="21">E49/D49-1</f>
        <v>-2.7123361207059049E-2</v>
      </c>
      <c r="G49" s="384">
        <f>E49-D49</f>
        <v>-16977</v>
      </c>
      <c r="H49" s="385">
        <f>E49/$E$49</f>
        <v>1</v>
      </c>
      <c r="I49" s="386"/>
      <c r="J49" s="384">
        <v>4270879</v>
      </c>
      <c r="K49" s="384">
        <v>4825435</v>
      </c>
      <c r="L49" s="384">
        <v>4980538</v>
      </c>
      <c r="M49" s="384">
        <v>4872249</v>
      </c>
      <c r="N49" s="385">
        <f t="shared" ref="N49:N51" si="22">M49/L49-1</f>
        <v>-2.1742430235448418E-2</v>
      </c>
      <c r="O49" s="384">
        <f t="shared" ref="O49:O51" si="23">M49-L49</f>
        <v>-108289</v>
      </c>
      <c r="P49" s="385">
        <f>M49/$M$49</f>
        <v>1</v>
      </c>
    </row>
    <row r="50" spans="1:16" x14ac:dyDescent="0.25">
      <c r="A50" s="311" t="s">
        <v>151</v>
      </c>
      <c r="B50" s="329">
        <v>210142</v>
      </c>
      <c r="C50" s="329">
        <v>250055</v>
      </c>
      <c r="D50" s="329">
        <v>231560.00000000003</v>
      </c>
      <c r="E50" s="329">
        <v>215451.99999999997</v>
      </c>
      <c r="F50" s="330">
        <f t="shared" si="21"/>
        <v>-6.9562964242529168E-2</v>
      </c>
      <c r="G50" s="329">
        <f>E50-D50</f>
        <v>-16108.000000000058</v>
      </c>
      <c r="H50" s="330">
        <f>E50/$E$49</f>
        <v>0.35381424472978495</v>
      </c>
      <c r="I50" s="382"/>
      <c r="J50" s="329">
        <v>1682489</v>
      </c>
      <c r="K50" s="329">
        <v>2031656</v>
      </c>
      <c r="L50" s="329">
        <v>2037898</v>
      </c>
      <c r="M50" s="329">
        <v>2078640</v>
      </c>
      <c r="N50" s="330">
        <f t="shared" si="22"/>
        <v>1.9992168400970067E-2</v>
      </c>
      <c r="O50" s="329">
        <f>M50-L50</f>
        <v>40742</v>
      </c>
      <c r="P50" s="330">
        <f t="shared" ref="P50:P51" si="24">M50/$M$49</f>
        <v>0.42662844201928102</v>
      </c>
    </row>
    <row r="51" spans="1:16" x14ac:dyDescent="0.25">
      <c r="A51" s="311" t="s">
        <v>152</v>
      </c>
      <c r="B51" s="329">
        <v>325680</v>
      </c>
      <c r="C51" s="329">
        <v>358562</v>
      </c>
      <c r="D51" s="329">
        <v>394358</v>
      </c>
      <c r="E51" s="329">
        <v>393489</v>
      </c>
      <c r="F51" s="330">
        <f t="shared" si="21"/>
        <v>-2.2035815173014894E-3</v>
      </c>
      <c r="G51" s="329">
        <f>E51-D51</f>
        <v>-869</v>
      </c>
      <c r="H51" s="330">
        <f>E51/$E$49</f>
        <v>0.64618575527021505</v>
      </c>
      <c r="I51" s="382"/>
      <c r="J51" s="329">
        <v>2588390</v>
      </c>
      <c r="K51" s="329">
        <v>2793779</v>
      </c>
      <c r="L51" s="329">
        <v>2942641</v>
      </c>
      <c r="M51" s="329">
        <v>2793611</v>
      </c>
      <c r="N51" s="330">
        <f t="shared" si="22"/>
        <v>-5.0644981837743686E-2</v>
      </c>
      <c r="O51" s="329">
        <f t="shared" si="23"/>
        <v>-149030</v>
      </c>
      <c r="P51" s="330">
        <f t="shared" si="24"/>
        <v>0.57337196846877081</v>
      </c>
    </row>
    <row r="52" spans="1:16" ht="21" x14ac:dyDescent="0.35">
      <c r="A52" s="258" t="s">
        <v>153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  <c r="L52" s="258"/>
      <c r="M52" s="258"/>
      <c r="N52" s="258"/>
      <c r="O52" s="258"/>
      <c r="P52" s="258"/>
    </row>
    <row r="324" spans="2:16" x14ac:dyDescent="0.25">
      <c r="B324" s="316"/>
      <c r="C324" s="316"/>
      <c r="D324" s="316"/>
      <c r="E324" s="316"/>
      <c r="F324" s="316"/>
      <c r="G324" s="316"/>
      <c r="H324" s="316"/>
      <c r="I324" s="317"/>
      <c r="J324"/>
      <c r="K324"/>
      <c r="L324"/>
      <c r="M324"/>
      <c r="N324"/>
      <c r="O324"/>
      <c r="P324"/>
    </row>
    <row r="325" spans="2:16" x14ac:dyDescent="0.25">
      <c r="B325"/>
      <c r="D325"/>
      <c r="E325"/>
      <c r="F325"/>
      <c r="G325"/>
      <c r="H325"/>
      <c r="I325" s="319"/>
      <c r="K325"/>
      <c r="M325"/>
      <c r="P325"/>
    </row>
    <row r="326" spans="2:16" x14ac:dyDescent="0.25">
      <c r="B326"/>
      <c r="D326"/>
      <c r="E326"/>
      <c r="F326"/>
      <c r="G326"/>
      <c r="H326"/>
      <c r="I326" s="319"/>
      <c r="K326"/>
      <c r="M326"/>
      <c r="P326"/>
    </row>
    <row r="327" spans="2:16" x14ac:dyDescent="0.25">
      <c r="B327"/>
      <c r="D327"/>
      <c r="E327"/>
      <c r="F327"/>
      <c r="G327"/>
      <c r="H327"/>
      <c r="I327" s="319"/>
      <c r="K327"/>
      <c r="M327"/>
      <c r="P327"/>
    </row>
    <row r="328" spans="2:16" x14ac:dyDescent="0.25">
      <c r="B328"/>
      <c r="D328"/>
      <c r="E328"/>
      <c r="F328"/>
      <c r="G328"/>
      <c r="H328"/>
      <c r="I328" s="319"/>
      <c r="K328"/>
      <c r="M328"/>
      <c r="P328"/>
    </row>
    <row r="329" spans="2:16" x14ac:dyDescent="0.25">
      <c r="B329"/>
      <c r="D329"/>
      <c r="E329"/>
      <c r="F329"/>
      <c r="G329"/>
      <c r="H329"/>
      <c r="I329" s="319"/>
      <c r="K329"/>
      <c r="M329"/>
      <c r="P329"/>
    </row>
    <row r="330" spans="2:16" x14ac:dyDescent="0.25">
      <c r="B330"/>
      <c r="D330"/>
      <c r="E330"/>
      <c r="F330"/>
      <c r="G330"/>
      <c r="H330"/>
      <c r="I330" s="319"/>
      <c r="K330"/>
      <c r="M330"/>
      <c r="P330"/>
    </row>
    <row r="331" spans="2:16" x14ac:dyDescent="0.25">
      <c r="B331"/>
      <c r="D331"/>
      <c r="E331"/>
      <c r="F331"/>
      <c r="G331"/>
      <c r="H331"/>
      <c r="I331" s="319"/>
      <c r="K331"/>
      <c r="M331"/>
      <c r="P331"/>
    </row>
    <row r="332" spans="2:16" x14ac:dyDescent="0.25">
      <c r="B332"/>
      <c r="D332"/>
      <c r="E332"/>
      <c r="F332"/>
      <c r="G332"/>
      <c r="H332"/>
      <c r="I332" s="319"/>
      <c r="K332"/>
      <c r="M332"/>
      <c r="P332"/>
    </row>
    <row r="333" spans="2:16" x14ac:dyDescent="0.25">
      <c r="B333"/>
      <c r="D333"/>
      <c r="E333"/>
      <c r="F333"/>
      <c r="G333"/>
      <c r="H333"/>
      <c r="I333" s="319"/>
      <c r="K333"/>
      <c r="M333"/>
      <c r="P333"/>
    </row>
    <row r="334" spans="2:16" x14ac:dyDescent="0.25">
      <c r="B334"/>
      <c r="D334"/>
      <c r="E334"/>
      <c r="F334"/>
      <c r="G334"/>
      <c r="H334"/>
      <c r="I334" s="319"/>
      <c r="K334"/>
      <c r="M334"/>
      <c r="P334"/>
    </row>
    <row r="335" spans="2:16" x14ac:dyDescent="0.25">
      <c r="B335"/>
      <c r="D335"/>
      <c r="E335"/>
      <c r="F335"/>
      <c r="G335"/>
      <c r="H335"/>
      <c r="I335" s="319"/>
      <c r="K335"/>
      <c r="M335"/>
      <c r="P335"/>
    </row>
    <row r="336" spans="2:16" x14ac:dyDescent="0.25">
      <c r="B336"/>
      <c r="D336"/>
      <c r="E336"/>
      <c r="F336"/>
      <c r="G336"/>
      <c r="H336"/>
      <c r="I336" s="319"/>
      <c r="K336"/>
      <c r="M336"/>
      <c r="P336"/>
    </row>
    <row r="337" spans="2:16" x14ac:dyDescent="0.25">
      <c r="B337"/>
      <c r="E337"/>
      <c r="F337"/>
      <c r="G337"/>
      <c r="H337"/>
      <c r="I337" s="319"/>
      <c r="K337"/>
      <c r="M337"/>
      <c r="P337"/>
    </row>
    <row r="339" spans="2:16" x14ac:dyDescent="0.25">
      <c r="B339" s="316"/>
      <c r="C339" s="316"/>
      <c r="D339" s="316"/>
      <c r="E339" s="316"/>
      <c r="F339" s="316"/>
      <c r="G339" s="316"/>
      <c r="H339" s="316"/>
      <c r="I339" s="317"/>
      <c r="J339"/>
      <c r="K339"/>
      <c r="L339"/>
      <c r="M339"/>
      <c r="N339"/>
      <c r="O339"/>
      <c r="P339"/>
    </row>
    <row r="340" spans="2:16" x14ac:dyDescent="0.25">
      <c r="B340"/>
      <c r="D340"/>
      <c r="E340"/>
      <c r="F340"/>
      <c r="G340"/>
      <c r="H340"/>
      <c r="I340" s="319"/>
      <c r="K340"/>
      <c r="N340"/>
      <c r="O340"/>
      <c r="P340"/>
    </row>
    <row r="341" spans="2:16" x14ac:dyDescent="0.25">
      <c r="B341"/>
      <c r="D341"/>
      <c r="E341"/>
      <c r="F341"/>
      <c r="G341"/>
      <c r="H341"/>
      <c r="I341" s="319"/>
      <c r="K341"/>
      <c r="N341"/>
      <c r="O341"/>
      <c r="P341"/>
    </row>
    <row r="342" spans="2:16" x14ac:dyDescent="0.25">
      <c r="B342"/>
      <c r="D342"/>
      <c r="E342"/>
      <c r="F342"/>
      <c r="G342"/>
      <c r="H342"/>
      <c r="I342" s="319"/>
      <c r="K342"/>
      <c r="N342"/>
      <c r="O342"/>
      <c r="P342"/>
    </row>
    <row r="343" spans="2:16" x14ac:dyDescent="0.25">
      <c r="B343"/>
      <c r="D343"/>
      <c r="E343"/>
      <c r="F343"/>
      <c r="G343"/>
      <c r="H343"/>
      <c r="I343" s="319"/>
      <c r="K343"/>
      <c r="N343"/>
      <c r="O343"/>
      <c r="P343"/>
    </row>
    <row r="344" spans="2:16" x14ac:dyDescent="0.25">
      <c r="B344"/>
      <c r="D344"/>
      <c r="E344"/>
      <c r="F344"/>
      <c r="G344"/>
      <c r="H344"/>
      <c r="I344" s="319"/>
      <c r="K344"/>
      <c r="N344"/>
      <c r="O344"/>
      <c r="P344"/>
    </row>
    <row r="345" spans="2:16" x14ac:dyDescent="0.25">
      <c r="B345"/>
      <c r="D345"/>
      <c r="E345"/>
      <c r="F345"/>
      <c r="G345"/>
      <c r="H345"/>
      <c r="I345" s="319"/>
      <c r="K345"/>
      <c r="N345"/>
      <c r="O345"/>
      <c r="P345"/>
    </row>
    <row r="346" spans="2:16" x14ac:dyDescent="0.25">
      <c r="B346"/>
      <c r="D346"/>
      <c r="E346"/>
      <c r="F346"/>
      <c r="G346"/>
      <c r="H346"/>
      <c r="I346" s="319"/>
      <c r="K346"/>
      <c r="N346"/>
      <c r="O346"/>
      <c r="P346"/>
    </row>
    <row r="347" spans="2:16" x14ac:dyDescent="0.25">
      <c r="B347"/>
      <c r="D347"/>
      <c r="E347"/>
      <c r="F347"/>
      <c r="G347"/>
      <c r="H347"/>
      <c r="I347" s="319"/>
      <c r="K347"/>
      <c r="N347"/>
      <c r="O347"/>
      <c r="P347"/>
    </row>
    <row r="348" spans="2:16" x14ac:dyDescent="0.25">
      <c r="B348"/>
      <c r="D348"/>
      <c r="E348"/>
      <c r="F348"/>
      <c r="G348"/>
      <c r="H348"/>
      <c r="I348" s="319"/>
      <c r="K348"/>
      <c r="N348"/>
      <c r="O348"/>
      <c r="P348"/>
    </row>
    <row r="349" spans="2:16" x14ac:dyDescent="0.25">
      <c r="B349"/>
      <c r="D349"/>
      <c r="E349"/>
      <c r="F349"/>
      <c r="G349"/>
      <c r="H349"/>
      <c r="I349" s="319"/>
      <c r="K349"/>
      <c r="N349"/>
      <c r="O349"/>
      <c r="P349"/>
    </row>
    <row r="350" spans="2:16" x14ac:dyDescent="0.25">
      <c r="B350"/>
      <c r="D350"/>
      <c r="E350"/>
      <c r="F350"/>
      <c r="G350"/>
      <c r="H350"/>
      <c r="I350" s="319"/>
      <c r="K350"/>
      <c r="N350"/>
      <c r="O350"/>
      <c r="P350"/>
    </row>
    <row r="351" spans="2:16" x14ac:dyDescent="0.25">
      <c r="B351"/>
      <c r="D351"/>
      <c r="E351"/>
      <c r="F351"/>
      <c r="G351"/>
      <c r="H351"/>
      <c r="I351" s="319"/>
      <c r="K351"/>
      <c r="N351"/>
      <c r="O351"/>
      <c r="P351"/>
    </row>
    <row r="353" spans="2:16" x14ac:dyDescent="0.25">
      <c r="B353" s="316"/>
      <c r="C353" s="316"/>
      <c r="D353" s="316"/>
      <c r="E353" s="316"/>
      <c r="F353" s="316"/>
      <c r="G353" s="316"/>
      <c r="H353" s="316"/>
      <c r="I353" s="317"/>
      <c r="J353"/>
      <c r="K353"/>
      <c r="L353"/>
      <c r="M353"/>
      <c r="N353"/>
      <c r="O353"/>
      <c r="P353"/>
    </row>
    <row r="354" spans="2:16" x14ac:dyDescent="0.25">
      <c r="B354"/>
      <c r="D354"/>
      <c r="E354"/>
      <c r="F354"/>
      <c r="G354"/>
      <c r="H354"/>
      <c r="I354" s="319"/>
      <c r="K354"/>
      <c r="N354"/>
      <c r="O354"/>
      <c r="P354"/>
    </row>
    <row r="355" spans="2:16" x14ac:dyDescent="0.25">
      <c r="B355"/>
      <c r="D355"/>
      <c r="E355"/>
      <c r="F355"/>
      <c r="G355"/>
      <c r="H355"/>
      <c r="I355" s="319"/>
      <c r="K355"/>
      <c r="N355"/>
      <c r="O355"/>
      <c r="P355"/>
    </row>
    <row r="356" spans="2:16" x14ac:dyDescent="0.25">
      <c r="B356"/>
      <c r="D356"/>
      <c r="E356"/>
      <c r="F356"/>
      <c r="G356"/>
      <c r="H356"/>
      <c r="I356" s="319"/>
      <c r="K356"/>
      <c r="N356"/>
      <c r="O356"/>
      <c r="P356"/>
    </row>
    <row r="357" spans="2:16" x14ac:dyDescent="0.25">
      <c r="B357"/>
      <c r="D357"/>
      <c r="E357"/>
      <c r="F357"/>
      <c r="G357"/>
      <c r="H357"/>
      <c r="I357" s="319"/>
      <c r="K357"/>
      <c r="N357"/>
      <c r="O357"/>
      <c r="P357"/>
    </row>
    <row r="358" spans="2:16" x14ac:dyDescent="0.25">
      <c r="B358"/>
      <c r="D358"/>
      <c r="E358"/>
      <c r="F358"/>
      <c r="G358"/>
      <c r="H358"/>
      <c r="I358" s="319"/>
      <c r="K358"/>
      <c r="N358"/>
      <c r="O358"/>
      <c r="P358"/>
    </row>
    <row r="359" spans="2:16" x14ac:dyDescent="0.25">
      <c r="B359"/>
      <c r="D359"/>
      <c r="E359"/>
      <c r="F359"/>
      <c r="G359"/>
      <c r="H359"/>
      <c r="I359" s="319"/>
      <c r="K359"/>
      <c r="N359"/>
      <c r="O359"/>
      <c r="P359"/>
    </row>
    <row r="360" spans="2:16" x14ac:dyDescent="0.25">
      <c r="B360"/>
      <c r="D360"/>
      <c r="E360"/>
      <c r="F360"/>
      <c r="G360"/>
      <c r="H360"/>
      <c r="I360" s="319"/>
      <c r="K360"/>
      <c r="N360"/>
      <c r="O360"/>
      <c r="P360"/>
    </row>
    <row r="361" spans="2:16" x14ac:dyDescent="0.25">
      <c r="B361"/>
      <c r="D361"/>
      <c r="E361"/>
      <c r="F361"/>
      <c r="G361"/>
      <c r="H361"/>
      <c r="I361" s="319"/>
      <c r="K361"/>
      <c r="N361"/>
      <c r="O361"/>
      <c r="P361"/>
    </row>
    <row r="362" spans="2:16" x14ac:dyDescent="0.25">
      <c r="B362"/>
      <c r="D362"/>
      <c r="E362"/>
      <c r="F362"/>
      <c r="G362"/>
      <c r="H362"/>
      <c r="I362" s="319"/>
      <c r="K362"/>
      <c r="N362"/>
      <c r="O362"/>
      <c r="P362"/>
    </row>
    <row r="363" spans="2:16" x14ac:dyDescent="0.25">
      <c r="B363"/>
      <c r="D363"/>
      <c r="E363"/>
      <c r="F363"/>
      <c r="G363"/>
      <c r="H363"/>
      <c r="I363" s="319"/>
      <c r="K363"/>
      <c r="N363"/>
      <c r="O363"/>
      <c r="P363"/>
    </row>
    <row r="364" spans="2:16" x14ac:dyDescent="0.25">
      <c r="B364"/>
      <c r="D364"/>
      <c r="E364"/>
      <c r="F364"/>
      <c r="G364"/>
      <c r="H364"/>
      <c r="I364" s="319"/>
      <c r="K364"/>
      <c r="N364"/>
      <c r="O364"/>
      <c r="P364"/>
    </row>
    <row r="365" spans="2:16" x14ac:dyDescent="0.25">
      <c r="B365"/>
      <c r="D365"/>
      <c r="E365"/>
      <c r="F365"/>
      <c r="G365"/>
      <c r="H365"/>
      <c r="I365" s="319"/>
      <c r="K365"/>
      <c r="N365"/>
      <c r="O365"/>
      <c r="P365"/>
    </row>
    <row r="366" spans="2:16" x14ac:dyDescent="0.25">
      <c r="B366"/>
      <c r="D366"/>
      <c r="E366"/>
      <c r="F366"/>
      <c r="G366"/>
      <c r="H366"/>
      <c r="I366" s="319"/>
      <c r="K366"/>
      <c r="N366"/>
      <c r="O366"/>
      <c r="P366"/>
    </row>
    <row r="368" spans="2:16" x14ac:dyDescent="0.25">
      <c r="B368" s="316"/>
      <c r="C368" s="316"/>
      <c r="D368" s="316"/>
      <c r="E368" s="316"/>
      <c r="F368" s="316"/>
      <c r="G368" s="316"/>
      <c r="H368" s="316"/>
      <c r="I368" s="317"/>
      <c r="J368"/>
      <c r="K368"/>
      <c r="L368"/>
      <c r="M368"/>
      <c r="N368"/>
      <c r="O368"/>
      <c r="P368"/>
    </row>
    <row r="369" spans="2:16" x14ac:dyDescent="0.25">
      <c r="B369"/>
      <c r="D369"/>
      <c r="E369"/>
      <c r="F369"/>
      <c r="G369"/>
      <c r="H369"/>
      <c r="I369" s="319"/>
      <c r="K369"/>
      <c r="N369"/>
      <c r="O369"/>
      <c r="P369"/>
    </row>
    <row r="370" spans="2:16" x14ac:dyDescent="0.25">
      <c r="B370"/>
      <c r="D370"/>
      <c r="E370"/>
      <c r="F370"/>
      <c r="G370"/>
      <c r="H370"/>
      <c r="I370" s="319"/>
      <c r="K370"/>
      <c r="N370"/>
      <c r="O370"/>
      <c r="P370"/>
    </row>
    <row r="371" spans="2:16" x14ac:dyDescent="0.25">
      <c r="B371"/>
      <c r="D371"/>
      <c r="E371"/>
      <c r="F371"/>
      <c r="G371"/>
      <c r="H371"/>
      <c r="I371" s="319"/>
      <c r="K371"/>
      <c r="N371"/>
      <c r="O371"/>
      <c r="P371"/>
    </row>
    <row r="372" spans="2:16" x14ac:dyDescent="0.25">
      <c r="B372"/>
      <c r="D372"/>
      <c r="E372"/>
      <c r="F372"/>
      <c r="G372"/>
      <c r="H372"/>
      <c r="I372" s="319"/>
      <c r="K372"/>
      <c r="N372"/>
      <c r="O372"/>
      <c r="P372"/>
    </row>
    <row r="373" spans="2:16" x14ac:dyDescent="0.25">
      <c r="B373"/>
      <c r="D373"/>
      <c r="E373"/>
      <c r="F373"/>
      <c r="G373"/>
      <c r="H373"/>
      <c r="I373" s="319"/>
      <c r="K373"/>
      <c r="N373"/>
      <c r="O373"/>
      <c r="P373"/>
    </row>
    <row r="374" spans="2:16" x14ac:dyDescent="0.25">
      <c r="B374"/>
      <c r="D374"/>
      <c r="E374"/>
      <c r="F374"/>
      <c r="G374"/>
      <c r="H374"/>
      <c r="I374" s="319"/>
      <c r="K374"/>
      <c r="N374"/>
      <c r="O374"/>
      <c r="P374"/>
    </row>
    <row r="375" spans="2:16" x14ac:dyDescent="0.25">
      <c r="B375"/>
      <c r="D375"/>
      <c r="E375"/>
      <c r="F375"/>
      <c r="G375"/>
      <c r="H375"/>
      <c r="I375" s="319"/>
      <c r="K375"/>
      <c r="N375"/>
      <c r="O375"/>
      <c r="P375"/>
    </row>
    <row r="376" spans="2:16" x14ac:dyDescent="0.25">
      <c r="B376"/>
      <c r="D376"/>
      <c r="E376"/>
      <c r="F376"/>
      <c r="G376"/>
      <c r="H376"/>
      <c r="I376" s="319"/>
      <c r="K376"/>
      <c r="N376"/>
      <c r="O376"/>
      <c r="P376"/>
    </row>
    <row r="377" spans="2:16" x14ac:dyDescent="0.25">
      <c r="B377"/>
      <c r="D377"/>
      <c r="E377"/>
      <c r="F377"/>
      <c r="G377"/>
      <c r="H377"/>
      <c r="I377" s="319"/>
      <c r="K377"/>
      <c r="N377"/>
      <c r="O377"/>
      <c r="P377"/>
    </row>
    <row r="378" spans="2:16" x14ac:dyDescent="0.25">
      <c r="B378"/>
      <c r="D378"/>
      <c r="E378"/>
      <c r="F378"/>
      <c r="G378"/>
      <c r="H378"/>
      <c r="I378" s="319"/>
      <c r="K378"/>
      <c r="N378"/>
      <c r="O378"/>
      <c r="P378"/>
    </row>
    <row r="379" spans="2:16" x14ac:dyDescent="0.25">
      <c r="B379"/>
      <c r="D379"/>
      <c r="E379"/>
      <c r="F379"/>
      <c r="G379"/>
      <c r="H379"/>
      <c r="I379" s="319"/>
      <c r="K379"/>
      <c r="N379"/>
      <c r="O379"/>
      <c r="P379"/>
    </row>
    <row r="380" spans="2:16" x14ac:dyDescent="0.25">
      <c r="B380"/>
      <c r="D380"/>
      <c r="E380"/>
      <c r="F380"/>
      <c r="G380"/>
      <c r="H380"/>
      <c r="I380" s="319"/>
      <c r="K380"/>
      <c r="N380"/>
      <c r="O380"/>
      <c r="P380"/>
    </row>
  </sheetData>
  <mergeCells count="23">
    <mergeCell ref="A52:P52"/>
    <mergeCell ref="B324:H324"/>
    <mergeCell ref="B339:H339"/>
    <mergeCell ref="B353:H353"/>
    <mergeCell ref="B368:H368"/>
    <mergeCell ref="A38:P38"/>
    <mergeCell ref="B39:H39"/>
    <mergeCell ref="J39:P39"/>
    <mergeCell ref="A46:P46"/>
    <mergeCell ref="B47:H47"/>
    <mergeCell ref="J47:P47"/>
    <mergeCell ref="A19:P19"/>
    <mergeCell ref="B20:H20"/>
    <mergeCell ref="J20:P20"/>
    <mergeCell ref="A27:P27"/>
    <mergeCell ref="B28:H28"/>
    <mergeCell ref="J28:P28"/>
    <mergeCell ref="A1:P1"/>
    <mergeCell ref="A2:P2"/>
    <mergeCell ref="A3:P3"/>
    <mergeCell ref="A4:P4"/>
    <mergeCell ref="B5:H5"/>
    <mergeCell ref="J5:P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Props1.xml><?xml version="1.0" encoding="utf-8"?>
<ds:datastoreItem xmlns:ds="http://schemas.openxmlformats.org/officeDocument/2006/customXml" ds:itemID="{45369084-54FC-417B-A786-AE34E1B5D1EC}"/>
</file>

<file path=customXml/itemProps2.xml><?xml version="1.0" encoding="utf-8"?>
<ds:datastoreItem xmlns:ds="http://schemas.openxmlformats.org/officeDocument/2006/customXml" ds:itemID="{6ECE26A1-49B0-4707-BED0-8F18BC7AF58E}"/>
</file>

<file path=customXml/itemProps3.xml><?xml version="1.0" encoding="utf-8"?>
<ds:datastoreItem xmlns:ds="http://schemas.openxmlformats.org/officeDocument/2006/customXml" ds:itemID="{C9B3193E-FEA4-4AF0-9F7A-7C4B474D49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Indicadores alojativos</vt:lpstr>
      <vt:lpstr>Vivienda Vacacional</vt:lpstr>
      <vt:lpstr>Pasajeros</vt:lpstr>
      <vt:lpstr>Turistas FRONTUR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Canales Tafur</dc:creator>
  <cp:lastModifiedBy>Silvia Canales Tafur</cp:lastModifiedBy>
  <dcterms:created xsi:type="dcterms:W3CDTF">2026-10-08T11:52:54Z</dcterms:created>
  <dcterms:modified xsi:type="dcterms:W3CDTF">2026-10-08T11:54:34Z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fddf03-9e62-4528-bd16-e5ea87da2f85_Enabled">
    <vt:lpwstr>true</vt:lpwstr>
  </property>
  <property fmtid="{D5CDD505-2E9C-101B-9397-08002B2CF9AE}" pid="3" name="MSIP_Label_6cfddf03-9e62-4528-bd16-e5ea87da2f85_SetDate">
    <vt:lpwstr>2026-10-08T11:54:27Z</vt:lpwstr>
  </property>
  <property fmtid="{D5CDD505-2E9C-101B-9397-08002B2CF9AE}" pid="4" name="MSIP_Label_6cfddf03-9e62-4528-bd16-e5ea87da2f85_Method">
    <vt:lpwstr>Privileged</vt:lpwstr>
  </property>
  <property fmtid="{D5CDD505-2E9C-101B-9397-08002B2CF9AE}" pid="5" name="MSIP_Label_6cfddf03-9e62-4528-bd16-e5ea87da2f85_Name">
    <vt:lpwstr>Público</vt:lpwstr>
  </property>
  <property fmtid="{D5CDD505-2E9C-101B-9397-08002B2CF9AE}" pid="6" name="MSIP_Label_6cfddf03-9e62-4528-bd16-e5ea87da2f85_SiteId">
    <vt:lpwstr>c0807238-6fb1-47c8-ac5c-ed6069bd0d1b</vt:lpwstr>
  </property>
  <property fmtid="{D5CDD505-2E9C-101B-9397-08002B2CF9AE}" pid="7" name="MSIP_Label_6cfddf03-9e62-4528-bd16-e5ea87da2f85_ActionId">
    <vt:lpwstr>0feef0c7-30df-48e4-8afc-f0545dd9a3dd</vt:lpwstr>
  </property>
  <property fmtid="{D5CDD505-2E9C-101B-9397-08002B2CF9AE}" pid="8" name="MSIP_Label_6cfddf03-9e62-4528-bd16-e5ea87da2f85_ContentBits">
    <vt:lpwstr>0</vt:lpwstr>
  </property>
  <property fmtid="{D5CDD505-2E9C-101B-9397-08002B2CF9AE}" pid="9" name="MSIP_Label_6cfddf03-9e62-4528-bd16-e5ea87da2f85_Tag">
    <vt:lpwstr>10, 0, 1, 1</vt:lpwstr>
  </property>
  <property fmtid="{D5CDD505-2E9C-101B-9397-08002B2CF9AE}" pid="10" name="MSIP_Label_b1cee399-9820-426f-a9dc-8d935479c632_Name">
    <vt:lpwstr>Interno</vt:lpwstr>
  </property>
  <property fmtid="{D5CDD505-2E9C-101B-9397-08002B2CF9AE}" pid="11" name="MSIP_Label_b1cee399-9820-426f-a9dc-8d935479c632_Method">
    <vt:lpwstr>Standard</vt:lpwstr>
  </property>
  <property fmtid="{D5CDD505-2E9C-101B-9397-08002B2CF9AE}" pid="12" name="MSIP_Label_b1cee399-9820-426f-a9dc-8d935479c632_SiteId">
    <vt:lpwstr>c0807238-6fb1-47c8-ac5c-ed6069bd0d1b</vt:lpwstr>
  </property>
  <property fmtid="{D5CDD505-2E9C-101B-9397-08002B2CF9AE}" pid="13" name="ContentTypeId">
    <vt:lpwstr>0x010100F969C42FB1FA284BA60CDF94DEB4DBF3</vt:lpwstr>
  </property>
  <property fmtid="{D5CDD505-2E9C-101B-9397-08002B2CF9AE}" pid="14" name="MSIP_Label_b1cee399-9820-426f-a9dc-8d935479c632_ActionId">
    <vt:lpwstr>356eb194-0960-4e8d-9d29-1f04d471739b</vt:lpwstr>
  </property>
  <property fmtid="{D5CDD505-2E9C-101B-9397-08002B2CF9AE}" pid="15" name="MSIP_Label_b1cee399-9820-426f-a9dc-8d935479c632_Tag">
    <vt:lpwstr>10, 3, 0, 1</vt:lpwstr>
  </property>
  <property fmtid="{D5CDD505-2E9C-101B-9397-08002B2CF9AE}" pid="16" name="MSIP_Label_b1cee399-9820-426f-a9dc-8d935479c632_Enabled">
    <vt:lpwstr>true</vt:lpwstr>
  </property>
  <property fmtid="{D5CDD505-2E9C-101B-9397-08002B2CF9AE}" pid="17" name="MSIP_Label_b1cee399-9820-426f-a9dc-8d935479c632_ContentBits">
    <vt:lpwstr>2</vt:lpwstr>
  </property>
  <property fmtid="{D5CDD505-2E9C-101B-9397-08002B2CF9AE}" pid="18" name="MSIP_Label_b1cee399-9820-426f-a9dc-8d935479c632_SetDate">
    <vt:lpwstr>2026-10-08T11:53:30Z</vt:lpwstr>
  </property>
</Properties>
</file>