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BOLETIN ESTADÍSTICO SPET/INDICADORES TURISTICOS TENERIFE (NEW)/2026/"/>
    </mc:Choice>
  </mc:AlternateContent>
  <xr:revisionPtr revIDLastSave="0" documentId="8_{29141594-87D6-4702-ACE8-B34897AF8901}" xr6:coauthVersionLast="47" xr6:coauthVersionMax="47" xr10:uidLastSave="{00000000-0000-0000-0000-000000000000}"/>
  <bookViews>
    <workbookView xWindow="-120" yWindow="-120" windowWidth="29040" windowHeight="15720" xr2:uid="{1FB75ABD-7EA6-4002-8558-1FC005911C04}"/>
  </bookViews>
  <sheets>
    <sheet name="Indicadores alojativos" sheetId="1" r:id="rId1"/>
    <sheet name="Pasajeros" sheetId="2" r:id="rId2"/>
    <sheet name="Turistas FRONTU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8" i="3" l="1"/>
  <c r="N48" i="3"/>
  <c r="H48" i="3"/>
  <c r="F48" i="3"/>
  <c r="J47" i="3"/>
  <c r="H40" i="3"/>
  <c r="G40" i="3"/>
  <c r="J39" i="3"/>
  <c r="P29" i="3"/>
  <c r="O29" i="3"/>
  <c r="N29" i="3"/>
  <c r="G29" i="3"/>
  <c r="H29" i="3"/>
  <c r="J28" i="3"/>
  <c r="P21" i="3"/>
  <c r="N21" i="3"/>
  <c r="H21" i="3"/>
  <c r="F21" i="3"/>
  <c r="J20" i="3"/>
  <c r="F6" i="3"/>
  <c r="J5" i="3"/>
  <c r="J99" i="2"/>
  <c r="J62" i="2"/>
  <c r="J61" i="2"/>
  <c r="J55" i="2"/>
  <c r="J49" i="2"/>
  <c r="L12" i="2"/>
  <c r="J12" i="2"/>
  <c r="C12" i="2"/>
  <c r="J11" i="2"/>
  <c r="M50" i="2"/>
  <c r="J5" i="2"/>
  <c r="J324" i="1"/>
  <c r="J57" i="1"/>
  <c r="E57" i="1"/>
  <c r="H57" i="1" s="1"/>
  <c r="M22" i="1"/>
  <c r="E22" i="1"/>
  <c r="H22" i="1" s="1"/>
  <c r="P6" i="1"/>
  <c r="O6" i="1"/>
  <c r="N6" i="1"/>
  <c r="H6" i="1"/>
  <c r="J5" i="1"/>
  <c r="O35" i="1" l="1"/>
  <c r="N35" i="1"/>
  <c r="O32" i="1"/>
  <c r="N32" i="1"/>
  <c r="O15" i="1"/>
  <c r="N15" i="1"/>
  <c r="H23" i="1"/>
  <c r="O61" i="1"/>
  <c r="N61" i="1"/>
  <c r="H129" i="1"/>
  <c r="G129" i="1"/>
  <c r="F129" i="1"/>
  <c r="F222" i="1"/>
  <c r="G222" i="1"/>
  <c r="N29" i="1"/>
  <c r="O29" i="1"/>
  <c r="H7" i="1"/>
  <c r="G7" i="1"/>
  <c r="F7" i="1"/>
  <c r="H37" i="1"/>
  <c r="G37" i="1"/>
  <c r="F37" i="1"/>
  <c r="E178" i="1"/>
  <c r="H38" i="1"/>
  <c r="O45" i="1"/>
  <c r="N45" i="1"/>
  <c r="E171" i="1"/>
  <c r="H14" i="1"/>
  <c r="G14" i="1"/>
  <c r="F14" i="1"/>
  <c r="H51" i="1"/>
  <c r="E141" i="1"/>
  <c r="H76" i="1"/>
  <c r="D154" i="1"/>
  <c r="J145" i="1"/>
  <c r="O8" i="1"/>
  <c r="N8" i="1"/>
  <c r="E147" i="1"/>
  <c r="H82" i="1"/>
  <c r="F10" i="1"/>
  <c r="G10" i="1"/>
  <c r="H10" i="1"/>
  <c r="K145" i="1"/>
  <c r="H12" i="1"/>
  <c r="G12" i="1"/>
  <c r="F12" i="1"/>
  <c r="H24" i="1"/>
  <c r="G24" i="1"/>
  <c r="F24" i="1"/>
  <c r="H34" i="1"/>
  <c r="E181" i="1"/>
  <c r="K138" i="1"/>
  <c r="H18" i="1"/>
  <c r="O12" i="1"/>
  <c r="N12" i="1"/>
  <c r="J138" i="1"/>
  <c r="N13" i="1"/>
  <c r="O13" i="1"/>
  <c r="F41" i="1"/>
  <c r="H41" i="1"/>
  <c r="G41" i="1"/>
  <c r="N49" i="1"/>
  <c r="O49" i="1"/>
  <c r="H11" i="1"/>
  <c r="H28" i="1"/>
  <c r="H31" i="1"/>
  <c r="G31" i="1"/>
  <c r="F31" i="1"/>
  <c r="H48" i="1"/>
  <c r="L138" i="1"/>
  <c r="M145" i="1"/>
  <c r="H123" i="1"/>
  <c r="H126" i="1"/>
  <c r="M162" i="1"/>
  <c r="N97" i="1"/>
  <c r="O97" i="1"/>
  <c r="H8" i="1"/>
  <c r="E137" i="1"/>
  <c r="H72" i="1"/>
  <c r="H13" i="1"/>
  <c r="H15" i="1"/>
  <c r="H17" i="1"/>
  <c r="E167" i="1"/>
  <c r="L162" i="1"/>
  <c r="H44" i="1"/>
  <c r="E161" i="1"/>
  <c r="E144" i="1"/>
  <c r="H79" i="1"/>
  <c r="H47" i="1"/>
  <c r="H7" i="3"/>
  <c r="H33" i="1"/>
  <c r="H13" i="3"/>
  <c r="P23" i="3"/>
  <c r="O23" i="3"/>
  <c r="N23" i="3"/>
  <c r="G35" i="3"/>
  <c r="H35" i="3"/>
  <c r="F35" i="3"/>
  <c r="H16" i="3"/>
  <c r="P26" i="3"/>
  <c r="O26" i="3"/>
  <c r="N26" i="3"/>
  <c r="P7" i="2"/>
  <c r="O7" i="2"/>
  <c r="N7" i="2"/>
  <c r="H45" i="3"/>
  <c r="G45" i="3"/>
  <c r="F45" i="3"/>
  <c r="H24" i="3"/>
  <c r="G24" i="3"/>
  <c r="F24" i="3"/>
  <c r="N31" i="3"/>
  <c r="O31" i="3"/>
  <c r="O35" i="3"/>
  <c r="N35" i="3"/>
  <c r="H17" i="3"/>
  <c r="N45" i="3"/>
  <c r="O45" i="3"/>
  <c r="H14" i="3"/>
  <c r="H32" i="3"/>
  <c r="P24" i="3"/>
  <c r="O24" i="3"/>
  <c r="N24" i="3"/>
  <c r="H41" i="3"/>
  <c r="N36" i="3"/>
  <c r="O36" i="3"/>
  <c r="H51" i="3"/>
  <c r="H22" i="3"/>
  <c r="H25" i="3"/>
  <c r="G25" i="3"/>
  <c r="F25" i="3"/>
  <c r="O33" i="3"/>
  <c r="N33" i="3"/>
  <c r="P25" i="3"/>
  <c r="O25" i="3"/>
  <c r="N25" i="3"/>
  <c r="P22" i="3"/>
  <c r="N22" i="3"/>
  <c r="O22" i="3"/>
  <c r="H34" i="3"/>
  <c r="G34" i="3"/>
  <c r="F34" i="3"/>
  <c r="G26" i="3"/>
  <c r="H26" i="3"/>
  <c r="F26" i="3"/>
  <c r="P51" i="3"/>
  <c r="O51" i="3"/>
  <c r="N51" i="3"/>
  <c r="H23" i="3"/>
  <c r="G44" i="3"/>
  <c r="H44" i="3"/>
  <c r="F44" i="3"/>
  <c r="H31" i="3"/>
  <c r="H49" i="3"/>
  <c r="O32" i="3"/>
  <c r="N32" i="3"/>
  <c r="H43" i="3"/>
  <c r="G43" i="3"/>
  <c r="F43" i="3"/>
  <c r="H30" i="3"/>
  <c r="P49" i="3"/>
  <c r="H50" i="3"/>
  <c r="G50" i="3"/>
  <c r="F50" i="3"/>
  <c r="J261" i="1"/>
  <c r="J277" i="1"/>
  <c r="J247" i="1"/>
  <c r="J200" i="1"/>
  <c r="J135" i="1"/>
  <c r="J231" i="1"/>
  <c r="J216" i="1"/>
  <c r="J151" i="1"/>
  <c r="J186" i="1"/>
  <c r="J56" i="1"/>
  <c r="J21" i="1"/>
  <c r="J121" i="1"/>
  <c r="J86" i="1"/>
  <c r="J308" i="1"/>
  <c r="J70" i="1"/>
  <c r="J292" i="1"/>
  <c r="K57" i="1"/>
  <c r="B340" i="1"/>
  <c r="B325" i="1"/>
  <c r="B369" i="1"/>
  <c r="B278" i="1"/>
  <c r="B248" i="1"/>
  <c r="B293" i="1"/>
  <c r="B201" i="1"/>
  <c r="B136" i="1"/>
  <c r="B232" i="1"/>
  <c r="B217" i="1"/>
  <c r="B152" i="1"/>
  <c r="B262" i="1"/>
  <c r="B187" i="1"/>
  <c r="B57" i="1"/>
  <c r="B22" i="1"/>
  <c r="B122" i="1"/>
  <c r="B87" i="1"/>
  <c r="B354" i="1"/>
  <c r="B309" i="1"/>
  <c r="B71" i="1"/>
  <c r="C340" i="1"/>
  <c r="C325" i="1"/>
  <c r="C369" i="1"/>
  <c r="C354" i="1"/>
  <c r="C278" i="1"/>
  <c r="C248" i="1"/>
  <c r="C293" i="1"/>
  <c r="C201" i="1"/>
  <c r="C136" i="1"/>
  <c r="C232" i="1"/>
  <c r="C217" i="1"/>
  <c r="C152" i="1"/>
  <c r="C262" i="1"/>
  <c r="C187" i="1"/>
  <c r="C57" i="1"/>
  <c r="C22" i="1"/>
  <c r="C122" i="1"/>
  <c r="C87" i="1"/>
  <c r="C309" i="1"/>
  <c r="C71" i="1"/>
  <c r="D340" i="1"/>
  <c r="D369" i="1"/>
  <c r="D248" i="1"/>
  <c r="D354" i="1"/>
  <c r="D309" i="1"/>
  <c r="D201" i="1"/>
  <c r="D136" i="1"/>
  <c r="D232" i="1"/>
  <c r="D217" i="1"/>
  <c r="D152" i="1"/>
  <c r="D262" i="1"/>
  <c r="D187" i="1"/>
  <c r="D325" i="1"/>
  <c r="D278" i="1"/>
  <c r="D293" i="1"/>
  <c r="D57" i="1"/>
  <c r="F57" i="1" s="1"/>
  <c r="D22" i="1"/>
  <c r="D122" i="1"/>
  <c r="D87" i="1"/>
  <c r="D71" i="1"/>
  <c r="P22" i="1"/>
  <c r="L87" i="1"/>
  <c r="J369" i="1"/>
  <c r="J354" i="1"/>
  <c r="J248" i="1"/>
  <c r="J232" i="1"/>
  <c r="J293" i="1"/>
  <c r="J340" i="1"/>
  <c r="J309" i="1"/>
  <c r="J278" i="1"/>
  <c r="J217" i="1"/>
  <c r="J152" i="1"/>
  <c r="J262" i="1"/>
  <c r="J187" i="1"/>
  <c r="J325" i="1"/>
  <c r="J122" i="1"/>
  <c r="J87" i="1"/>
  <c r="J201" i="1"/>
  <c r="J71" i="1"/>
  <c r="J136" i="1"/>
  <c r="M87" i="1"/>
  <c r="K369" i="1"/>
  <c r="K354" i="1"/>
  <c r="K248" i="1"/>
  <c r="K232" i="1"/>
  <c r="K293" i="1"/>
  <c r="K340" i="1"/>
  <c r="K309" i="1"/>
  <c r="K262" i="1"/>
  <c r="K278" i="1"/>
  <c r="K325" i="1"/>
  <c r="K217" i="1"/>
  <c r="K152" i="1"/>
  <c r="K187" i="1"/>
  <c r="K122" i="1"/>
  <c r="K87" i="1"/>
  <c r="K201" i="1"/>
  <c r="K71" i="1"/>
  <c r="K136" i="1"/>
  <c r="J22" i="1"/>
  <c r="L354" i="1"/>
  <c r="L248" i="1"/>
  <c r="L232" i="1"/>
  <c r="L293" i="1"/>
  <c r="L340" i="1"/>
  <c r="L309" i="1"/>
  <c r="L262" i="1"/>
  <c r="L325" i="1"/>
  <c r="L187" i="1"/>
  <c r="L369" i="1"/>
  <c r="L122" i="1"/>
  <c r="L201" i="1"/>
  <c r="L152" i="1"/>
  <c r="L71" i="1"/>
  <c r="L278" i="1"/>
  <c r="L217" i="1"/>
  <c r="L136" i="1"/>
  <c r="L57" i="1"/>
  <c r="K22" i="1"/>
  <c r="M354" i="1"/>
  <c r="M232" i="1"/>
  <c r="M293" i="1"/>
  <c r="M340" i="1"/>
  <c r="M309" i="1"/>
  <c r="M262" i="1"/>
  <c r="M278" i="1"/>
  <c r="M187" i="1"/>
  <c r="M369" i="1"/>
  <c r="M325" i="1"/>
  <c r="M122" i="1"/>
  <c r="M248" i="1"/>
  <c r="M201" i="1"/>
  <c r="M152" i="1"/>
  <c r="M71" i="1"/>
  <c r="M217" i="1"/>
  <c r="M136" i="1"/>
  <c r="N136" i="1" s="1"/>
  <c r="M57" i="1"/>
  <c r="L22" i="1"/>
  <c r="P6" i="3"/>
  <c r="O6" i="3"/>
  <c r="N6" i="3"/>
  <c r="E71" i="1"/>
  <c r="E369" i="1"/>
  <c r="E354" i="1"/>
  <c r="E248" i="1"/>
  <c r="E293" i="1"/>
  <c r="E309" i="1"/>
  <c r="E340" i="1"/>
  <c r="E201" i="1"/>
  <c r="E136" i="1"/>
  <c r="F136" i="1" s="1"/>
  <c r="E232" i="1"/>
  <c r="E217" i="1"/>
  <c r="E152" i="1"/>
  <c r="E262" i="1"/>
  <c r="E187" i="1"/>
  <c r="E325" i="1"/>
  <c r="E278" i="1"/>
  <c r="F6" i="1"/>
  <c r="G6" i="1"/>
  <c r="E87" i="1"/>
  <c r="E122" i="1"/>
  <c r="J339" i="1"/>
  <c r="J368" i="1"/>
  <c r="J353" i="1"/>
  <c r="C56" i="2"/>
  <c r="C62" i="2"/>
  <c r="C100" i="2"/>
  <c r="C50" i="2"/>
  <c r="D12" i="2"/>
  <c r="F12" i="2" s="1"/>
  <c r="D56" i="2"/>
  <c r="D62" i="2"/>
  <c r="D100" i="2"/>
  <c r="D50" i="2"/>
  <c r="E62" i="2"/>
  <c r="E100" i="2"/>
  <c r="E56" i="2"/>
  <c r="H6" i="2"/>
  <c r="G6" i="2"/>
  <c r="E50" i="2"/>
  <c r="F6" i="2"/>
  <c r="K56" i="2"/>
  <c r="K100" i="2"/>
  <c r="K50" i="2"/>
  <c r="K12" i="2"/>
  <c r="P50" i="2"/>
  <c r="O50" i="2"/>
  <c r="N50" i="2"/>
  <c r="H12" i="2"/>
  <c r="K62" i="2"/>
  <c r="B62" i="2"/>
  <c r="B50" i="2"/>
  <c r="B12" i="2"/>
  <c r="B56" i="2"/>
  <c r="B100" i="2"/>
  <c r="P40" i="3"/>
  <c r="N40" i="3"/>
  <c r="O40" i="3"/>
  <c r="J100" i="2"/>
  <c r="J50" i="2"/>
  <c r="J56" i="2"/>
  <c r="M12" i="2"/>
  <c r="L100" i="2"/>
  <c r="L50" i="2"/>
  <c r="L56" i="2"/>
  <c r="L62" i="2"/>
  <c r="M100" i="2"/>
  <c r="M62" i="2"/>
  <c r="N6" i="2"/>
  <c r="O6" i="2"/>
  <c r="P6" i="2"/>
  <c r="M56" i="2"/>
  <c r="H6" i="3"/>
  <c r="G6" i="3"/>
  <c r="F40" i="3"/>
  <c r="G21" i="3"/>
  <c r="G48" i="3"/>
  <c r="F29" i="3"/>
  <c r="O21" i="3"/>
  <c r="O48" i="3"/>
  <c r="H16" i="2" l="1"/>
  <c r="H45" i="2"/>
  <c r="H125" i="1"/>
  <c r="G125" i="1"/>
  <c r="F125" i="1"/>
  <c r="E190" i="1"/>
  <c r="H58" i="1"/>
  <c r="G58" i="1"/>
  <c r="F58" i="1"/>
  <c r="E68" i="1"/>
  <c r="H63" i="1"/>
  <c r="E188" i="1"/>
  <c r="H60" i="1"/>
  <c r="H67" i="1"/>
  <c r="G320" i="1"/>
  <c r="F320" i="1"/>
  <c r="G286" i="1"/>
  <c r="F286" i="1"/>
  <c r="H62" i="1"/>
  <c r="G62" i="1"/>
  <c r="F62" i="1"/>
  <c r="P17" i="3"/>
  <c r="O17" i="3"/>
  <c r="N17" i="3"/>
  <c r="P126" i="1"/>
  <c r="O126" i="1"/>
  <c r="N126" i="1"/>
  <c r="M191" i="1"/>
  <c r="P124" i="1"/>
  <c r="O124" i="1"/>
  <c r="N124" i="1"/>
  <c r="M189" i="1"/>
  <c r="M163" i="1"/>
  <c r="P98" i="1"/>
  <c r="O98" i="1"/>
  <c r="N98" i="1"/>
  <c r="M169" i="1"/>
  <c r="P104" i="1"/>
  <c r="O104" i="1"/>
  <c r="N104" i="1"/>
  <c r="P116" i="1"/>
  <c r="O116" i="1"/>
  <c r="N116" i="1"/>
  <c r="M181" i="1"/>
  <c r="O319" i="1"/>
  <c r="N319" i="1"/>
  <c r="O284" i="1"/>
  <c r="N284" i="1"/>
  <c r="L161" i="1"/>
  <c r="L153" i="1"/>
  <c r="L119" i="1"/>
  <c r="L159" i="1"/>
  <c r="K153" i="1"/>
  <c r="K119" i="1"/>
  <c r="K184" i="1" s="1"/>
  <c r="K159" i="1"/>
  <c r="J160" i="1"/>
  <c r="J146" i="1"/>
  <c r="D170" i="1"/>
  <c r="D188" i="1"/>
  <c r="D133" i="1"/>
  <c r="G123" i="1"/>
  <c r="F123" i="1"/>
  <c r="D195" i="1"/>
  <c r="C182" i="1"/>
  <c r="J165" i="1"/>
  <c r="B166" i="1"/>
  <c r="B190" i="1"/>
  <c r="M158" i="1"/>
  <c r="P93" i="1"/>
  <c r="H53" i="1"/>
  <c r="G53" i="1"/>
  <c r="F53" i="1"/>
  <c r="K137" i="1"/>
  <c r="J170" i="1"/>
  <c r="L68" i="1"/>
  <c r="D181" i="1"/>
  <c r="G116" i="1"/>
  <c r="F116" i="1"/>
  <c r="M156" i="1"/>
  <c r="P91" i="1"/>
  <c r="M92" i="1"/>
  <c r="G319" i="1"/>
  <c r="F319" i="1"/>
  <c r="P257" i="1"/>
  <c r="O257" i="1"/>
  <c r="N257" i="1"/>
  <c r="L171" i="1"/>
  <c r="L169" i="1"/>
  <c r="K169" i="1"/>
  <c r="J144" i="1"/>
  <c r="J166" i="1"/>
  <c r="D139" i="1"/>
  <c r="F32" i="3"/>
  <c r="G32" i="3"/>
  <c r="H18" i="3"/>
  <c r="G18" i="3"/>
  <c r="F18" i="3"/>
  <c r="P53" i="2"/>
  <c r="H21" i="2"/>
  <c r="F83" i="1"/>
  <c r="E148" i="1"/>
  <c r="H83" i="1"/>
  <c r="G83" i="1"/>
  <c r="H39" i="1"/>
  <c r="G39" i="1"/>
  <c r="F39" i="1"/>
  <c r="H236" i="1"/>
  <c r="F236" i="1"/>
  <c r="G236" i="1"/>
  <c r="G272" i="1"/>
  <c r="F272" i="1"/>
  <c r="H259" i="1"/>
  <c r="G259" i="1"/>
  <c r="F259" i="1"/>
  <c r="G316" i="1"/>
  <c r="F316" i="1"/>
  <c r="H43" i="1"/>
  <c r="G43" i="1"/>
  <c r="F43" i="1"/>
  <c r="N18" i="3"/>
  <c r="O18" i="3"/>
  <c r="P18" i="3"/>
  <c r="P238" i="1"/>
  <c r="O238" i="1"/>
  <c r="N238" i="1"/>
  <c r="O316" i="1"/>
  <c r="N316" i="1"/>
  <c r="P117" i="1"/>
  <c r="O117" i="1"/>
  <c r="N117" i="1"/>
  <c r="M182" i="1"/>
  <c r="O297" i="1"/>
  <c r="N297" i="1"/>
  <c r="O267" i="1"/>
  <c r="N267" i="1"/>
  <c r="O303" i="1"/>
  <c r="N303" i="1"/>
  <c r="O318" i="1"/>
  <c r="N318" i="1"/>
  <c r="L188" i="1"/>
  <c r="L133" i="1"/>
  <c r="L189" i="1"/>
  <c r="L173" i="1"/>
  <c r="L190" i="1"/>
  <c r="K141" i="1"/>
  <c r="K147" i="1"/>
  <c r="K173" i="1"/>
  <c r="K194" i="1"/>
  <c r="J154" i="1"/>
  <c r="J192" i="1"/>
  <c r="J177" i="1"/>
  <c r="M142" i="1"/>
  <c r="P77" i="1"/>
  <c r="O77" i="1"/>
  <c r="N77" i="1"/>
  <c r="D159" i="1"/>
  <c r="D119" i="1"/>
  <c r="D165" i="1"/>
  <c r="D180" i="1"/>
  <c r="M172" i="1"/>
  <c r="N107" i="1"/>
  <c r="P107" i="1"/>
  <c r="O107" i="1"/>
  <c r="C68" i="1"/>
  <c r="C138" i="1"/>
  <c r="P26" i="1"/>
  <c r="H33" i="3"/>
  <c r="G33" i="3"/>
  <c r="F33" i="3"/>
  <c r="G310" i="1"/>
  <c r="F310" i="1"/>
  <c r="P241" i="1"/>
  <c r="O241" i="1"/>
  <c r="N241" i="1"/>
  <c r="G219" i="1"/>
  <c r="F219" i="1"/>
  <c r="F312" i="1"/>
  <c r="G312" i="1"/>
  <c r="O11" i="1"/>
  <c r="N11" i="1"/>
  <c r="N128" i="1"/>
  <c r="M193" i="1"/>
  <c r="P128" i="1"/>
  <c r="O128" i="1"/>
  <c r="K161" i="1"/>
  <c r="D174" i="1"/>
  <c r="J196" i="1"/>
  <c r="B137" i="1"/>
  <c r="D169" i="1"/>
  <c r="D189" i="1"/>
  <c r="K165" i="1"/>
  <c r="C142" i="1"/>
  <c r="C148" i="1"/>
  <c r="C183" i="1"/>
  <c r="P42" i="1"/>
  <c r="O42" i="1"/>
  <c r="N42" i="1"/>
  <c r="B141" i="1"/>
  <c r="G34" i="1"/>
  <c r="F34" i="1"/>
  <c r="B170" i="1"/>
  <c r="F41" i="3"/>
  <c r="G41" i="3"/>
  <c r="H13" i="2"/>
  <c r="N8" i="3"/>
  <c r="O8" i="3"/>
  <c r="P8" i="3"/>
  <c r="O298" i="1"/>
  <c r="N298" i="1"/>
  <c r="K163" i="1"/>
  <c r="H29" i="1"/>
  <c r="G29" i="1"/>
  <c r="F29" i="1"/>
  <c r="E54" i="1"/>
  <c r="G264" i="1"/>
  <c r="F264" i="1"/>
  <c r="P11" i="3"/>
  <c r="O11" i="3"/>
  <c r="N11" i="3"/>
  <c r="P243" i="1"/>
  <c r="O243" i="1"/>
  <c r="N243" i="1"/>
  <c r="O272" i="1"/>
  <c r="N272" i="1"/>
  <c r="L176" i="1"/>
  <c r="K167" i="1"/>
  <c r="K175" i="1"/>
  <c r="G51" i="3"/>
  <c r="F51" i="3"/>
  <c r="F10" i="3"/>
  <c r="H10" i="3"/>
  <c r="G10" i="3"/>
  <c r="H18" i="2"/>
  <c r="G9" i="2"/>
  <c r="F9" i="2"/>
  <c r="H9" i="2"/>
  <c r="F64" i="1"/>
  <c r="H64" i="1"/>
  <c r="G64" i="1"/>
  <c r="E194" i="1"/>
  <c r="H9" i="1"/>
  <c r="G9" i="1"/>
  <c r="F9" i="1"/>
  <c r="E174" i="1"/>
  <c r="G109" i="1"/>
  <c r="F109" i="1"/>
  <c r="H109" i="1"/>
  <c r="G288" i="1"/>
  <c r="F288" i="1"/>
  <c r="G269" i="1"/>
  <c r="F269" i="1"/>
  <c r="G279" i="1"/>
  <c r="F279" i="1"/>
  <c r="F314" i="1"/>
  <c r="G314" i="1"/>
  <c r="E173" i="1"/>
  <c r="H108" i="1"/>
  <c r="G108" i="1"/>
  <c r="F108" i="1"/>
  <c r="P10" i="3"/>
  <c r="N10" i="3"/>
  <c r="O10" i="3"/>
  <c r="P41" i="1"/>
  <c r="O41" i="1"/>
  <c r="N41" i="1"/>
  <c r="P17" i="1"/>
  <c r="O17" i="1"/>
  <c r="N17" i="1"/>
  <c r="O23" i="1"/>
  <c r="N23" i="1"/>
  <c r="P23" i="1"/>
  <c r="P35" i="1"/>
  <c r="P90" i="1"/>
  <c r="P32" i="1"/>
  <c r="P45" i="1"/>
  <c r="P29" i="1"/>
  <c r="P49" i="1"/>
  <c r="P254" i="1"/>
  <c r="O254" i="1"/>
  <c r="N254" i="1"/>
  <c r="P237" i="1"/>
  <c r="O237" i="1"/>
  <c r="N237" i="1"/>
  <c r="O296" i="1"/>
  <c r="N296" i="1"/>
  <c r="P249" i="1"/>
  <c r="O249" i="1"/>
  <c r="N249" i="1"/>
  <c r="K174" i="1"/>
  <c r="L191" i="1"/>
  <c r="L182" i="1"/>
  <c r="L193" i="1"/>
  <c r="K171" i="1"/>
  <c r="K182" i="1"/>
  <c r="K54" i="1"/>
  <c r="B167" i="1"/>
  <c r="J191" i="1"/>
  <c r="D143" i="1"/>
  <c r="D175" i="1"/>
  <c r="K148" i="1"/>
  <c r="C168" i="1"/>
  <c r="C192" i="1"/>
  <c r="B139" i="1"/>
  <c r="B161" i="1"/>
  <c r="B183" i="1"/>
  <c r="L47" i="2"/>
  <c r="P31" i="1"/>
  <c r="O31" i="1"/>
  <c r="N31" i="1"/>
  <c r="F45" i="1"/>
  <c r="H45" i="1"/>
  <c r="G45" i="1"/>
  <c r="H128" i="1"/>
  <c r="G128" i="1"/>
  <c r="F128" i="1"/>
  <c r="E193" i="1"/>
  <c r="G118" i="1"/>
  <c r="F118" i="1"/>
  <c r="E183" i="1"/>
  <c r="H118" i="1"/>
  <c r="G274" i="1"/>
  <c r="F274" i="1"/>
  <c r="G284" i="1"/>
  <c r="F284" i="1"/>
  <c r="G225" i="1"/>
  <c r="F225" i="1"/>
  <c r="E163" i="1"/>
  <c r="H98" i="1"/>
  <c r="G98" i="1"/>
  <c r="F98" i="1"/>
  <c r="P64" i="1"/>
  <c r="O64" i="1"/>
  <c r="N64" i="1"/>
  <c r="P51" i="1"/>
  <c r="O51" i="1"/>
  <c r="N51" i="1"/>
  <c r="P37" i="1"/>
  <c r="O37" i="1"/>
  <c r="N37" i="1"/>
  <c r="O33" i="1"/>
  <c r="N33" i="1"/>
  <c r="P33" i="1"/>
  <c r="M195" i="1"/>
  <c r="O130" i="1"/>
  <c r="N130" i="1"/>
  <c r="P130" i="1"/>
  <c r="N263" i="1"/>
  <c r="O263" i="1"/>
  <c r="O301" i="1"/>
  <c r="N301" i="1"/>
  <c r="P259" i="1"/>
  <c r="O259" i="1"/>
  <c r="N259" i="1"/>
  <c r="C160" i="1"/>
  <c r="K133" i="1"/>
  <c r="K188" i="1"/>
  <c r="K179" i="1"/>
  <c r="K178" i="1"/>
  <c r="J195" i="1"/>
  <c r="D153" i="1"/>
  <c r="J141" i="1"/>
  <c r="C162" i="1"/>
  <c r="C190" i="1"/>
  <c r="C177" i="1"/>
  <c r="P18" i="1"/>
  <c r="O18" i="1"/>
  <c r="N18" i="1"/>
  <c r="B159" i="1"/>
  <c r="B119" i="1"/>
  <c r="B171" i="1"/>
  <c r="B193" i="1"/>
  <c r="B192" i="1"/>
  <c r="B181" i="1"/>
  <c r="H41" i="2"/>
  <c r="H28" i="2"/>
  <c r="F35" i="1"/>
  <c r="H35" i="1"/>
  <c r="G35" i="1"/>
  <c r="G283" i="1"/>
  <c r="F283" i="1"/>
  <c r="G127" i="1"/>
  <c r="F127" i="1"/>
  <c r="E192" i="1"/>
  <c r="H127" i="1"/>
  <c r="G289" i="1"/>
  <c r="F289" i="1"/>
  <c r="H237" i="1"/>
  <c r="G237" i="1"/>
  <c r="F237" i="1"/>
  <c r="E153" i="1"/>
  <c r="H88" i="1"/>
  <c r="G88" i="1"/>
  <c r="F88" i="1"/>
  <c r="H111" i="1"/>
  <c r="H113" i="1"/>
  <c r="H116" i="1"/>
  <c r="H96" i="1"/>
  <c r="H106" i="1"/>
  <c r="H102" i="1"/>
  <c r="M138" i="1"/>
  <c r="P73" i="1"/>
  <c r="O73" i="1"/>
  <c r="N73" i="1"/>
  <c r="P60" i="1"/>
  <c r="O60" i="1"/>
  <c r="N60" i="1"/>
  <c r="P47" i="1"/>
  <c r="O47" i="1"/>
  <c r="N47" i="1"/>
  <c r="O43" i="1"/>
  <c r="N43" i="1"/>
  <c r="P43" i="1"/>
  <c r="P233" i="1"/>
  <c r="O233" i="1"/>
  <c r="N233" i="1"/>
  <c r="O281" i="1"/>
  <c r="N281" i="1"/>
  <c r="P253" i="1"/>
  <c r="O253" i="1"/>
  <c r="N253" i="1"/>
  <c r="O282" i="1"/>
  <c r="N282" i="1"/>
  <c r="C144" i="1"/>
  <c r="K189" i="1"/>
  <c r="D137" i="1"/>
  <c r="G72" i="1"/>
  <c r="F72" i="1"/>
  <c r="J139" i="1"/>
  <c r="D163" i="1"/>
  <c r="D194" i="1"/>
  <c r="D197" i="1"/>
  <c r="P58" i="1"/>
  <c r="O58" i="1"/>
  <c r="N58" i="1"/>
  <c r="M68" i="1"/>
  <c r="P61" i="1"/>
  <c r="C172" i="1"/>
  <c r="C196" i="1"/>
  <c r="B169" i="1"/>
  <c r="B191" i="1"/>
  <c r="B178" i="1"/>
  <c r="D164" i="1"/>
  <c r="D145" i="1"/>
  <c r="F23" i="3"/>
  <c r="G23" i="3"/>
  <c r="G22" i="3"/>
  <c r="F22" i="3"/>
  <c r="P43" i="3"/>
  <c r="O43" i="3"/>
  <c r="N43" i="3"/>
  <c r="H15" i="2"/>
  <c r="H8" i="2"/>
  <c r="G8" i="2"/>
  <c r="F8" i="2"/>
  <c r="H25" i="1"/>
  <c r="E27" i="1"/>
  <c r="E175" i="1"/>
  <c r="H110" i="1"/>
  <c r="G110" i="1"/>
  <c r="F110" i="1"/>
  <c r="H112" i="1"/>
  <c r="E177" i="1"/>
  <c r="G112" i="1"/>
  <c r="F112" i="1"/>
  <c r="G298" i="1"/>
  <c r="F298" i="1"/>
  <c r="G223" i="1"/>
  <c r="F223" i="1"/>
  <c r="H257" i="1"/>
  <c r="G257" i="1"/>
  <c r="F257" i="1"/>
  <c r="E143" i="1"/>
  <c r="H78" i="1"/>
  <c r="G78" i="1"/>
  <c r="F78" i="1"/>
  <c r="O9" i="3"/>
  <c r="N9" i="3"/>
  <c r="P9" i="3"/>
  <c r="M148" i="1"/>
  <c r="P83" i="1"/>
  <c r="O83" i="1"/>
  <c r="N83" i="1"/>
  <c r="M144" i="1"/>
  <c r="P79" i="1"/>
  <c r="O79" i="1"/>
  <c r="N79" i="1"/>
  <c r="P66" i="1"/>
  <c r="O66" i="1"/>
  <c r="N66" i="1"/>
  <c r="O53" i="1"/>
  <c r="N53" i="1"/>
  <c r="P53" i="1"/>
  <c r="P251" i="1"/>
  <c r="O251" i="1"/>
  <c r="N251" i="1"/>
  <c r="O314" i="1"/>
  <c r="N314" i="1"/>
  <c r="O280" i="1"/>
  <c r="N280" i="1"/>
  <c r="O287" i="1"/>
  <c r="N287" i="1"/>
  <c r="F60" i="1"/>
  <c r="G60" i="1"/>
  <c r="K176" i="1"/>
  <c r="K68" i="1"/>
  <c r="K197" i="1"/>
  <c r="J119" i="1"/>
  <c r="J159" i="1"/>
  <c r="J178" i="1"/>
  <c r="D173" i="1"/>
  <c r="D54" i="1"/>
  <c r="D138" i="1"/>
  <c r="B145" i="1"/>
  <c r="B196" i="1"/>
  <c r="D147" i="1"/>
  <c r="G82" i="1"/>
  <c r="F82" i="1"/>
  <c r="G49" i="3"/>
  <c r="F49" i="3"/>
  <c r="G31" i="3"/>
  <c r="F31" i="3"/>
  <c r="P9" i="2"/>
  <c r="O9" i="2"/>
  <c r="N9" i="2"/>
  <c r="E47" i="2"/>
  <c r="H17" i="2"/>
  <c r="H38" i="2"/>
  <c r="F7" i="2"/>
  <c r="H7" i="2"/>
  <c r="G7" i="2"/>
  <c r="C47" i="2"/>
  <c r="H233" i="1"/>
  <c r="G233" i="1"/>
  <c r="F233" i="1"/>
  <c r="H239" i="1"/>
  <c r="H131" i="1"/>
  <c r="G131" i="1"/>
  <c r="F131" i="1"/>
  <c r="E196" i="1"/>
  <c r="G221" i="1"/>
  <c r="F221" i="1"/>
  <c r="G303" i="1"/>
  <c r="F303" i="1"/>
  <c r="G228" i="1"/>
  <c r="F228" i="1"/>
  <c r="G265" i="1"/>
  <c r="F265" i="1"/>
  <c r="H59" i="1"/>
  <c r="G59" i="1"/>
  <c r="F59" i="1"/>
  <c r="M168" i="1"/>
  <c r="P103" i="1"/>
  <c r="O103" i="1"/>
  <c r="N103" i="1"/>
  <c r="M154" i="1"/>
  <c r="P89" i="1"/>
  <c r="O89" i="1"/>
  <c r="N89" i="1"/>
  <c r="M140" i="1"/>
  <c r="P75" i="1"/>
  <c r="O75" i="1"/>
  <c r="N75" i="1"/>
  <c r="O62" i="1"/>
  <c r="N62" i="1"/>
  <c r="P62" i="1"/>
  <c r="O310" i="1"/>
  <c r="N310" i="1"/>
  <c r="O285" i="1"/>
  <c r="N285" i="1"/>
  <c r="K142" i="1"/>
  <c r="J143" i="1"/>
  <c r="J169" i="1"/>
  <c r="D182" i="1"/>
  <c r="D148" i="1"/>
  <c r="C146" i="1"/>
  <c r="B143" i="1"/>
  <c r="B175" i="1"/>
  <c r="B165" i="1"/>
  <c r="H15" i="3"/>
  <c r="G15" i="3"/>
  <c r="F15" i="3"/>
  <c r="H243" i="1"/>
  <c r="G243" i="1"/>
  <c r="F243" i="1"/>
  <c r="L163" i="1"/>
  <c r="H32" i="2"/>
  <c r="O49" i="3"/>
  <c r="N49" i="3"/>
  <c r="G13" i="3"/>
  <c r="F13" i="3"/>
  <c r="H25" i="2"/>
  <c r="H34" i="2"/>
  <c r="E165" i="1"/>
  <c r="H100" i="1"/>
  <c r="G100" i="1"/>
  <c r="F100" i="1"/>
  <c r="E169" i="1"/>
  <c r="H104" i="1"/>
  <c r="G104" i="1"/>
  <c r="F104" i="1"/>
  <c r="G224" i="1"/>
  <c r="F224" i="1"/>
  <c r="G311" i="1"/>
  <c r="F311" i="1"/>
  <c r="H241" i="1"/>
  <c r="G241" i="1"/>
  <c r="F241" i="1"/>
  <c r="G270" i="1"/>
  <c r="F270" i="1"/>
  <c r="H50" i="1"/>
  <c r="G50" i="1"/>
  <c r="F50" i="1"/>
  <c r="O12" i="3"/>
  <c r="P12" i="3"/>
  <c r="N12" i="3"/>
  <c r="M174" i="1"/>
  <c r="P109" i="1"/>
  <c r="O109" i="1"/>
  <c r="N109" i="1"/>
  <c r="M164" i="1"/>
  <c r="P99" i="1"/>
  <c r="O99" i="1"/>
  <c r="N99" i="1"/>
  <c r="M160" i="1"/>
  <c r="P95" i="1"/>
  <c r="O95" i="1"/>
  <c r="N95" i="1"/>
  <c r="P242" i="1"/>
  <c r="O242" i="1"/>
  <c r="N242" i="1"/>
  <c r="G44" i="1"/>
  <c r="F44" i="1"/>
  <c r="J153" i="1"/>
  <c r="J197" i="1"/>
  <c r="G23" i="1"/>
  <c r="F23" i="1"/>
  <c r="D168" i="1"/>
  <c r="G239" i="1"/>
  <c r="F239" i="1"/>
  <c r="K168" i="1"/>
  <c r="C166" i="1"/>
  <c r="B153" i="1"/>
  <c r="B197" i="1"/>
  <c r="B194" i="1"/>
  <c r="C164" i="1"/>
  <c r="H44" i="2"/>
  <c r="E145" i="1"/>
  <c r="H80" i="1"/>
  <c r="G80" i="1"/>
  <c r="F80" i="1"/>
  <c r="E159" i="1"/>
  <c r="E119" i="1"/>
  <c r="H94" i="1"/>
  <c r="G94" i="1"/>
  <c r="F94" i="1"/>
  <c r="G226" i="1"/>
  <c r="F226" i="1"/>
  <c r="G227" i="1"/>
  <c r="F227" i="1"/>
  <c r="H242" i="1"/>
  <c r="G242" i="1"/>
  <c r="F242" i="1"/>
  <c r="H251" i="1"/>
  <c r="G251" i="1"/>
  <c r="F251" i="1"/>
  <c r="G294" i="1"/>
  <c r="F294" i="1"/>
  <c r="H40" i="1"/>
  <c r="G40" i="1"/>
  <c r="F40" i="1"/>
  <c r="P15" i="3"/>
  <c r="O15" i="3"/>
  <c r="N15" i="3"/>
  <c r="O273" i="1"/>
  <c r="N273" i="1"/>
  <c r="M196" i="1"/>
  <c r="P131" i="1"/>
  <c r="O131" i="1"/>
  <c r="N131" i="1"/>
  <c r="M170" i="1"/>
  <c r="P105" i="1"/>
  <c r="O105" i="1"/>
  <c r="N105" i="1"/>
  <c r="O81" i="1"/>
  <c r="N81" i="1"/>
  <c r="M146" i="1"/>
  <c r="P81" i="1"/>
  <c r="O270" i="1"/>
  <c r="N270" i="1"/>
  <c r="O268" i="1"/>
  <c r="N268" i="1"/>
  <c r="P252" i="1"/>
  <c r="O252" i="1"/>
  <c r="N252" i="1"/>
  <c r="L144" i="1"/>
  <c r="L140" i="1"/>
  <c r="J174" i="1"/>
  <c r="K140" i="1"/>
  <c r="K162" i="1"/>
  <c r="K181" i="1"/>
  <c r="J163" i="1"/>
  <c r="J175" i="1"/>
  <c r="C174" i="1"/>
  <c r="M165" i="1"/>
  <c r="P100" i="1"/>
  <c r="O100" i="1"/>
  <c r="N100" i="1"/>
  <c r="G33" i="1"/>
  <c r="F33" i="1"/>
  <c r="D68" i="1"/>
  <c r="D190" i="1"/>
  <c r="G11" i="1"/>
  <c r="F11" i="1"/>
  <c r="B163" i="1"/>
  <c r="B54" i="1"/>
  <c r="B147" i="1"/>
  <c r="E168" i="1"/>
  <c r="F103" i="1"/>
  <c r="G103" i="1"/>
  <c r="H103" i="1"/>
  <c r="P125" i="1"/>
  <c r="O125" i="1"/>
  <c r="N125" i="1"/>
  <c r="M190" i="1"/>
  <c r="O30" i="3"/>
  <c r="N30" i="3"/>
  <c r="P30" i="3"/>
  <c r="P36" i="3"/>
  <c r="P32" i="3"/>
  <c r="P33" i="3"/>
  <c r="P34" i="3"/>
  <c r="P31" i="3"/>
  <c r="P35" i="3"/>
  <c r="P244" i="1"/>
  <c r="O244" i="1"/>
  <c r="N244" i="1"/>
  <c r="J23" i="2"/>
  <c r="H42" i="2"/>
  <c r="H37" i="2"/>
  <c r="C23" i="2"/>
  <c r="H61" i="1"/>
  <c r="G61" i="1"/>
  <c r="F61" i="1"/>
  <c r="E191" i="1"/>
  <c r="E139" i="1"/>
  <c r="H74" i="1"/>
  <c r="G74" i="1"/>
  <c r="F74" i="1"/>
  <c r="H240" i="1"/>
  <c r="G240" i="1"/>
  <c r="F240" i="1"/>
  <c r="H249" i="1"/>
  <c r="G249" i="1"/>
  <c r="F249" i="1"/>
  <c r="H252" i="1"/>
  <c r="G252" i="1"/>
  <c r="F252" i="1"/>
  <c r="G263" i="1"/>
  <c r="F263" i="1"/>
  <c r="F299" i="1"/>
  <c r="G299" i="1"/>
  <c r="H30" i="1"/>
  <c r="F30" i="1"/>
  <c r="G30" i="1"/>
  <c r="E179" i="1"/>
  <c r="H114" i="1"/>
  <c r="G114" i="1"/>
  <c r="F114" i="1"/>
  <c r="P38" i="1"/>
  <c r="O38" i="1"/>
  <c r="N38" i="1"/>
  <c r="P24" i="1"/>
  <c r="O24" i="1"/>
  <c r="N24" i="1"/>
  <c r="P112" i="1"/>
  <c r="O112" i="1"/>
  <c r="N112" i="1"/>
  <c r="M177" i="1"/>
  <c r="O101" i="1"/>
  <c r="N101" i="1"/>
  <c r="P101" i="1"/>
  <c r="M166" i="1"/>
  <c r="O302" i="1"/>
  <c r="N302" i="1"/>
  <c r="N312" i="1"/>
  <c r="O312" i="1"/>
  <c r="P236" i="1"/>
  <c r="O236" i="1"/>
  <c r="N236" i="1"/>
  <c r="O266" i="1"/>
  <c r="N266" i="1"/>
  <c r="L154" i="1"/>
  <c r="L160" i="1"/>
  <c r="L146" i="1"/>
  <c r="D167" i="1"/>
  <c r="G102" i="1"/>
  <c r="F102" i="1"/>
  <c r="K160" i="1"/>
  <c r="K172" i="1"/>
  <c r="K190" i="1"/>
  <c r="J137" i="1"/>
  <c r="J173" i="1"/>
  <c r="J54" i="1"/>
  <c r="J180" i="1"/>
  <c r="L148" i="1"/>
  <c r="D142" i="1"/>
  <c r="G18" i="1"/>
  <c r="F18" i="1"/>
  <c r="D193" i="1"/>
  <c r="C147" i="1"/>
  <c r="C141" i="1"/>
  <c r="C195" i="1"/>
  <c r="B173" i="1"/>
  <c r="C140" i="1"/>
  <c r="H8" i="3"/>
  <c r="G8" i="3"/>
  <c r="F8" i="3"/>
  <c r="E197" i="1"/>
  <c r="H132" i="1"/>
  <c r="F132" i="1"/>
  <c r="G132" i="1"/>
  <c r="L179" i="1"/>
  <c r="H26" i="2"/>
  <c r="F73" i="1"/>
  <c r="E138" i="1"/>
  <c r="H73" i="1"/>
  <c r="G73" i="1"/>
  <c r="G301" i="1"/>
  <c r="F301" i="1"/>
  <c r="H258" i="1"/>
  <c r="G258" i="1"/>
  <c r="F258" i="1"/>
  <c r="N7" i="1"/>
  <c r="P7" i="1"/>
  <c r="O7" i="1"/>
  <c r="P12" i="1"/>
  <c r="P13" i="1"/>
  <c r="P8" i="1"/>
  <c r="P15" i="1"/>
  <c r="P11" i="1"/>
  <c r="P10" i="1"/>
  <c r="J164" i="1"/>
  <c r="F14" i="3"/>
  <c r="G14" i="3"/>
  <c r="P41" i="3"/>
  <c r="O41" i="3"/>
  <c r="N41" i="3"/>
  <c r="P45" i="3"/>
  <c r="H22" i="2"/>
  <c r="H20" i="2"/>
  <c r="H52" i="1"/>
  <c r="G52" i="1"/>
  <c r="F52" i="1"/>
  <c r="H65" i="1"/>
  <c r="G65" i="1"/>
  <c r="F65" i="1"/>
  <c r="H256" i="1"/>
  <c r="G256" i="1"/>
  <c r="F256" i="1"/>
  <c r="G253" i="1"/>
  <c r="F253" i="1"/>
  <c r="H253" i="1"/>
  <c r="G282" i="1"/>
  <c r="F282" i="1"/>
  <c r="G268" i="1"/>
  <c r="F268" i="1"/>
  <c r="G304" i="1"/>
  <c r="F304" i="1"/>
  <c r="E170" i="1"/>
  <c r="H105" i="1"/>
  <c r="G105" i="1"/>
  <c r="F105" i="1"/>
  <c r="H235" i="1"/>
  <c r="G235" i="1"/>
  <c r="F235" i="1"/>
  <c r="P48" i="1"/>
  <c r="O48" i="1"/>
  <c r="N48" i="1"/>
  <c r="P34" i="1"/>
  <c r="O34" i="1"/>
  <c r="N34" i="1"/>
  <c r="M192" i="1"/>
  <c r="P127" i="1"/>
  <c r="O127" i="1"/>
  <c r="N127" i="1"/>
  <c r="M180" i="1"/>
  <c r="O115" i="1"/>
  <c r="N115" i="1"/>
  <c r="P115" i="1"/>
  <c r="M175" i="1"/>
  <c r="P110" i="1"/>
  <c r="O110" i="1"/>
  <c r="N110" i="1"/>
  <c r="O294" i="1"/>
  <c r="N294" i="1"/>
  <c r="P256" i="1"/>
  <c r="O256" i="1"/>
  <c r="N256" i="1"/>
  <c r="O271" i="1"/>
  <c r="N271" i="1"/>
  <c r="L145" i="1"/>
  <c r="O80" i="1"/>
  <c r="N80" i="1"/>
  <c r="L164" i="1"/>
  <c r="L170" i="1"/>
  <c r="L166" i="1"/>
  <c r="L175" i="1"/>
  <c r="L177" i="1"/>
  <c r="B160" i="1"/>
  <c r="K170" i="1"/>
  <c r="K146" i="1"/>
  <c r="K183" i="1"/>
  <c r="K193" i="1"/>
  <c r="J147" i="1"/>
  <c r="J182" i="1"/>
  <c r="J189" i="1"/>
  <c r="C137" i="1"/>
  <c r="L142" i="1"/>
  <c r="G38" i="1"/>
  <c r="F38" i="1"/>
  <c r="D183" i="1"/>
  <c r="C167" i="1"/>
  <c r="C161" i="1"/>
  <c r="B182" i="1"/>
  <c r="H49" i="1"/>
  <c r="G49" i="1"/>
  <c r="F49" i="1"/>
  <c r="O289" i="1"/>
  <c r="N289" i="1"/>
  <c r="P239" i="1"/>
  <c r="O239" i="1"/>
  <c r="N239" i="1"/>
  <c r="O37" i="3"/>
  <c r="N37" i="3"/>
  <c r="P37" i="3"/>
  <c r="G30" i="3"/>
  <c r="F30" i="3"/>
  <c r="H36" i="3"/>
  <c r="G36" i="3"/>
  <c r="F36" i="3"/>
  <c r="G16" i="3"/>
  <c r="F16" i="3"/>
  <c r="G7" i="3"/>
  <c r="F7" i="3"/>
  <c r="P44" i="3"/>
  <c r="O44" i="3"/>
  <c r="N44" i="3"/>
  <c r="H39" i="2"/>
  <c r="H30" i="2"/>
  <c r="H42" i="1"/>
  <c r="G42" i="1"/>
  <c r="F42" i="1"/>
  <c r="H46" i="1"/>
  <c r="G46" i="1"/>
  <c r="F46" i="1"/>
  <c r="E176" i="1"/>
  <c r="H130" i="1"/>
  <c r="E195" i="1"/>
  <c r="G130" i="1"/>
  <c r="F130" i="1"/>
  <c r="G287" i="1"/>
  <c r="F287" i="1"/>
  <c r="G273" i="1"/>
  <c r="F273" i="1"/>
  <c r="E160" i="1"/>
  <c r="H95" i="1"/>
  <c r="G95" i="1"/>
  <c r="F95" i="1"/>
  <c r="E164" i="1"/>
  <c r="H99" i="1"/>
  <c r="G99" i="1"/>
  <c r="F99" i="1"/>
  <c r="P44" i="1"/>
  <c r="O44" i="1"/>
  <c r="N44" i="1"/>
  <c r="P258" i="1"/>
  <c r="O258" i="1"/>
  <c r="N258" i="1"/>
  <c r="P129" i="1"/>
  <c r="O129" i="1"/>
  <c r="N129" i="1"/>
  <c r="M194" i="1"/>
  <c r="O299" i="1"/>
  <c r="N299" i="1"/>
  <c r="O311" i="1"/>
  <c r="N311" i="1"/>
  <c r="O295" i="1"/>
  <c r="N295" i="1"/>
  <c r="L165" i="1"/>
  <c r="L195" i="1"/>
  <c r="L192" i="1"/>
  <c r="L180" i="1"/>
  <c r="L194" i="1"/>
  <c r="L196" i="1"/>
  <c r="K144" i="1"/>
  <c r="K192" i="1"/>
  <c r="K166" i="1"/>
  <c r="F8" i="1"/>
  <c r="G8" i="1"/>
  <c r="J167" i="1"/>
  <c r="J181" i="1"/>
  <c r="D162" i="1"/>
  <c r="G48" i="1"/>
  <c r="F48" i="1"/>
  <c r="D177" i="1"/>
  <c r="D192" i="1"/>
  <c r="C181" i="1"/>
  <c r="C139" i="1"/>
  <c r="C191" i="1"/>
  <c r="C171" i="1"/>
  <c r="C180" i="1"/>
  <c r="C179" i="1"/>
  <c r="B68" i="1"/>
  <c r="G51" i="1"/>
  <c r="F51" i="1"/>
  <c r="M173" i="1"/>
  <c r="P108" i="1"/>
  <c r="O108" i="1"/>
  <c r="N108" i="1"/>
  <c r="M183" i="1"/>
  <c r="N118" i="1"/>
  <c r="P118" i="1"/>
  <c r="O118" i="1"/>
  <c r="E182" i="1"/>
  <c r="H117" i="1"/>
  <c r="G117" i="1"/>
  <c r="F117" i="1"/>
  <c r="G37" i="3"/>
  <c r="F37" i="3"/>
  <c r="H37" i="3"/>
  <c r="L23" i="2"/>
  <c r="G17" i="3"/>
  <c r="F17" i="3"/>
  <c r="H14" i="2"/>
  <c r="H40" i="2"/>
  <c r="H32" i="1"/>
  <c r="G32" i="1"/>
  <c r="F32" i="1"/>
  <c r="H36" i="1"/>
  <c r="G36" i="1"/>
  <c r="F36" i="1"/>
  <c r="G296" i="1"/>
  <c r="F296" i="1"/>
  <c r="H255" i="1"/>
  <c r="G255" i="1"/>
  <c r="F255" i="1"/>
  <c r="G297" i="1"/>
  <c r="F297" i="1"/>
  <c r="H75" i="1"/>
  <c r="G75" i="1"/>
  <c r="F75" i="1"/>
  <c r="E140" i="1"/>
  <c r="E154" i="1"/>
  <c r="H89" i="1"/>
  <c r="G89" i="1"/>
  <c r="F89" i="1"/>
  <c r="P67" i="1"/>
  <c r="O67" i="1"/>
  <c r="N67" i="1"/>
  <c r="P63" i="1"/>
  <c r="O63" i="1"/>
  <c r="N63" i="1"/>
  <c r="P30" i="1"/>
  <c r="O30" i="1"/>
  <c r="N30" i="1"/>
  <c r="M54" i="1"/>
  <c r="P16" i="1"/>
  <c r="O16" i="1"/>
  <c r="N16" i="1"/>
  <c r="O286" i="1"/>
  <c r="N286" i="1"/>
  <c r="O304" i="1"/>
  <c r="N304" i="1"/>
  <c r="O313" i="1"/>
  <c r="N313" i="1"/>
  <c r="O300" i="1"/>
  <c r="N300" i="1"/>
  <c r="L174" i="1"/>
  <c r="O10" i="1"/>
  <c r="N10" i="1"/>
  <c r="K154" i="1"/>
  <c r="K180" i="1"/>
  <c r="J148" i="1"/>
  <c r="J68" i="1"/>
  <c r="J190" i="1"/>
  <c r="P52" i="1"/>
  <c r="O52" i="1"/>
  <c r="N52" i="1"/>
  <c r="G47" i="1"/>
  <c r="F47" i="1"/>
  <c r="D172" i="1"/>
  <c r="D196" i="1"/>
  <c r="C159" i="1"/>
  <c r="C119" i="1"/>
  <c r="C145" i="1"/>
  <c r="C178" i="1"/>
  <c r="C189" i="1"/>
  <c r="C133" i="1"/>
  <c r="C198" i="1" s="1"/>
  <c r="C188" i="1"/>
  <c r="B142" i="1"/>
  <c r="B138" i="1"/>
  <c r="B144" i="1"/>
  <c r="B180" i="1"/>
  <c r="B176" i="1"/>
  <c r="M27" i="1"/>
  <c r="P25" i="1"/>
  <c r="M155" i="1"/>
  <c r="H238" i="1"/>
  <c r="G238" i="1"/>
  <c r="F238" i="1"/>
  <c r="L181" i="1"/>
  <c r="J73" i="2"/>
  <c r="J47" i="2"/>
  <c r="H27" i="2"/>
  <c r="H33" i="2"/>
  <c r="H26" i="1"/>
  <c r="G267" i="1"/>
  <c r="F267" i="1"/>
  <c r="G250" i="1"/>
  <c r="H250" i="1"/>
  <c r="F250" i="1"/>
  <c r="G266" i="1"/>
  <c r="F266" i="1"/>
  <c r="G302" i="1"/>
  <c r="F302" i="1"/>
  <c r="F313" i="1"/>
  <c r="G313" i="1"/>
  <c r="H66" i="1"/>
  <c r="G66" i="1"/>
  <c r="F66" i="1"/>
  <c r="J188" i="1"/>
  <c r="J133" i="1"/>
  <c r="P76" i="1"/>
  <c r="M141" i="1"/>
  <c r="O76" i="1"/>
  <c r="N76" i="1"/>
  <c r="M137" i="1"/>
  <c r="P72" i="1"/>
  <c r="O72" i="1"/>
  <c r="N72" i="1"/>
  <c r="P80" i="1"/>
  <c r="P40" i="1"/>
  <c r="O40" i="1"/>
  <c r="N40" i="1"/>
  <c r="O36" i="1"/>
  <c r="P36" i="1"/>
  <c r="N36" i="1"/>
  <c r="P113" i="1"/>
  <c r="O113" i="1"/>
  <c r="N113" i="1"/>
  <c r="M178" i="1"/>
  <c r="O315" i="1"/>
  <c r="N315" i="1"/>
  <c r="O305" i="1"/>
  <c r="N305" i="1"/>
  <c r="L54" i="1"/>
  <c r="J161" i="1"/>
  <c r="K164" i="1"/>
  <c r="J168" i="1"/>
  <c r="J179" i="1"/>
  <c r="J142" i="1"/>
  <c r="P39" i="1"/>
  <c r="O39" i="1"/>
  <c r="N39" i="1"/>
  <c r="L168" i="1"/>
  <c r="D146" i="1"/>
  <c r="G67" i="1"/>
  <c r="F67" i="1"/>
  <c r="C169" i="1"/>
  <c r="C165" i="1"/>
  <c r="B148" i="1"/>
  <c r="B154" i="1"/>
  <c r="B189" i="1"/>
  <c r="B195" i="1"/>
  <c r="P42" i="3"/>
  <c r="O42" i="3"/>
  <c r="N42" i="3"/>
  <c r="H19" i="2"/>
  <c r="H43" i="2"/>
  <c r="E172" i="1"/>
  <c r="H107" i="1"/>
  <c r="G107" i="1"/>
  <c r="F107" i="1"/>
  <c r="H16" i="1"/>
  <c r="G16" i="1"/>
  <c r="F16" i="1"/>
  <c r="H115" i="1"/>
  <c r="G115" i="1"/>
  <c r="F115" i="1"/>
  <c r="E180" i="1"/>
  <c r="G315" i="1"/>
  <c r="F315" i="1"/>
  <c r="G271" i="1"/>
  <c r="F271" i="1"/>
  <c r="G234" i="1"/>
  <c r="F234" i="1"/>
  <c r="H234" i="1"/>
  <c r="F318" i="1"/>
  <c r="G318" i="1"/>
  <c r="P16" i="3"/>
  <c r="O16" i="3"/>
  <c r="N16" i="3"/>
  <c r="D176" i="1"/>
  <c r="F111" i="1"/>
  <c r="G111" i="1"/>
  <c r="P96" i="1"/>
  <c r="O96" i="1"/>
  <c r="N96" i="1"/>
  <c r="M161" i="1"/>
  <c r="M147" i="1"/>
  <c r="P82" i="1"/>
  <c r="O82" i="1"/>
  <c r="N82" i="1"/>
  <c r="P50" i="1"/>
  <c r="O50" i="1"/>
  <c r="N50" i="1"/>
  <c r="P46" i="1"/>
  <c r="O46" i="1"/>
  <c r="N46" i="1"/>
  <c r="O283" i="1"/>
  <c r="N283" i="1"/>
  <c r="O317" i="1"/>
  <c r="N317" i="1"/>
  <c r="O320" i="1"/>
  <c r="N320" i="1"/>
  <c r="L178" i="1"/>
  <c r="K195" i="1"/>
  <c r="J194" i="1"/>
  <c r="D191" i="1"/>
  <c r="G126" i="1"/>
  <c r="F126" i="1"/>
  <c r="D166" i="1"/>
  <c r="D141" i="1"/>
  <c r="G76" i="1"/>
  <c r="F76" i="1"/>
  <c r="C143" i="1"/>
  <c r="C193" i="1"/>
  <c r="B162" i="1"/>
  <c r="B168" i="1"/>
  <c r="B164" i="1"/>
  <c r="J171" i="1"/>
  <c r="D179" i="1"/>
  <c r="P8" i="2"/>
  <c r="O8" i="2"/>
  <c r="N8" i="2"/>
  <c r="H42" i="3"/>
  <c r="G42" i="3"/>
  <c r="F42" i="3"/>
  <c r="H29" i="2"/>
  <c r="H36" i="2"/>
  <c r="E162" i="1"/>
  <c r="H97" i="1"/>
  <c r="G97" i="1"/>
  <c r="F97" i="1"/>
  <c r="G218" i="1"/>
  <c r="F218" i="1"/>
  <c r="H124" i="1"/>
  <c r="E189" i="1"/>
  <c r="G124" i="1"/>
  <c r="F124" i="1"/>
  <c r="E133" i="1"/>
  <c r="G295" i="1"/>
  <c r="F295" i="1"/>
  <c r="G244" i="1"/>
  <c r="F244" i="1"/>
  <c r="H244" i="1"/>
  <c r="H101" i="1"/>
  <c r="G101" i="1"/>
  <c r="F101" i="1"/>
  <c r="E166" i="1"/>
  <c r="P13" i="3"/>
  <c r="N13" i="3"/>
  <c r="O13" i="3"/>
  <c r="C154" i="1"/>
  <c r="M171" i="1"/>
  <c r="P106" i="1"/>
  <c r="O106" i="1"/>
  <c r="N106" i="1"/>
  <c r="P102" i="1"/>
  <c r="O102" i="1"/>
  <c r="N102" i="1"/>
  <c r="M167" i="1"/>
  <c r="P59" i="1"/>
  <c r="O59" i="1"/>
  <c r="N59" i="1"/>
  <c r="P65" i="1"/>
  <c r="O65" i="1"/>
  <c r="N65" i="1"/>
  <c r="M197" i="1"/>
  <c r="P132" i="1"/>
  <c r="O132" i="1"/>
  <c r="N132" i="1"/>
  <c r="O288" i="1"/>
  <c r="N288" i="1"/>
  <c r="O264" i="1"/>
  <c r="N264" i="1"/>
  <c r="N235" i="1"/>
  <c r="P235" i="1"/>
  <c r="O235" i="1"/>
  <c r="L137" i="1"/>
  <c r="F17" i="1"/>
  <c r="G17" i="1"/>
  <c r="K177" i="1"/>
  <c r="J176" i="1"/>
  <c r="J162" i="1"/>
  <c r="J193" i="1"/>
  <c r="P14" i="1"/>
  <c r="O14" i="1"/>
  <c r="N14" i="1"/>
  <c r="D161" i="1"/>
  <c r="G96" i="1"/>
  <c r="F96" i="1"/>
  <c r="C153" i="1"/>
  <c r="C175" i="1"/>
  <c r="C197" i="1"/>
  <c r="C176" i="1"/>
  <c r="P28" i="1"/>
  <c r="B172" i="1"/>
  <c r="B174" i="1"/>
  <c r="B179" i="1"/>
  <c r="G63" i="1"/>
  <c r="F63" i="1"/>
  <c r="C170" i="1"/>
  <c r="O265" i="1"/>
  <c r="N265" i="1"/>
  <c r="H11" i="3"/>
  <c r="F11" i="3"/>
  <c r="G11" i="3"/>
  <c r="J97" i="2"/>
  <c r="E23" i="2"/>
  <c r="H24" i="2"/>
  <c r="H46" i="2"/>
  <c r="G317" i="1"/>
  <c r="F317" i="1"/>
  <c r="G280" i="1"/>
  <c r="F280" i="1"/>
  <c r="G300" i="1"/>
  <c r="F300" i="1"/>
  <c r="G254" i="1"/>
  <c r="F254" i="1"/>
  <c r="H254" i="1"/>
  <c r="E146" i="1"/>
  <c r="H81" i="1"/>
  <c r="G81" i="1"/>
  <c r="F81" i="1"/>
  <c r="P7" i="3"/>
  <c r="O7" i="3"/>
  <c r="N7" i="3"/>
  <c r="D144" i="1"/>
  <c r="G144" i="1" s="1"/>
  <c r="G79" i="1"/>
  <c r="F79" i="1"/>
  <c r="M188" i="1"/>
  <c r="P123" i="1"/>
  <c r="M133" i="1"/>
  <c r="O123" i="1"/>
  <c r="N123" i="1"/>
  <c r="M143" i="1"/>
  <c r="P78" i="1"/>
  <c r="O78" i="1"/>
  <c r="N78" i="1"/>
  <c r="M139" i="1"/>
  <c r="O74" i="1"/>
  <c r="N74" i="1"/>
  <c r="P74" i="1"/>
  <c r="P234" i="1"/>
  <c r="O234" i="1"/>
  <c r="N234" i="1"/>
  <c r="N240" i="1"/>
  <c r="P240" i="1"/>
  <c r="O240" i="1"/>
  <c r="O269" i="1"/>
  <c r="N269" i="1"/>
  <c r="N255" i="1"/>
  <c r="O255" i="1"/>
  <c r="P255" i="1"/>
  <c r="L147" i="1"/>
  <c r="L197" i="1"/>
  <c r="F15" i="1"/>
  <c r="G15" i="1"/>
  <c r="K196" i="1"/>
  <c r="J172" i="1"/>
  <c r="D140" i="1"/>
  <c r="D171" i="1"/>
  <c r="G171" i="1" s="1"/>
  <c r="G106" i="1"/>
  <c r="F106" i="1"/>
  <c r="C163" i="1"/>
  <c r="C194" i="1"/>
  <c r="L183" i="1"/>
  <c r="B133" i="1"/>
  <c r="B198" i="1" s="1"/>
  <c r="B188" i="1"/>
  <c r="B140" i="1"/>
  <c r="G9" i="3"/>
  <c r="F9" i="3"/>
  <c r="H9" i="3"/>
  <c r="O34" i="3"/>
  <c r="N34" i="3"/>
  <c r="P50" i="3"/>
  <c r="O50" i="3"/>
  <c r="N50" i="3"/>
  <c r="G12" i="3"/>
  <c r="H12" i="3"/>
  <c r="F12" i="3"/>
  <c r="P51" i="2"/>
  <c r="P52" i="2"/>
  <c r="H31" i="2"/>
  <c r="H35" i="2"/>
  <c r="H77" i="1"/>
  <c r="G77" i="1"/>
  <c r="F77" i="1"/>
  <c r="E142" i="1"/>
  <c r="G220" i="1"/>
  <c r="F220" i="1"/>
  <c r="G285" i="1"/>
  <c r="F285" i="1"/>
  <c r="G305" i="1"/>
  <c r="F305" i="1"/>
  <c r="G281" i="1"/>
  <c r="F281" i="1"/>
  <c r="P14" i="3"/>
  <c r="O14" i="3"/>
  <c r="N14" i="3"/>
  <c r="M176" i="1"/>
  <c r="P111" i="1"/>
  <c r="O111" i="1"/>
  <c r="N111" i="1"/>
  <c r="P114" i="1"/>
  <c r="M179" i="1"/>
  <c r="O114" i="1"/>
  <c r="N114" i="1"/>
  <c r="M153" i="1"/>
  <c r="P88" i="1"/>
  <c r="O88" i="1"/>
  <c r="N88" i="1"/>
  <c r="P97" i="1"/>
  <c r="M119" i="1"/>
  <c r="M159" i="1"/>
  <c r="P94" i="1"/>
  <c r="O94" i="1"/>
  <c r="N94" i="1"/>
  <c r="P250" i="1"/>
  <c r="O250" i="1"/>
  <c r="N250" i="1"/>
  <c r="O274" i="1"/>
  <c r="N274" i="1"/>
  <c r="O279" i="1"/>
  <c r="N279" i="1"/>
  <c r="L141" i="1"/>
  <c r="L167" i="1"/>
  <c r="L143" i="1"/>
  <c r="L139" i="1"/>
  <c r="G13" i="1"/>
  <c r="F13" i="1"/>
  <c r="K143" i="1"/>
  <c r="K139" i="1"/>
  <c r="K191" i="1"/>
  <c r="J140" i="1"/>
  <c r="J183" i="1"/>
  <c r="P9" i="1"/>
  <c r="O9" i="1"/>
  <c r="N9" i="1"/>
  <c r="D160" i="1"/>
  <c r="D178" i="1"/>
  <c r="G178" i="1" s="1"/>
  <c r="G113" i="1"/>
  <c r="F113" i="1"/>
  <c r="C173" i="1"/>
  <c r="C54" i="1"/>
  <c r="L172" i="1"/>
  <c r="B146" i="1"/>
  <c r="B177" i="1"/>
  <c r="G278" i="1"/>
  <c r="F278" i="1"/>
  <c r="H232" i="1"/>
  <c r="G232" i="1"/>
  <c r="F232" i="1"/>
  <c r="G309" i="1"/>
  <c r="F309" i="1"/>
  <c r="O293" i="1"/>
  <c r="N293" i="1"/>
  <c r="O262" i="1"/>
  <c r="N262" i="1"/>
  <c r="H50" i="2"/>
  <c r="G50" i="2"/>
  <c r="F50" i="2"/>
  <c r="H248" i="1"/>
  <c r="G248" i="1"/>
  <c r="F248" i="1"/>
  <c r="O201" i="1"/>
  <c r="N201" i="1"/>
  <c r="O354" i="1"/>
  <c r="N354" i="1"/>
  <c r="P354" i="1"/>
  <c r="F144" i="1"/>
  <c r="G167" i="1"/>
  <c r="F167" i="1"/>
  <c r="O162" i="1"/>
  <c r="N162" i="1"/>
  <c r="G181" i="1"/>
  <c r="F181" i="1"/>
  <c r="G147" i="1"/>
  <c r="F147" i="1"/>
  <c r="N87" i="1"/>
  <c r="P87" i="1"/>
  <c r="O87" i="1"/>
  <c r="H56" i="2"/>
  <c r="G56" i="2"/>
  <c r="F56" i="2"/>
  <c r="H325" i="1"/>
  <c r="G325" i="1"/>
  <c r="F325" i="1"/>
  <c r="G293" i="1"/>
  <c r="F293" i="1"/>
  <c r="G161" i="1"/>
  <c r="F161" i="1"/>
  <c r="P369" i="1"/>
  <c r="O369" i="1"/>
  <c r="N369" i="1"/>
  <c r="P232" i="1"/>
  <c r="O232" i="1"/>
  <c r="N232" i="1"/>
  <c r="O22" i="1"/>
  <c r="G100" i="2"/>
  <c r="F100" i="2"/>
  <c r="H100" i="2"/>
  <c r="G187" i="1"/>
  <c r="F187" i="1"/>
  <c r="O71" i="1"/>
  <c r="N71" i="1"/>
  <c r="P71" i="1"/>
  <c r="P248" i="1"/>
  <c r="O248" i="1"/>
  <c r="N248" i="1"/>
  <c r="O187" i="1"/>
  <c r="N187" i="1"/>
  <c r="O309" i="1"/>
  <c r="N309" i="1"/>
  <c r="N22" i="1"/>
  <c r="F62" i="2"/>
  <c r="G62" i="2"/>
  <c r="H62" i="2"/>
  <c r="P340" i="1"/>
  <c r="N340" i="1"/>
  <c r="O340" i="1"/>
  <c r="P56" i="2"/>
  <c r="N56" i="2"/>
  <c r="O56" i="2"/>
  <c r="G57" i="1"/>
  <c r="O100" i="2"/>
  <c r="N100" i="2"/>
  <c r="P100" i="2"/>
  <c r="G262" i="1"/>
  <c r="F262" i="1"/>
  <c r="H354" i="1"/>
  <c r="G354" i="1"/>
  <c r="F354" i="1"/>
  <c r="P57" i="1"/>
  <c r="O57" i="1"/>
  <c r="N57" i="1"/>
  <c r="N152" i="1"/>
  <c r="O152" i="1"/>
  <c r="P62" i="2"/>
  <c r="N62" i="2"/>
  <c r="O62" i="2"/>
  <c r="G201" i="1"/>
  <c r="F201" i="1"/>
  <c r="H369" i="1"/>
  <c r="G369" i="1"/>
  <c r="F369" i="1"/>
  <c r="P12" i="2"/>
  <c r="O12" i="2"/>
  <c r="N12" i="2"/>
  <c r="G136" i="1"/>
  <c r="H122" i="1"/>
  <c r="G122" i="1"/>
  <c r="F122" i="1"/>
  <c r="O278" i="1"/>
  <c r="N278" i="1"/>
  <c r="G141" i="1"/>
  <c r="F141" i="1"/>
  <c r="P122" i="1"/>
  <c r="O122" i="1"/>
  <c r="N122" i="1"/>
  <c r="O136" i="1"/>
  <c r="G22" i="1"/>
  <c r="F22" i="1"/>
  <c r="F178" i="1"/>
  <c r="G12" i="2"/>
  <c r="H340" i="1"/>
  <c r="F340" i="1"/>
  <c r="G340" i="1"/>
  <c r="G137" i="1"/>
  <c r="F137" i="1"/>
  <c r="H87" i="1"/>
  <c r="G87" i="1"/>
  <c r="F87" i="1"/>
  <c r="G152" i="1"/>
  <c r="F152" i="1"/>
  <c r="O217" i="1"/>
  <c r="N217" i="1"/>
  <c r="O145" i="1"/>
  <c r="N145" i="1"/>
  <c r="G217" i="1"/>
  <c r="F217" i="1"/>
  <c r="H71" i="1"/>
  <c r="G71" i="1"/>
  <c r="F71" i="1"/>
  <c r="P325" i="1"/>
  <c r="O325" i="1"/>
  <c r="N325" i="1"/>
  <c r="P46" i="2" l="1"/>
  <c r="O46" i="2"/>
  <c r="N46" i="2"/>
  <c r="K158" i="1"/>
  <c r="F86" i="2"/>
  <c r="H86" i="2"/>
  <c r="G86" i="2"/>
  <c r="H83" i="2"/>
  <c r="F83" i="2"/>
  <c r="G83" i="2"/>
  <c r="P378" i="1"/>
  <c r="N378" i="1"/>
  <c r="O378" i="1"/>
  <c r="H336" i="1"/>
  <c r="G336" i="1"/>
  <c r="F336" i="1"/>
  <c r="P350" i="1"/>
  <c r="N350" i="1"/>
  <c r="O350" i="1"/>
  <c r="P45" i="2"/>
  <c r="N45" i="2"/>
  <c r="O45" i="2"/>
  <c r="H371" i="1"/>
  <c r="G371" i="1"/>
  <c r="F371" i="1"/>
  <c r="G204" i="1"/>
  <c r="F204" i="1"/>
  <c r="P89" i="2"/>
  <c r="O89" i="2"/>
  <c r="N89" i="2"/>
  <c r="P77" i="2"/>
  <c r="O77" i="2"/>
  <c r="N77" i="2"/>
  <c r="H365" i="1"/>
  <c r="G365" i="1"/>
  <c r="F365" i="1"/>
  <c r="K27" i="1"/>
  <c r="F96" i="2"/>
  <c r="H96" i="2"/>
  <c r="G96" i="2"/>
  <c r="H93" i="2"/>
  <c r="F93" i="2"/>
  <c r="G93" i="2"/>
  <c r="P374" i="1"/>
  <c r="O374" i="1"/>
  <c r="N374" i="1"/>
  <c r="H345" i="1"/>
  <c r="G345" i="1"/>
  <c r="F345" i="1"/>
  <c r="C97" i="2"/>
  <c r="P357" i="1"/>
  <c r="O357" i="1"/>
  <c r="N357" i="1"/>
  <c r="H52" i="2"/>
  <c r="G52" i="2"/>
  <c r="F52" i="2"/>
  <c r="O211" i="1"/>
  <c r="N211" i="1"/>
  <c r="O205" i="1"/>
  <c r="N205" i="1"/>
  <c r="O103" i="2"/>
  <c r="P103" i="2"/>
  <c r="N103" i="2"/>
  <c r="D156" i="1"/>
  <c r="P57" i="2"/>
  <c r="O57" i="2"/>
  <c r="N57" i="2"/>
  <c r="G65" i="2"/>
  <c r="F65" i="2"/>
  <c r="H65" i="2"/>
  <c r="F72" i="2"/>
  <c r="H72" i="2"/>
  <c r="G72" i="2"/>
  <c r="P377" i="1"/>
  <c r="O377" i="1"/>
  <c r="N377" i="1"/>
  <c r="K23" i="2"/>
  <c r="H329" i="1"/>
  <c r="G329" i="1"/>
  <c r="F329" i="1"/>
  <c r="P35" i="2"/>
  <c r="N35" i="2"/>
  <c r="O35" i="2"/>
  <c r="N80" i="2"/>
  <c r="O80" i="2"/>
  <c r="P80" i="2"/>
  <c r="P349" i="1"/>
  <c r="O349" i="1"/>
  <c r="N349" i="1"/>
  <c r="G20" i="2"/>
  <c r="F20" i="2"/>
  <c r="F28" i="2"/>
  <c r="G28" i="2"/>
  <c r="D27" i="1"/>
  <c r="F25" i="1"/>
  <c r="G25" i="1"/>
  <c r="N33" i="2"/>
  <c r="O33" i="2"/>
  <c r="P33" i="2"/>
  <c r="O27" i="2"/>
  <c r="P27" i="2"/>
  <c r="N27" i="2"/>
  <c r="H370" i="1"/>
  <c r="G370" i="1"/>
  <c r="F370" i="1"/>
  <c r="G212" i="1"/>
  <c r="F212" i="1"/>
  <c r="P96" i="2"/>
  <c r="O96" i="2"/>
  <c r="N96" i="2"/>
  <c r="H362" i="1"/>
  <c r="G362" i="1"/>
  <c r="F362" i="1"/>
  <c r="D155" i="1"/>
  <c r="D92" i="1"/>
  <c r="D157" i="1" s="1"/>
  <c r="P59" i="2"/>
  <c r="O59" i="2"/>
  <c r="N59" i="2"/>
  <c r="K155" i="1"/>
  <c r="K92" i="1"/>
  <c r="K157" i="1" s="1"/>
  <c r="H68" i="2"/>
  <c r="G68" i="2"/>
  <c r="F68" i="2"/>
  <c r="F82" i="2"/>
  <c r="H82" i="2"/>
  <c r="G82" i="2"/>
  <c r="G103" i="2"/>
  <c r="H103" i="2"/>
  <c r="F103" i="2"/>
  <c r="P370" i="1"/>
  <c r="O370" i="1"/>
  <c r="N370" i="1"/>
  <c r="K47" i="2"/>
  <c r="H348" i="1"/>
  <c r="G348" i="1"/>
  <c r="F348" i="1"/>
  <c r="B27" i="1"/>
  <c r="O206" i="1"/>
  <c r="N206" i="1"/>
  <c r="O209" i="1"/>
  <c r="N209" i="1"/>
  <c r="N207" i="1"/>
  <c r="O207" i="1"/>
  <c r="G26" i="1"/>
  <c r="F26" i="1"/>
  <c r="N18" i="2"/>
  <c r="P18" i="2"/>
  <c r="O18" i="2"/>
  <c r="P86" i="2"/>
  <c r="O86" i="2"/>
  <c r="N86" i="2"/>
  <c r="F101" i="2"/>
  <c r="H101" i="2"/>
  <c r="G101" i="2"/>
  <c r="O373" i="1"/>
  <c r="N373" i="1"/>
  <c r="P373" i="1"/>
  <c r="H341" i="1"/>
  <c r="G341" i="1"/>
  <c r="F341" i="1"/>
  <c r="B47" i="2"/>
  <c r="C155" i="1"/>
  <c r="C92" i="1"/>
  <c r="G21" i="2"/>
  <c r="F21" i="2"/>
  <c r="G18" i="2"/>
  <c r="F18" i="2"/>
  <c r="B156" i="1"/>
  <c r="D158" i="1"/>
  <c r="H332" i="1"/>
  <c r="G332" i="1"/>
  <c r="F332" i="1"/>
  <c r="P39" i="2"/>
  <c r="O39" i="2"/>
  <c r="N39" i="2"/>
  <c r="H373" i="1"/>
  <c r="G373" i="1"/>
  <c r="F373" i="1"/>
  <c r="G358" i="1"/>
  <c r="H358" i="1"/>
  <c r="F358" i="1"/>
  <c r="P334" i="1"/>
  <c r="N334" i="1"/>
  <c r="O334" i="1"/>
  <c r="G41" i="2"/>
  <c r="F41" i="2"/>
  <c r="J155" i="1"/>
  <c r="J92" i="1"/>
  <c r="P42" i="2"/>
  <c r="O42" i="2"/>
  <c r="N42" i="2"/>
  <c r="P30" i="2"/>
  <c r="O30" i="2"/>
  <c r="N30" i="2"/>
  <c r="H376" i="1"/>
  <c r="G376" i="1"/>
  <c r="F376" i="1"/>
  <c r="F210" i="1"/>
  <c r="G210" i="1"/>
  <c r="G71" i="2"/>
  <c r="F71" i="2"/>
  <c r="H71" i="2"/>
  <c r="N222" i="1"/>
  <c r="O222" i="1"/>
  <c r="N219" i="1"/>
  <c r="O219" i="1"/>
  <c r="H359" i="1"/>
  <c r="G359" i="1"/>
  <c r="F359" i="1"/>
  <c r="P380" i="1"/>
  <c r="O380" i="1"/>
  <c r="N380" i="1"/>
  <c r="F35" i="2"/>
  <c r="G35" i="2"/>
  <c r="B158" i="1"/>
  <c r="P83" i="2"/>
  <c r="O83" i="2"/>
  <c r="N83" i="2"/>
  <c r="G361" i="1"/>
  <c r="H361" i="1"/>
  <c r="F361" i="1"/>
  <c r="P376" i="1"/>
  <c r="O376" i="1"/>
  <c r="N376" i="1"/>
  <c r="H351" i="1"/>
  <c r="G351" i="1"/>
  <c r="F351" i="1"/>
  <c r="C158" i="1"/>
  <c r="P335" i="1"/>
  <c r="O335" i="1"/>
  <c r="N335" i="1"/>
  <c r="O336" i="1"/>
  <c r="N336" i="1"/>
  <c r="P336" i="1"/>
  <c r="F25" i="2"/>
  <c r="G25" i="2"/>
  <c r="H364" i="1"/>
  <c r="G364" i="1"/>
  <c r="F364" i="1"/>
  <c r="G81" i="2"/>
  <c r="F81" i="2"/>
  <c r="H81" i="2"/>
  <c r="B97" i="2"/>
  <c r="H335" i="1"/>
  <c r="G335" i="1"/>
  <c r="F335" i="1"/>
  <c r="P356" i="1"/>
  <c r="N356" i="1"/>
  <c r="O356" i="1"/>
  <c r="L158" i="1"/>
  <c r="O93" i="1"/>
  <c r="N93" i="1"/>
  <c r="L97" i="2"/>
  <c r="O210" i="1"/>
  <c r="N210" i="1"/>
  <c r="D73" i="2"/>
  <c r="H374" i="1"/>
  <c r="G374" i="1"/>
  <c r="F374" i="1"/>
  <c r="P40" i="2"/>
  <c r="O40" i="2"/>
  <c r="N40" i="2"/>
  <c r="H379" i="1"/>
  <c r="G379" i="1"/>
  <c r="F379" i="1"/>
  <c r="P65" i="2"/>
  <c r="N65" i="2"/>
  <c r="O65" i="2"/>
  <c r="P93" i="2"/>
  <c r="O93" i="2"/>
  <c r="N93" i="2"/>
  <c r="P58" i="2"/>
  <c r="O58" i="2"/>
  <c r="N58" i="2"/>
  <c r="P351" i="1"/>
  <c r="O351" i="1"/>
  <c r="N351" i="1"/>
  <c r="O345" i="1"/>
  <c r="N345" i="1"/>
  <c r="P345" i="1"/>
  <c r="G33" i="2"/>
  <c r="F33" i="2"/>
  <c r="G38" i="2"/>
  <c r="F38" i="2"/>
  <c r="O17" i="2"/>
  <c r="M47" i="2"/>
  <c r="P17" i="2"/>
  <c r="N17" i="2"/>
  <c r="P68" i="2"/>
  <c r="O68" i="2"/>
  <c r="N68" i="2"/>
  <c r="P72" i="2"/>
  <c r="N72" i="2"/>
  <c r="O72" i="2"/>
  <c r="G91" i="2"/>
  <c r="F91" i="2"/>
  <c r="H91" i="2"/>
  <c r="H343" i="1"/>
  <c r="G343" i="1"/>
  <c r="F343" i="1"/>
  <c r="H344" i="1"/>
  <c r="G344" i="1"/>
  <c r="F344" i="1"/>
  <c r="O51" i="2"/>
  <c r="N51" i="2"/>
  <c r="P359" i="1"/>
  <c r="N359" i="1"/>
  <c r="O359" i="1"/>
  <c r="L27" i="1"/>
  <c r="N25" i="1"/>
  <c r="O25" i="1"/>
  <c r="O326" i="1"/>
  <c r="N326" i="1"/>
  <c r="P326" i="1"/>
  <c r="F19" i="2"/>
  <c r="G19" i="2"/>
  <c r="G44" i="2"/>
  <c r="F44" i="2"/>
  <c r="J27" i="1"/>
  <c r="P337" i="1"/>
  <c r="O337" i="1"/>
  <c r="N337" i="1"/>
  <c r="N329" i="1"/>
  <c r="P329" i="1"/>
  <c r="O329" i="1"/>
  <c r="F45" i="2"/>
  <c r="G45" i="2"/>
  <c r="G37" i="2"/>
  <c r="F37" i="2"/>
  <c r="J158" i="1"/>
  <c r="P14" i="2"/>
  <c r="O14" i="2"/>
  <c r="N14" i="2"/>
  <c r="P82" i="2"/>
  <c r="N82" i="2"/>
  <c r="O82" i="2"/>
  <c r="H357" i="1"/>
  <c r="G357" i="1"/>
  <c r="F357" i="1"/>
  <c r="H75" i="2"/>
  <c r="G75" i="2"/>
  <c r="F75" i="2"/>
  <c r="G64" i="2"/>
  <c r="H64" i="2"/>
  <c r="F64" i="2"/>
  <c r="H330" i="1"/>
  <c r="G330" i="1"/>
  <c r="F330" i="1"/>
  <c r="N52" i="2"/>
  <c r="O52" i="2"/>
  <c r="P360" i="1"/>
  <c r="O360" i="1"/>
  <c r="N360" i="1"/>
  <c r="O28" i="1"/>
  <c r="N28" i="1"/>
  <c r="L73" i="2"/>
  <c r="O204" i="1"/>
  <c r="N204" i="1"/>
  <c r="O227" i="1"/>
  <c r="N227" i="1"/>
  <c r="N213" i="1"/>
  <c r="O213" i="1"/>
  <c r="F26" i="2"/>
  <c r="G26" i="2"/>
  <c r="P15" i="2"/>
  <c r="O15" i="2"/>
  <c r="N15" i="2"/>
  <c r="O44" i="2"/>
  <c r="N44" i="2"/>
  <c r="P44" i="2"/>
  <c r="P87" i="2"/>
  <c r="N87" i="2"/>
  <c r="O87" i="2"/>
  <c r="P22" i="2"/>
  <c r="O22" i="2"/>
  <c r="N22" i="2"/>
  <c r="H372" i="1"/>
  <c r="G372" i="1"/>
  <c r="F372" i="1"/>
  <c r="P78" i="2"/>
  <c r="O78" i="2"/>
  <c r="N78" i="2"/>
  <c r="P92" i="2"/>
  <c r="N92" i="2"/>
  <c r="O92" i="2"/>
  <c r="H78" i="2"/>
  <c r="G78" i="2"/>
  <c r="F78" i="2"/>
  <c r="E73" i="2"/>
  <c r="G74" i="2"/>
  <c r="H74" i="2"/>
  <c r="F74" i="2"/>
  <c r="G346" i="1"/>
  <c r="H346" i="1"/>
  <c r="F346" i="1"/>
  <c r="O53" i="2"/>
  <c r="N53" i="2"/>
  <c r="P363" i="1"/>
  <c r="O363" i="1"/>
  <c r="N363" i="1"/>
  <c r="L155" i="1"/>
  <c r="L92" i="1"/>
  <c r="L157" i="1" s="1"/>
  <c r="O90" i="1"/>
  <c r="N90" i="1"/>
  <c r="O344" i="1"/>
  <c r="N344" i="1"/>
  <c r="P344" i="1"/>
  <c r="G378" i="1"/>
  <c r="F378" i="1"/>
  <c r="H378" i="1"/>
  <c r="P67" i="2"/>
  <c r="M97" i="2"/>
  <c r="O67" i="2"/>
  <c r="N67" i="2"/>
  <c r="G377" i="1"/>
  <c r="F377" i="1"/>
  <c r="H377" i="1"/>
  <c r="G355" i="1"/>
  <c r="H355" i="1"/>
  <c r="F355" i="1"/>
  <c r="P20" i="2"/>
  <c r="O20" i="2"/>
  <c r="N20" i="2"/>
  <c r="O223" i="1"/>
  <c r="N223" i="1"/>
  <c r="O221" i="1"/>
  <c r="N221" i="1"/>
  <c r="G84" i="2"/>
  <c r="H84" i="2"/>
  <c r="F84" i="2"/>
  <c r="F328" i="1"/>
  <c r="H328" i="1"/>
  <c r="G328" i="1"/>
  <c r="O34" i="2"/>
  <c r="N34" i="2"/>
  <c r="P34" i="2"/>
  <c r="F375" i="1"/>
  <c r="H375" i="1"/>
  <c r="G375" i="1"/>
  <c r="P88" i="2"/>
  <c r="O88" i="2"/>
  <c r="N88" i="2"/>
  <c r="G94" i="2"/>
  <c r="H94" i="2"/>
  <c r="F94" i="2"/>
  <c r="K73" i="2"/>
  <c r="H331" i="1"/>
  <c r="G331" i="1"/>
  <c r="F331" i="1"/>
  <c r="F347" i="1"/>
  <c r="H347" i="1"/>
  <c r="G347" i="1"/>
  <c r="B23" i="2"/>
  <c r="P355" i="1"/>
  <c r="O355" i="1"/>
  <c r="N355" i="1"/>
  <c r="O26" i="1"/>
  <c r="N26" i="1"/>
  <c r="P41" i="2"/>
  <c r="O41" i="2"/>
  <c r="N41" i="2"/>
  <c r="P330" i="1"/>
  <c r="O330" i="1"/>
  <c r="N330" i="1"/>
  <c r="G206" i="1"/>
  <c r="F206" i="1"/>
  <c r="P333" i="1"/>
  <c r="O333" i="1"/>
  <c r="N333" i="1"/>
  <c r="F36" i="2"/>
  <c r="G36" i="2"/>
  <c r="J156" i="1"/>
  <c r="P75" i="2"/>
  <c r="N75" i="2"/>
  <c r="O75" i="2"/>
  <c r="H360" i="1"/>
  <c r="G360" i="1"/>
  <c r="F360" i="1"/>
  <c r="G27" i="2"/>
  <c r="F27" i="2"/>
  <c r="D23" i="2"/>
  <c r="G24" i="2"/>
  <c r="F24" i="2"/>
  <c r="P25" i="2"/>
  <c r="O25" i="2"/>
  <c r="N25" i="2"/>
  <c r="N43" i="2"/>
  <c r="O43" i="2"/>
  <c r="P43" i="2"/>
  <c r="G203" i="1"/>
  <c r="F203" i="1"/>
  <c r="P66" i="2"/>
  <c r="O66" i="2"/>
  <c r="N66" i="2"/>
  <c r="O71" i="2"/>
  <c r="N71" i="2"/>
  <c r="P71" i="2"/>
  <c r="F356" i="1"/>
  <c r="H356" i="1"/>
  <c r="G356" i="1"/>
  <c r="F66" i="2"/>
  <c r="H66" i="2"/>
  <c r="G66" i="2"/>
  <c r="H67" i="2"/>
  <c r="G67" i="2"/>
  <c r="E97" i="2"/>
  <c r="F67" i="2"/>
  <c r="H350" i="1"/>
  <c r="G350" i="1"/>
  <c r="F350" i="1"/>
  <c r="P362" i="1"/>
  <c r="O362" i="1"/>
  <c r="N362" i="1"/>
  <c r="O226" i="1"/>
  <c r="N226" i="1"/>
  <c r="G208" i="1"/>
  <c r="F208" i="1"/>
  <c r="K156" i="1"/>
  <c r="H102" i="2"/>
  <c r="F102" i="2"/>
  <c r="G102" i="2"/>
  <c r="P63" i="2"/>
  <c r="O63" i="2"/>
  <c r="N63" i="2"/>
  <c r="P348" i="1"/>
  <c r="O348" i="1"/>
  <c r="N348" i="1"/>
  <c r="H91" i="1"/>
  <c r="G91" i="1"/>
  <c r="F91" i="1"/>
  <c r="E156" i="1"/>
  <c r="P31" i="2"/>
  <c r="N31" i="2"/>
  <c r="O31" i="2"/>
  <c r="F39" i="2"/>
  <c r="G39" i="2"/>
  <c r="P26" i="2"/>
  <c r="O26" i="2"/>
  <c r="N26" i="2"/>
  <c r="H363" i="1"/>
  <c r="G363" i="1"/>
  <c r="F363" i="1"/>
  <c r="G69" i="2"/>
  <c r="H69" i="2"/>
  <c r="F69" i="2"/>
  <c r="G32" i="2"/>
  <c r="F32" i="2"/>
  <c r="P32" i="2"/>
  <c r="O32" i="2"/>
  <c r="N32" i="2"/>
  <c r="H85" i="2"/>
  <c r="G85" i="2"/>
  <c r="F85" i="2"/>
  <c r="H77" i="2"/>
  <c r="G77" i="2"/>
  <c r="F77" i="2"/>
  <c r="C27" i="1"/>
  <c r="H326" i="1"/>
  <c r="G326" i="1"/>
  <c r="F326" i="1"/>
  <c r="H59" i="2"/>
  <c r="G59" i="2"/>
  <c r="F59" i="2"/>
  <c r="P366" i="1"/>
  <c r="O366" i="1"/>
  <c r="N366" i="1"/>
  <c r="O203" i="1"/>
  <c r="N203" i="1"/>
  <c r="C156" i="1"/>
  <c r="P342" i="1"/>
  <c r="O342" i="1"/>
  <c r="N342" i="1"/>
  <c r="F29" i="2"/>
  <c r="G29" i="2"/>
  <c r="G333" i="1"/>
  <c r="H333" i="1"/>
  <c r="F333" i="1"/>
  <c r="L156" i="1"/>
  <c r="O156" i="1" s="1"/>
  <c r="O91" i="1"/>
  <c r="N91" i="1"/>
  <c r="E155" i="1"/>
  <c r="H90" i="1"/>
  <c r="G90" i="1"/>
  <c r="F90" i="1"/>
  <c r="E92" i="1"/>
  <c r="G31" i="2"/>
  <c r="F31" i="2"/>
  <c r="P19" i="2"/>
  <c r="O19" i="2"/>
  <c r="N19" i="2"/>
  <c r="G211" i="1"/>
  <c r="F211" i="1"/>
  <c r="P69" i="2"/>
  <c r="O69" i="2"/>
  <c r="N69" i="2"/>
  <c r="O81" i="2"/>
  <c r="N81" i="2"/>
  <c r="P81" i="2"/>
  <c r="F366" i="1"/>
  <c r="H366" i="1"/>
  <c r="G366" i="1"/>
  <c r="P343" i="1"/>
  <c r="N343" i="1"/>
  <c r="O343" i="1"/>
  <c r="G16" i="2"/>
  <c r="F16" i="2"/>
  <c r="G42" i="2"/>
  <c r="F42" i="2"/>
  <c r="O21" i="2"/>
  <c r="P21" i="2"/>
  <c r="N21" i="2"/>
  <c r="P29" i="2"/>
  <c r="O29" i="2"/>
  <c r="N29" i="2"/>
  <c r="G207" i="1"/>
  <c r="F207" i="1"/>
  <c r="P85" i="2"/>
  <c r="N85" i="2"/>
  <c r="O85" i="2"/>
  <c r="O91" i="2"/>
  <c r="N91" i="2"/>
  <c r="P91" i="2"/>
  <c r="H88" i="2"/>
  <c r="G88" i="2"/>
  <c r="F88" i="2"/>
  <c r="H87" i="2"/>
  <c r="G87" i="2"/>
  <c r="F87" i="2"/>
  <c r="K97" i="2"/>
  <c r="H334" i="1"/>
  <c r="G334" i="1"/>
  <c r="F334" i="1"/>
  <c r="P365" i="1"/>
  <c r="O365" i="1"/>
  <c r="N365" i="1"/>
  <c r="O208" i="1"/>
  <c r="N208" i="1"/>
  <c r="G15" i="2"/>
  <c r="F15" i="2"/>
  <c r="H380" i="1"/>
  <c r="G380" i="1"/>
  <c r="F380" i="1"/>
  <c r="P332" i="1"/>
  <c r="O332" i="1"/>
  <c r="N332" i="1"/>
  <c r="G30" i="2"/>
  <c r="F30" i="2"/>
  <c r="G28" i="1"/>
  <c r="F28" i="1"/>
  <c r="B155" i="1"/>
  <c r="B92" i="1"/>
  <c r="B157" i="1" s="1"/>
  <c r="G22" i="2"/>
  <c r="F22" i="2"/>
  <c r="P328" i="1"/>
  <c r="O328" i="1"/>
  <c r="N328" i="1"/>
  <c r="P346" i="1"/>
  <c r="O346" i="1"/>
  <c r="N346" i="1"/>
  <c r="E158" i="1"/>
  <c r="F93" i="1"/>
  <c r="H93" i="1"/>
  <c r="G93" i="1"/>
  <c r="G34" i="2"/>
  <c r="F34" i="2"/>
  <c r="O24" i="2"/>
  <c r="P24" i="2"/>
  <c r="N24" i="2"/>
  <c r="M23" i="2"/>
  <c r="P76" i="2"/>
  <c r="O76" i="2"/>
  <c r="N76" i="2"/>
  <c r="O64" i="2"/>
  <c r="P64" i="2"/>
  <c r="N64" i="2"/>
  <c r="G79" i="2"/>
  <c r="H79" i="2"/>
  <c r="F79" i="2"/>
  <c r="H70" i="2"/>
  <c r="G70" i="2"/>
  <c r="F70" i="2"/>
  <c r="P379" i="1"/>
  <c r="O379" i="1"/>
  <c r="N379" i="1"/>
  <c r="G337" i="1"/>
  <c r="F337" i="1"/>
  <c r="H337" i="1"/>
  <c r="P358" i="1"/>
  <c r="O358" i="1"/>
  <c r="N358" i="1"/>
  <c r="G40" i="2"/>
  <c r="F40" i="2"/>
  <c r="G202" i="1"/>
  <c r="F202" i="1"/>
  <c r="P347" i="1"/>
  <c r="N347" i="1"/>
  <c r="O347" i="1"/>
  <c r="D47" i="2"/>
  <c r="F47" i="2" s="1"/>
  <c r="F17" i="2"/>
  <c r="G17" i="2"/>
  <c r="O37" i="2"/>
  <c r="P37" i="2"/>
  <c r="N37" i="2"/>
  <c r="N90" i="2"/>
  <c r="O90" i="2"/>
  <c r="P90" i="2"/>
  <c r="F92" i="2"/>
  <c r="H92" i="2"/>
  <c r="G92" i="2"/>
  <c r="D97" i="2"/>
  <c r="F205" i="1"/>
  <c r="G205" i="1"/>
  <c r="P327" i="1"/>
  <c r="O327" i="1"/>
  <c r="N327" i="1"/>
  <c r="F46" i="2"/>
  <c r="G46" i="2"/>
  <c r="G43" i="2"/>
  <c r="F43" i="2"/>
  <c r="P13" i="2"/>
  <c r="O13" i="2"/>
  <c r="N13" i="2"/>
  <c r="F76" i="2"/>
  <c r="H76" i="2"/>
  <c r="G76" i="2"/>
  <c r="H80" i="2"/>
  <c r="G80" i="2"/>
  <c r="F80" i="2"/>
  <c r="P371" i="1"/>
  <c r="O371" i="1"/>
  <c r="N371" i="1"/>
  <c r="H327" i="1"/>
  <c r="G327" i="1"/>
  <c r="F327" i="1"/>
  <c r="P361" i="1"/>
  <c r="O361" i="1"/>
  <c r="N361" i="1"/>
  <c r="G51" i="2"/>
  <c r="H51" i="2"/>
  <c r="F51" i="2"/>
  <c r="P38" i="2"/>
  <c r="N38" i="2"/>
  <c r="O38" i="2"/>
  <c r="F14" i="2"/>
  <c r="G14" i="2"/>
  <c r="P341" i="1"/>
  <c r="O341" i="1"/>
  <c r="N341" i="1"/>
  <c r="N16" i="2"/>
  <c r="O16" i="2"/>
  <c r="P16" i="2"/>
  <c r="P79" i="2"/>
  <c r="O79" i="2"/>
  <c r="N79" i="2"/>
  <c r="O74" i="2"/>
  <c r="M73" i="2"/>
  <c r="P74" i="2"/>
  <c r="N74" i="2"/>
  <c r="P331" i="1"/>
  <c r="O331" i="1"/>
  <c r="N331" i="1"/>
  <c r="G13" i="2"/>
  <c r="F13" i="2"/>
  <c r="N28" i="2"/>
  <c r="P28" i="2"/>
  <c r="O28" i="2"/>
  <c r="P36" i="2"/>
  <c r="O36" i="2"/>
  <c r="N36" i="2"/>
  <c r="G209" i="1"/>
  <c r="F209" i="1"/>
  <c r="P95" i="2"/>
  <c r="N95" i="2"/>
  <c r="O95" i="2"/>
  <c r="O84" i="2"/>
  <c r="P84" i="2"/>
  <c r="N84" i="2"/>
  <c r="P102" i="2"/>
  <c r="O102" i="2"/>
  <c r="N102" i="2"/>
  <c r="H95" i="2"/>
  <c r="G95" i="2"/>
  <c r="F95" i="2"/>
  <c r="H90" i="2"/>
  <c r="G90" i="2"/>
  <c r="F90" i="2"/>
  <c r="P375" i="1"/>
  <c r="O375" i="1"/>
  <c r="N375" i="1"/>
  <c r="B73" i="2"/>
  <c r="G349" i="1"/>
  <c r="H349" i="1"/>
  <c r="F349" i="1"/>
  <c r="F57" i="2"/>
  <c r="H57" i="2"/>
  <c r="G57" i="2"/>
  <c r="C73" i="2"/>
  <c r="O364" i="1"/>
  <c r="N364" i="1"/>
  <c r="P364" i="1"/>
  <c r="O202" i="1"/>
  <c r="N202" i="1"/>
  <c r="N225" i="1"/>
  <c r="O225" i="1"/>
  <c r="G213" i="1"/>
  <c r="F213" i="1"/>
  <c r="N70" i="2"/>
  <c r="O70" i="2"/>
  <c r="P70" i="2"/>
  <c r="O94" i="2"/>
  <c r="P94" i="2"/>
  <c r="N94" i="2"/>
  <c r="P101" i="2"/>
  <c r="N101" i="2"/>
  <c r="O101" i="2"/>
  <c r="G89" i="2"/>
  <c r="H89" i="2"/>
  <c r="F89" i="2"/>
  <c r="H63" i="2"/>
  <c r="F63" i="2"/>
  <c r="G63" i="2"/>
  <c r="P372" i="1"/>
  <c r="N372" i="1"/>
  <c r="O372" i="1"/>
  <c r="G342" i="1"/>
  <c r="H342" i="1"/>
  <c r="F342" i="1"/>
  <c r="H58" i="2"/>
  <c r="G58" i="2"/>
  <c r="F58" i="2"/>
  <c r="G53" i="2"/>
  <c r="F53" i="2"/>
  <c r="H53" i="2"/>
  <c r="O218" i="1"/>
  <c r="N218" i="1"/>
  <c r="N212" i="1"/>
  <c r="O212" i="1"/>
  <c r="O224" i="1"/>
  <c r="N224" i="1"/>
  <c r="O220" i="1"/>
  <c r="N220" i="1"/>
  <c r="O167" i="1"/>
  <c r="N167" i="1"/>
  <c r="O161" i="1"/>
  <c r="N161" i="1"/>
  <c r="P27" i="1"/>
  <c r="O27" i="1"/>
  <c r="N27" i="1"/>
  <c r="G195" i="1"/>
  <c r="F195" i="1"/>
  <c r="G170" i="1"/>
  <c r="F170" i="1"/>
  <c r="O190" i="1"/>
  <c r="N190" i="1"/>
  <c r="O165" i="1"/>
  <c r="N165" i="1"/>
  <c r="O195" i="1"/>
  <c r="N195" i="1"/>
  <c r="O188" i="1"/>
  <c r="N188" i="1"/>
  <c r="E198" i="1"/>
  <c r="F133" i="1"/>
  <c r="H133" i="1"/>
  <c r="G133" i="1"/>
  <c r="O141" i="1"/>
  <c r="N141" i="1"/>
  <c r="P54" i="1"/>
  <c r="O54" i="1"/>
  <c r="N54" i="1"/>
  <c r="O177" i="1"/>
  <c r="N177" i="1"/>
  <c r="O163" i="1"/>
  <c r="N163" i="1"/>
  <c r="G176" i="1"/>
  <c r="F176" i="1"/>
  <c r="O180" i="1"/>
  <c r="N180" i="1"/>
  <c r="O146" i="1"/>
  <c r="N146" i="1"/>
  <c r="G145" i="1"/>
  <c r="F145" i="1"/>
  <c r="O140" i="1"/>
  <c r="N140" i="1"/>
  <c r="G196" i="1"/>
  <c r="F196" i="1"/>
  <c r="L198" i="1"/>
  <c r="G148" i="1"/>
  <c r="F148" i="1"/>
  <c r="O189" i="1"/>
  <c r="N189" i="1"/>
  <c r="O178" i="1"/>
  <c r="N178" i="1"/>
  <c r="F174" i="1"/>
  <c r="G174" i="1"/>
  <c r="L184" i="1"/>
  <c r="G189" i="1"/>
  <c r="F189" i="1"/>
  <c r="J198" i="1"/>
  <c r="O144" i="1"/>
  <c r="N144" i="1"/>
  <c r="F183" i="1"/>
  <c r="G183" i="1"/>
  <c r="O142" i="1"/>
  <c r="N142" i="1"/>
  <c r="G188" i="1"/>
  <c r="F188" i="1"/>
  <c r="O159" i="1"/>
  <c r="N159" i="1"/>
  <c r="F153" i="1"/>
  <c r="G153" i="1"/>
  <c r="O158" i="1"/>
  <c r="N158" i="1"/>
  <c r="N119" i="1"/>
  <c r="M184" i="1"/>
  <c r="P119" i="1"/>
  <c r="O119" i="1"/>
  <c r="O154" i="1"/>
  <c r="N154" i="1"/>
  <c r="G177" i="1"/>
  <c r="F177" i="1"/>
  <c r="K198" i="1"/>
  <c r="H68" i="1"/>
  <c r="G68" i="1"/>
  <c r="F68" i="1"/>
  <c r="H23" i="2"/>
  <c r="G23" i="2"/>
  <c r="F23" i="2"/>
  <c r="O171" i="1"/>
  <c r="N171" i="1"/>
  <c r="G182" i="1"/>
  <c r="F182" i="1"/>
  <c r="O192" i="1"/>
  <c r="N192" i="1"/>
  <c r="F168" i="1"/>
  <c r="G168" i="1"/>
  <c r="G193" i="1"/>
  <c r="F193" i="1"/>
  <c r="G194" i="1"/>
  <c r="F194" i="1"/>
  <c r="P92" i="1"/>
  <c r="M157" i="1"/>
  <c r="O92" i="1"/>
  <c r="N92" i="1"/>
  <c r="N191" i="1"/>
  <c r="O191" i="1"/>
  <c r="G138" i="1"/>
  <c r="F138" i="1"/>
  <c r="O170" i="1"/>
  <c r="N170" i="1"/>
  <c r="O160" i="1"/>
  <c r="N160" i="1"/>
  <c r="N148" i="1"/>
  <c r="O148" i="1"/>
  <c r="G172" i="1"/>
  <c r="F172" i="1"/>
  <c r="G164" i="1"/>
  <c r="F164" i="1"/>
  <c r="N139" i="1"/>
  <c r="O139" i="1"/>
  <c r="O168" i="1"/>
  <c r="N168" i="1"/>
  <c r="B184" i="1"/>
  <c r="O193" i="1"/>
  <c r="N193" i="1"/>
  <c r="O181" i="1"/>
  <c r="N181" i="1"/>
  <c r="G190" i="1"/>
  <c r="F190" i="1"/>
  <c r="G142" i="1"/>
  <c r="F142" i="1"/>
  <c r="G146" i="1"/>
  <c r="F146" i="1"/>
  <c r="G162" i="1"/>
  <c r="F162" i="1"/>
  <c r="C184" i="1"/>
  <c r="O183" i="1"/>
  <c r="N183" i="1"/>
  <c r="G175" i="1"/>
  <c r="F175" i="1"/>
  <c r="F173" i="1"/>
  <c r="G173" i="1"/>
  <c r="O153" i="1"/>
  <c r="N153" i="1"/>
  <c r="F171" i="1"/>
  <c r="G166" i="1"/>
  <c r="F166" i="1"/>
  <c r="N196" i="1"/>
  <c r="O196" i="1"/>
  <c r="O164" i="1"/>
  <c r="N164" i="1"/>
  <c r="H27" i="1"/>
  <c r="G27" i="1"/>
  <c r="F27" i="1"/>
  <c r="G192" i="1"/>
  <c r="F192" i="1"/>
  <c r="O182" i="1"/>
  <c r="N182" i="1"/>
  <c r="O197" i="1"/>
  <c r="N197" i="1"/>
  <c r="G160" i="1"/>
  <c r="F160" i="1"/>
  <c r="D198" i="1"/>
  <c r="O179" i="1"/>
  <c r="N179" i="1"/>
  <c r="N143" i="1"/>
  <c r="O143" i="1"/>
  <c r="F154" i="1"/>
  <c r="G154" i="1"/>
  <c r="G179" i="1"/>
  <c r="F179" i="1"/>
  <c r="G139" i="1"/>
  <c r="F139" i="1"/>
  <c r="G140" i="1"/>
  <c r="F140" i="1"/>
  <c r="O173" i="1"/>
  <c r="N173" i="1"/>
  <c r="O194" i="1"/>
  <c r="N194" i="1"/>
  <c r="G191" i="1"/>
  <c r="F191" i="1"/>
  <c r="G169" i="1"/>
  <c r="F169" i="1"/>
  <c r="N138" i="1"/>
  <c r="O138" i="1"/>
  <c r="H54" i="1"/>
  <c r="G54" i="1"/>
  <c r="F54" i="1"/>
  <c r="N172" i="1"/>
  <c r="O172" i="1"/>
  <c r="O155" i="1"/>
  <c r="N155" i="1"/>
  <c r="O174" i="1"/>
  <c r="N174" i="1"/>
  <c r="G143" i="1"/>
  <c r="F143" i="1"/>
  <c r="F163" i="1"/>
  <c r="G163" i="1"/>
  <c r="O137" i="1"/>
  <c r="N137" i="1"/>
  <c r="G197" i="1"/>
  <c r="F197" i="1"/>
  <c r="O166" i="1"/>
  <c r="N166" i="1"/>
  <c r="E184" i="1"/>
  <c r="H119" i="1"/>
  <c r="G119" i="1"/>
  <c r="F119" i="1"/>
  <c r="P68" i="1"/>
  <c r="O68" i="1"/>
  <c r="N68" i="1"/>
  <c r="O169" i="1"/>
  <c r="N169" i="1"/>
  <c r="M198" i="1"/>
  <c r="P133" i="1"/>
  <c r="O133" i="1"/>
  <c r="N133" i="1"/>
  <c r="O147" i="1"/>
  <c r="N147" i="1"/>
  <c r="O175" i="1"/>
  <c r="N175" i="1"/>
  <c r="G159" i="1"/>
  <c r="F159" i="1"/>
  <c r="J184" i="1"/>
  <c r="D184" i="1"/>
  <c r="O176" i="1"/>
  <c r="N176" i="1"/>
  <c r="G180" i="1"/>
  <c r="F180" i="1"/>
  <c r="G165" i="1"/>
  <c r="F165" i="1"/>
  <c r="G47" i="2"/>
  <c r="H47" i="2"/>
  <c r="N228" i="1" l="1"/>
  <c r="O228" i="1"/>
  <c r="F158" i="1"/>
  <c r="G158" i="1"/>
  <c r="O184" i="1"/>
  <c r="N184" i="1"/>
  <c r="O198" i="1"/>
  <c r="N198" i="1"/>
  <c r="P73" i="2"/>
  <c r="O73" i="2"/>
  <c r="N73" i="2"/>
  <c r="P97" i="2"/>
  <c r="O97" i="2"/>
  <c r="N97" i="2"/>
  <c r="G156" i="1"/>
  <c r="F156" i="1"/>
  <c r="G184" i="1"/>
  <c r="F184" i="1"/>
  <c r="H73" i="2"/>
  <c r="F73" i="2"/>
  <c r="G73" i="2"/>
  <c r="P23" i="2"/>
  <c r="O23" i="2"/>
  <c r="N23" i="2"/>
  <c r="J157" i="1"/>
  <c r="H97" i="2"/>
  <c r="G97" i="2"/>
  <c r="F97" i="2"/>
  <c r="O47" i="2"/>
  <c r="P47" i="2"/>
  <c r="N47" i="2"/>
  <c r="E157" i="1"/>
  <c r="H92" i="1"/>
  <c r="G92" i="1"/>
  <c r="F92" i="1"/>
  <c r="O157" i="1"/>
  <c r="N157" i="1"/>
  <c r="C157" i="1"/>
  <c r="N156" i="1"/>
  <c r="G198" i="1"/>
  <c r="F198" i="1"/>
  <c r="G155" i="1"/>
  <c r="F155" i="1"/>
  <c r="G157" i="1" l="1"/>
  <c r="F157" i="1"/>
</calcChain>
</file>

<file path=xl/sharedStrings.xml><?xml version="1.0" encoding="utf-8"?>
<sst xmlns="http://schemas.openxmlformats.org/spreadsheetml/2006/main" count="515" uniqueCount="147">
  <si>
    <t>Indicadores Turísticos Tenerife</t>
  </si>
  <si>
    <t>Fuente: Encuestas de Alojamientos Turístico ISTAC</t>
  </si>
  <si>
    <t>Viajeros entrados en hoteles y apartamentos. Indicadores de capacidad. Indicadores de ocupación y de rentabilidad.</t>
  </si>
  <si>
    <t>Viajeros entrados en establecimientos alojativos (hoteles y apartamentos)</t>
  </si>
  <si>
    <t>Total (hotel + apartamento)</t>
  </si>
  <si>
    <t>Hoteles</t>
  </si>
  <si>
    <t>5 estrellas</t>
  </si>
  <si>
    <t>4 estrellas</t>
  </si>
  <si>
    <t>3 estrellas</t>
  </si>
  <si>
    <t>2 estrellas</t>
  </si>
  <si>
    <t>1 estrella</t>
  </si>
  <si>
    <t>Apartamentos</t>
  </si>
  <si>
    <t>4, 5 estrellas</t>
  </si>
  <si>
    <t>nd: dato no disponible ya que en algunos meses no se ha publicado el dato desagregado por tipología y categoría alojativa</t>
  </si>
  <si>
    <t>Viajeros entrados en establecimientos alojativos (hoteles y apartamentos) según lugar de residencia</t>
  </si>
  <si>
    <t>Total lugares de residencia</t>
  </si>
  <si>
    <t>Total residentes en España</t>
  </si>
  <si>
    <t>Canarias</t>
  </si>
  <si>
    <t>Residentes en Tenerife</t>
  </si>
  <si>
    <t>Resto Canarias</t>
  </si>
  <si>
    <t>Resto de España</t>
  </si>
  <si>
    <t>Total residentes en el extranjero</t>
  </si>
  <si>
    <t>Alemania</t>
  </si>
  <si>
    <t>Austria</t>
  </si>
  <si>
    <t>Canada</t>
  </si>
  <si>
    <t>Dinamarca</t>
  </si>
  <si>
    <t>Estados Unidos</t>
  </si>
  <si>
    <t>Finlandia</t>
  </si>
  <si>
    <t>Luxemburgo</t>
  </si>
  <si>
    <t>Reino Unido</t>
  </si>
  <si>
    <t>Francia</t>
  </si>
  <si>
    <t>Países Bajos</t>
  </si>
  <si>
    <t>Bélgica</t>
  </si>
  <si>
    <t>Irlanda</t>
  </si>
  <si>
    <t>Islandia</t>
  </si>
  <si>
    <t>Italia</t>
  </si>
  <si>
    <t>Noruega</t>
  </si>
  <si>
    <t>Suecia</t>
  </si>
  <si>
    <t>República Checa</t>
  </si>
  <si>
    <t>Hungría</t>
  </si>
  <si>
    <t>Portugal</t>
  </si>
  <si>
    <t>Lituania</t>
  </si>
  <si>
    <t>Rumania</t>
  </si>
  <si>
    <t>Polonia</t>
  </si>
  <si>
    <t>Suiza</t>
  </si>
  <si>
    <t>Rusia</t>
  </si>
  <si>
    <t>Otros países</t>
  </si>
  <si>
    <t>Viajeros entrados en establecimientos alojativos (hoteles y apartamentos) según municipio de alojamiento</t>
  </si>
  <si>
    <t>Total municipios de alojamiento</t>
  </si>
  <si>
    <t>Adeje</t>
  </si>
  <si>
    <t>Arona</t>
  </si>
  <si>
    <t>Granadilla de Abona</t>
  </si>
  <si>
    <t>Puerto de la Cruz</t>
  </si>
  <si>
    <t>San Miguel de Abona</t>
  </si>
  <si>
    <t>Santa Cruz de Tenerife</t>
  </si>
  <si>
    <t>San Cristóbal de La Laguna</t>
  </si>
  <si>
    <t>Santiago del Teide</t>
  </si>
  <si>
    <t>Guía de Isora</t>
  </si>
  <si>
    <t>Resto de municipios de Tenerife</t>
  </si>
  <si>
    <t>Pernoctaciones en establecimientos alojativos (hoteles y apartamentos)</t>
  </si>
  <si>
    <t>Pernoctaciones en establecimientos alojativos (hoteles y apartamentos) según lugar de residencia</t>
  </si>
  <si>
    <t>Pernoctaciones en establecimientos alojativos (hoteles y apartamentos) según municipio de alojamiento</t>
  </si>
  <si>
    <t>Estancia media en establecimientos alojativos (hoteles y apartamentos) (en días)</t>
  </si>
  <si>
    <r>
      <t>Estancia media  según lugar de residencia</t>
    </r>
    <r>
      <rPr>
        <sz val="12"/>
        <color theme="1"/>
        <rFont val="Calibri"/>
        <family val="2"/>
        <scheme val="minor"/>
      </rPr>
      <t xml:space="preserve"> (en días)</t>
    </r>
  </si>
  <si>
    <t>Resto España</t>
  </si>
  <si>
    <r>
      <t>Estancia media  según municipio de alojamiento</t>
    </r>
    <r>
      <rPr>
        <sz val="12"/>
        <color theme="1"/>
        <rFont val="Calibri"/>
        <family val="2"/>
        <scheme val="minor"/>
      </rPr>
      <t xml:space="preserve"> (en días)</t>
    </r>
  </si>
  <si>
    <t>Tasas de ocupación por plaza en establecimientos alojativos (hoteles y apartamentos)</t>
  </si>
  <si>
    <t>Tasas de ocupación según municipio de alojamiento</t>
  </si>
  <si>
    <t>Indicadores de rentabilidad alojativa (hoteles y apartamentos)</t>
  </si>
  <si>
    <t>Ingresos totales según tipología y categoría alojativa</t>
  </si>
  <si>
    <t>Ingresos totales según municipio del alojamiento</t>
  </si>
  <si>
    <t>Tarifa media diaria (ADR) según tipología y categoría alojativa</t>
  </si>
  <si>
    <t>Tarifa media diaria (ADR) según municipio del alojamiento</t>
  </si>
  <si>
    <t>Resto de Tenerife</t>
  </si>
  <si>
    <t>Ingresos por habitación disponible (RevPAR) según tipología y categoría alojativa</t>
  </si>
  <si>
    <t>Ingresos por habitación disponible (RevPAR) según municipio del alojamiento</t>
  </si>
  <si>
    <t>Establecimientos abiertos y plazas ofertadas</t>
  </si>
  <si>
    <t>Número de establecimientos abiertos por tipología y categoría</t>
  </si>
  <si>
    <t>Número de establecimientos abiertos por municipio</t>
  </si>
  <si>
    <t>Número de plazas por tipología y categoría</t>
  </si>
  <si>
    <t>Número de plazas ofertadas por municipio</t>
  </si>
  <si>
    <t>Fuente: Encuestas de Alojamientos Turístico ISTAC. Elaboración Turismo de Tenerife</t>
  </si>
  <si>
    <t>Fuente: Estadísticas de tráfico aéreo - AENA</t>
  </si>
  <si>
    <t>Pasajeros llegados a los aeropuertos de Tenerife</t>
  </si>
  <si>
    <t>Pasajeros llegados a los aeropuertos de Tenerife según tipo de servicio</t>
  </si>
  <si>
    <t>Total llegadas</t>
  </si>
  <si>
    <t>llegadas regulares</t>
  </si>
  <si>
    <t>llegadas no regulares</t>
  </si>
  <si>
    <t>Pasajeros llegados a los aeropuertos de Tenerife procedencia del vuelo</t>
  </si>
  <si>
    <t>Procedencia del vuelo</t>
  </si>
  <si>
    <t>Total</t>
  </si>
  <si>
    <t>España</t>
  </si>
  <si>
    <t>aeropuertos insulares</t>
  </si>
  <si>
    <t>aeropuertos peninsulares</t>
  </si>
  <si>
    <t>Extranjero</t>
  </si>
  <si>
    <t>Belgica</t>
  </si>
  <si>
    <t>Holanda</t>
  </si>
  <si>
    <t>Países Nórdicos</t>
  </si>
  <si>
    <t>Federacion Rusa</t>
  </si>
  <si>
    <t>Republica Checa</t>
  </si>
  <si>
    <t>Estonia</t>
  </si>
  <si>
    <t>Hungria</t>
  </si>
  <si>
    <t>Letonia</t>
  </si>
  <si>
    <t>Marruecos</t>
  </si>
  <si>
    <t>Ucrania</t>
  </si>
  <si>
    <t>Venezuela</t>
  </si>
  <si>
    <t>Resto países</t>
  </si>
  <si>
    <t>Pasajeros llegados a los aeropuertos de Tenerife según aeropuerto de llegada</t>
  </si>
  <si>
    <t>Tenerife Norte - Los Rodeos</t>
  </si>
  <si>
    <t>Tenerife Sur - Reina Sofía</t>
  </si>
  <si>
    <t>Operaciones de llegada a los aeropuertos de Tenerife según tipo de servicio</t>
  </si>
  <si>
    <t>Operaciones de llegada a los aeropuertos de Tenerife según procedencia del vuelo</t>
  </si>
  <si>
    <t>Operaciones de llegada a los aeropuertos de Tenerife según aeropuerto de llegada</t>
  </si>
  <si>
    <t>Fuente: AENA. Elaboración Turismo de Tenerife</t>
  </si>
  <si>
    <t>Fuente: Estadísticas de Movimientos Turísticos en Fronteras de Canarias 
FRONTUR ISTAC (turistas residentes en el extranjero y en Península)</t>
  </si>
  <si>
    <t>Entrada de turistas en Tenerife - procedencia y características del viaje</t>
  </si>
  <si>
    <t>Turistas entrados en Tenerife según lugar de residencia</t>
  </si>
  <si>
    <t>TOTAL (EXTRANJERO + PENINSULA)</t>
  </si>
  <si>
    <t>TOTAL RESIDENTES EN PENÍNSULA</t>
  </si>
  <si>
    <t>TOTAL RESIDENTES EN EL EXTRANJERO</t>
  </si>
  <si>
    <t>Turistas entrados en Tenerife según número de pernoctaciones realizadas</t>
  </si>
  <si>
    <t>TOTAL NOCHES</t>
  </si>
  <si>
    <t>De 1 a 7 noches</t>
  </si>
  <si>
    <t>De 8 a 15 noches</t>
  </si>
  <si>
    <t>De 16 a 31 noches</t>
  </si>
  <si>
    <t>Más de 31 noches</t>
  </si>
  <si>
    <t>Turistas entrados en Tenerife según tipo de alojamiento utilizado</t>
  </si>
  <si>
    <t>TOTAL ALOJAMIENTO</t>
  </si>
  <si>
    <t>Hoteles y alojamientos similares</t>
  </si>
  <si>
    <t>Hoteles y alojamientos similares excepto apartamentos</t>
  </si>
  <si>
    <t>Vivienda de amigos y familiares</t>
  </si>
  <si>
    <t>Vivienda propia</t>
  </si>
  <si>
    <t>Cruceros</t>
  </si>
  <si>
    <t>Otro</t>
  </si>
  <si>
    <t>Turistas entrados en Tenerife según motivo del viaje</t>
  </si>
  <si>
    <t>TOTAL MOTIVOS</t>
  </si>
  <si>
    <t>Vacaciones, recreo y ocio</t>
  </si>
  <si>
    <t>Visita y salud</t>
  </si>
  <si>
    <t>Negocios y motivos profesionales</t>
  </si>
  <si>
    <t>Educación, religión, compras y otros motivos personales</t>
  </si>
  <si>
    <t>Turistas entrados en Tenerife según forma de contratación del viaje</t>
  </si>
  <si>
    <t>TOTAL</t>
  </si>
  <si>
    <t>Si contrataron un paquete turístico</t>
  </si>
  <si>
    <t>No contrataron un paquete turístico</t>
  </si>
  <si>
    <t>Fuente: FRONTUR - ISTAC. Elaboración Turismo de Tenerife</t>
  </si>
  <si>
    <t>abril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</si>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</sst>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0.0"/>
    <numFmt numFmtId="166" formatCode="#,##0.0"/>
    <numFmt numFmtId="167" formatCode="#,##0\ &quot;€&quot;"/>
    <numFmt numFmtId="168" formatCode="#,##0.0\ &quot;€&quot;"/>
    <numFmt numFmtId="169" formatCode="#,##0.00\ &quot;€&quot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147DFC"/>
      <name val="Calibri"/>
      <family val="2"/>
      <scheme val="minor"/>
    </font>
    <font>
      <sz val="11"/>
      <color rgb="FF147DFC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FACCB"/>
      <name val="Calibri"/>
      <family val="2"/>
      <scheme val="minor"/>
    </font>
    <font>
      <sz val="11"/>
      <color rgb="FF0FACCB"/>
      <name val="Calibri"/>
      <family val="2"/>
      <scheme val="minor"/>
    </font>
    <font>
      <b/>
      <sz val="11"/>
      <color rgb="FFE29700"/>
      <name val="Calibri"/>
      <family val="2"/>
      <scheme val="minor"/>
    </font>
    <font>
      <sz val="11"/>
      <color rgb="FFE297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rgb="FF666633"/>
      <name val="Calibri"/>
      <family val="2"/>
      <scheme val="minor"/>
    </font>
    <font>
      <sz val="11"/>
      <color rgb="FF66663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F79057"/>
      <name val="Calibri"/>
      <family val="2"/>
      <scheme val="minor"/>
    </font>
    <font>
      <sz val="11"/>
      <color rgb="FFF79057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D8767F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77CCD7"/>
      <name val="Calibri"/>
      <family val="2"/>
      <scheme val="minor"/>
    </font>
    <font>
      <b/>
      <sz val="11"/>
      <color rgb="FF8DC192"/>
      <name val="Calibri"/>
      <family val="2"/>
      <scheme val="minor"/>
    </font>
    <font>
      <sz val="11"/>
      <color rgb="FF8DC192"/>
      <name val="Calibri"/>
      <family val="2"/>
      <scheme val="minor"/>
    </font>
    <font>
      <b/>
      <sz val="11"/>
      <color rgb="FF60A4EE"/>
      <name val="Calibri"/>
      <family val="2"/>
      <scheme val="minor"/>
    </font>
    <font>
      <sz val="11"/>
      <color rgb="FF60A4EE"/>
      <name val="Calibri"/>
      <family val="2"/>
      <scheme val="minor"/>
    </font>
    <font>
      <b/>
      <sz val="11"/>
      <color rgb="FFD8767F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CD1FE"/>
        <bgColor indexed="64"/>
      </patternFill>
    </fill>
    <fill>
      <patternFill patternType="solid">
        <fgColor rgb="FFB1EDF9"/>
        <bgColor indexed="64"/>
      </patternFill>
    </fill>
    <fill>
      <patternFill patternType="solid">
        <fgColor rgb="FFB1F6F9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1BF7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9AB7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7CCD7"/>
        <bgColor indexed="64"/>
      </patternFill>
    </fill>
    <fill>
      <patternFill patternType="solid">
        <fgColor rgb="FF8DC192"/>
        <bgColor indexed="64"/>
      </patternFill>
    </fill>
    <fill>
      <patternFill patternType="solid">
        <fgColor rgb="FF60A4EE"/>
        <bgColor indexed="64"/>
      </patternFill>
    </fill>
    <fill>
      <patternFill patternType="solid">
        <fgColor rgb="FFD8767F"/>
        <bgColor indexed="64"/>
      </patternFill>
    </fill>
  </fills>
  <borders count="149">
    <border>
      <left/>
      <right/>
      <top/>
      <bottom/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hair">
        <color rgb="FF0070C0"/>
      </left>
      <right/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 style="hair">
        <color rgb="FF0070C0"/>
      </right>
      <top/>
      <bottom style="hair">
        <color rgb="FF0070C0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rgb="FFACD1FE"/>
      </left>
      <right style="hair">
        <color rgb="FFACD1FE"/>
      </right>
      <top/>
      <bottom style="hair">
        <color rgb="FFACD1FE"/>
      </bottom>
      <diagonal/>
    </border>
    <border>
      <left style="hair">
        <color rgb="FFACD1FE"/>
      </left>
      <right style="hair">
        <color rgb="FFACD1FE"/>
      </right>
      <top style="hair">
        <color rgb="FFACD1FE"/>
      </top>
      <bottom/>
      <diagonal/>
    </border>
    <border>
      <left style="hair">
        <color rgb="FFACD1FE"/>
      </left>
      <right style="hair">
        <color rgb="FFACD1FE"/>
      </right>
      <top style="hair">
        <color rgb="FFACD1FE"/>
      </top>
      <bottom style="hair">
        <color rgb="FFACD1FE"/>
      </bottom>
      <diagonal/>
    </border>
    <border>
      <left style="hair">
        <color rgb="FFACD1FE"/>
      </left>
      <right style="hair">
        <color rgb="FFACD1FE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ACD1FE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ACD1FE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rgb="FF0070C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rgb="FF0070C0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hair">
        <color rgb="FF0070C0"/>
      </right>
      <top style="thin">
        <color theme="0" tint="-0.24994659260841701"/>
      </top>
      <bottom/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hair">
        <color rgb="FF0FACCB"/>
      </left>
      <right style="hair">
        <color rgb="FF0FACCB"/>
      </right>
      <top/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ACD1FE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0FACCB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/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0FACCB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0FACCB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dashed">
        <color theme="0" tint="-0.34998626667073579"/>
      </left>
      <right/>
      <top/>
      <bottom style="dashed">
        <color theme="0" tint="-0.34998626667073579"/>
      </bottom>
      <diagonal/>
    </border>
    <border>
      <left style="hair">
        <color rgb="FFE29700"/>
      </left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/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rgb="FFE29700"/>
      </left>
      <right/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/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thin">
        <color theme="0" tint="-0.24994659260841701"/>
      </bottom>
      <diagonal/>
    </border>
    <border>
      <left style="hair">
        <color rgb="FFE29700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/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9" tint="-0.24994659260841701"/>
      </left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dashed">
        <color theme="0" tint="-0.34998626667073579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9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/>
      <diagonal/>
    </border>
    <border>
      <left/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rgb="FF666633"/>
      </left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rgb="FF666633"/>
      </bottom>
      <diagonal/>
    </border>
    <border>
      <left/>
      <right/>
      <top/>
      <bottom style="hair">
        <color rgb="FF666633"/>
      </bottom>
      <diagonal/>
    </border>
    <border>
      <left style="hair">
        <color rgb="FF666633"/>
      </left>
      <right/>
      <top style="dashed">
        <color theme="0" tint="-0.34998626667073579"/>
      </top>
      <bottom style="hair">
        <color rgb="FF666633"/>
      </bottom>
      <diagonal/>
    </border>
    <border>
      <left/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/>
      <top style="hair">
        <color rgb="FF666633"/>
      </top>
      <bottom style="hair">
        <color rgb="FF666633"/>
      </bottom>
      <diagonal/>
    </border>
    <border>
      <left/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34998626667073579"/>
      </left>
      <right/>
      <top style="hair">
        <color theme="0" tint="-4.9989318521683403E-2"/>
      </top>
      <bottom/>
      <diagonal/>
    </border>
    <border>
      <left/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 style="hair">
        <color rgb="FF666633"/>
      </bottom>
      <diagonal/>
    </border>
    <border>
      <left/>
      <right style="hair">
        <color theme="0" tint="-0.34998626667073579"/>
      </right>
      <top/>
      <bottom style="hair">
        <color rgb="FF666633"/>
      </bottom>
      <diagonal/>
    </border>
    <border>
      <left style="hair">
        <color theme="0" tint="-0.24994659260841701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/>
      <bottom style="hair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/>
      <diagonal/>
    </border>
    <border>
      <left style="hair">
        <color theme="8" tint="-0.24994659260841701"/>
      </left>
      <right style="hair">
        <color theme="8" tint="-0.24994659260841701"/>
      </right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dashed">
        <color theme="0" tint="-0.34998626667073579"/>
      </top>
      <bottom style="hair">
        <color theme="8" tint="-0.24994659260841701"/>
      </bottom>
      <diagonal/>
    </border>
    <border>
      <left/>
      <right/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0" tint="-0.24994659260841701"/>
      </left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8" tint="-0.24994659260841701"/>
      </bottom>
      <diagonal/>
    </border>
    <border>
      <left style="hair">
        <color rgb="FF0FACCB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/>
      <top/>
      <bottom style="dashed">
        <color theme="0" tint="-0.34998626667073579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 style="hair">
        <color rgb="FFF79057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0" tint="-0.34998626667073579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/>
      <diagonal/>
    </border>
    <border>
      <left style="hair">
        <color rgb="FFF79057"/>
      </left>
      <right style="hair">
        <color rgb="FFF79057"/>
      </right>
      <top style="hair">
        <color rgb="FFF79057"/>
      </top>
      <bottom style="hair">
        <color rgb="FFF79057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dashed">
        <color theme="0" tint="-0.499984740745262"/>
      </top>
      <bottom/>
      <diagonal/>
    </border>
    <border>
      <left style="hair">
        <color theme="4" tint="0.59996337778862885"/>
      </left>
      <right style="hair">
        <color theme="4" tint="0.59996337778862885"/>
      </right>
      <top style="hair">
        <color theme="4" tint="0.59996337778862885"/>
      </top>
      <bottom style="hair">
        <color theme="4" tint="0.59996337778862885"/>
      </bottom>
      <diagonal/>
    </border>
    <border>
      <left style="hair">
        <color rgb="FF77CCD7"/>
      </left>
      <right style="hair">
        <color rgb="FF77CCD7"/>
      </right>
      <top style="dashed">
        <color theme="0" tint="-0.34998626667073579"/>
      </top>
      <bottom style="hair">
        <color rgb="FF77CCD7"/>
      </bottom>
      <diagonal/>
    </border>
    <border>
      <left style="hair">
        <color rgb="FF8DC192"/>
      </left>
      <right style="hair">
        <color rgb="FF8DC192"/>
      </right>
      <top style="dashed">
        <color theme="0" tint="-0.34998626667073579"/>
      </top>
      <bottom style="hair">
        <color rgb="FF8DC192"/>
      </bottom>
      <diagonal/>
    </border>
    <border>
      <left style="hair">
        <color rgb="FF60A4EE"/>
      </left>
      <right style="hair">
        <color rgb="FF60A4EE"/>
      </right>
      <top style="dashed">
        <color theme="0" tint="-0.34998626667073579"/>
      </top>
      <bottom style="hair">
        <color rgb="FF60A4EE"/>
      </bottom>
      <diagonal/>
    </border>
    <border>
      <left style="hair">
        <color rgb="FF60A4EE"/>
      </left>
      <right style="hair">
        <color rgb="FF60A4EE"/>
      </right>
      <top/>
      <bottom/>
      <diagonal/>
    </border>
    <border>
      <left style="hair">
        <color rgb="FFD8767F"/>
      </left>
      <right style="hair">
        <color rgb="FFD8767F"/>
      </right>
      <top style="dashed">
        <color theme="0" tint="-0.34998626667073579"/>
      </top>
      <bottom style="hair">
        <color rgb="FFD8767F"/>
      </bottom>
      <diagonal/>
    </border>
    <border>
      <left style="hair">
        <color rgb="FFD8767F"/>
      </left>
      <right style="hair">
        <color rgb="FFD8767F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6" fillId="4" borderId="0" xfId="1" applyNumberFormat="1" applyFont="1" applyFill="1" applyAlignment="1">
      <alignment horizontal="center"/>
    </xf>
    <xf numFmtId="0" fontId="0" fillId="2" borderId="11" xfId="0" applyFill="1" applyBorder="1" applyAlignment="1">
      <alignment horizontal="left"/>
    </xf>
    <xf numFmtId="1" fontId="0" fillId="2" borderId="12" xfId="0" applyNumberForma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64" fontId="6" fillId="4" borderId="0" xfId="1" applyNumberFormat="1" applyFont="1" applyFill="1" applyAlignment="1">
      <alignment horizontal="center" vertical="center" wrapText="1"/>
    </xf>
    <xf numFmtId="0" fontId="6" fillId="0" borderId="13" xfId="0" applyFont="1" applyBorder="1" applyAlignment="1">
      <alignment horizontal="left"/>
    </xf>
    <xf numFmtId="3" fontId="6" fillId="0" borderId="13" xfId="0" applyNumberFormat="1" applyFont="1" applyBorder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164" fontId="6" fillId="4" borderId="14" xfId="1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left"/>
    </xf>
    <xf numFmtId="3" fontId="7" fillId="0" borderId="15" xfId="0" applyNumberFormat="1" applyFont="1" applyBorder="1" applyAlignment="1">
      <alignment horizontal="center"/>
    </xf>
    <xf numFmtId="164" fontId="7" fillId="0" borderId="15" xfId="1" applyNumberFormat="1" applyFont="1" applyBorder="1" applyAlignment="1">
      <alignment horizontal="center"/>
    </xf>
    <xf numFmtId="164" fontId="7" fillId="4" borderId="16" xfId="1" applyNumberFormat="1" applyFont="1" applyFill="1" applyBorder="1" applyAlignment="1">
      <alignment horizontal="center"/>
    </xf>
    <xf numFmtId="0" fontId="0" fillId="0" borderId="17" xfId="0" applyBorder="1" applyAlignment="1">
      <alignment horizontal="left"/>
    </xf>
    <xf numFmtId="3" fontId="0" fillId="0" borderId="17" xfId="0" applyNumberForma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164" fontId="0" fillId="4" borderId="18" xfId="1" applyNumberFormat="1" applyFont="1" applyFill="1" applyBorder="1" applyAlignment="1">
      <alignment horizontal="center"/>
    </xf>
    <xf numFmtId="0" fontId="0" fillId="0" borderId="19" xfId="0" applyBorder="1" applyAlignment="1">
      <alignment horizontal="left"/>
    </xf>
    <xf numFmtId="3" fontId="0" fillId="0" borderId="19" xfId="0" applyNumberForma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0" fontId="0" fillId="0" borderId="20" xfId="0" applyBorder="1" applyAlignment="1">
      <alignment horizontal="left"/>
    </xf>
    <xf numFmtId="3" fontId="0" fillId="0" borderId="20" xfId="0" applyNumberForma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3" fontId="0" fillId="0" borderId="23" xfId="0" applyNumberFormat="1" applyBorder="1" applyAlignment="1">
      <alignment horizontal="center"/>
    </xf>
    <xf numFmtId="164" fontId="0" fillId="0" borderId="23" xfId="1" applyNumberFormat="1" applyFont="1" applyBorder="1" applyAlignment="1">
      <alignment horizontal="center"/>
    </xf>
    <xf numFmtId="164" fontId="0" fillId="4" borderId="24" xfId="1" applyNumberFormat="1" applyFont="1" applyFill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164" fontId="7" fillId="4" borderId="15" xfId="1" applyNumberFormat="1" applyFont="1" applyFill="1" applyBorder="1" applyAlignment="1">
      <alignment horizontal="center"/>
    </xf>
    <xf numFmtId="0" fontId="0" fillId="0" borderId="18" xfId="0" applyBorder="1" applyAlignment="1">
      <alignment horizontal="left"/>
    </xf>
    <xf numFmtId="164" fontId="0" fillId="0" borderId="18" xfId="1" applyNumberFormat="1" applyFon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23" xfId="0" applyBorder="1" applyAlignment="1">
      <alignment horizontal="left"/>
    </xf>
    <xf numFmtId="0" fontId="5" fillId="4" borderId="31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3" fontId="8" fillId="0" borderId="14" xfId="0" applyNumberFormat="1" applyFont="1" applyBorder="1" applyAlignment="1">
      <alignment horizontal="center"/>
    </xf>
    <xf numFmtId="164" fontId="8" fillId="0" borderId="14" xfId="1" applyNumberFormat="1" applyFont="1" applyBorder="1" applyAlignment="1">
      <alignment horizontal="center"/>
    </xf>
    <xf numFmtId="164" fontId="8" fillId="4" borderId="16" xfId="1" applyNumberFormat="1" applyFont="1" applyFill="1" applyBorder="1" applyAlignment="1">
      <alignment horizontal="center"/>
    </xf>
    <xf numFmtId="0" fontId="0" fillId="0" borderId="34" xfId="0" applyBorder="1" applyAlignment="1">
      <alignment horizontal="left"/>
    </xf>
    <xf numFmtId="3" fontId="0" fillId="0" borderId="34" xfId="0" applyNumberFormat="1" applyBorder="1" applyAlignment="1">
      <alignment horizontal="center"/>
    </xf>
    <xf numFmtId="164" fontId="0" fillId="0" borderId="34" xfId="1" applyNumberFormat="1" applyFont="1" applyBorder="1" applyAlignment="1">
      <alignment horizontal="center"/>
    </xf>
    <xf numFmtId="0" fontId="0" fillId="0" borderId="35" xfId="0" applyBorder="1" applyAlignment="1">
      <alignment horizontal="left"/>
    </xf>
    <xf numFmtId="3" fontId="0" fillId="0" borderId="35" xfId="0" applyNumberFormat="1" applyBorder="1" applyAlignment="1">
      <alignment horizontal="center"/>
    </xf>
    <xf numFmtId="164" fontId="0" fillId="0" borderId="35" xfId="1" applyNumberFormat="1" applyFont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0" fillId="2" borderId="36" xfId="0" applyFill="1" applyBorder="1" applyAlignment="1">
      <alignment horizontal="left"/>
    </xf>
    <xf numFmtId="164" fontId="6" fillId="6" borderId="0" xfId="1" applyNumberFormat="1" applyFont="1" applyFill="1" applyAlignment="1">
      <alignment horizontal="center"/>
    </xf>
    <xf numFmtId="164" fontId="6" fillId="6" borderId="0" xfId="1" applyNumberFormat="1" applyFont="1" applyFill="1" applyAlignment="1">
      <alignment horizontal="center" vertical="center" wrapText="1"/>
    </xf>
    <xf numFmtId="0" fontId="9" fillId="0" borderId="37" xfId="0" applyFont="1" applyBorder="1" applyAlignment="1">
      <alignment horizontal="left"/>
    </xf>
    <xf numFmtId="3" fontId="9" fillId="0" borderId="37" xfId="0" applyNumberFormat="1" applyFont="1" applyBorder="1" applyAlignment="1">
      <alignment horizontal="center"/>
    </xf>
    <xf numFmtId="164" fontId="9" fillId="0" borderId="37" xfId="1" applyNumberFormat="1" applyFont="1" applyBorder="1" applyAlignment="1">
      <alignment horizontal="center"/>
    </xf>
    <xf numFmtId="164" fontId="9" fillId="6" borderId="38" xfId="1" applyNumberFormat="1" applyFont="1" applyFill="1" applyBorder="1" applyAlignment="1">
      <alignment horizontal="center"/>
    </xf>
    <xf numFmtId="0" fontId="10" fillId="0" borderId="39" xfId="0" applyFont="1" applyBorder="1" applyAlignment="1">
      <alignment horizontal="left"/>
    </xf>
    <xf numFmtId="3" fontId="10" fillId="0" borderId="39" xfId="0" applyNumberFormat="1" applyFont="1" applyBorder="1" applyAlignment="1">
      <alignment horizontal="center"/>
    </xf>
    <xf numFmtId="164" fontId="10" fillId="0" borderId="39" xfId="1" applyNumberFormat="1" applyFont="1" applyBorder="1" applyAlignment="1">
      <alignment horizontal="center"/>
    </xf>
    <xf numFmtId="164" fontId="10" fillId="6" borderId="39" xfId="1" applyNumberFormat="1" applyFont="1" applyFill="1" applyBorder="1" applyAlignment="1">
      <alignment horizontal="center"/>
    </xf>
    <xf numFmtId="164" fontId="0" fillId="6" borderId="18" xfId="1" applyNumberFormat="1" applyFont="1" applyFill="1" applyBorder="1" applyAlignment="1">
      <alignment horizontal="center"/>
    </xf>
    <xf numFmtId="0" fontId="10" fillId="0" borderId="37" xfId="0" applyFont="1" applyBorder="1" applyAlignment="1">
      <alignment horizontal="left"/>
    </xf>
    <xf numFmtId="3" fontId="10" fillId="0" borderId="37" xfId="0" applyNumberFormat="1" applyFont="1" applyBorder="1" applyAlignment="1">
      <alignment horizontal="center"/>
    </xf>
    <xf numFmtId="164" fontId="10" fillId="0" borderId="37" xfId="1" applyNumberFormat="1" applyFont="1" applyBorder="1" applyAlignment="1">
      <alignment horizontal="center"/>
    </xf>
    <xf numFmtId="164" fontId="10" fillId="6" borderId="40" xfId="1" applyNumberFormat="1" applyFont="1" applyFill="1" applyBorder="1" applyAlignment="1">
      <alignment horizontal="center"/>
    </xf>
    <xf numFmtId="164" fontId="0" fillId="6" borderId="41" xfId="1" applyNumberFormat="1" applyFont="1" applyFill="1" applyBorder="1" applyAlignment="1">
      <alignment horizontal="center"/>
    </xf>
    <xf numFmtId="164" fontId="0" fillId="6" borderId="0" xfId="1" applyNumberFormat="1" applyFont="1" applyFill="1" applyAlignment="1">
      <alignment horizontal="center"/>
    </xf>
    <xf numFmtId="0" fontId="0" fillId="0" borderId="42" xfId="0" applyBorder="1" applyAlignment="1">
      <alignment horizontal="left"/>
    </xf>
    <xf numFmtId="3" fontId="0" fillId="0" borderId="43" xfId="0" applyNumberFormat="1" applyBorder="1" applyAlignment="1">
      <alignment horizontal="center"/>
    </xf>
    <xf numFmtId="164" fontId="0" fillId="0" borderId="43" xfId="1" applyNumberFormat="1" applyFont="1" applyBorder="1" applyAlignment="1">
      <alignment horizontal="center"/>
    </xf>
    <xf numFmtId="0" fontId="0" fillId="0" borderId="44" xfId="0" applyBorder="1" applyAlignment="1">
      <alignment horizontal="left"/>
    </xf>
    <xf numFmtId="3" fontId="0" fillId="0" borderId="44" xfId="0" applyNumberFormat="1" applyBorder="1" applyAlignment="1">
      <alignment horizontal="center"/>
    </xf>
    <xf numFmtId="164" fontId="0" fillId="0" borderId="44" xfId="1" applyNumberFormat="1" applyFon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164" fontId="0" fillId="0" borderId="22" xfId="1" applyNumberFormat="1" applyFont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11" fillId="0" borderId="46" xfId="0" applyFont="1" applyBorder="1" applyAlignment="1">
      <alignment horizontal="left"/>
    </xf>
    <xf numFmtId="2" fontId="12" fillId="0" borderId="46" xfId="0" applyNumberFormat="1" applyFont="1" applyBorder="1" applyAlignment="1">
      <alignment horizontal="center"/>
    </xf>
    <xf numFmtId="2" fontId="12" fillId="0" borderId="47" xfId="0" applyNumberFormat="1" applyFont="1" applyBorder="1" applyAlignment="1">
      <alignment horizontal="center"/>
    </xf>
    <xf numFmtId="164" fontId="12" fillId="0" borderId="46" xfId="1" applyNumberFormat="1" applyFont="1" applyBorder="1" applyAlignment="1">
      <alignment horizontal="center"/>
    </xf>
    <xf numFmtId="2" fontId="12" fillId="7" borderId="0" xfId="0" applyNumberFormat="1" applyFont="1" applyFill="1" applyAlignment="1">
      <alignment horizontal="center"/>
    </xf>
    <xf numFmtId="0" fontId="12" fillId="0" borderId="48" xfId="0" applyFont="1" applyBorder="1" applyAlignment="1">
      <alignment horizontal="left"/>
    </xf>
    <xf numFmtId="2" fontId="12" fillId="0" borderId="48" xfId="0" applyNumberFormat="1" applyFont="1" applyBorder="1" applyAlignment="1">
      <alignment horizontal="center"/>
    </xf>
    <xf numFmtId="2" fontId="12" fillId="0" borderId="49" xfId="0" applyNumberFormat="1" applyFont="1" applyBorder="1" applyAlignment="1">
      <alignment horizontal="center"/>
    </xf>
    <xf numFmtId="164" fontId="12" fillId="0" borderId="48" xfId="1" applyNumberFormat="1" applyFont="1" applyBorder="1" applyAlignment="1">
      <alignment horizontal="center"/>
    </xf>
    <xf numFmtId="0" fontId="0" fillId="0" borderId="50" xfId="0" applyBorder="1" applyAlignment="1">
      <alignment horizontal="left"/>
    </xf>
    <xf numFmtId="2" fontId="0" fillId="0" borderId="50" xfId="0" applyNumberForma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164" fontId="0" fillId="0" borderId="50" xfId="1" applyNumberFormat="1" applyFont="1" applyBorder="1" applyAlignment="1">
      <alignment horizontal="center"/>
    </xf>
    <xf numFmtId="2" fontId="0" fillId="7" borderId="0" xfId="0" applyNumberFormat="1" applyFill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0" fontId="0" fillId="0" borderId="53" xfId="0" applyBorder="1" applyAlignment="1">
      <alignment horizontal="left"/>
    </xf>
    <xf numFmtId="2" fontId="0" fillId="0" borderId="53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164" fontId="0" fillId="0" borderId="53" xfId="1" applyNumberFormat="1" applyFont="1" applyBorder="1" applyAlignment="1">
      <alignment horizontal="center"/>
    </xf>
    <xf numFmtId="0" fontId="12" fillId="0" borderId="55" xfId="0" applyFont="1" applyBorder="1" applyAlignment="1">
      <alignment horizontal="left"/>
    </xf>
    <xf numFmtId="2" fontId="12" fillId="0" borderId="55" xfId="0" applyNumberFormat="1" applyFont="1" applyBorder="1" applyAlignment="1">
      <alignment horizontal="center"/>
    </xf>
    <xf numFmtId="164" fontId="12" fillId="0" borderId="55" xfId="1" applyNumberFormat="1" applyFon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164" fontId="0" fillId="0" borderId="56" xfId="1" applyNumberFormat="1" applyFont="1" applyBorder="1" applyAlignment="1">
      <alignment horizontal="center"/>
    </xf>
    <xf numFmtId="2" fontId="0" fillId="0" borderId="58" xfId="0" applyNumberFormat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164" fontId="0" fillId="0" borderId="58" xfId="1" applyNumberFormat="1" applyFon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164" fontId="0" fillId="0" borderId="60" xfId="1" applyNumberFormat="1" applyFont="1" applyBorder="1" applyAlignment="1">
      <alignment horizontal="center"/>
    </xf>
    <xf numFmtId="165" fontId="12" fillId="0" borderId="46" xfId="0" applyNumberFormat="1" applyFont="1" applyBorder="1" applyAlignment="1">
      <alignment horizontal="center"/>
    </xf>
    <xf numFmtId="2" fontId="12" fillId="0" borderId="62" xfId="0" applyNumberFormat="1" applyFont="1" applyBorder="1" applyAlignment="1">
      <alignment horizontal="center"/>
    </xf>
    <xf numFmtId="0" fontId="12" fillId="0" borderId="46" xfId="0" applyFont="1" applyBorder="1" applyAlignment="1">
      <alignment horizontal="left"/>
    </xf>
    <xf numFmtId="2" fontId="0" fillId="0" borderId="63" xfId="0" applyNumberFormat="1" applyBorder="1" applyAlignment="1">
      <alignment horizontal="center"/>
    </xf>
    <xf numFmtId="165" fontId="0" fillId="0" borderId="50" xfId="0" applyNumberFormat="1" applyBorder="1" applyAlignment="1">
      <alignment horizontal="center"/>
    </xf>
    <xf numFmtId="165" fontId="0" fillId="0" borderId="53" xfId="0" applyNumberFormat="1" applyBorder="1" applyAlignment="1">
      <alignment horizontal="center"/>
    </xf>
    <xf numFmtId="165" fontId="12" fillId="0" borderId="48" xfId="0" applyNumberFormat="1" applyFont="1" applyBorder="1" applyAlignment="1">
      <alignment horizontal="center"/>
    </xf>
    <xf numFmtId="2" fontId="0" fillId="0" borderId="64" xfId="0" applyNumberFormat="1" applyBorder="1" applyAlignment="1">
      <alignment horizontal="center"/>
    </xf>
    <xf numFmtId="164" fontId="0" fillId="0" borderId="64" xfId="1" applyNumberFormat="1" applyFont="1" applyBorder="1" applyAlignment="1">
      <alignment horizontal="center"/>
    </xf>
    <xf numFmtId="165" fontId="0" fillId="0" borderId="64" xfId="0" applyNumberFormat="1" applyBorder="1" applyAlignment="1">
      <alignment horizontal="center"/>
    </xf>
    <xf numFmtId="165" fontId="0" fillId="0" borderId="58" xfId="0" applyNumberFormat="1" applyBorder="1" applyAlignment="1">
      <alignment horizontal="center"/>
    </xf>
    <xf numFmtId="0" fontId="0" fillId="0" borderId="65" xfId="0" applyBorder="1" applyAlignment="1">
      <alignment horizontal="left"/>
    </xf>
    <xf numFmtId="2" fontId="0" fillId="0" borderId="65" xfId="0" applyNumberFormat="1" applyBorder="1" applyAlignment="1">
      <alignment horizontal="center"/>
    </xf>
    <xf numFmtId="2" fontId="0" fillId="0" borderId="66" xfId="0" applyNumberFormat="1" applyBorder="1" applyAlignment="1">
      <alignment horizontal="center"/>
    </xf>
    <xf numFmtId="164" fontId="0" fillId="0" borderId="65" xfId="1" applyNumberFormat="1" applyFont="1" applyBorder="1" applyAlignment="1">
      <alignment horizontal="center"/>
    </xf>
    <xf numFmtId="0" fontId="0" fillId="0" borderId="58" xfId="0" applyBorder="1" applyAlignment="1">
      <alignment horizontal="left"/>
    </xf>
    <xf numFmtId="0" fontId="0" fillId="0" borderId="67" xfId="0" applyBorder="1" applyAlignment="1">
      <alignment horizontal="left"/>
    </xf>
    <xf numFmtId="2" fontId="0" fillId="0" borderId="67" xfId="0" applyNumberFormat="1" applyBorder="1" applyAlignment="1">
      <alignment horizontal="center"/>
    </xf>
    <xf numFmtId="164" fontId="0" fillId="0" borderId="67" xfId="1" applyNumberFormat="1" applyFont="1" applyBorder="1" applyAlignment="1">
      <alignment horizontal="center"/>
    </xf>
    <xf numFmtId="0" fontId="0" fillId="0" borderId="60" xfId="0" applyBorder="1" applyAlignment="1">
      <alignment horizontal="left"/>
    </xf>
    <xf numFmtId="2" fontId="0" fillId="0" borderId="68" xfId="0" applyNumberFormat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14" fillId="0" borderId="69" xfId="0" applyFont="1" applyBorder="1" applyAlignment="1">
      <alignment horizontal="left"/>
    </xf>
    <xf numFmtId="164" fontId="15" fillId="0" borderId="69" xfId="1" applyNumberFormat="1" applyFont="1" applyBorder="1" applyAlignment="1">
      <alignment horizontal="center"/>
    </xf>
    <xf numFmtId="166" fontId="15" fillId="0" borderId="70" xfId="0" applyNumberFormat="1" applyFont="1" applyBorder="1" applyAlignment="1">
      <alignment horizontal="center"/>
    </xf>
    <xf numFmtId="166" fontId="15" fillId="0" borderId="71" xfId="0" applyNumberFormat="1" applyFont="1" applyBorder="1" applyAlignment="1">
      <alignment horizontal="center"/>
    </xf>
    <xf numFmtId="166" fontId="15" fillId="8" borderId="0" xfId="0" applyNumberFormat="1" applyFont="1" applyFill="1" applyAlignment="1">
      <alignment horizontal="center"/>
    </xf>
    <xf numFmtId="0" fontId="15" fillId="0" borderId="72" xfId="0" applyFont="1" applyBorder="1" applyAlignment="1">
      <alignment horizontal="left"/>
    </xf>
    <xf numFmtId="164" fontId="15" fillId="0" borderId="72" xfId="1" applyNumberFormat="1" applyFont="1" applyBorder="1" applyAlignment="1">
      <alignment horizontal="center"/>
    </xf>
    <xf numFmtId="166" fontId="15" fillId="0" borderId="73" xfId="0" applyNumberFormat="1" applyFont="1" applyBorder="1" applyAlignment="1">
      <alignment horizontal="center"/>
    </xf>
    <xf numFmtId="166" fontId="15" fillId="0" borderId="74" xfId="0" applyNumberFormat="1" applyFont="1" applyBorder="1" applyAlignment="1">
      <alignment horizontal="center"/>
    </xf>
    <xf numFmtId="0" fontId="0" fillId="0" borderId="75" xfId="0" applyBorder="1" applyAlignment="1">
      <alignment horizontal="left"/>
    </xf>
    <xf numFmtId="164" fontId="0" fillId="0" borderId="75" xfId="1" applyNumberFormat="1" applyFont="1" applyBorder="1" applyAlignment="1">
      <alignment horizontal="center"/>
    </xf>
    <xf numFmtId="166" fontId="0" fillId="0" borderId="76" xfId="0" applyNumberFormat="1" applyBorder="1" applyAlignment="1">
      <alignment horizontal="center"/>
    </xf>
    <xf numFmtId="166" fontId="0" fillId="0" borderId="77" xfId="0" applyNumberFormat="1" applyBorder="1" applyAlignment="1">
      <alignment horizontal="center"/>
    </xf>
    <xf numFmtId="166" fontId="0" fillId="8" borderId="0" xfId="0" applyNumberFormat="1" applyFill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78" xfId="0" applyNumberFormat="1" applyBorder="1" applyAlignment="1">
      <alignment horizontal="center"/>
    </xf>
    <xf numFmtId="0" fontId="0" fillId="0" borderId="79" xfId="0" applyBorder="1" applyAlignment="1">
      <alignment horizontal="left"/>
    </xf>
    <xf numFmtId="164" fontId="0" fillId="0" borderId="79" xfId="1" applyNumberFormat="1" applyFont="1" applyBorder="1" applyAlignment="1">
      <alignment horizontal="center"/>
    </xf>
    <xf numFmtId="166" fontId="0" fillId="0" borderId="80" xfId="0" applyNumberFormat="1" applyBorder="1" applyAlignment="1">
      <alignment horizontal="center"/>
    </xf>
    <xf numFmtId="166" fontId="0" fillId="0" borderId="81" xfId="0" applyNumberFormat="1" applyBorder="1" applyAlignment="1">
      <alignment horizontal="center"/>
    </xf>
    <xf numFmtId="166" fontId="0" fillId="0" borderId="82" xfId="0" applyNumberFormat="1" applyBorder="1" applyAlignment="1">
      <alignment horizontal="center"/>
    </xf>
    <xf numFmtId="166" fontId="0" fillId="0" borderId="83" xfId="0" applyNumberFormat="1" applyBorder="1" applyAlignment="1">
      <alignment horizontal="center"/>
    </xf>
    <xf numFmtId="166" fontId="0" fillId="0" borderId="84" xfId="0" applyNumberFormat="1" applyBorder="1" applyAlignment="1">
      <alignment horizontal="center"/>
    </xf>
    <xf numFmtId="166" fontId="0" fillId="0" borderId="85" xfId="0" applyNumberFormat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17" fillId="0" borderId="86" xfId="0" applyFont="1" applyBorder="1" applyAlignment="1">
      <alignment horizontal="left"/>
    </xf>
    <xf numFmtId="167" fontId="17" fillId="0" borderId="86" xfId="0" applyNumberFormat="1" applyFont="1" applyBorder="1" applyAlignment="1">
      <alignment horizontal="center"/>
    </xf>
    <xf numFmtId="164" fontId="17" fillId="0" borderId="86" xfId="1" applyNumberFormat="1" applyFont="1" applyBorder="1" applyAlignment="1">
      <alignment horizontal="center"/>
    </xf>
    <xf numFmtId="164" fontId="17" fillId="10" borderId="0" xfId="1" applyNumberFormat="1" applyFont="1" applyFill="1" applyAlignment="1">
      <alignment horizontal="center"/>
    </xf>
    <xf numFmtId="0" fontId="18" fillId="0" borderId="87" xfId="0" applyFont="1" applyBorder="1" applyAlignment="1">
      <alignment horizontal="left"/>
    </xf>
    <xf numFmtId="167" fontId="18" fillId="0" borderId="87" xfId="0" applyNumberFormat="1" applyFont="1" applyBorder="1" applyAlignment="1">
      <alignment horizontal="center"/>
    </xf>
    <xf numFmtId="164" fontId="18" fillId="0" borderId="87" xfId="1" applyNumberFormat="1" applyFont="1" applyBorder="1" applyAlignment="1">
      <alignment horizontal="center"/>
    </xf>
    <xf numFmtId="164" fontId="18" fillId="10" borderId="0" xfId="1" applyNumberFormat="1" applyFont="1" applyFill="1" applyAlignment="1">
      <alignment horizontal="center"/>
    </xf>
    <xf numFmtId="3" fontId="18" fillId="0" borderId="87" xfId="0" applyNumberFormat="1" applyFont="1" applyBorder="1" applyAlignment="1">
      <alignment horizontal="center"/>
    </xf>
    <xf numFmtId="0" fontId="0" fillId="0" borderId="88" xfId="0" applyBorder="1" applyAlignment="1">
      <alignment horizontal="left"/>
    </xf>
    <xf numFmtId="167" fontId="0" fillId="0" borderId="89" xfId="0" applyNumberFormat="1" applyBorder="1" applyAlignment="1">
      <alignment horizontal="center"/>
    </xf>
    <xf numFmtId="164" fontId="0" fillId="0" borderId="89" xfId="1" applyNumberFormat="1" applyFont="1" applyBorder="1" applyAlignment="1">
      <alignment horizontal="center"/>
    </xf>
    <xf numFmtId="164" fontId="0" fillId="10" borderId="0" xfId="1" applyNumberFormat="1" applyFont="1" applyFill="1" applyAlignment="1">
      <alignment horizontal="center"/>
    </xf>
    <xf numFmtId="164" fontId="0" fillId="0" borderId="88" xfId="1" applyNumberFormat="1" applyFont="1" applyBorder="1" applyAlignment="1">
      <alignment horizontal="center"/>
    </xf>
    <xf numFmtId="3" fontId="0" fillId="0" borderId="88" xfId="0" applyNumberFormat="1" applyBorder="1" applyAlignment="1">
      <alignment horizontal="center"/>
    </xf>
    <xf numFmtId="0" fontId="0" fillId="0" borderId="90" xfId="0" applyBorder="1" applyAlignment="1">
      <alignment horizontal="left"/>
    </xf>
    <xf numFmtId="167" fontId="0" fillId="0" borderId="19" xfId="0" applyNumberFormat="1" applyBorder="1" applyAlignment="1">
      <alignment horizontal="center"/>
    </xf>
    <xf numFmtId="0" fontId="0" fillId="0" borderId="91" xfId="0" applyBorder="1" applyAlignment="1">
      <alignment horizontal="left"/>
    </xf>
    <xf numFmtId="0" fontId="0" fillId="0" borderId="92" xfId="0" applyBorder="1" applyAlignment="1">
      <alignment horizontal="left"/>
    </xf>
    <xf numFmtId="167" fontId="0" fillId="0" borderId="93" xfId="0" applyNumberFormat="1" applyBorder="1" applyAlignment="1">
      <alignment horizontal="center"/>
    </xf>
    <xf numFmtId="164" fontId="0" fillId="0" borderId="93" xfId="1" applyNumberFormat="1" applyFont="1" applyBorder="1" applyAlignment="1">
      <alignment horizontal="center"/>
    </xf>
    <xf numFmtId="3" fontId="0" fillId="0" borderId="93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44" xfId="0" applyNumberFormat="1" applyBorder="1" applyAlignment="1">
      <alignment horizontal="center"/>
    </xf>
    <xf numFmtId="168" fontId="17" fillId="0" borderId="86" xfId="0" applyNumberFormat="1" applyFont="1" applyBorder="1" applyAlignment="1">
      <alignment horizontal="center"/>
    </xf>
    <xf numFmtId="164" fontId="17" fillId="0" borderId="94" xfId="1" applyNumberFormat="1" applyFont="1" applyBorder="1" applyAlignment="1">
      <alignment horizontal="center"/>
    </xf>
    <xf numFmtId="169" fontId="17" fillId="0" borderId="94" xfId="0" applyNumberFormat="1" applyFont="1" applyBorder="1" applyAlignment="1">
      <alignment horizontal="center"/>
    </xf>
    <xf numFmtId="169" fontId="17" fillId="0" borderId="95" xfId="0" applyNumberFormat="1" applyFont="1" applyBorder="1" applyAlignment="1">
      <alignment horizontal="center"/>
    </xf>
    <xf numFmtId="0" fontId="17" fillId="10" borderId="0" xfId="0" applyFont="1" applyFill="1" applyAlignment="1">
      <alignment horizontal="center"/>
    </xf>
    <xf numFmtId="168" fontId="18" fillId="0" borderId="87" xfId="0" applyNumberFormat="1" applyFont="1" applyBorder="1" applyAlignment="1">
      <alignment horizontal="center"/>
    </xf>
    <xf numFmtId="164" fontId="18" fillId="0" borderId="96" xfId="1" applyNumberFormat="1" applyFont="1" applyBorder="1" applyAlignment="1">
      <alignment horizontal="center"/>
    </xf>
    <xf numFmtId="169" fontId="18" fillId="0" borderId="96" xfId="0" applyNumberFormat="1" applyFont="1" applyBorder="1" applyAlignment="1">
      <alignment horizontal="center"/>
    </xf>
    <xf numFmtId="169" fontId="18" fillId="0" borderId="97" xfId="0" applyNumberFormat="1" applyFont="1" applyBorder="1" applyAlignment="1">
      <alignment horizontal="center"/>
    </xf>
    <xf numFmtId="0" fontId="18" fillId="10" borderId="0" xfId="0" applyFont="1" applyFill="1" applyAlignment="1">
      <alignment horizontal="center"/>
    </xf>
    <xf numFmtId="168" fontId="0" fillId="0" borderId="89" xfId="0" applyNumberFormat="1" applyBorder="1" applyAlignment="1">
      <alignment horizontal="center"/>
    </xf>
    <xf numFmtId="164" fontId="0" fillId="0" borderId="98" xfId="1" applyNumberFormat="1" applyFont="1" applyBorder="1" applyAlignment="1">
      <alignment horizontal="center"/>
    </xf>
    <xf numFmtId="169" fontId="0" fillId="0" borderId="98" xfId="0" applyNumberFormat="1" applyBorder="1" applyAlignment="1">
      <alignment horizontal="center"/>
    </xf>
    <xf numFmtId="169" fontId="0" fillId="0" borderId="99" xfId="0" applyNumberFormat="1" applyBorder="1" applyAlignment="1">
      <alignment horizontal="center"/>
    </xf>
    <xf numFmtId="168" fontId="0" fillId="0" borderId="19" xfId="0" applyNumberFormat="1" applyBorder="1" applyAlignment="1">
      <alignment horizontal="center"/>
    </xf>
    <xf numFmtId="164" fontId="0" fillId="0" borderId="100" xfId="1" applyNumberFormat="1" applyFont="1" applyBorder="1" applyAlignment="1">
      <alignment horizontal="center"/>
    </xf>
    <xf numFmtId="169" fontId="0" fillId="0" borderId="100" xfId="0" applyNumberFormat="1" applyBorder="1" applyAlignment="1">
      <alignment horizontal="center"/>
    </xf>
    <xf numFmtId="169" fontId="0" fillId="0" borderId="101" xfId="0" applyNumberFormat="1" applyBorder="1" applyAlignment="1">
      <alignment horizontal="center"/>
    </xf>
    <xf numFmtId="164" fontId="0" fillId="0" borderId="102" xfId="1" applyNumberFormat="1" applyFont="1" applyBorder="1" applyAlignment="1">
      <alignment horizontal="center"/>
    </xf>
    <xf numFmtId="169" fontId="0" fillId="0" borderId="102" xfId="0" applyNumberFormat="1" applyBorder="1" applyAlignment="1">
      <alignment horizontal="center"/>
    </xf>
    <xf numFmtId="169" fontId="0" fillId="0" borderId="103" xfId="0" applyNumberFormat="1" applyBorder="1" applyAlignment="1">
      <alignment horizontal="center"/>
    </xf>
    <xf numFmtId="168" fontId="0" fillId="0" borderId="93" xfId="0" applyNumberFormat="1" applyBorder="1" applyAlignment="1">
      <alignment horizontal="center"/>
    </xf>
    <xf numFmtId="164" fontId="0" fillId="0" borderId="104" xfId="1" applyNumberFormat="1" applyFont="1" applyBorder="1" applyAlignment="1">
      <alignment horizontal="center"/>
    </xf>
    <xf numFmtId="169" fontId="0" fillId="0" borderId="104" xfId="0" applyNumberFormat="1" applyBorder="1" applyAlignment="1">
      <alignment horizontal="center"/>
    </xf>
    <xf numFmtId="169" fontId="0" fillId="0" borderId="105" xfId="0" applyNumberFormat="1" applyBorder="1" applyAlignment="1">
      <alignment horizontal="center"/>
    </xf>
    <xf numFmtId="168" fontId="0" fillId="0" borderId="21" xfId="0" applyNumberFormat="1" applyBorder="1" applyAlignment="1">
      <alignment horizontal="center"/>
    </xf>
    <xf numFmtId="164" fontId="0" fillId="0" borderId="106" xfId="1" applyNumberFormat="1" applyFont="1" applyBorder="1" applyAlignment="1">
      <alignment horizontal="center"/>
    </xf>
    <xf numFmtId="169" fontId="0" fillId="0" borderId="106" xfId="0" applyNumberFormat="1" applyBorder="1" applyAlignment="1">
      <alignment horizontal="center"/>
    </xf>
    <xf numFmtId="169" fontId="0" fillId="0" borderId="107" xfId="0" applyNumberFormat="1" applyBorder="1" applyAlignment="1">
      <alignment horizontal="center"/>
    </xf>
    <xf numFmtId="164" fontId="0" fillId="0" borderId="52" xfId="1" applyNumberFormat="1" applyFont="1" applyBorder="1" applyAlignment="1">
      <alignment horizontal="center"/>
    </xf>
    <xf numFmtId="169" fontId="0" fillId="0" borderId="52" xfId="0" applyNumberFormat="1" applyBorder="1" applyAlignment="1">
      <alignment horizontal="center"/>
    </xf>
    <xf numFmtId="169" fontId="0" fillId="0" borderId="78" xfId="0" applyNumberFormat="1" applyBorder="1" applyAlignment="1">
      <alignment horizontal="center"/>
    </xf>
    <xf numFmtId="168" fontId="0" fillId="0" borderId="22" xfId="0" applyNumberFormat="1" applyBorder="1" applyAlignment="1">
      <alignment horizontal="center"/>
    </xf>
    <xf numFmtId="164" fontId="0" fillId="0" borderId="84" xfId="1" applyNumberFormat="1" applyFont="1" applyBorder="1" applyAlignment="1">
      <alignment horizontal="center"/>
    </xf>
    <xf numFmtId="169" fontId="0" fillId="0" borderId="82" xfId="0" applyNumberFormat="1" applyBorder="1" applyAlignment="1">
      <alignment horizontal="center"/>
    </xf>
    <xf numFmtId="169" fontId="0" fillId="0" borderId="83" xfId="0" applyNumberFormat="1" applyBorder="1" applyAlignment="1">
      <alignment horizontal="center"/>
    </xf>
    <xf numFmtId="168" fontId="0" fillId="0" borderId="44" xfId="0" applyNumberFormat="1" applyBorder="1" applyAlignment="1">
      <alignment horizontal="center"/>
    </xf>
    <xf numFmtId="164" fontId="0" fillId="0" borderId="108" xfId="1" applyNumberFormat="1" applyFont="1" applyBorder="1" applyAlignment="1">
      <alignment horizontal="center"/>
    </xf>
    <xf numFmtId="169" fontId="0" fillId="0" borderId="109" xfId="0" applyNumberFormat="1" applyBorder="1" applyAlignment="1">
      <alignment horizontal="center"/>
    </xf>
    <xf numFmtId="169" fontId="0" fillId="0" borderId="110" xfId="0" applyNumberFormat="1" applyBorder="1" applyAlignment="1">
      <alignment horizontal="center"/>
    </xf>
    <xf numFmtId="169" fontId="0" fillId="0" borderId="111" xfId="0" applyNumberFormat="1" applyBorder="1" applyAlignment="1">
      <alignment horizontal="center"/>
    </xf>
    <xf numFmtId="169" fontId="0" fillId="0" borderId="112" xfId="0" applyNumberFormat="1" applyBorder="1" applyAlignment="1">
      <alignment horizontal="center"/>
    </xf>
    <xf numFmtId="164" fontId="0" fillId="0" borderId="113" xfId="1" applyNumberFormat="1" applyFont="1" applyBorder="1" applyAlignment="1">
      <alignment horizontal="center"/>
    </xf>
    <xf numFmtId="169" fontId="0" fillId="0" borderId="113" xfId="0" applyNumberFormat="1" applyBorder="1" applyAlignment="1">
      <alignment horizontal="center"/>
    </xf>
    <xf numFmtId="0" fontId="0" fillId="10" borderId="114" xfId="0" applyFill="1" applyBorder="1" applyAlignment="1">
      <alignment horizontal="center"/>
    </xf>
    <xf numFmtId="2" fontId="0" fillId="0" borderId="115" xfId="0" applyNumberFormat="1" applyBorder="1" applyAlignment="1">
      <alignment horizontal="center"/>
    </xf>
    <xf numFmtId="2" fontId="0" fillId="0" borderId="116" xfId="0" applyNumberFormat="1" applyBorder="1" applyAlignment="1">
      <alignment horizontal="center"/>
    </xf>
    <xf numFmtId="2" fontId="0" fillId="0" borderId="117" xfId="0" applyNumberFormat="1" applyBorder="1" applyAlignment="1">
      <alignment horizontal="center"/>
    </xf>
    <xf numFmtId="164" fontId="0" fillId="0" borderId="109" xfId="1" applyNumberFormat="1" applyFont="1" applyBorder="1" applyAlignment="1">
      <alignment horizontal="center"/>
    </xf>
    <xf numFmtId="0" fontId="16" fillId="11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" borderId="1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19" fillId="0" borderId="119" xfId="0" applyFont="1" applyBorder="1" applyAlignment="1">
      <alignment horizontal="left"/>
    </xf>
    <xf numFmtId="0" fontId="19" fillId="0" borderId="120" xfId="0" applyFont="1" applyBorder="1" applyAlignment="1">
      <alignment horizontal="center"/>
    </xf>
    <xf numFmtId="164" fontId="19" fillId="0" borderId="120" xfId="1" applyNumberFormat="1" applyFont="1" applyBorder="1" applyAlignment="1">
      <alignment horizontal="center"/>
    </xf>
    <xf numFmtId="1" fontId="19" fillId="0" borderId="120" xfId="1" applyNumberFormat="1" applyFont="1" applyBorder="1" applyAlignment="1">
      <alignment horizontal="center"/>
    </xf>
    <xf numFmtId="164" fontId="19" fillId="12" borderId="121" xfId="1" applyNumberFormat="1" applyFont="1" applyFill="1" applyBorder="1" applyAlignment="1">
      <alignment horizontal="center"/>
    </xf>
    <xf numFmtId="1" fontId="19" fillId="0" borderId="120" xfId="0" applyNumberFormat="1" applyFont="1" applyBorder="1" applyAlignment="1">
      <alignment horizontal="center"/>
    </xf>
    <xf numFmtId="0" fontId="20" fillId="0" borderId="122" xfId="0" applyFont="1" applyBorder="1" applyAlignment="1">
      <alignment horizontal="left"/>
    </xf>
    <xf numFmtId="0" fontId="20" fillId="0" borderId="123" xfId="0" applyFont="1" applyBorder="1" applyAlignment="1">
      <alignment horizontal="center"/>
    </xf>
    <xf numFmtId="164" fontId="20" fillId="0" borderId="123" xfId="1" applyNumberFormat="1" applyFont="1" applyBorder="1" applyAlignment="1">
      <alignment horizontal="center"/>
    </xf>
    <xf numFmtId="1" fontId="20" fillId="0" borderId="123" xfId="1" applyNumberFormat="1" applyFont="1" applyBorder="1" applyAlignment="1">
      <alignment horizontal="center"/>
    </xf>
    <xf numFmtId="164" fontId="20" fillId="12" borderId="124" xfId="1" applyNumberFormat="1" applyFont="1" applyFill="1" applyBorder="1" applyAlignment="1">
      <alignment horizontal="center"/>
    </xf>
    <xf numFmtId="1" fontId="20" fillId="0" borderId="123" xfId="0" applyNumberFormat="1" applyFont="1" applyBorder="1" applyAlignment="1">
      <alignment horizontal="center"/>
    </xf>
    <xf numFmtId="0" fontId="0" fillId="0" borderId="125" xfId="0" applyBorder="1" applyAlignment="1">
      <alignment horizontal="center"/>
    </xf>
    <xf numFmtId="164" fontId="0" fillId="0" borderId="125" xfId="1" applyNumberFormat="1" applyFont="1" applyBorder="1" applyAlignment="1">
      <alignment horizontal="center"/>
    </xf>
    <xf numFmtId="1" fontId="0" fillId="0" borderId="125" xfId="1" applyNumberFormat="1" applyFont="1" applyBorder="1" applyAlignment="1">
      <alignment horizontal="center"/>
    </xf>
    <xf numFmtId="164" fontId="0" fillId="12" borderId="126" xfId="1" applyNumberFormat="1" applyFont="1" applyFill="1" applyBorder="1" applyAlignment="1">
      <alignment horizontal="center"/>
    </xf>
    <xf numFmtId="1" fontId="0" fillId="0" borderId="125" xfId="0" applyNumberFormat="1" applyBorder="1" applyAlignment="1">
      <alignment horizontal="center"/>
    </xf>
    <xf numFmtId="0" fontId="0" fillId="0" borderId="52" xfId="0" applyBorder="1" applyAlignment="1">
      <alignment horizontal="center"/>
    </xf>
    <xf numFmtId="1" fontId="0" fillId="0" borderId="52" xfId="1" applyNumberFormat="1" applyFont="1" applyBorder="1" applyAlignment="1">
      <alignment horizontal="center"/>
    </xf>
    <xf numFmtId="164" fontId="0" fillId="12" borderId="127" xfId="1" applyNumberFormat="1" applyFont="1" applyFill="1" applyBorder="1" applyAlignment="1">
      <alignment horizontal="center"/>
    </xf>
    <xf numFmtId="1" fontId="0" fillId="0" borderId="52" xfId="0" applyNumberFormat="1" applyBorder="1" applyAlignment="1">
      <alignment horizontal="center"/>
    </xf>
    <xf numFmtId="0" fontId="0" fillId="0" borderId="128" xfId="0" applyBorder="1" applyAlignment="1">
      <alignment horizontal="center"/>
    </xf>
    <xf numFmtId="164" fontId="0" fillId="0" borderId="128" xfId="1" applyNumberFormat="1" applyFont="1" applyBorder="1" applyAlignment="1">
      <alignment horizontal="center"/>
    </xf>
    <xf numFmtId="1" fontId="0" fillId="0" borderId="128" xfId="1" applyNumberFormat="1" applyFont="1" applyBorder="1" applyAlignment="1">
      <alignment horizontal="center"/>
    </xf>
    <xf numFmtId="164" fontId="0" fillId="12" borderId="129" xfId="1" applyNumberFormat="1" applyFont="1" applyFill="1" applyBorder="1" applyAlignment="1">
      <alignment horizontal="center"/>
    </xf>
    <xf numFmtId="1" fontId="0" fillId="0" borderId="128" xfId="0" applyNumberFormat="1" applyBorder="1" applyAlignment="1">
      <alignment horizontal="center"/>
    </xf>
    <xf numFmtId="0" fontId="20" fillId="0" borderId="130" xfId="0" applyFont="1" applyBorder="1" applyAlignment="1">
      <alignment horizontal="left"/>
    </xf>
    <xf numFmtId="1" fontId="0" fillId="0" borderId="113" xfId="1" applyNumberFormat="1" applyFont="1" applyBorder="1" applyAlignment="1">
      <alignment horizontal="center"/>
    </xf>
    <xf numFmtId="164" fontId="0" fillId="12" borderId="131" xfId="1" applyNumberFormat="1" applyFont="1" applyFill="1" applyBorder="1" applyAlignment="1">
      <alignment horizontal="center"/>
    </xf>
    <xf numFmtId="0" fontId="5" fillId="12" borderId="132" xfId="0" applyFont="1" applyFill="1" applyBorder="1" applyAlignment="1">
      <alignment horizontal="center"/>
    </xf>
    <xf numFmtId="3" fontId="19" fillId="0" borderId="120" xfId="0" applyNumberFormat="1" applyFont="1" applyBorder="1" applyAlignment="1">
      <alignment horizontal="center"/>
    </xf>
    <xf numFmtId="3" fontId="19" fillId="0" borderId="120" xfId="1" applyNumberFormat="1" applyFont="1" applyBorder="1" applyAlignment="1">
      <alignment horizontal="center"/>
    </xf>
    <xf numFmtId="3" fontId="20" fillId="0" borderId="123" xfId="0" applyNumberFormat="1" applyFont="1" applyBorder="1" applyAlignment="1">
      <alignment horizontal="center"/>
    </xf>
    <xf numFmtId="3" fontId="20" fillId="0" borderId="123" xfId="1" applyNumberFormat="1" applyFont="1" applyBorder="1" applyAlignment="1">
      <alignment horizontal="center"/>
    </xf>
    <xf numFmtId="3" fontId="0" fillId="0" borderId="125" xfId="0" applyNumberFormat="1" applyBorder="1" applyAlignment="1">
      <alignment horizontal="center"/>
    </xf>
    <xf numFmtId="3" fontId="0" fillId="0" borderId="125" xfId="1" applyNumberFormat="1" applyFon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52" xfId="1" applyNumberFormat="1" applyFont="1" applyBorder="1" applyAlignment="1">
      <alignment horizontal="center"/>
    </xf>
    <xf numFmtId="3" fontId="0" fillId="0" borderId="128" xfId="0" applyNumberFormat="1" applyBorder="1" applyAlignment="1">
      <alignment horizontal="center"/>
    </xf>
    <xf numFmtId="3" fontId="0" fillId="0" borderId="128" xfId="1" applyNumberFormat="1" applyFont="1" applyBorder="1" applyAlignment="1">
      <alignment horizontal="center"/>
    </xf>
    <xf numFmtId="3" fontId="0" fillId="0" borderId="113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3" fillId="3" borderId="5" xfId="0" applyFont="1" applyFill="1" applyBorder="1" applyAlignment="1">
      <alignment horizontal="center" wrapText="1"/>
    </xf>
    <xf numFmtId="0" fontId="5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3" fontId="6" fillId="0" borderId="13" xfId="0" applyNumberFormat="1" applyFont="1" applyBorder="1" applyAlignment="1">
      <alignment horizontal="right" vertical="center"/>
    </xf>
    <xf numFmtId="0" fontId="21" fillId="0" borderId="133" xfId="0" applyFont="1" applyBorder="1" applyAlignment="1">
      <alignment horizontal="left"/>
    </xf>
    <xf numFmtId="3" fontId="21" fillId="0" borderId="133" xfId="0" applyNumberFormat="1" applyFont="1" applyBorder="1" applyAlignment="1">
      <alignment horizontal="center" vertical="center"/>
    </xf>
    <xf numFmtId="164" fontId="21" fillId="0" borderId="133" xfId="1" applyNumberFormat="1" applyFont="1" applyBorder="1" applyAlignment="1">
      <alignment horizontal="center" vertical="center"/>
    </xf>
    <xf numFmtId="0" fontId="22" fillId="13" borderId="0" xfId="0" applyFont="1" applyFill="1" applyAlignment="1">
      <alignment horizontal="center"/>
    </xf>
    <xf numFmtId="3" fontId="0" fillId="0" borderId="0" xfId="0" applyNumberFormat="1"/>
    <xf numFmtId="3" fontId="0" fillId="0" borderId="34" xfId="0" applyNumberFormat="1" applyBorder="1" applyAlignment="1">
      <alignment horizontal="left"/>
    </xf>
    <xf numFmtId="3" fontId="0" fillId="0" borderId="34" xfId="0" applyNumberFormat="1" applyBorder="1" applyAlignment="1">
      <alignment horizontal="center" vertical="center"/>
    </xf>
    <xf numFmtId="164" fontId="1" fillId="0" borderId="34" xfId="1" applyNumberFormat="1" applyFont="1" applyBorder="1" applyAlignment="1">
      <alignment horizontal="center" vertical="center"/>
    </xf>
    <xf numFmtId="3" fontId="23" fillId="0" borderId="134" xfId="0" applyNumberFormat="1" applyFont="1" applyBorder="1" applyAlignment="1">
      <alignment horizontal="right"/>
    </xf>
    <xf numFmtId="3" fontId="24" fillId="0" borderId="135" xfId="0" applyNumberFormat="1" applyFont="1" applyBorder="1" applyAlignment="1">
      <alignment horizontal="right"/>
    </xf>
    <xf numFmtId="0" fontId="21" fillId="0" borderId="136" xfId="0" applyFont="1" applyBorder="1" applyAlignment="1">
      <alignment horizontal="left"/>
    </xf>
    <xf numFmtId="3" fontId="21" fillId="0" borderId="136" xfId="0" applyNumberFormat="1" applyFont="1" applyBorder="1" applyAlignment="1">
      <alignment horizontal="center" vertical="center"/>
    </xf>
    <xf numFmtId="164" fontId="21" fillId="0" borderId="136" xfId="1" applyNumberFormat="1" applyFont="1" applyBorder="1" applyAlignment="1">
      <alignment horizontal="center" vertical="center"/>
    </xf>
    <xf numFmtId="0" fontId="22" fillId="0" borderId="137" xfId="0" applyFont="1" applyBorder="1" applyAlignment="1">
      <alignment horizontal="left"/>
    </xf>
    <xf numFmtId="3" fontId="22" fillId="0" borderId="137" xfId="0" applyNumberFormat="1" applyFont="1" applyBorder="1" applyAlignment="1">
      <alignment horizontal="center" vertical="center"/>
    </xf>
    <xf numFmtId="164" fontId="22" fillId="0" borderId="137" xfId="1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left"/>
    </xf>
    <xf numFmtId="3" fontId="0" fillId="0" borderId="18" xfId="0" applyNumberFormat="1" applyBorder="1" applyAlignment="1">
      <alignment horizontal="center" vertical="center"/>
    </xf>
    <xf numFmtId="164" fontId="1" fillId="0" borderId="18" xfId="1" applyNumberFormat="1" applyFont="1" applyBorder="1" applyAlignment="1">
      <alignment horizontal="center" vertical="center"/>
    </xf>
    <xf numFmtId="0" fontId="0" fillId="12" borderId="0" xfId="0" applyFill="1" applyAlignment="1">
      <alignment horizontal="center"/>
    </xf>
    <xf numFmtId="0" fontId="25" fillId="0" borderId="138" xfId="0" applyFont="1" applyBorder="1" applyAlignment="1">
      <alignment horizontal="left"/>
    </xf>
    <xf numFmtId="3" fontId="25" fillId="0" borderId="138" xfId="0" applyNumberFormat="1" applyFont="1" applyBorder="1" applyAlignment="1">
      <alignment horizontal="center" vertical="center"/>
    </xf>
    <xf numFmtId="164" fontId="25" fillId="0" borderId="138" xfId="1" applyNumberFormat="1" applyFont="1" applyBorder="1" applyAlignment="1">
      <alignment horizontal="center" vertical="center"/>
    </xf>
    <xf numFmtId="0" fontId="22" fillId="12" borderId="0" xfId="0" applyFont="1" applyFill="1" applyAlignment="1">
      <alignment horizontal="center"/>
    </xf>
    <xf numFmtId="0" fontId="25" fillId="0" borderId="139" xfId="0" applyFont="1" applyBorder="1" applyAlignment="1">
      <alignment horizontal="left"/>
    </xf>
    <xf numFmtId="3" fontId="25" fillId="0" borderId="139" xfId="0" applyNumberFormat="1" applyFont="1" applyBorder="1" applyAlignment="1">
      <alignment horizontal="center" vertical="center"/>
    </xf>
    <xf numFmtId="164" fontId="25" fillId="0" borderId="139" xfId="1" applyNumberFormat="1" applyFont="1" applyBorder="1" applyAlignment="1">
      <alignment horizontal="center" vertical="center"/>
    </xf>
    <xf numFmtId="0" fontId="26" fillId="0" borderId="140" xfId="0" applyFont="1" applyBorder="1" applyAlignment="1">
      <alignment horizontal="left"/>
    </xf>
    <xf numFmtId="3" fontId="26" fillId="0" borderId="140" xfId="0" applyNumberFormat="1" applyFont="1" applyBorder="1" applyAlignment="1">
      <alignment horizontal="center" vertical="center"/>
    </xf>
    <xf numFmtId="164" fontId="26" fillId="0" borderId="140" xfId="1" applyNumberFormat="1" applyFont="1" applyBorder="1" applyAlignment="1">
      <alignment horizontal="center" vertical="center"/>
    </xf>
    <xf numFmtId="0" fontId="27" fillId="1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right"/>
    </xf>
    <xf numFmtId="0" fontId="3" fillId="3" borderId="5" xfId="0" applyFont="1" applyFill="1" applyBorder="1" applyAlignment="1">
      <alignment horizontal="center" vertical="center" wrapText="1"/>
    </xf>
    <xf numFmtId="0" fontId="5" fillId="14" borderId="141" xfId="0" applyFont="1" applyFill="1" applyBorder="1" applyAlignment="1">
      <alignment horizontal="center"/>
    </xf>
    <xf numFmtId="0" fontId="0" fillId="14" borderId="0" xfId="0" applyFill="1" applyAlignment="1">
      <alignment horizontal="center"/>
    </xf>
    <xf numFmtId="0" fontId="0" fillId="2" borderId="36" xfId="0" applyFill="1" applyBorder="1" applyAlignment="1">
      <alignment horizontal="center" vertical="center" wrapText="1"/>
    </xf>
    <xf numFmtId="0" fontId="28" fillId="0" borderId="142" xfId="0" applyFont="1" applyBorder="1" applyAlignment="1">
      <alignment horizontal="left"/>
    </xf>
    <xf numFmtId="3" fontId="28" fillId="0" borderId="142" xfId="0" applyNumberFormat="1" applyFont="1" applyBorder="1" applyAlignment="1">
      <alignment horizontal="center"/>
    </xf>
    <xf numFmtId="164" fontId="28" fillId="0" borderId="142" xfId="1" applyNumberFormat="1" applyFont="1" applyBorder="1" applyAlignment="1">
      <alignment horizontal="center"/>
    </xf>
    <xf numFmtId="0" fontId="29" fillId="0" borderId="142" xfId="0" applyFont="1" applyBorder="1" applyAlignment="1">
      <alignment horizontal="left"/>
    </xf>
    <xf numFmtId="3" fontId="29" fillId="0" borderId="142" xfId="0" applyNumberFormat="1" applyFont="1" applyBorder="1" applyAlignment="1">
      <alignment horizontal="center"/>
    </xf>
    <xf numFmtId="164" fontId="29" fillId="0" borderId="142" xfId="1" applyNumberFormat="1" applyFont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0" fontId="30" fillId="0" borderId="143" xfId="0" applyFont="1" applyBorder="1" applyAlignment="1">
      <alignment horizontal="left"/>
    </xf>
    <xf numFmtId="3" fontId="30" fillId="0" borderId="143" xfId="0" applyNumberFormat="1" applyFont="1" applyBorder="1" applyAlignment="1">
      <alignment horizontal="center"/>
    </xf>
    <xf numFmtId="164" fontId="30" fillId="0" borderId="143" xfId="1" applyNumberFormat="1" applyFont="1" applyBorder="1" applyAlignment="1">
      <alignment horizontal="center"/>
    </xf>
    <xf numFmtId="0" fontId="5" fillId="16" borderId="0" xfId="0" applyFont="1" applyFill="1" applyAlignment="1">
      <alignment horizontal="center"/>
    </xf>
    <xf numFmtId="0" fontId="0" fillId="16" borderId="0" xfId="0" applyFill="1" applyAlignment="1">
      <alignment horizontal="center"/>
    </xf>
    <xf numFmtId="0" fontId="31" fillId="0" borderId="144" xfId="0" applyFont="1" applyBorder="1" applyAlignment="1">
      <alignment horizontal="left"/>
    </xf>
    <xf numFmtId="3" fontId="31" fillId="0" borderId="144" xfId="0" applyNumberFormat="1" applyFont="1" applyBorder="1" applyAlignment="1">
      <alignment horizontal="center" vertical="center"/>
    </xf>
    <xf numFmtId="164" fontId="31" fillId="0" borderId="144" xfId="1" applyNumberFormat="1" applyFont="1" applyBorder="1" applyAlignment="1">
      <alignment horizontal="center" vertical="center"/>
    </xf>
    <xf numFmtId="0" fontId="32" fillId="16" borderId="0" xfId="0" applyFont="1" applyFill="1" applyAlignment="1">
      <alignment horizontal="center"/>
    </xf>
    <xf numFmtId="164" fontId="0" fillId="0" borderId="34" xfId="1" applyNumberFormat="1" applyFont="1" applyBorder="1" applyAlignment="1">
      <alignment horizontal="center" vertical="center"/>
    </xf>
    <xf numFmtId="0" fontId="5" fillId="17" borderId="0" xfId="0" applyFont="1" applyFill="1" applyAlignment="1">
      <alignment horizontal="center"/>
    </xf>
    <xf numFmtId="0" fontId="0" fillId="17" borderId="0" xfId="0" applyFill="1" applyAlignment="1">
      <alignment horizontal="center"/>
    </xf>
    <xf numFmtId="0" fontId="33" fillId="0" borderId="145" xfId="0" applyFont="1" applyBorder="1" applyAlignment="1">
      <alignment horizontal="left"/>
    </xf>
    <xf numFmtId="3" fontId="33" fillId="0" borderId="145" xfId="0" applyNumberFormat="1" applyFont="1" applyBorder="1" applyAlignment="1">
      <alignment horizontal="center" vertical="center"/>
    </xf>
    <xf numFmtId="164" fontId="33" fillId="0" borderId="145" xfId="1" applyNumberFormat="1" applyFont="1" applyBorder="1" applyAlignment="1">
      <alignment horizontal="center" vertical="center"/>
    </xf>
    <xf numFmtId="0" fontId="34" fillId="17" borderId="146" xfId="0" applyFont="1" applyFill="1" applyBorder="1" applyAlignment="1">
      <alignment horizontal="center"/>
    </xf>
    <xf numFmtId="3" fontId="0" fillId="0" borderId="34" xfId="0" applyNumberFormat="1" applyBorder="1" applyAlignment="1">
      <alignment horizontal="left" wrapText="1"/>
    </xf>
    <xf numFmtId="0" fontId="5" fillId="18" borderId="0" xfId="0" applyFont="1" applyFill="1" applyAlignment="1">
      <alignment horizontal="center"/>
    </xf>
    <xf numFmtId="0" fontId="0" fillId="18" borderId="0" xfId="0" applyFill="1" applyAlignment="1">
      <alignment horizontal="center"/>
    </xf>
    <xf numFmtId="0" fontId="35" fillId="0" borderId="147" xfId="0" applyFont="1" applyBorder="1" applyAlignment="1">
      <alignment horizontal="left"/>
    </xf>
    <xf numFmtId="3" fontId="35" fillId="0" borderId="147" xfId="0" applyNumberFormat="1" applyFont="1" applyBorder="1" applyAlignment="1">
      <alignment horizontal="center" vertical="center"/>
    </xf>
    <xf numFmtId="164" fontId="35" fillId="0" borderId="147" xfId="1" applyNumberFormat="1" applyFont="1" applyBorder="1" applyAlignment="1">
      <alignment horizontal="center" vertical="center"/>
    </xf>
    <xf numFmtId="0" fontId="27" fillId="18" borderId="148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38100</xdr:rowOff>
    </xdr:from>
    <xdr:to>
      <xdr:col>0</xdr:col>
      <xdr:colOff>1693334</xdr:colOff>
      <xdr:row>0</xdr:row>
      <xdr:rowOff>516043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C88A0-1A0E-4E3D-8479-897B30C2F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38100"/>
          <a:ext cx="1636183" cy="477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47625</xdr:rowOff>
    </xdr:from>
    <xdr:ext cx="2133600" cy="582209"/>
    <xdr:pic>
      <xdr:nvPicPr>
        <xdr:cNvPr id="2" name="Imagen 1">
          <a:extLst>
            <a:ext uri="{FF2B5EF4-FFF2-40B4-BE49-F238E27FC236}">
              <a16:creationId xmlns:a16="http://schemas.microsoft.com/office/drawing/2014/main" id="{7C36966D-A01F-4865-A2B6-F3ABDDE76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7625"/>
          <a:ext cx="2133600" cy="58220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2204085</xdr:colOff>
      <xdr:row>0</xdr:row>
      <xdr:rowOff>578399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965471-A1AD-460D-9162-C984127AF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2137410" cy="578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4136C-3DCE-47FC-A78E-9999C47DCC80}">
  <dimension ref="A1:P381"/>
  <sheetViews>
    <sheetView tabSelected="1"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baseColWidth="10" defaultRowHeight="15" x14ac:dyDescent="0.25"/>
  <cols>
    <col min="1" max="1" width="31.7109375" style="303" customWidth="1"/>
    <col min="2" max="3" width="13.140625" customWidth="1"/>
    <col min="4" max="5" width="13.85546875" customWidth="1"/>
    <col min="6" max="6" width="10.42578125" customWidth="1"/>
    <col min="7" max="7" width="12.7109375" customWidth="1"/>
    <col min="8" max="8" width="11" customWidth="1"/>
    <col min="9" max="9" width="2.7109375" customWidth="1"/>
    <col min="10" max="13" width="14.28515625" customWidth="1"/>
    <col min="14" max="14" width="10.5703125" customWidth="1"/>
    <col min="15" max="15" width="15.85546875" customWidth="1"/>
    <col min="16" max="16" width="9.5703125" customWidth="1"/>
  </cols>
  <sheetData>
    <row r="1" spans="1:16" ht="46.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1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3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6" ht="21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1:16" x14ac:dyDescent="0.25">
      <c r="A5" s="10"/>
      <c r="B5" s="11" t="s">
        <v>145</v>
      </c>
      <c r="C5" s="12"/>
      <c r="D5" s="12"/>
      <c r="E5" s="12"/>
      <c r="F5" s="12"/>
      <c r="G5" s="12"/>
      <c r="H5" s="13"/>
      <c r="I5" s="14"/>
      <c r="J5" s="11" t="str">
        <f>CONCATENATE("acumulado ",B5)</f>
        <v>acumulado abril</v>
      </c>
      <c r="K5" s="12"/>
      <c r="L5" s="12"/>
      <c r="M5" s="12"/>
      <c r="N5" s="12"/>
      <c r="O5" s="12"/>
      <c r="P5" s="13"/>
    </row>
    <row r="6" spans="1:16" x14ac:dyDescent="0.25">
      <c r="A6" s="15"/>
      <c r="B6" s="16">
        <v>2023</v>
      </c>
      <c r="C6" s="17">
        <v>2024</v>
      </c>
      <c r="D6" s="17">
        <v>2025</v>
      </c>
      <c r="E6" s="17">
        <v>2026</v>
      </c>
      <c r="F6" s="17" t="str">
        <f>CONCATENATE("var ",RIGHT(E6,2),"/",RIGHT(D6,2))</f>
        <v>var 26/25</v>
      </c>
      <c r="G6" s="17" t="str">
        <f>CONCATENATE("dif ",RIGHT(E6,2),"-",RIGHT(D6,2))</f>
        <v>dif 26-25</v>
      </c>
      <c r="H6" s="17" t="str">
        <f>CONCATENATE("cuota ",RIGHT(E6,2))</f>
        <v>cuota 26</v>
      </c>
      <c r="I6" s="18"/>
      <c r="J6" s="17">
        <v>2023</v>
      </c>
      <c r="K6" s="17">
        <v>2024</v>
      </c>
      <c r="L6" s="17">
        <v>2025</v>
      </c>
      <c r="M6" s="17">
        <v>2026</v>
      </c>
      <c r="N6" s="17" t="str">
        <f>CONCATENATE("var ",RIGHT(M6,2),"/",RIGHT(L6,2))</f>
        <v>var 26/25</v>
      </c>
      <c r="O6" s="17" t="str">
        <f>CONCATENATE("dif ",RIGHT(M6,2),"-",RIGHT(L6,2))</f>
        <v>dif 26-25</v>
      </c>
      <c r="P6" s="17" t="str">
        <f>CONCATENATE("cuota ",RIGHT(M6,2))</f>
        <v>cuota 26</v>
      </c>
    </row>
    <row r="7" spans="1:16" x14ac:dyDescent="0.25">
      <c r="A7" s="19" t="s">
        <v>4</v>
      </c>
      <c r="B7" s="20">
        <v>445687</v>
      </c>
      <c r="C7" s="20">
        <v>437150</v>
      </c>
      <c r="D7" s="20">
        <v>458510</v>
      </c>
      <c r="E7" s="20">
        <v>437627</v>
      </c>
      <c r="F7" s="21">
        <f>E7/D7-1</f>
        <v>-4.5545353427406177E-2</v>
      </c>
      <c r="G7" s="20">
        <f t="shared" ref="G7:G18" si="0">E7-D7</f>
        <v>-20883</v>
      </c>
      <c r="H7" s="21">
        <f t="shared" ref="H7:H18" si="1">E7/$E$7</f>
        <v>1</v>
      </c>
      <c r="I7" s="22"/>
      <c r="J7" s="20">
        <v>1700823</v>
      </c>
      <c r="K7" s="20">
        <v>1790930</v>
      </c>
      <c r="L7" s="20">
        <v>1783504</v>
      </c>
      <c r="M7" s="20">
        <v>1777014</v>
      </c>
      <c r="N7" s="21">
        <f>M7/L7-1</f>
        <v>-3.638904089926398E-3</v>
      </c>
      <c r="O7" s="20">
        <f>M7-L7</f>
        <v>-6490</v>
      </c>
      <c r="P7" s="21">
        <f t="shared" ref="P7:P18" si="2">M7/$M$7</f>
        <v>1</v>
      </c>
    </row>
    <row r="8" spans="1:16" x14ac:dyDescent="0.25">
      <c r="A8" s="23" t="s">
        <v>5</v>
      </c>
      <c r="B8" s="24">
        <v>349241</v>
      </c>
      <c r="C8" s="24">
        <v>338584</v>
      </c>
      <c r="D8" s="24">
        <v>346765</v>
      </c>
      <c r="E8" s="24">
        <v>336524</v>
      </c>
      <c r="F8" s="25">
        <f t="shared" ref="F8:F18" si="3">E8/D8-1</f>
        <v>-2.9532969013597143E-2</v>
      </c>
      <c r="G8" s="24">
        <f t="shared" si="0"/>
        <v>-10241</v>
      </c>
      <c r="H8" s="25">
        <f t="shared" si="1"/>
        <v>0.76897449197604351</v>
      </c>
      <c r="I8" s="26"/>
      <c r="J8" s="24">
        <v>1342747</v>
      </c>
      <c r="K8" s="24">
        <v>1400627</v>
      </c>
      <c r="L8" s="24">
        <v>1381589</v>
      </c>
      <c r="M8" s="24">
        <v>1386711</v>
      </c>
      <c r="N8" s="25">
        <f t="shared" ref="N8:N18" si="4">M8/L8-1</f>
        <v>3.7073254057464755E-3</v>
      </c>
      <c r="O8" s="24">
        <f t="shared" ref="O8:O18" si="5">M8-L8</f>
        <v>5122</v>
      </c>
      <c r="P8" s="25">
        <f t="shared" si="2"/>
        <v>0.78036019975081794</v>
      </c>
    </row>
    <row r="9" spans="1:16" x14ac:dyDescent="0.25">
      <c r="A9" s="27" t="s">
        <v>6</v>
      </c>
      <c r="B9" s="28">
        <v>65295</v>
      </c>
      <c r="C9" s="28">
        <v>67747</v>
      </c>
      <c r="D9" s="28">
        <v>69799</v>
      </c>
      <c r="E9" s="28">
        <v>67717</v>
      </c>
      <c r="F9" s="29">
        <f t="shared" si="3"/>
        <v>-2.9828507571741714E-2</v>
      </c>
      <c r="G9" s="28">
        <f t="shared" si="0"/>
        <v>-2082</v>
      </c>
      <c r="H9" s="29">
        <f t="shared" si="1"/>
        <v>0.15473679640424379</v>
      </c>
      <c r="I9" s="30"/>
      <c r="J9" s="28">
        <v>256055</v>
      </c>
      <c r="K9" s="28">
        <v>274615</v>
      </c>
      <c r="L9" s="28">
        <v>269632</v>
      </c>
      <c r="M9" s="28">
        <v>275852</v>
      </c>
      <c r="N9" s="29">
        <f t="shared" si="4"/>
        <v>2.3068478518870172E-2</v>
      </c>
      <c r="O9" s="28">
        <f t="shared" si="5"/>
        <v>6220</v>
      </c>
      <c r="P9" s="29">
        <f t="shared" si="2"/>
        <v>0.15523344216759125</v>
      </c>
    </row>
    <row r="10" spans="1:16" x14ac:dyDescent="0.25">
      <c r="A10" s="31" t="s">
        <v>7</v>
      </c>
      <c r="B10" s="32">
        <v>216116</v>
      </c>
      <c r="C10" s="32">
        <v>209767</v>
      </c>
      <c r="D10" s="32">
        <v>217363</v>
      </c>
      <c r="E10" s="32">
        <v>210497</v>
      </c>
      <c r="F10" s="33">
        <f t="shared" si="3"/>
        <v>-3.1587712720196115E-2</v>
      </c>
      <c r="G10" s="32">
        <f t="shared" si="0"/>
        <v>-6866</v>
      </c>
      <c r="H10" s="33">
        <f t="shared" si="1"/>
        <v>0.48099637362411368</v>
      </c>
      <c r="I10" s="30"/>
      <c r="J10" s="32">
        <v>828625</v>
      </c>
      <c r="K10" s="32">
        <v>872947</v>
      </c>
      <c r="L10" s="32">
        <v>860057</v>
      </c>
      <c r="M10" s="32">
        <v>855297</v>
      </c>
      <c r="N10" s="33">
        <f>M10/L10-1</f>
        <v>-5.534516898298647E-3</v>
      </c>
      <c r="O10" s="32">
        <f>M10-L10</f>
        <v>-4760</v>
      </c>
      <c r="P10" s="33">
        <f t="shared" si="2"/>
        <v>0.48131134588697672</v>
      </c>
    </row>
    <row r="11" spans="1:16" x14ac:dyDescent="0.25">
      <c r="A11" s="31" t="s">
        <v>8</v>
      </c>
      <c r="B11" s="32">
        <v>56652</v>
      </c>
      <c r="C11" s="32">
        <v>48709</v>
      </c>
      <c r="D11" s="32">
        <v>46364</v>
      </c>
      <c r="E11" s="32">
        <v>45467</v>
      </c>
      <c r="F11" s="33">
        <f t="shared" si="3"/>
        <v>-1.9346907083081732E-2</v>
      </c>
      <c r="G11" s="32">
        <f t="shared" si="0"/>
        <v>-897</v>
      </c>
      <c r="H11" s="33">
        <f t="shared" si="1"/>
        <v>0.10389441236486779</v>
      </c>
      <c r="I11" s="30"/>
      <c r="J11" s="32">
        <v>207194</v>
      </c>
      <c r="K11" s="32">
        <v>198885</v>
      </c>
      <c r="L11" s="32">
        <v>193155</v>
      </c>
      <c r="M11" s="32">
        <v>193310</v>
      </c>
      <c r="N11" s="33">
        <f t="shared" si="4"/>
        <v>8.0246434210873296E-4</v>
      </c>
      <c r="O11" s="32">
        <f t="shared" si="5"/>
        <v>155</v>
      </c>
      <c r="P11" s="33">
        <f t="shared" si="2"/>
        <v>0.10878361115894417</v>
      </c>
    </row>
    <row r="12" spans="1:16" x14ac:dyDescent="0.25">
      <c r="A12" s="31" t="s">
        <v>9</v>
      </c>
      <c r="B12" s="32">
        <v>8238</v>
      </c>
      <c r="C12" s="32">
        <v>9606</v>
      </c>
      <c r="D12" s="32">
        <v>9479</v>
      </c>
      <c r="E12" s="32">
        <v>9047</v>
      </c>
      <c r="F12" s="33">
        <f>E12/D12-1</f>
        <v>-4.5574427682244956E-2</v>
      </c>
      <c r="G12" s="32">
        <f t="shared" si="0"/>
        <v>-432</v>
      </c>
      <c r="H12" s="33">
        <f t="shared" si="1"/>
        <v>2.0672856108055492E-2</v>
      </c>
      <c r="I12" s="30"/>
      <c r="J12" s="32">
        <v>37581</v>
      </c>
      <c r="K12" s="32">
        <v>40009</v>
      </c>
      <c r="L12" s="32">
        <v>42103</v>
      </c>
      <c r="M12" s="32">
        <v>45419</v>
      </c>
      <c r="N12" s="33">
        <f t="shared" si="4"/>
        <v>7.8759233308790311E-2</v>
      </c>
      <c r="O12" s="32">
        <f t="shared" si="5"/>
        <v>3316</v>
      </c>
      <c r="P12" s="33">
        <f t="shared" si="2"/>
        <v>2.5559168357705678E-2</v>
      </c>
    </row>
    <row r="13" spans="1:16" x14ac:dyDescent="0.25">
      <c r="A13" s="34" t="s">
        <v>10</v>
      </c>
      <c r="B13" s="35">
        <v>2940</v>
      </c>
      <c r="C13" s="35">
        <v>2755</v>
      </c>
      <c r="D13" s="35">
        <v>3760</v>
      </c>
      <c r="E13" s="35">
        <v>3796</v>
      </c>
      <c r="F13" s="36">
        <f t="shared" si="3"/>
        <v>9.5744680851064246E-3</v>
      </c>
      <c r="G13" s="35">
        <f t="shared" si="0"/>
        <v>36</v>
      </c>
      <c r="H13" s="36">
        <f t="shared" si="1"/>
        <v>8.6740534747627544E-3</v>
      </c>
      <c r="I13" s="30"/>
      <c r="J13" s="35">
        <v>13292</v>
      </c>
      <c r="K13" s="35">
        <v>14171</v>
      </c>
      <c r="L13" s="35">
        <v>16642</v>
      </c>
      <c r="M13" s="35">
        <v>16833</v>
      </c>
      <c r="N13" s="36">
        <f t="shared" si="4"/>
        <v>1.147698593919011E-2</v>
      </c>
      <c r="O13" s="35">
        <f t="shared" si="5"/>
        <v>191</v>
      </c>
      <c r="P13" s="36">
        <f t="shared" si="2"/>
        <v>9.4726321796001611E-3</v>
      </c>
    </row>
    <row r="14" spans="1:16" x14ac:dyDescent="0.25">
      <c r="A14" s="23" t="s">
        <v>11</v>
      </c>
      <c r="B14" s="24">
        <v>96446</v>
      </c>
      <c r="C14" s="24">
        <v>98566</v>
      </c>
      <c r="D14" s="24">
        <v>111745</v>
      </c>
      <c r="E14" s="24">
        <v>101103</v>
      </c>
      <c r="F14" s="25">
        <f t="shared" si="3"/>
        <v>-9.5234686115709843E-2</v>
      </c>
      <c r="G14" s="24">
        <f t="shared" si="0"/>
        <v>-10642</v>
      </c>
      <c r="H14" s="25">
        <f t="shared" si="1"/>
        <v>0.23102550802395647</v>
      </c>
      <c r="I14" s="26"/>
      <c r="J14" s="24">
        <v>358076</v>
      </c>
      <c r="K14" s="24">
        <v>390303</v>
      </c>
      <c r="L14" s="24">
        <v>401915</v>
      </c>
      <c r="M14" s="24">
        <v>390303</v>
      </c>
      <c r="N14" s="25">
        <f t="shared" si="4"/>
        <v>-2.8891681076844589E-2</v>
      </c>
      <c r="O14" s="24">
        <f t="shared" si="5"/>
        <v>-11612</v>
      </c>
      <c r="P14" s="25">
        <f t="shared" si="2"/>
        <v>0.21963980024918206</v>
      </c>
    </row>
    <row r="15" spans="1:16" x14ac:dyDescent="0.25">
      <c r="A15" s="37" t="s">
        <v>12</v>
      </c>
      <c r="B15" s="28">
        <v>7397</v>
      </c>
      <c r="C15" s="28">
        <v>7970</v>
      </c>
      <c r="D15" s="28">
        <v>9528</v>
      </c>
      <c r="E15" s="28">
        <v>8660</v>
      </c>
      <c r="F15" s="29">
        <f t="shared" si="3"/>
        <v>-9.1099916036943784E-2</v>
      </c>
      <c r="G15" s="28">
        <f t="shared" si="0"/>
        <v>-868</v>
      </c>
      <c r="H15" s="29">
        <f t="shared" si="1"/>
        <v>1.9788541383415556E-2</v>
      </c>
      <c r="I15" s="30"/>
      <c r="J15" s="28">
        <v>27011</v>
      </c>
      <c r="K15" s="28">
        <v>37985</v>
      </c>
      <c r="L15" s="28">
        <v>37505</v>
      </c>
      <c r="M15" s="28">
        <v>36888</v>
      </c>
      <c r="N15" s="29">
        <f t="shared" si="4"/>
        <v>-1.6451139848020269E-2</v>
      </c>
      <c r="O15" s="28">
        <f t="shared" si="5"/>
        <v>-617</v>
      </c>
      <c r="P15" s="29">
        <f t="shared" si="2"/>
        <v>2.0758418335477379E-2</v>
      </c>
    </row>
    <row r="16" spans="1:16" x14ac:dyDescent="0.25">
      <c r="A16" s="31" t="s">
        <v>8</v>
      </c>
      <c r="B16" s="32">
        <v>54804</v>
      </c>
      <c r="C16" s="32">
        <v>58197</v>
      </c>
      <c r="D16" s="32">
        <v>69477</v>
      </c>
      <c r="E16" s="32">
        <v>58593</v>
      </c>
      <c r="F16" s="33">
        <f t="shared" si="3"/>
        <v>-0.1566561595923831</v>
      </c>
      <c r="G16" s="32">
        <f t="shared" si="0"/>
        <v>-10884</v>
      </c>
      <c r="H16" s="33">
        <f t="shared" si="1"/>
        <v>0.13388799137164756</v>
      </c>
      <c r="I16" s="30"/>
      <c r="J16" s="32">
        <v>201446</v>
      </c>
      <c r="K16" s="32">
        <v>217469</v>
      </c>
      <c r="L16" s="32">
        <v>230967</v>
      </c>
      <c r="M16" s="32">
        <v>228366</v>
      </c>
      <c r="N16" s="33">
        <f t="shared" si="4"/>
        <v>-1.1261349023886535E-2</v>
      </c>
      <c r="O16" s="32">
        <f t="shared" si="5"/>
        <v>-2601</v>
      </c>
      <c r="P16" s="33">
        <f t="shared" si="2"/>
        <v>0.12851108657557003</v>
      </c>
    </row>
    <row r="17" spans="1:16" x14ac:dyDescent="0.25">
      <c r="A17" s="31" t="s">
        <v>9</v>
      </c>
      <c r="B17" s="32">
        <v>24771</v>
      </c>
      <c r="C17" s="32">
        <v>23070</v>
      </c>
      <c r="D17" s="32">
        <v>22239</v>
      </c>
      <c r="E17" s="32">
        <v>20390</v>
      </c>
      <c r="F17" s="33">
        <f t="shared" si="3"/>
        <v>-8.3142227618148268E-2</v>
      </c>
      <c r="G17" s="32">
        <f t="shared" si="0"/>
        <v>-1849</v>
      </c>
      <c r="H17" s="33">
        <f t="shared" si="1"/>
        <v>4.6592189238780973E-2</v>
      </c>
      <c r="I17" s="30"/>
      <c r="J17" s="32">
        <v>93584</v>
      </c>
      <c r="K17" s="32">
        <v>97591</v>
      </c>
      <c r="L17" s="32">
        <v>93157</v>
      </c>
      <c r="M17" s="32">
        <v>80903</v>
      </c>
      <c r="N17" s="33">
        <f t="shared" si="4"/>
        <v>-0.13154137638610086</v>
      </c>
      <c r="O17" s="32">
        <f t="shared" si="5"/>
        <v>-12254</v>
      </c>
      <c r="P17" s="33">
        <f t="shared" si="2"/>
        <v>4.5527497251006466E-2</v>
      </c>
    </row>
    <row r="18" spans="1:16" x14ac:dyDescent="0.25">
      <c r="A18" s="38" t="s">
        <v>10</v>
      </c>
      <c r="B18" s="39">
        <v>9474</v>
      </c>
      <c r="C18" s="39">
        <v>9329</v>
      </c>
      <c r="D18" s="39">
        <v>10501</v>
      </c>
      <c r="E18" s="39">
        <v>13460</v>
      </c>
      <c r="F18" s="40">
        <f t="shared" si="3"/>
        <v>0.28178268736310819</v>
      </c>
      <c r="G18" s="39">
        <f t="shared" si="0"/>
        <v>2959</v>
      </c>
      <c r="H18" s="40">
        <f t="shared" si="1"/>
        <v>3.0756786030112403E-2</v>
      </c>
      <c r="I18" s="41"/>
      <c r="J18" s="39">
        <v>36035</v>
      </c>
      <c r="K18" s="39">
        <v>37258</v>
      </c>
      <c r="L18" s="39">
        <v>40286</v>
      </c>
      <c r="M18" s="39">
        <v>44146</v>
      </c>
      <c r="N18" s="40">
        <f t="shared" si="4"/>
        <v>9.5814923298416232E-2</v>
      </c>
      <c r="O18" s="39">
        <f t="shared" si="5"/>
        <v>3860</v>
      </c>
      <c r="P18" s="40">
        <f t="shared" si="2"/>
        <v>2.4842798087128182E-2</v>
      </c>
    </row>
    <row r="19" spans="1:16" x14ac:dyDescent="0.25">
      <c r="A19" s="42" t="s">
        <v>13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4"/>
    </row>
    <row r="20" spans="1:16" ht="21" x14ac:dyDescent="0.35">
      <c r="A20" s="45" t="s">
        <v>14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7"/>
    </row>
    <row r="21" spans="1:16" x14ac:dyDescent="0.25">
      <c r="A21" s="10"/>
      <c r="B21" s="11" t="s">
        <v>145</v>
      </c>
      <c r="C21" s="12"/>
      <c r="D21" s="12"/>
      <c r="E21" s="12"/>
      <c r="F21" s="12"/>
      <c r="G21" s="12"/>
      <c r="H21" s="13"/>
      <c r="I21" s="14"/>
      <c r="J21" s="11" t="str">
        <f>J$5</f>
        <v>acumulado abril</v>
      </c>
      <c r="K21" s="12"/>
      <c r="L21" s="12"/>
      <c r="M21" s="12"/>
      <c r="N21" s="12"/>
      <c r="O21" s="12"/>
      <c r="P21" s="13"/>
    </row>
    <row r="22" spans="1:16" x14ac:dyDescent="0.25">
      <c r="A22" s="15"/>
      <c r="B22" s="17">
        <f>B$6</f>
        <v>2023</v>
      </c>
      <c r="C22" s="17">
        <f>C$6</f>
        <v>2024</v>
      </c>
      <c r="D22" s="17">
        <f>D$6</f>
        <v>2025</v>
      </c>
      <c r="E22" s="17">
        <f>E$6</f>
        <v>2026</v>
      </c>
      <c r="F22" s="17" t="str">
        <f>CONCATENATE("var ",RIGHT(E22,2),"/",RIGHT(D22,2))</f>
        <v>var 26/25</v>
      </c>
      <c r="G22" s="17" t="str">
        <f>CONCATENATE("dif ",RIGHT(E22,2),"-",RIGHT(D22,2))</f>
        <v>dif 26-25</v>
      </c>
      <c r="H22" s="17" t="str">
        <f>CONCATENATE("cuota ",RIGHT(E22,2))</f>
        <v>cuota 26</v>
      </c>
      <c r="I22" s="18"/>
      <c r="J22" s="17">
        <f>J$6</f>
        <v>2023</v>
      </c>
      <c r="K22" s="17">
        <f>K$6</f>
        <v>2024</v>
      </c>
      <c r="L22" s="17">
        <f>L$6</f>
        <v>2025</v>
      </c>
      <c r="M22" s="17">
        <f>M$6</f>
        <v>2026</v>
      </c>
      <c r="N22" s="17" t="str">
        <f>CONCATENATE("var ",RIGHT(M22,2),"/",RIGHT(L22,2))</f>
        <v>var 26/25</v>
      </c>
      <c r="O22" s="17" t="str">
        <f>CONCATENATE("dif ",RIGHT(M22,2),"-",RIGHT(L22,2))</f>
        <v>dif 26-25</v>
      </c>
      <c r="P22" s="17" t="str">
        <f>CONCATENATE("cuota ",RIGHT(M22,2))</f>
        <v>cuota 26</v>
      </c>
    </row>
    <row r="23" spans="1:16" x14ac:dyDescent="0.25">
      <c r="A23" s="19" t="s">
        <v>15</v>
      </c>
      <c r="B23" s="20">
        <v>445687</v>
      </c>
      <c r="C23" s="20">
        <v>437150</v>
      </c>
      <c r="D23" s="20">
        <v>458510</v>
      </c>
      <c r="E23" s="20">
        <v>437627</v>
      </c>
      <c r="F23" s="21">
        <f>E23/D23-1</f>
        <v>-4.5545353427406177E-2</v>
      </c>
      <c r="G23" s="20">
        <f t="shared" ref="G23:G54" si="6">E23-D23</f>
        <v>-20883</v>
      </c>
      <c r="H23" s="21">
        <f t="shared" ref="H23:H54" si="7">E23/$E$23</f>
        <v>1</v>
      </c>
      <c r="I23" s="22"/>
      <c r="J23" s="20">
        <v>1700823</v>
      </c>
      <c r="K23" s="20">
        <v>1790930</v>
      </c>
      <c r="L23" s="20">
        <v>1783504</v>
      </c>
      <c r="M23" s="20">
        <v>1777014</v>
      </c>
      <c r="N23" s="21">
        <f>M23/L23-1</f>
        <v>-3.638904089926398E-3</v>
      </c>
      <c r="O23" s="20">
        <f>M23-L23</f>
        <v>-6490</v>
      </c>
      <c r="P23" s="21">
        <f t="shared" ref="P23:P54" si="8">M23/$M$23</f>
        <v>1</v>
      </c>
    </row>
    <row r="24" spans="1:16" x14ac:dyDescent="0.25">
      <c r="A24" s="23" t="s">
        <v>16</v>
      </c>
      <c r="B24" s="24">
        <v>94971</v>
      </c>
      <c r="C24" s="24">
        <v>76630</v>
      </c>
      <c r="D24" s="24">
        <v>91529</v>
      </c>
      <c r="E24" s="24">
        <v>90550</v>
      </c>
      <c r="F24" s="25">
        <f t="shared" ref="F24:F54" si="9">E24/D24-1</f>
        <v>-1.0696063542702361E-2</v>
      </c>
      <c r="G24" s="24">
        <f t="shared" si="6"/>
        <v>-979</v>
      </c>
      <c r="H24" s="25">
        <f t="shared" si="7"/>
        <v>0.20691136515799985</v>
      </c>
      <c r="I24" s="48"/>
      <c r="J24" s="24">
        <v>282545</v>
      </c>
      <c r="K24" s="24">
        <v>262293</v>
      </c>
      <c r="L24" s="24">
        <v>267315</v>
      </c>
      <c r="M24" s="24">
        <v>272245</v>
      </c>
      <c r="N24" s="25">
        <f t="shared" ref="N24:N54" si="10">M24/L24-1</f>
        <v>1.8442661279763684E-2</v>
      </c>
      <c r="O24" s="24">
        <f t="shared" ref="O24:O54" si="11">M24-L24</f>
        <v>4930</v>
      </c>
      <c r="P24" s="25">
        <f t="shared" si="8"/>
        <v>0.15320363261066036</v>
      </c>
    </row>
    <row r="25" spans="1:16" x14ac:dyDescent="0.25">
      <c r="A25" s="27" t="s">
        <v>17</v>
      </c>
      <c r="B25" s="28">
        <v>41859</v>
      </c>
      <c r="C25" s="28">
        <v>27094</v>
      </c>
      <c r="D25" s="28">
        <v>34005</v>
      </c>
      <c r="E25" s="28">
        <v>40155</v>
      </c>
      <c r="F25" s="29">
        <f t="shared" si="9"/>
        <v>0.18085575650639618</v>
      </c>
      <c r="G25" s="28">
        <f t="shared" si="6"/>
        <v>6150</v>
      </c>
      <c r="H25" s="29">
        <f t="shared" si="7"/>
        <v>9.1756221622523296E-2</v>
      </c>
      <c r="I25" s="30"/>
      <c r="J25" s="28">
        <v>111139</v>
      </c>
      <c r="K25" s="28">
        <v>94861</v>
      </c>
      <c r="L25" s="28">
        <v>93025</v>
      </c>
      <c r="M25" s="28">
        <v>103500</v>
      </c>
      <c r="N25" s="29">
        <f t="shared" si="10"/>
        <v>0.11260413867239993</v>
      </c>
      <c r="O25" s="28">
        <f>M25-L25</f>
        <v>10475</v>
      </c>
      <c r="P25" s="29">
        <f t="shared" si="8"/>
        <v>5.8243772980966946E-2</v>
      </c>
    </row>
    <row r="26" spans="1:16" x14ac:dyDescent="0.25">
      <c r="A26" s="49" t="s">
        <v>18</v>
      </c>
      <c r="B26" s="28">
        <v>26669</v>
      </c>
      <c r="C26" s="28">
        <v>14987</v>
      </c>
      <c r="D26" s="28">
        <v>21222</v>
      </c>
      <c r="E26" s="28">
        <v>16844</v>
      </c>
      <c r="F26" s="50">
        <f t="shared" si="9"/>
        <v>-0.20629535387805109</v>
      </c>
      <c r="G26" s="28">
        <f t="shared" si="6"/>
        <v>-4378</v>
      </c>
      <c r="H26" s="50">
        <f t="shared" si="7"/>
        <v>3.8489398506033674E-2</v>
      </c>
      <c r="I26" s="30"/>
      <c r="J26" s="28">
        <v>68572</v>
      </c>
      <c r="K26" s="28">
        <v>44324</v>
      </c>
      <c r="L26" s="28">
        <v>51935</v>
      </c>
      <c r="M26" s="28">
        <v>50863</v>
      </c>
      <c r="N26" s="50">
        <f t="shared" si="10"/>
        <v>-2.0641186098007136E-2</v>
      </c>
      <c r="O26" s="51">
        <f>M26-L26</f>
        <v>-1072</v>
      </c>
      <c r="P26" s="50">
        <f t="shared" si="8"/>
        <v>2.8622734542327749E-2</v>
      </c>
    </row>
    <row r="27" spans="1:16" x14ac:dyDescent="0.25">
      <c r="A27" s="49" t="s">
        <v>19</v>
      </c>
      <c r="B27" s="51">
        <f>B25-B26</f>
        <v>15190</v>
      </c>
      <c r="C27" s="51">
        <f>C25-C26</f>
        <v>12107</v>
      </c>
      <c r="D27" s="51">
        <f>D25-D26</f>
        <v>12783</v>
      </c>
      <c r="E27" s="51">
        <f>E25-E26</f>
        <v>23311</v>
      </c>
      <c r="F27" s="50">
        <f t="shared" si="9"/>
        <v>0.82359383556285692</v>
      </c>
      <c r="G27" s="51">
        <f t="shared" si="6"/>
        <v>10528</v>
      </c>
      <c r="H27" s="50">
        <f t="shared" si="7"/>
        <v>5.3266823116489614E-2</v>
      </c>
      <c r="I27" s="30"/>
      <c r="J27" s="51">
        <f>J25-J26</f>
        <v>42567</v>
      </c>
      <c r="K27" s="51">
        <f>K25-K26</f>
        <v>50537</v>
      </c>
      <c r="L27" s="51">
        <f>L25-L26</f>
        <v>41090</v>
      </c>
      <c r="M27" s="51">
        <f>M25-M26</f>
        <v>52637</v>
      </c>
      <c r="N27" s="50">
        <f>M27/L27-1</f>
        <v>0.28101727914334385</v>
      </c>
      <c r="O27" s="51">
        <f t="shared" si="11"/>
        <v>11547</v>
      </c>
      <c r="P27" s="50">
        <f t="shared" si="8"/>
        <v>2.96210384386392E-2</v>
      </c>
    </row>
    <row r="28" spans="1:16" x14ac:dyDescent="0.25">
      <c r="A28" s="34" t="s">
        <v>20</v>
      </c>
      <c r="B28" s="35">
        <v>53112</v>
      </c>
      <c r="C28" s="35">
        <v>49536</v>
      </c>
      <c r="D28" s="35">
        <v>57524</v>
      </c>
      <c r="E28" s="35">
        <v>50395</v>
      </c>
      <c r="F28" s="36">
        <f t="shared" si="9"/>
        <v>-0.12393088102357275</v>
      </c>
      <c r="G28" s="35">
        <f t="shared" si="6"/>
        <v>-7129</v>
      </c>
      <c r="H28" s="36">
        <f t="shared" si="7"/>
        <v>0.11515514353547655</v>
      </c>
      <c r="I28" s="30"/>
      <c r="J28" s="28">
        <v>171406</v>
      </c>
      <c r="K28" s="28">
        <v>167432</v>
      </c>
      <c r="L28" s="28">
        <v>174290</v>
      </c>
      <c r="M28" s="28">
        <v>168745</v>
      </c>
      <c r="N28" s="36">
        <f t="shared" si="10"/>
        <v>-3.181479143955479E-2</v>
      </c>
      <c r="O28" s="35">
        <f t="shared" si="11"/>
        <v>-5545</v>
      </c>
      <c r="P28" s="36">
        <f t="shared" si="8"/>
        <v>9.4959859629693402E-2</v>
      </c>
    </row>
    <row r="29" spans="1:16" x14ac:dyDescent="0.25">
      <c r="A29" s="23" t="s">
        <v>21</v>
      </c>
      <c r="B29" s="24">
        <v>350716</v>
      </c>
      <c r="C29" s="24">
        <v>360520</v>
      </c>
      <c r="D29" s="24">
        <v>366981</v>
      </c>
      <c r="E29" s="24">
        <v>347077</v>
      </c>
      <c r="F29" s="25">
        <f t="shared" si="9"/>
        <v>-5.4237140342415557E-2</v>
      </c>
      <c r="G29" s="24">
        <f t="shared" si="6"/>
        <v>-19904</v>
      </c>
      <c r="H29" s="25">
        <f t="shared" si="7"/>
        <v>0.7930886348420001</v>
      </c>
      <c r="I29" s="48"/>
      <c r="J29" s="24">
        <v>1418278</v>
      </c>
      <c r="K29" s="24">
        <v>1528637</v>
      </c>
      <c r="L29" s="24">
        <v>1516189</v>
      </c>
      <c r="M29" s="24">
        <v>1504769</v>
      </c>
      <c r="N29" s="25">
        <f t="shared" si="10"/>
        <v>-7.5320425092122445E-3</v>
      </c>
      <c r="O29" s="24">
        <f t="shared" si="11"/>
        <v>-11420</v>
      </c>
      <c r="P29" s="25">
        <f t="shared" si="8"/>
        <v>0.84679636738933961</v>
      </c>
    </row>
    <row r="30" spans="1:16" x14ac:dyDescent="0.25">
      <c r="A30" s="27" t="s">
        <v>22</v>
      </c>
      <c r="B30" s="28">
        <v>38212</v>
      </c>
      <c r="C30" s="28">
        <v>35145</v>
      </c>
      <c r="D30" s="28">
        <v>39088</v>
      </c>
      <c r="E30" s="28">
        <v>31761</v>
      </c>
      <c r="F30" s="29">
        <f t="shared" si="9"/>
        <v>-0.18744883340155549</v>
      </c>
      <c r="G30" s="28">
        <f t="shared" si="6"/>
        <v>-7327</v>
      </c>
      <c r="H30" s="29">
        <f t="shared" si="7"/>
        <v>7.2575503796612179E-2</v>
      </c>
      <c r="I30" s="30"/>
      <c r="J30" s="28">
        <v>159101</v>
      </c>
      <c r="K30" s="28">
        <v>172795</v>
      </c>
      <c r="L30" s="28">
        <v>167577</v>
      </c>
      <c r="M30" s="28">
        <v>161773</v>
      </c>
      <c r="N30" s="29">
        <f t="shared" si="10"/>
        <v>-3.4634824588099744E-2</v>
      </c>
      <c r="O30" s="28">
        <f t="shared" si="11"/>
        <v>-5804</v>
      </c>
      <c r="P30" s="29">
        <f t="shared" si="8"/>
        <v>9.1036424023671167E-2</v>
      </c>
    </row>
    <row r="31" spans="1:16" x14ac:dyDescent="0.25">
      <c r="A31" s="31" t="s">
        <v>23</v>
      </c>
      <c r="B31" s="32">
        <v>2553</v>
      </c>
      <c r="C31" s="32">
        <v>2201</v>
      </c>
      <c r="D31" s="32">
        <v>2291</v>
      </c>
      <c r="E31" s="32">
        <v>2145</v>
      </c>
      <c r="F31" s="33">
        <f t="shared" si="9"/>
        <v>-6.3727629855958146E-2</v>
      </c>
      <c r="G31" s="32">
        <f t="shared" si="6"/>
        <v>-146</v>
      </c>
      <c r="H31" s="33">
        <f t="shared" si="7"/>
        <v>4.901434326492652E-3</v>
      </c>
      <c r="I31" s="30"/>
      <c r="J31" s="32">
        <v>10716</v>
      </c>
      <c r="K31" s="32">
        <v>11928</v>
      </c>
      <c r="L31" s="32">
        <v>11922</v>
      </c>
      <c r="M31" s="32">
        <v>12450</v>
      </c>
      <c r="N31" s="33">
        <f t="shared" si="10"/>
        <v>4.4287871162556725E-2</v>
      </c>
      <c r="O31" s="32">
        <f t="shared" si="11"/>
        <v>528</v>
      </c>
      <c r="P31" s="33">
        <f t="shared" si="8"/>
        <v>7.0061350107539951E-3</v>
      </c>
    </row>
    <row r="32" spans="1:16" x14ac:dyDescent="0.25">
      <c r="A32" s="31" t="s">
        <v>24</v>
      </c>
      <c r="B32" s="32">
        <v>383</v>
      </c>
      <c r="C32" s="32">
        <v>595</v>
      </c>
      <c r="D32" s="32">
        <v>837</v>
      </c>
      <c r="E32" s="32">
        <v>932</v>
      </c>
      <c r="F32" s="33">
        <f t="shared" si="9"/>
        <v>0.11350059737156504</v>
      </c>
      <c r="G32" s="32">
        <f t="shared" si="6"/>
        <v>95</v>
      </c>
      <c r="H32" s="33">
        <f t="shared" si="7"/>
        <v>2.1296675022336375E-3</v>
      </c>
      <c r="I32" s="30"/>
      <c r="J32" s="32">
        <v>2307</v>
      </c>
      <c r="K32" s="32">
        <v>2531</v>
      </c>
      <c r="L32" s="32">
        <v>2915</v>
      </c>
      <c r="M32" s="32">
        <v>3917</v>
      </c>
      <c r="N32" s="33">
        <f t="shared" si="10"/>
        <v>0.34373927958833628</v>
      </c>
      <c r="O32" s="32">
        <f t="shared" si="11"/>
        <v>1002</v>
      </c>
      <c r="P32" s="33">
        <f t="shared" si="8"/>
        <v>2.2042595049898313E-3</v>
      </c>
    </row>
    <row r="33" spans="1:16" x14ac:dyDescent="0.25">
      <c r="A33" s="31" t="s">
        <v>25</v>
      </c>
      <c r="B33" s="32">
        <v>5293</v>
      </c>
      <c r="C33" s="32">
        <v>3593</v>
      </c>
      <c r="D33" s="32">
        <v>5475</v>
      </c>
      <c r="E33" s="32">
        <v>3508</v>
      </c>
      <c r="F33" s="33">
        <f t="shared" si="9"/>
        <v>-0.35926940639269411</v>
      </c>
      <c r="G33" s="32">
        <f t="shared" si="6"/>
        <v>-1967</v>
      </c>
      <c r="H33" s="33">
        <f t="shared" si="7"/>
        <v>8.0159587959609431E-3</v>
      </c>
      <c r="I33" s="30"/>
      <c r="J33" s="32">
        <v>40209</v>
      </c>
      <c r="K33" s="32">
        <v>35059</v>
      </c>
      <c r="L33" s="32">
        <v>34219</v>
      </c>
      <c r="M33" s="32">
        <v>31250</v>
      </c>
      <c r="N33" s="33">
        <f t="shared" si="10"/>
        <v>-8.6764662906572365E-2</v>
      </c>
      <c r="O33" s="32">
        <f t="shared" si="11"/>
        <v>-2969</v>
      </c>
      <c r="P33" s="33">
        <f t="shared" si="8"/>
        <v>1.7585680247876493E-2</v>
      </c>
    </row>
    <row r="34" spans="1:16" x14ac:dyDescent="0.25">
      <c r="A34" s="31" t="s">
        <v>26</v>
      </c>
      <c r="B34" s="32">
        <v>3582</v>
      </c>
      <c r="C34" s="32">
        <v>2200</v>
      </c>
      <c r="D34" s="32">
        <v>5099</v>
      </c>
      <c r="E34" s="32">
        <v>3514</v>
      </c>
      <c r="F34" s="33">
        <f t="shared" si="9"/>
        <v>-0.31084526377721122</v>
      </c>
      <c r="G34" s="32">
        <f t="shared" si="6"/>
        <v>-1585</v>
      </c>
      <c r="H34" s="33">
        <f t="shared" si="7"/>
        <v>8.0296691017693149E-3</v>
      </c>
      <c r="I34" s="30"/>
      <c r="J34" s="32">
        <v>11138</v>
      </c>
      <c r="K34" s="32">
        <v>11052</v>
      </c>
      <c r="L34" s="32">
        <v>15148</v>
      </c>
      <c r="M34" s="32">
        <v>13204</v>
      </c>
      <c r="N34" s="33">
        <f t="shared" si="10"/>
        <v>-0.12833377343543706</v>
      </c>
      <c r="O34" s="32">
        <f t="shared" si="11"/>
        <v>-1944</v>
      </c>
      <c r="P34" s="33">
        <f t="shared" si="8"/>
        <v>7.4304423037747595E-3</v>
      </c>
    </row>
    <row r="35" spans="1:16" x14ac:dyDescent="0.25">
      <c r="A35" s="31" t="s">
        <v>27</v>
      </c>
      <c r="B35" s="32">
        <v>3255</v>
      </c>
      <c r="C35" s="32">
        <v>2077</v>
      </c>
      <c r="D35" s="32">
        <v>2287</v>
      </c>
      <c r="E35" s="32">
        <v>1373</v>
      </c>
      <c r="F35" s="33">
        <f t="shared" si="9"/>
        <v>-0.39965019676432012</v>
      </c>
      <c r="G35" s="32">
        <f t="shared" si="6"/>
        <v>-914</v>
      </c>
      <c r="H35" s="33">
        <f t="shared" si="7"/>
        <v>3.13737497914891E-3</v>
      </c>
      <c r="I35" s="30"/>
      <c r="J35" s="32">
        <v>35308</v>
      </c>
      <c r="K35" s="32">
        <v>35366</v>
      </c>
      <c r="L35" s="32">
        <v>29308</v>
      </c>
      <c r="M35" s="32">
        <v>26686</v>
      </c>
      <c r="N35" s="33">
        <f t="shared" si="10"/>
        <v>-8.946362767844962E-2</v>
      </c>
      <c r="O35" s="32">
        <f t="shared" si="11"/>
        <v>-2622</v>
      </c>
      <c r="P35" s="33">
        <f t="shared" si="8"/>
        <v>1.5017326819034628E-2</v>
      </c>
    </row>
    <row r="36" spans="1:16" x14ac:dyDescent="0.25">
      <c r="A36" s="31" t="s">
        <v>28</v>
      </c>
      <c r="B36" s="32">
        <v>578</v>
      </c>
      <c r="C36" s="32">
        <v>765</v>
      </c>
      <c r="D36" s="32">
        <v>620</v>
      </c>
      <c r="E36" s="32">
        <v>575</v>
      </c>
      <c r="F36" s="33">
        <f t="shared" si="9"/>
        <v>-7.2580645161290369E-2</v>
      </c>
      <c r="G36" s="32">
        <f t="shared" si="6"/>
        <v>-45</v>
      </c>
      <c r="H36" s="33">
        <f t="shared" si="7"/>
        <v>1.3139043066355595E-3</v>
      </c>
      <c r="I36" s="30"/>
      <c r="J36" s="32">
        <v>1948</v>
      </c>
      <c r="K36" s="32">
        <v>2502</v>
      </c>
      <c r="L36" s="32">
        <v>2222</v>
      </c>
      <c r="M36" s="32">
        <v>2585</v>
      </c>
      <c r="N36" s="33">
        <f t="shared" si="10"/>
        <v>0.16336633663366329</v>
      </c>
      <c r="O36" s="32">
        <f t="shared" si="11"/>
        <v>363</v>
      </c>
      <c r="P36" s="33">
        <f t="shared" si="8"/>
        <v>1.4546874701043436E-3</v>
      </c>
    </row>
    <row r="37" spans="1:16" x14ac:dyDescent="0.25">
      <c r="A37" s="31" t="s">
        <v>29</v>
      </c>
      <c r="B37" s="32">
        <v>154996</v>
      </c>
      <c r="C37" s="32">
        <v>171234</v>
      </c>
      <c r="D37" s="32">
        <v>170641</v>
      </c>
      <c r="E37" s="32">
        <v>165066</v>
      </c>
      <c r="F37" s="33">
        <f t="shared" si="9"/>
        <v>-3.2670929026435647E-2</v>
      </c>
      <c r="G37" s="32">
        <f t="shared" si="6"/>
        <v>-5575</v>
      </c>
      <c r="H37" s="33">
        <f t="shared" si="7"/>
        <v>0.3771842230940961</v>
      </c>
      <c r="I37" s="30"/>
      <c r="J37" s="32">
        <v>591466</v>
      </c>
      <c r="K37" s="32">
        <v>645126</v>
      </c>
      <c r="L37" s="32">
        <v>646257</v>
      </c>
      <c r="M37" s="32">
        <v>647981</v>
      </c>
      <c r="N37" s="33">
        <f t="shared" si="10"/>
        <v>2.6676693637361915E-3</v>
      </c>
      <c r="O37" s="32">
        <f t="shared" si="11"/>
        <v>1724</v>
      </c>
      <c r="P37" s="33">
        <f t="shared" si="8"/>
        <v>0.36464597352637629</v>
      </c>
    </row>
    <row r="38" spans="1:16" x14ac:dyDescent="0.25">
      <c r="A38" s="31" t="s">
        <v>30</v>
      </c>
      <c r="B38" s="32">
        <v>22867</v>
      </c>
      <c r="C38" s="32">
        <v>23873</v>
      </c>
      <c r="D38" s="32">
        <v>20179</v>
      </c>
      <c r="E38" s="32">
        <v>23099</v>
      </c>
      <c r="F38" s="33">
        <f t="shared" si="9"/>
        <v>0.14470489122354913</v>
      </c>
      <c r="G38" s="32">
        <f t="shared" si="6"/>
        <v>2920</v>
      </c>
      <c r="H38" s="33">
        <f t="shared" si="7"/>
        <v>5.2782392311260501E-2</v>
      </c>
      <c r="I38" s="30"/>
      <c r="J38" s="32">
        <v>80773</v>
      </c>
      <c r="K38" s="32">
        <v>84367</v>
      </c>
      <c r="L38" s="32">
        <v>78259</v>
      </c>
      <c r="M38" s="32">
        <v>79798</v>
      </c>
      <c r="N38" s="33">
        <f t="shared" si="10"/>
        <v>1.9665469786222634E-2</v>
      </c>
      <c r="O38" s="32">
        <f t="shared" si="11"/>
        <v>1539</v>
      </c>
      <c r="P38" s="33">
        <f t="shared" si="8"/>
        <v>4.4905667597441551E-2</v>
      </c>
    </row>
    <row r="39" spans="1:16" ht="15.75" customHeight="1" x14ac:dyDescent="0.25">
      <c r="A39" s="31" t="s">
        <v>31</v>
      </c>
      <c r="B39" s="32">
        <v>16612</v>
      </c>
      <c r="C39" s="32">
        <v>16553</v>
      </c>
      <c r="D39" s="32">
        <v>14395</v>
      </c>
      <c r="E39" s="32">
        <v>16716</v>
      </c>
      <c r="F39" s="33">
        <f t="shared" si="9"/>
        <v>0.16123654046543945</v>
      </c>
      <c r="G39" s="32">
        <f t="shared" si="6"/>
        <v>2321</v>
      </c>
      <c r="H39" s="33">
        <f t="shared" si="7"/>
        <v>3.8196911982121759E-2</v>
      </c>
      <c r="I39" s="30"/>
      <c r="J39" s="32">
        <v>53907</v>
      </c>
      <c r="K39" s="32">
        <v>57846</v>
      </c>
      <c r="L39" s="32">
        <v>56035</v>
      </c>
      <c r="M39" s="32">
        <v>56998</v>
      </c>
      <c r="N39" s="33">
        <f t="shared" si="10"/>
        <v>1.7185687516730663E-2</v>
      </c>
      <c r="O39" s="32">
        <f t="shared" si="11"/>
        <v>963</v>
      </c>
      <c r="P39" s="33">
        <f t="shared" si="8"/>
        <v>3.2075155288590861E-2</v>
      </c>
    </row>
    <row r="40" spans="1:16" x14ac:dyDescent="0.25">
      <c r="A40" s="31" t="s">
        <v>32</v>
      </c>
      <c r="B40" s="32">
        <v>12403</v>
      </c>
      <c r="C40" s="32">
        <v>13645</v>
      </c>
      <c r="D40" s="32">
        <v>12207</v>
      </c>
      <c r="E40" s="32">
        <v>13653</v>
      </c>
      <c r="F40" s="33">
        <f t="shared" si="9"/>
        <v>0.11845662324895545</v>
      </c>
      <c r="G40" s="32">
        <f t="shared" si="6"/>
        <v>1446</v>
      </c>
      <c r="H40" s="33">
        <f t="shared" si="7"/>
        <v>3.1197800866948337E-2</v>
      </c>
      <c r="I40" s="30"/>
      <c r="J40" s="32">
        <v>49181</v>
      </c>
      <c r="K40" s="32">
        <v>54577</v>
      </c>
      <c r="L40" s="32">
        <v>49982</v>
      </c>
      <c r="M40" s="32">
        <v>51240</v>
      </c>
      <c r="N40" s="33">
        <f t="shared" si="10"/>
        <v>2.5169060861910397E-2</v>
      </c>
      <c r="O40" s="32">
        <f t="shared" si="11"/>
        <v>1258</v>
      </c>
      <c r="P40" s="33">
        <f t="shared" si="8"/>
        <v>2.8834888188838129E-2</v>
      </c>
    </row>
    <row r="41" spans="1:16" x14ac:dyDescent="0.25">
      <c r="A41" s="31" t="s">
        <v>33</v>
      </c>
      <c r="B41" s="32">
        <v>12573</v>
      </c>
      <c r="C41" s="32">
        <v>14440</v>
      </c>
      <c r="D41" s="32">
        <v>16504</v>
      </c>
      <c r="E41" s="32">
        <v>18045</v>
      </c>
      <c r="F41" s="33">
        <f t="shared" si="9"/>
        <v>9.337130392632087E-2</v>
      </c>
      <c r="G41" s="32">
        <f t="shared" si="6"/>
        <v>1541</v>
      </c>
      <c r="H41" s="33">
        <f t="shared" si="7"/>
        <v>4.1233744718675948E-2</v>
      </c>
      <c r="I41" s="30"/>
      <c r="J41" s="32">
        <v>48165</v>
      </c>
      <c r="K41" s="32">
        <v>62316</v>
      </c>
      <c r="L41" s="32">
        <v>71013</v>
      </c>
      <c r="M41" s="32">
        <v>76811</v>
      </c>
      <c r="N41" s="33">
        <f t="shared" si="10"/>
        <v>8.1647022376184708E-2</v>
      </c>
      <c r="O41" s="32">
        <f t="shared" si="11"/>
        <v>5798</v>
      </c>
      <c r="P41" s="33">
        <f t="shared" si="8"/>
        <v>4.3224757936628527E-2</v>
      </c>
    </row>
    <row r="42" spans="1:16" x14ac:dyDescent="0.25">
      <c r="A42" s="31" t="s">
        <v>34</v>
      </c>
      <c r="B42" s="32">
        <v>5208</v>
      </c>
      <c r="C42" s="32">
        <v>3676</v>
      </c>
      <c r="D42" s="32">
        <v>5530</v>
      </c>
      <c r="E42" s="32">
        <v>2798</v>
      </c>
      <c r="F42" s="33">
        <f t="shared" si="9"/>
        <v>-0.49403254972875221</v>
      </c>
      <c r="G42" s="32">
        <f t="shared" si="6"/>
        <v>-2732</v>
      </c>
      <c r="H42" s="33">
        <f t="shared" si="7"/>
        <v>6.3935726086370359E-3</v>
      </c>
      <c r="I42" s="30"/>
      <c r="J42" s="32">
        <v>21487</v>
      </c>
      <c r="K42" s="32">
        <v>20280</v>
      </c>
      <c r="L42" s="32">
        <v>20692</v>
      </c>
      <c r="M42" s="32">
        <v>17579</v>
      </c>
      <c r="N42" s="33">
        <f t="shared" si="10"/>
        <v>-0.15044461627682193</v>
      </c>
      <c r="O42" s="32">
        <f t="shared" si="11"/>
        <v>-3113</v>
      </c>
      <c r="P42" s="33">
        <f t="shared" si="8"/>
        <v>9.8924375384774679E-3</v>
      </c>
    </row>
    <row r="43" spans="1:16" x14ac:dyDescent="0.25">
      <c r="A43" s="31" t="s">
        <v>35</v>
      </c>
      <c r="B43" s="32">
        <v>13375</v>
      </c>
      <c r="C43" s="32">
        <v>16646</v>
      </c>
      <c r="D43" s="32">
        <v>15463</v>
      </c>
      <c r="E43" s="32">
        <v>12353</v>
      </c>
      <c r="F43" s="33">
        <f t="shared" si="9"/>
        <v>-0.20112526676582809</v>
      </c>
      <c r="G43" s="32">
        <f t="shared" si="6"/>
        <v>-3110</v>
      </c>
      <c r="H43" s="33">
        <f t="shared" si="7"/>
        <v>2.8227234608467943E-2</v>
      </c>
      <c r="I43" s="30"/>
      <c r="J43" s="32">
        <v>54446</v>
      </c>
      <c r="K43" s="32">
        <v>64481</v>
      </c>
      <c r="L43" s="32">
        <v>66281</v>
      </c>
      <c r="M43" s="32">
        <v>57771</v>
      </c>
      <c r="N43" s="33">
        <f t="shared" si="10"/>
        <v>-0.1283927520707292</v>
      </c>
      <c r="O43" s="32">
        <f t="shared" si="11"/>
        <v>-8510</v>
      </c>
      <c r="P43" s="33">
        <f t="shared" si="8"/>
        <v>3.2510154675202331E-2</v>
      </c>
    </row>
    <row r="44" spans="1:16" x14ac:dyDescent="0.25">
      <c r="A44" s="31" t="s">
        <v>36</v>
      </c>
      <c r="B44" s="32">
        <v>3424</v>
      </c>
      <c r="C44" s="32">
        <v>1724</v>
      </c>
      <c r="D44" s="32">
        <v>3274</v>
      </c>
      <c r="E44" s="32">
        <v>1549</v>
      </c>
      <c r="F44" s="33">
        <f t="shared" si="9"/>
        <v>-0.5268784361637141</v>
      </c>
      <c r="G44" s="32">
        <f t="shared" si="6"/>
        <v>-1725</v>
      </c>
      <c r="H44" s="33">
        <f t="shared" si="7"/>
        <v>3.5395439495277941E-3</v>
      </c>
      <c r="I44" s="30"/>
      <c r="J44" s="32">
        <v>25484</v>
      </c>
      <c r="K44" s="32">
        <v>28433</v>
      </c>
      <c r="L44" s="32">
        <v>29368</v>
      </c>
      <c r="M44" s="32">
        <v>27087</v>
      </c>
      <c r="N44" s="33">
        <f t="shared" si="10"/>
        <v>-7.7669572323617597E-2</v>
      </c>
      <c r="O44" s="32">
        <f t="shared" si="11"/>
        <v>-2281</v>
      </c>
      <c r="P44" s="33">
        <f t="shared" si="8"/>
        <v>1.524298626797538E-2</v>
      </c>
    </row>
    <row r="45" spans="1:16" x14ac:dyDescent="0.25">
      <c r="A45" s="31" t="s">
        <v>37</v>
      </c>
      <c r="B45" s="32">
        <v>5653</v>
      </c>
      <c r="C45" s="32">
        <v>3875</v>
      </c>
      <c r="D45" s="32">
        <v>3931</v>
      </c>
      <c r="E45" s="32">
        <v>4010</v>
      </c>
      <c r="F45" s="33">
        <f t="shared" si="9"/>
        <v>2.0096667514627242E-2</v>
      </c>
      <c r="G45" s="32">
        <f t="shared" si="6"/>
        <v>79</v>
      </c>
      <c r="H45" s="33">
        <f t="shared" si="7"/>
        <v>9.1630543819279896E-3</v>
      </c>
      <c r="I45" s="30"/>
      <c r="J45" s="32">
        <v>37128</v>
      </c>
      <c r="K45" s="32">
        <v>39581</v>
      </c>
      <c r="L45" s="32">
        <v>31028</v>
      </c>
      <c r="M45" s="32">
        <v>31834</v>
      </c>
      <c r="N45" s="33">
        <f t="shared" si="10"/>
        <v>2.5976537321129367E-2</v>
      </c>
      <c r="O45" s="32">
        <f t="shared" si="11"/>
        <v>806</v>
      </c>
      <c r="P45" s="33">
        <f t="shared" si="8"/>
        <v>1.791432144034881E-2</v>
      </c>
    </row>
    <row r="46" spans="1:16" x14ac:dyDescent="0.25">
      <c r="A46" s="31" t="s">
        <v>38</v>
      </c>
      <c r="B46" s="32">
        <v>2013</v>
      </c>
      <c r="C46" s="32">
        <v>2573</v>
      </c>
      <c r="D46" s="32">
        <v>1956</v>
      </c>
      <c r="E46" s="32">
        <v>1911</v>
      </c>
      <c r="F46" s="33">
        <f t="shared" si="9"/>
        <v>-2.3006134969325132E-2</v>
      </c>
      <c r="G46" s="32">
        <f t="shared" si="6"/>
        <v>-45</v>
      </c>
      <c r="H46" s="33">
        <f t="shared" si="7"/>
        <v>4.3667323999661816E-3</v>
      </c>
      <c r="I46" s="30"/>
      <c r="J46" s="32">
        <v>9312</v>
      </c>
      <c r="K46" s="32">
        <v>10346</v>
      </c>
      <c r="L46" s="32">
        <v>8589</v>
      </c>
      <c r="M46" s="32">
        <v>9645</v>
      </c>
      <c r="N46" s="33">
        <f t="shared" si="10"/>
        <v>0.12294795668878788</v>
      </c>
      <c r="O46" s="32">
        <f t="shared" si="11"/>
        <v>1056</v>
      </c>
      <c r="P46" s="33">
        <f t="shared" si="8"/>
        <v>5.4276443517046009E-3</v>
      </c>
    </row>
    <row r="47" spans="1:16" x14ac:dyDescent="0.25">
      <c r="A47" s="31" t="s">
        <v>39</v>
      </c>
      <c r="B47" s="32">
        <v>1445</v>
      </c>
      <c r="C47" s="32">
        <v>1639</v>
      </c>
      <c r="D47" s="32">
        <v>1708</v>
      </c>
      <c r="E47" s="32">
        <v>1677</v>
      </c>
      <c r="F47" s="33">
        <f t="shared" si="9"/>
        <v>-1.8149882903981229E-2</v>
      </c>
      <c r="G47" s="32">
        <f t="shared" si="6"/>
        <v>-31</v>
      </c>
      <c r="H47" s="33">
        <f t="shared" si="7"/>
        <v>3.8320304734397099E-3</v>
      </c>
      <c r="I47" s="30"/>
      <c r="J47" s="32">
        <v>5780</v>
      </c>
      <c r="K47" s="32">
        <v>8578</v>
      </c>
      <c r="L47" s="32">
        <v>8140</v>
      </c>
      <c r="M47" s="32">
        <v>9090</v>
      </c>
      <c r="N47" s="33">
        <f t="shared" si="10"/>
        <v>0.11670761670761665</v>
      </c>
      <c r="O47" s="32">
        <f t="shared" si="11"/>
        <v>950</v>
      </c>
      <c r="P47" s="33">
        <f t="shared" si="8"/>
        <v>5.1153226705023145E-3</v>
      </c>
    </row>
    <row r="48" spans="1:16" x14ac:dyDescent="0.25">
      <c r="A48" s="31" t="s">
        <v>40</v>
      </c>
      <c r="B48" s="32">
        <v>1958</v>
      </c>
      <c r="C48" s="32">
        <v>1967</v>
      </c>
      <c r="D48" s="32">
        <v>1795</v>
      </c>
      <c r="E48" s="32">
        <v>2172</v>
      </c>
      <c r="F48" s="33">
        <f t="shared" si="9"/>
        <v>0.21002785515320332</v>
      </c>
      <c r="G48" s="32">
        <f t="shared" si="6"/>
        <v>377</v>
      </c>
      <c r="H48" s="33">
        <f t="shared" si="7"/>
        <v>4.9631307026303225E-3</v>
      </c>
      <c r="I48" s="30"/>
      <c r="J48" s="32">
        <v>4936</v>
      </c>
      <c r="K48" s="32">
        <v>4855</v>
      </c>
      <c r="L48" s="32">
        <v>4584</v>
      </c>
      <c r="M48" s="32">
        <v>6101</v>
      </c>
      <c r="N48" s="33">
        <f t="shared" si="10"/>
        <v>0.33093368237347298</v>
      </c>
      <c r="O48" s="32">
        <f t="shared" si="11"/>
        <v>1517</v>
      </c>
      <c r="P48" s="33">
        <f t="shared" si="8"/>
        <v>3.4332875261534235E-3</v>
      </c>
    </row>
    <row r="49" spans="1:16" x14ac:dyDescent="0.25">
      <c r="A49" s="31" t="s">
        <v>41</v>
      </c>
      <c r="B49" s="32">
        <v>2340</v>
      </c>
      <c r="C49" s="32">
        <v>2462</v>
      </c>
      <c r="D49" s="32">
        <v>1726</v>
      </c>
      <c r="E49" s="32">
        <v>1759</v>
      </c>
      <c r="F49" s="33">
        <f t="shared" si="9"/>
        <v>1.9119351100811199E-2</v>
      </c>
      <c r="G49" s="32">
        <f t="shared" si="6"/>
        <v>33</v>
      </c>
      <c r="H49" s="33">
        <f t="shared" si="7"/>
        <v>4.0194046528207808E-3</v>
      </c>
      <c r="I49" s="30"/>
      <c r="J49" s="32">
        <v>11256</v>
      </c>
      <c r="K49" s="32">
        <v>12287</v>
      </c>
      <c r="L49" s="32">
        <v>8853</v>
      </c>
      <c r="M49" s="32">
        <v>8797</v>
      </c>
      <c r="N49" s="33">
        <f t="shared" si="10"/>
        <v>-6.3255393651869829E-3</v>
      </c>
      <c r="O49" s="32">
        <f t="shared" si="11"/>
        <v>-56</v>
      </c>
      <c r="P49" s="33">
        <f t="shared" si="8"/>
        <v>4.9504393324982243E-3</v>
      </c>
    </row>
    <row r="50" spans="1:16" x14ac:dyDescent="0.25">
      <c r="A50" s="31" t="s">
        <v>42</v>
      </c>
      <c r="B50" s="32">
        <v>3282</v>
      </c>
      <c r="C50" s="32">
        <v>3262</v>
      </c>
      <c r="D50" s="32">
        <v>3344</v>
      </c>
      <c r="E50" s="32">
        <v>3197</v>
      </c>
      <c r="F50" s="33">
        <f t="shared" si="9"/>
        <v>-4.3959330143540698E-2</v>
      </c>
      <c r="G50" s="32">
        <f t="shared" si="6"/>
        <v>-147</v>
      </c>
      <c r="H50" s="33">
        <f t="shared" si="7"/>
        <v>7.3053079448937106E-3</v>
      </c>
      <c r="I50" s="30"/>
      <c r="J50" s="32">
        <v>9524</v>
      </c>
      <c r="K50" s="32">
        <v>12227</v>
      </c>
      <c r="L50" s="32">
        <v>11698</v>
      </c>
      <c r="M50" s="32">
        <v>12983</v>
      </c>
      <c r="N50" s="33">
        <f t="shared" si="10"/>
        <v>0.10984783723713454</v>
      </c>
      <c r="O50" s="32">
        <f t="shared" si="11"/>
        <v>1285</v>
      </c>
      <c r="P50" s="33">
        <f t="shared" si="8"/>
        <v>7.3060763730617767E-3</v>
      </c>
    </row>
    <row r="51" spans="1:16" x14ac:dyDescent="0.25">
      <c r="A51" s="31" t="s">
        <v>43</v>
      </c>
      <c r="B51" s="32">
        <v>8091</v>
      </c>
      <c r="C51" s="32">
        <v>11496</v>
      </c>
      <c r="D51" s="32">
        <v>10048</v>
      </c>
      <c r="E51" s="32">
        <v>9440</v>
      </c>
      <c r="F51" s="33">
        <f t="shared" si="9"/>
        <v>-6.0509554140127375E-2</v>
      </c>
      <c r="G51" s="32">
        <f t="shared" si="6"/>
        <v>-608</v>
      </c>
      <c r="H51" s="33">
        <f t="shared" si="7"/>
        <v>2.1570881138503795E-2</v>
      </c>
      <c r="I51" s="30"/>
      <c r="J51" s="32">
        <v>35744</v>
      </c>
      <c r="K51" s="32">
        <v>48516</v>
      </c>
      <c r="L51" s="32">
        <v>50683</v>
      </c>
      <c r="M51" s="32">
        <v>52431</v>
      </c>
      <c r="N51" s="33">
        <f t="shared" si="10"/>
        <v>3.4488881873606436E-2</v>
      </c>
      <c r="O51" s="32">
        <f t="shared" si="11"/>
        <v>1748</v>
      </c>
      <c r="P51" s="33">
        <f t="shared" si="8"/>
        <v>2.9505113634445197E-2</v>
      </c>
    </row>
    <row r="52" spans="1:16" x14ac:dyDescent="0.25">
      <c r="A52" s="31" t="s">
        <v>44</v>
      </c>
      <c r="B52" s="32">
        <v>5655</v>
      </c>
      <c r="C52" s="32">
        <v>4568</v>
      </c>
      <c r="D52" s="32">
        <v>5450</v>
      </c>
      <c r="E52" s="32">
        <v>5656</v>
      </c>
      <c r="F52" s="33">
        <f t="shared" si="9"/>
        <v>3.7798165137614692E-2</v>
      </c>
      <c r="G52" s="32">
        <f t="shared" si="6"/>
        <v>206</v>
      </c>
      <c r="H52" s="33">
        <f t="shared" si="7"/>
        <v>1.2924248275357781E-2</v>
      </c>
      <c r="I52" s="30"/>
      <c r="J52" s="32">
        <v>17103</v>
      </c>
      <c r="K52" s="32">
        <v>15805</v>
      </c>
      <c r="L52" s="32">
        <v>16596</v>
      </c>
      <c r="M52" s="32">
        <v>17314</v>
      </c>
      <c r="N52" s="33">
        <f t="shared" si="10"/>
        <v>4.3263436972764469E-2</v>
      </c>
      <c r="O52" s="32">
        <f t="shared" si="11"/>
        <v>718</v>
      </c>
      <c r="P52" s="33">
        <f t="shared" si="8"/>
        <v>9.7433109699754765E-3</v>
      </c>
    </row>
    <row r="53" spans="1:16" x14ac:dyDescent="0.25">
      <c r="A53" s="52" t="s">
        <v>45</v>
      </c>
      <c r="B53" s="32">
        <v>834</v>
      </c>
      <c r="C53" s="32">
        <v>619</v>
      </c>
      <c r="D53" s="32">
        <v>845</v>
      </c>
      <c r="E53" s="32">
        <v>636</v>
      </c>
      <c r="F53" s="33">
        <f t="shared" si="9"/>
        <v>-0.24733727810650885</v>
      </c>
      <c r="G53" s="32">
        <f t="shared" si="6"/>
        <v>-209</v>
      </c>
      <c r="H53" s="33">
        <f t="shared" si="7"/>
        <v>1.4532924156873319E-3</v>
      </c>
      <c r="I53" s="30"/>
      <c r="J53" s="32">
        <v>3531</v>
      </c>
      <c r="K53" s="32">
        <v>3146</v>
      </c>
      <c r="L53" s="32">
        <v>3135</v>
      </c>
      <c r="M53" s="32">
        <v>2621</v>
      </c>
      <c r="N53" s="33">
        <f t="shared" si="10"/>
        <v>-0.1639553429027113</v>
      </c>
      <c r="O53" s="32">
        <f t="shared" si="11"/>
        <v>-514</v>
      </c>
      <c r="P53" s="33">
        <f t="shared" si="8"/>
        <v>1.4749461737498973E-3</v>
      </c>
    </row>
    <row r="54" spans="1:16" x14ac:dyDescent="0.25">
      <c r="A54" s="34" t="s">
        <v>46</v>
      </c>
      <c r="B54" s="35">
        <f>B29-SUM(B30:B53)</f>
        <v>24131</v>
      </c>
      <c r="C54" s="35">
        <f>C29-SUM(C30:C53)</f>
        <v>19692</v>
      </c>
      <c r="D54" s="35">
        <f>D29-SUM(D30:D53)</f>
        <v>22288</v>
      </c>
      <c r="E54" s="35">
        <f>E29-SUM(E30:E53)</f>
        <v>19532</v>
      </c>
      <c r="F54" s="36">
        <f t="shared" si="9"/>
        <v>-0.123653984206748</v>
      </c>
      <c r="G54" s="35">
        <f t="shared" si="6"/>
        <v>-2756</v>
      </c>
      <c r="H54" s="36">
        <f t="shared" si="7"/>
        <v>4.4631615508183911E-2</v>
      </c>
      <c r="I54" s="30"/>
      <c r="J54" s="35">
        <f>J29-SUM(J30:J53)</f>
        <v>98328</v>
      </c>
      <c r="K54" s="35">
        <f>K29-SUM(K30:K53)</f>
        <v>84637</v>
      </c>
      <c r="L54" s="35">
        <f>L29-SUM(L30:L53)</f>
        <v>91685</v>
      </c>
      <c r="M54" s="35">
        <f>M29-SUM(M30:M53)</f>
        <v>86823</v>
      </c>
      <c r="N54" s="36">
        <f t="shared" si="10"/>
        <v>-5.3029394121175799E-2</v>
      </c>
      <c r="O54" s="35">
        <f t="shared" si="11"/>
        <v>-4862</v>
      </c>
      <c r="P54" s="36">
        <f t="shared" si="8"/>
        <v>4.8858928517164189E-2</v>
      </c>
    </row>
    <row r="55" spans="1:16" ht="21" x14ac:dyDescent="0.35">
      <c r="A55" s="53" t="s">
        <v>47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5"/>
    </row>
    <row r="56" spans="1:16" x14ac:dyDescent="0.25">
      <c r="A56" s="10"/>
      <c r="B56" s="11" t="s">
        <v>145</v>
      </c>
      <c r="C56" s="12"/>
      <c r="D56" s="12"/>
      <c r="E56" s="12"/>
      <c r="F56" s="12"/>
      <c r="G56" s="12"/>
      <c r="H56" s="13"/>
      <c r="I56" s="14"/>
      <c r="J56" s="11" t="str">
        <f>J$5</f>
        <v>acumulado abril</v>
      </c>
      <c r="K56" s="12"/>
      <c r="L56" s="12"/>
      <c r="M56" s="12"/>
      <c r="N56" s="12"/>
      <c r="O56" s="12"/>
      <c r="P56" s="13"/>
    </row>
    <row r="57" spans="1:16" x14ac:dyDescent="0.25">
      <c r="A57" s="15"/>
      <c r="B57" s="17">
        <f>B$6</f>
        <v>2023</v>
      </c>
      <c r="C57" s="17">
        <f>C$6</f>
        <v>2024</v>
      </c>
      <c r="D57" s="17">
        <f>D$6</f>
        <v>2025</v>
      </c>
      <c r="E57" s="17">
        <f>E$6</f>
        <v>2026</v>
      </c>
      <c r="F57" s="17" t="str">
        <f>CONCATENATE("var ",RIGHT(E57,2),"/",RIGHT(D57,2))</f>
        <v>var 26/25</v>
      </c>
      <c r="G57" s="17" t="str">
        <f>CONCATENATE("dif ",RIGHT(E57,2),"-",RIGHT(D57,2))</f>
        <v>dif 26-25</v>
      </c>
      <c r="H57" s="17" t="str">
        <f>CONCATENATE("cuota ",RIGHT(E57,2))</f>
        <v>cuota 26</v>
      </c>
      <c r="I57" s="18"/>
      <c r="J57" s="17">
        <f>J$6</f>
        <v>2023</v>
      </c>
      <c r="K57" s="17">
        <f>K$6</f>
        <v>2024</v>
      </c>
      <c r="L57" s="17">
        <f>L$6</f>
        <v>2025</v>
      </c>
      <c r="M57" s="17">
        <f>M$6</f>
        <v>2026</v>
      </c>
      <c r="N57" s="17" t="str">
        <f>CONCATENATE("var ",RIGHT(M57,2),"/",RIGHT(L57,2))</f>
        <v>var 26/25</v>
      </c>
      <c r="O57" s="17" t="str">
        <f>CONCATENATE("dif ",RIGHT(M57,2),"-",RIGHT(L57,2))</f>
        <v>dif 26-25</v>
      </c>
      <c r="P57" s="17" t="str">
        <f>CONCATENATE("cuota ",RIGHT(M57,2))</f>
        <v>cuota 26</v>
      </c>
    </row>
    <row r="58" spans="1:16" x14ac:dyDescent="0.25">
      <c r="A58" s="19" t="s">
        <v>48</v>
      </c>
      <c r="B58" s="20">
        <v>445687</v>
      </c>
      <c r="C58" s="20">
        <v>437150</v>
      </c>
      <c r="D58" s="20">
        <v>458510</v>
      </c>
      <c r="E58" s="20">
        <v>437627</v>
      </c>
      <c r="F58" s="21">
        <f>E58/D58-1</f>
        <v>-4.5545353427406177E-2</v>
      </c>
      <c r="G58" s="20">
        <f t="shared" ref="G58:G68" si="12">E58-D58</f>
        <v>-20883</v>
      </c>
      <c r="H58" s="21">
        <f t="shared" ref="H58:H68" si="13">E58/$E$58</f>
        <v>1</v>
      </c>
      <c r="I58" s="22"/>
      <c r="J58" s="20">
        <v>1700823</v>
      </c>
      <c r="K58" s="20">
        <v>1790930</v>
      </c>
      <c r="L58" s="20">
        <v>1783504</v>
      </c>
      <c r="M58" s="20">
        <v>1777014</v>
      </c>
      <c r="N58" s="21">
        <f>M58/L58-1</f>
        <v>-3.638904089926398E-3</v>
      </c>
      <c r="O58" s="20">
        <f>M58-L58</f>
        <v>-6490</v>
      </c>
      <c r="P58" s="21">
        <f t="shared" ref="P58:P68" si="14">M58/$M$58</f>
        <v>1</v>
      </c>
    </row>
    <row r="59" spans="1:16" x14ac:dyDescent="0.25">
      <c r="A59" s="56" t="s">
        <v>49</v>
      </c>
      <c r="B59" s="57">
        <v>167625</v>
      </c>
      <c r="C59" s="57">
        <v>158852</v>
      </c>
      <c r="D59" s="57">
        <v>165261</v>
      </c>
      <c r="E59" s="57">
        <v>152086</v>
      </c>
      <c r="F59" s="58">
        <f t="shared" ref="F59:F68" si="15">E59/D59-1</f>
        <v>-7.9722378540611483E-2</v>
      </c>
      <c r="G59" s="57">
        <f t="shared" si="12"/>
        <v>-13175</v>
      </c>
      <c r="H59" s="58">
        <f t="shared" si="13"/>
        <v>0.3475242615286534</v>
      </c>
      <c r="I59" s="59"/>
      <c r="J59" s="57">
        <v>608370</v>
      </c>
      <c r="K59" s="57">
        <v>640322</v>
      </c>
      <c r="L59" s="57">
        <v>618160</v>
      </c>
      <c r="M59" s="57">
        <v>613839</v>
      </c>
      <c r="N59" s="58">
        <f t="shared" ref="N59:N68" si="16">M59/L59-1</f>
        <v>-6.9900996505759538E-3</v>
      </c>
      <c r="O59" s="57">
        <f t="shared" ref="O59:O68" si="17">M59-L59</f>
        <v>-4321</v>
      </c>
      <c r="P59" s="58">
        <f t="shared" si="14"/>
        <v>0.34543284408564029</v>
      </c>
    </row>
    <row r="60" spans="1:16" x14ac:dyDescent="0.25">
      <c r="A60" s="31" t="s">
        <v>50</v>
      </c>
      <c r="B60" s="32">
        <v>112901</v>
      </c>
      <c r="C60" s="32">
        <v>113542</v>
      </c>
      <c r="D60" s="32">
        <v>115519</v>
      </c>
      <c r="E60" s="32">
        <v>119018</v>
      </c>
      <c r="F60" s="33">
        <f t="shared" si="15"/>
        <v>3.0289389624217566E-2</v>
      </c>
      <c r="G60" s="32">
        <f t="shared" si="12"/>
        <v>3499</v>
      </c>
      <c r="H60" s="33">
        <f t="shared" si="13"/>
        <v>0.2719621961167844</v>
      </c>
      <c r="I60" s="30"/>
      <c r="J60" s="32">
        <v>431484</v>
      </c>
      <c r="K60" s="32">
        <v>450858</v>
      </c>
      <c r="L60" s="32">
        <v>462494</v>
      </c>
      <c r="M60" s="32">
        <v>475218</v>
      </c>
      <c r="N60" s="33">
        <f>M60/L60-1</f>
        <v>2.7511708259999157E-2</v>
      </c>
      <c r="O60" s="32">
        <f>M60-L60</f>
        <v>12724</v>
      </c>
      <c r="P60" s="33">
        <f t="shared" si="14"/>
        <v>0.26742501747313191</v>
      </c>
    </row>
    <row r="61" spans="1:16" x14ac:dyDescent="0.25">
      <c r="A61" s="60" t="s">
        <v>51</v>
      </c>
      <c r="B61" s="61">
        <v>4452</v>
      </c>
      <c r="C61" s="61">
        <v>3875</v>
      </c>
      <c r="D61" s="61">
        <v>3213</v>
      </c>
      <c r="E61" s="61">
        <v>3348</v>
      </c>
      <c r="F61" s="62">
        <f t="shared" si="15"/>
        <v>4.2016806722689148E-2</v>
      </c>
      <c r="G61" s="61">
        <f t="shared" si="12"/>
        <v>135</v>
      </c>
      <c r="H61" s="62">
        <f t="shared" si="13"/>
        <v>7.6503506410710489E-3</v>
      </c>
      <c r="I61" s="30"/>
      <c r="J61" s="61">
        <v>20755</v>
      </c>
      <c r="K61" s="61">
        <v>20298</v>
      </c>
      <c r="L61" s="61">
        <v>15822</v>
      </c>
      <c r="M61" s="61">
        <v>17872</v>
      </c>
      <c r="N61" s="62">
        <f t="shared" si="16"/>
        <v>0.12956642649475425</v>
      </c>
      <c r="O61" s="61">
        <f t="shared" si="17"/>
        <v>2050</v>
      </c>
      <c r="P61" s="62">
        <f t="shared" si="14"/>
        <v>1.0057320876481559E-2</v>
      </c>
    </row>
    <row r="62" spans="1:16" x14ac:dyDescent="0.25">
      <c r="A62" s="31" t="s">
        <v>52</v>
      </c>
      <c r="B62" s="32">
        <v>65148</v>
      </c>
      <c r="C62" s="32">
        <v>66545</v>
      </c>
      <c r="D62" s="32">
        <v>76454</v>
      </c>
      <c r="E62" s="32">
        <v>67747</v>
      </c>
      <c r="F62" s="33">
        <f t="shared" si="15"/>
        <v>-0.11388547361812329</v>
      </c>
      <c r="G62" s="32">
        <f t="shared" si="12"/>
        <v>-8707</v>
      </c>
      <c r="H62" s="33">
        <f t="shared" si="13"/>
        <v>0.15480534793328565</v>
      </c>
      <c r="I62" s="30"/>
      <c r="J62" s="32">
        <v>249495</v>
      </c>
      <c r="K62" s="32">
        <v>275775</v>
      </c>
      <c r="L62" s="32">
        <v>289656</v>
      </c>
      <c r="M62" s="32">
        <v>277650</v>
      </c>
      <c r="N62" s="33">
        <f t="shared" si="16"/>
        <v>-4.1449167288093447E-2</v>
      </c>
      <c r="O62" s="32">
        <f>M62-L62</f>
        <v>-12006</v>
      </c>
      <c r="P62" s="33">
        <f t="shared" si="14"/>
        <v>0.15624525186633306</v>
      </c>
    </row>
    <row r="63" spans="1:16" x14ac:dyDescent="0.25">
      <c r="A63" s="31" t="s">
        <v>53</v>
      </c>
      <c r="B63" s="32">
        <v>26292</v>
      </c>
      <c r="C63" s="32">
        <v>20460</v>
      </c>
      <c r="D63" s="32">
        <v>24747</v>
      </c>
      <c r="E63" s="32">
        <v>20192</v>
      </c>
      <c r="F63" s="33">
        <f t="shared" si="15"/>
        <v>-0.18406271467248558</v>
      </c>
      <c r="G63" s="32">
        <f t="shared" si="12"/>
        <v>-4555</v>
      </c>
      <c r="H63" s="33">
        <f t="shared" si="13"/>
        <v>4.6139749147104725E-2</v>
      </c>
      <c r="I63" s="30"/>
      <c r="J63" s="32">
        <v>83965</v>
      </c>
      <c r="K63" s="32">
        <v>76840</v>
      </c>
      <c r="L63" s="32">
        <v>85109</v>
      </c>
      <c r="M63" s="32">
        <v>73410</v>
      </c>
      <c r="N63" s="33">
        <f t="shared" si="16"/>
        <v>-0.13745902313503855</v>
      </c>
      <c r="O63" s="32">
        <f t="shared" si="17"/>
        <v>-11699</v>
      </c>
      <c r="P63" s="33">
        <f t="shared" si="14"/>
        <v>4.1310873183891629E-2</v>
      </c>
    </row>
    <row r="64" spans="1:16" x14ac:dyDescent="0.25">
      <c r="A64" s="31" t="s">
        <v>54</v>
      </c>
      <c r="B64" s="32">
        <v>19154</v>
      </c>
      <c r="C64" s="32">
        <v>19029</v>
      </c>
      <c r="D64" s="32">
        <v>20857</v>
      </c>
      <c r="E64" s="32">
        <v>23055</v>
      </c>
      <c r="F64" s="33">
        <f t="shared" si="15"/>
        <v>0.1053842834539962</v>
      </c>
      <c r="G64" s="32">
        <f t="shared" si="12"/>
        <v>2198</v>
      </c>
      <c r="H64" s="33">
        <f t="shared" si="13"/>
        <v>5.2681850068665784E-2</v>
      </c>
      <c r="I64" s="30"/>
      <c r="J64" s="32">
        <v>90712</v>
      </c>
      <c r="K64" s="32">
        <v>88028</v>
      </c>
      <c r="L64" s="32">
        <v>97268</v>
      </c>
      <c r="M64" s="32">
        <v>107242</v>
      </c>
      <c r="N64" s="33">
        <f t="shared" si="16"/>
        <v>0.10254143192005594</v>
      </c>
      <c r="O64" s="32">
        <f t="shared" si="17"/>
        <v>9974</v>
      </c>
      <c r="P64" s="33">
        <f t="shared" si="14"/>
        <v>6.034955267656867E-2</v>
      </c>
    </row>
    <row r="65" spans="1:16" x14ac:dyDescent="0.25">
      <c r="A65" s="31" t="s">
        <v>55</v>
      </c>
      <c r="B65" s="32">
        <v>5170</v>
      </c>
      <c r="C65" s="32">
        <v>5054</v>
      </c>
      <c r="D65" s="32">
        <v>4308</v>
      </c>
      <c r="E65" s="32">
        <v>4860</v>
      </c>
      <c r="F65" s="33">
        <f t="shared" si="15"/>
        <v>0.12813370473537611</v>
      </c>
      <c r="G65" s="32">
        <f t="shared" si="12"/>
        <v>552</v>
      </c>
      <c r="H65" s="33">
        <f t="shared" si="13"/>
        <v>1.1105347704780555E-2</v>
      </c>
      <c r="I65" s="30"/>
      <c r="J65" s="32">
        <v>21489</v>
      </c>
      <c r="K65" s="32">
        <v>20242</v>
      </c>
      <c r="L65" s="32">
        <v>19155</v>
      </c>
      <c r="M65" s="32">
        <v>18958</v>
      </c>
      <c r="N65" s="33">
        <f t="shared" si="16"/>
        <v>-1.0284521012790426E-2</v>
      </c>
      <c r="O65" s="32">
        <f>M65-L65</f>
        <v>-197</v>
      </c>
      <c r="P65" s="33">
        <f t="shared" si="14"/>
        <v>1.0668458436455763E-2</v>
      </c>
    </row>
    <row r="66" spans="1:16" x14ac:dyDescent="0.25">
      <c r="A66" s="31" t="s">
        <v>56</v>
      </c>
      <c r="B66" s="32">
        <v>23484</v>
      </c>
      <c r="C66" s="32">
        <v>22205</v>
      </c>
      <c r="D66" s="32">
        <v>23503</v>
      </c>
      <c r="E66" s="32">
        <v>23510</v>
      </c>
      <c r="F66" s="33">
        <f t="shared" si="15"/>
        <v>2.9783431902319357E-4</v>
      </c>
      <c r="G66" s="32">
        <f t="shared" si="12"/>
        <v>7</v>
      </c>
      <c r="H66" s="33">
        <f t="shared" si="13"/>
        <v>5.3721548259133917E-2</v>
      </c>
      <c r="I66" s="30"/>
      <c r="J66" s="32">
        <v>90749</v>
      </c>
      <c r="K66" s="32">
        <v>96672</v>
      </c>
      <c r="L66" s="32">
        <v>93370</v>
      </c>
      <c r="M66" s="32">
        <v>92934</v>
      </c>
      <c r="N66" s="33">
        <f t="shared" si="16"/>
        <v>-4.6695940880367992E-3</v>
      </c>
      <c r="O66" s="32">
        <f t="shared" si="17"/>
        <v>-436</v>
      </c>
      <c r="P66" s="33">
        <f t="shared" si="14"/>
        <v>5.2297843460996932E-2</v>
      </c>
    </row>
    <row r="67" spans="1:16" x14ac:dyDescent="0.25">
      <c r="A67" s="52" t="s">
        <v>57</v>
      </c>
      <c r="B67" s="39">
        <v>11699</v>
      </c>
      <c r="C67" s="39">
        <v>17811</v>
      </c>
      <c r="D67" s="39">
        <v>15445</v>
      </c>
      <c r="E67" s="39">
        <v>15554</v>
      </c>
      <c r="F67" s="40">
        <f t="shared" si="15"/>
        <v>7.0573000971188016E-3</v>
      </c>
      <c r="G67" s="39">
        <f t="shared" si="12"/>
        <v>109</v>
      </c>
      <c r="H67" s="40">
        <f t="shared" si="13"/>
        <v>3.5541682757233899E-2</v>
      </c>
      <c r="I67" s="30"/>
      <c r="J67" s="39">
        <v>64172</v>
      </c>
      <c r="K67" s="39">
        <v>78533</v>
      </c>
      <c r="L67" s="39">
        <v>61659</v>
      </c>
      <c r="M67" s="39">
        <v>64987</v>
      </c>
      <c r="N67" s="40">
        <f t="shared" si="16"/>
        <v>5.3974277883196198E-2</v>
      </c>
      <c r="O67" s="39">
        <f>M67-L67</f>
        <v>3328</v>
      </c>
      <c r="P67" s="40">
        <f t="shared" si="14"/>
        <v>3.6570899272599988E-2</v>
      </c>
    </row>
    <row r="68" spans="1:16" x14ac:dyDescent="0.25">
      <c r="A68" s="63" t="s">
        <v>58</v>
      </c>
      <c r="B68" s="64">
        <f>B58-SUM(B59:B67)</f>
        <v>9762</v>
      </c>
      <c r="C68" s="64">
        <f>C58-SUM(C59:C67)</f>
        <v>9777</v>
      </c>
      <c r="D68" s="64">
        <f>D58-SUM(D59:D67)</f>
        <v>9203</v>
      </c>
      <c r="E68" s="64">
        <f>E58-SUM(E59:E67)</f>
        <v>8257</v>
      </c>
      <c r="F68" s="65">
        <f t="shared" si="15"/>
        <v>-0.10279256764098665</v>
      </c>
      <c r="G68" s="64">
        <f t="shared" si="12"/>
        <v>-946</v>
      </c>
      <c r="H68" s="65">
        <f t="shared" si="13"/>
        <v>1.8867665843286634E-2</v>
      </c>
      <c r="I68" s="30"/>
      <c r="J68" s="64">
        <f>J58-SUM(J59:J67)</f>
        <v>39632</v>
      </c>
      <c r="K68" s="64">
        <f>K58-SUM(K59:K67)</f>
        <v>43362</v>
      </c>
      <c r="L68" s="64">
        <f>L58-SUM(L59:L67)</f>
        <v>40811</v>
      </c>
      <c r="M68" s="64">
        <f>M58-SUM(M59:M67)</f>
        <v>34904</v>
      </c>
      <c r="N68" s="65">
        <f t="shared" si="16"/>
        <v>-0.14474038862071503</v>
      </c>
      <c r="O68" s="64">
        <f t="shared" si="17"/>
        <v>-5907</v>
      </c>
      <c r="P68" s="65">
        <f t="shared" si="14"/>
        <v>1.9641938667900198E-2</v>
      </c>
    </row>
    <row r="69" spans="1:16" ht="21" x14ac:dyDescent="0.35">
      <c r="A69" s="66" t="s">
        <v>59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</row>
    <row r="70" spans="1:16" x14ac:dyDescent="0.25">
      <c r="A70" s="67"/>
      <c r="B70" s="11" t="s">
        <v>145</v>
      </c>
      <c r="C70" s="12"/>
      <c r="D70" s="12"/>
      <c r="E70" s="12"/>
      <c r="F70" s="12"/>
      <c r="G70" s="12"/>
      <c r="H70" s="13"/>
      <c r="I70" s="68"/>
      <c r="J70" s="11" t="str">
        <f>J$5</f>
        <v>acumulado abril</v>
      </c>
      <c r="K70" s="12"/>
      <c r="L70" s="12"/>
      <c r="M70" s="12"/>
      <c r="N70" s="12"/>
      <c r="O70" s="12"/>
      <c r="P70" s="13"/>
    </row>
    <row r="71" spans="1:16" x14ac:dyDescent="0.25">
      <c r="A71" s="15"/>
      <c r="B71" s="17">
        <f>B$6</f>
        <v>2023</v>
      </c>
      <c r="C71" s="17">
        <f>C$6</f>
        <v>2024</v>
      </c>
      <c r="D71" s="17">
        <f>D$6</f>
        <v>2025</v>
      </c>
      <c r="E71" s="17">
        <f>E$6</f>
        <v>2026</v>
      </c>
      <c r="F71" s="17" t="str">
        <f>CONCATENATE("var ",RIGHT(E71,2),"/",RIGHT(D71,2))</f>
        <v>var 26/25</v>
      </c>
      <c r="G71" s="17" t="str">
        <f>CONCATENATE("dif ",RIGHT(E71,2),"-",RIGHT(D71,2))</f>
        <v>dif 26-25</v>
      </c>
      <c r="H71" s="17" t="str">
        <f>CONCATENATE("cuota ",RIGHT(E71,2))</f>
        <v>cuota 26</v>
      </c>
      <c r="I71" s="69"/>
      <c r="J71" s="17">
        <f>J$6</f>
        <v>2023</v>
      </c>
      <c r="K71" s="17">
        <f>K$6</f>
        <v>2024</v>
      </c>
      <c r="L71" s="17">
        <f>L$6</f>
        <v>2025</v>
      </c>
      <c r="M71" s="17">
        <f>M$6</f>
        <v>2026</v>
      </c>
      <c r="N71" s="17" t="str">
        <f>CONCATENATE("var ",RIGHT(M71,2),"/",RIGHT(L71,2))</f>
        <v>var 26/25</v>
      </c>
      <c r="O71" s="17" t="str">
        <f>CONCATENATE("dif ",RIGHT(M71,2),"-",RIGHT(L71,2))</f>
        <v>dif 26-25</v>
      </c>
      <c r="P71" s="17" t="str">
        <f>CONCATENATE("cuota ",RIGHT(M71,2))</f>
        <v>cuota 26</v>
      </c>
    </row>
    <row r="72" spans="1:16" x14ac:dyDescent="0.25">
      <c r="A72" s="70" t="s">
        <v>4</v>
      </c>
      <c r="B72" s="71">
        <v>2706253</v>
      </c>
      <c r="C72" s="71">
        <v>2822088</v>
      </c>
      <c r="D72" s="71">
        <v>2790837</v>
      </c>
      <c r="E72" s="71">
        <v>2638559</v>
      </c>
      <c r="F72" s="72">
        <f>E72/D72-1</f>
        <v>-5.4563559247637894E-2</v>
      </c>
      <c r="G72" s="71">
        <f t="shared" ref="G72:G83" si="18">E72-D72</f>
        <v>-152278</v>
      </c>
      <c r="H72" s="72">
        <f t="shared" ref="H72:H83" si="19">E72/$E$72</f>
        <v>1</v>
      </c>
      <c r="I72" s="73"/>
      <c r="J72" s="71">
        <v>11318734</v>
      </c>
      <c r="K72" s="71">
        <v>12015114</v>
      </c>
      <c r="L72" s="71">
        <v>11636818</v>
      </c>
      <c r="M72" s="71">
        <v>11408966</v>
      </c>
      <c r="N72" s="72">
        <f>M72/L72-1</f>
        <v>-1.9580266701773597E-2</v>
      </c>
      <c r="O72" s="71">
        <f>M72-L72</f>
        <v>-227852</v>
      </c>
      <c r="P72" s="72">
        <f t="shared" ref="P72:P83" si="20">M72/$M$72</f>
        <v>1</v>
      </c>
    </row>
    <row r="73" spans="1:16" x14ac:dyDescent="0.25">
      <c r="A73" s="74" t="s">
        <v>5</v>
      </c>
      <c r="B73" s="75">
        <v>2068643</v>
      </c>
      <c r="C73" s="75">
        <v>2123390</v>
      </c>
      <c r="D73" s="75">
        <v>2043086</v>
      </c>
      <c r="E73" s="75">
        <v>1980950</v>
      </c>
      <c r="F73" s="76">
        <f t="shared" ref="F73:F83" si="21">E73/D73-1</f>
        <v>-3.0412816690046363E-2</v>
      </c>
      <c r="G73" s="75">
        <f t="shared" si="18"/>
        <v>-62136</v>
      </c>
      <c r="H73" s="76">
        <f t="shared" si="19"/>
        <v>0.75076964358197029</v>
      </c>
      <c r="I73" s="77"/>
      <c r="J73" s="75">
        <v>8572086</v>
      </c>
      <c r="K73" s="75">
        <v>8982601</v>
      </c>
      <c r="L73" s="75">
        <v>8607848</v>
      </c>
      <c r="M73" s="75">
        <v>8500376</v>
      </c>
      <c r="N73" s="76">
        <f t="shared" ref="N73:N83" si="22">M73/L73-1</f>
        <v>-1.2485350577751797E-2</v>
      </c>
      <c r="O73" s="75">
        <f t="shared" ref="O73:O83" si="23">M73-L73</f>
        <v>-107472</v>
      </c>
      <c r="P73" s="76">
        <f t="shared" si="20"/>
        <v>0.74506103357657483</v>
      </c>
    </row>
    <row r="74" spans="1:16" x14ac:dyDescent="0.25">
      <c r="A74" s="31" t="s">
        <v>6</v>
      </c>
      <c r="B74" s="32">
        <v>393462</v>
      </c>
      <c r="C74" s="32">
        <v>435639</v>
      </c>
      <c r="D74" s="32">
        <v>415992</v>
      </c>
      <c r="E74" s="32">
        <v>426128</v>
      </c>
      <c r="F74" s="33">
        <f t="shared" si="21"/>
        <v>2.4365853189484366E-2</v>
      </c>
      <c r="G74" s="32">
        <f t="shared" si="18"/>
        <v>10136</v>
      </c>
      <c r="H74" s="33">
        <f t="shared" si="19"/>
        <v>0.1615002734447098</v>
      </c>
      <c r="I74" s="78"/>
      <c r="J74" s="32">
        <v>1631301</v>
      </c>
      <c r="K74" s="32">
        <v>1756268</v>
      </c>
      <c r="L74" s="32">
        <v>1646859</v>
      </c>
      <c r="M74" s="32">
        <v>1725271</v>
      </c>
      <c r="N74" s="33">
        <f>M74/L74-1</f>
        <v>4.7613062199010292E-2</v>
      </c>
      <c r="O74" s="32">
        <f>M74-L74</f>
        <v>78412</v>
      </c>
      <c r="P74" s="33">
        <f t="shared" si="20"/>
        <v>0.1512206277063145</v>
      </c>
    </row>
    <row r="75" spans="1:16" x14ac:dyDescent="0.25">
      <c r="A75" s="31" t="s">
        <v>7</v>
      </c>
      <c r="B75" s="32">
        <v>1334351</v>
      </c>
      <c r="C75" s="32">
        <v>1367032</v>
      </c>
      <c r="D75" s="32">
        <v>1322425</v>
      </c>
      <c r="E75" s="32">
        <v>1270372</v>
      </c>
      <c r="F75" s="33">
        <f t="shared" si="21"/>
        <v>-3.93617785507685E-2</v>
      </c>
      <c r="G75" s="32">
        <f t="shared" si="18"/>
        <v>-52053</v>
      </c>
      <c r="H75" s="33">
        <f t="shared" si="19"/>
        <v>0.48146431442313781</v>
      </c>
      <c r="I75" s="78"/>
      <c r="J75" s="32">
        <v>5516529</v>
      </c>
      <c r="K75" s="32">
        <v>5819269</v>
      </c>
      <c r="L75" s="32">
        <v>5596716</v>
      </c>
      <c r="M75" s="32">
        <v>5435523</v>
      </c>
      <c r="N75" s="33">
        <f t="shared" si="22"/>
        <v>-2.8801354222726339E-2</v>
      </c>
      <c r="O75" s="32">
        <f t="shared" si="23"/>
        <v>-161193</v>
      </c>
      <c r="P75" s="33">
        <f t="shared" si="20"/>
        <v>0.4764255586351997</v>
      </c>
    </row>
    <row r="76" spans="1:16" x14ac:dyDescent="0.25">
      <c r="A76" s="31" t="s">
        <v>8</v>
      </c>
      <c r="B76" s="32">
        <v>297151</v>
      </c>
      <c r="C76" s="32">
        <v>274151</v>
      </c>
      <c r="D76" s="32">
        <v>259222</v>
      </c>
      <c r="E76" s="32">
        <v>241778</v>
      </c>
      <c r="F76" s="33">
        <f t="shared" si="21"/>
        <v>-6.7293671061869786E-2</v>
      </c>
      <c r="G76" s="32">
        <f t="shared" si="18"/>
        <v>-17444</v>
      </c>
      <c r="H76" s="33">
        <f t="shared" si="19"/>
        <v>9.1632591880643946E-2</v>
      </c>
      <c r="I76" s="78"/>
      <c r="J76" s="32">
        <v>1220307</v>
      </c>
      <c r="K76" s="32">
        <v>1193039</v>
      </c>
      <c r="L76" s="32">
        <v>1157448</v>
      </c>
      <c r="M76" s="32">
        <v>1126115</v>
      </c>
      <c r="N76" s="33">
        <f t="shared" si="22"/>
        <v>-2.7070762574215035E-2</v>
      </c>
      <c r="O76" s="32">
        <f>M76-L76</f>
        <v>-31333</v>
      </c>
      <c r="P76" s="33">
        <f t="shared" si="20"/>
        <v>9.8704387408990443E-2</v>
      </c>
    </row>
    <row r="77" spans="1:16" x14ac:dyDescent="0.25">
      <c r="A77" s="31" t="s">
        <v>9</v>
      </c>
      <c r="B77" s="32">
        <v>33163</v>
      </c>
      <c r="C77" s="32">
        <v>34691</v>
      </c>
      <c r="D77" s="32">
        <v>33228</v>
      </c>
      <c r="E77" s="32">
        <v>30513</v>
      </c>
      <c r="F77" s="33">
        <f t="shared" si="21"/>
        <v>-8.1708197905380975E-2</v>
      </c>
      <c r="G77" s="32">
        <f t="shared" si="18"/>
        <v>-2715</v>
      </c>
      <c r="H77" s="33">
        <f t="shared" si="19"/>
        <v>1.1564266707699165E-2</v>
      </c>
      <c r="I77" s="78"/>
      <c r="J77" s="32">
        <v>154023</v>
      </c>
      <c r="K77" s="32">
        <v>159825</v>
      </c>
      <c r="L77" s="32">
        <v>153505</v>
      </c>
      <c r="M77" s="32">
        <v>158078</v>
      </c>
      <c r="N77" s="33">
        <f t="shared" si="22"/>
        <v>2.9790560568059732E-2</v>
      </c>
      <c r="O77" s="32">
        <f t="shared" si="23"/>
        <v>4573</v>
      </c>
      <c r="P77" s="33">
        <f t="shared" si="20"/>
        <v>1.3855593924988469E-2</v>
      </c>
    </row>
    <row r="78" spans="1:16" x14ac:dyDescent="0.25">
      <c r="A78" s="34" t="s">
        <v>10</v>
      </c>
      <c r="B78" s="35">
        <v>10516</v>
      </c>
      <c r="C78" s="35">
        <v>11877</v>
      </c>
      <c r="D78" s="35">
        <v>12219</v>
      </c>
      <c r="E78" s="35">
        <v>12159</v>
      </c>
      <c r="F78" s="36">
        <f t="shared" si="21"/>
        <v>-4.9103854652590151E-3</v>
      </c>
      <c r="G78" s="35">
        <f t="shared" si="18"/>
        <v>-60</v>
      </c>
      <c r="H78" s="36">
        <f t="shared" si="19"/>
        <v>4.6081971257796398E-3</v>
      </c>
      <c r="I78" s="78"/>
      <c r="J78" s="35">
        <v>49926</v>
      </c>
      <c r="K78" s="35">
        <v>54200</v>
      </c>
      <c r="L78" s="35">
        <v>53320</v>
      </c>
      <c r="M78" s="35">
        <v>55389</v>
      </c>
      <c r="N78" s="36">
        <f t="shared" si="22"/>
        <v>3.8803450862715749E-2</v>
      </c>
      <c r="O78" s="35">
        <f t="shared" si="23"/>
        <v>2069</v>
      </c>
      <c r="P78" s="36">
        <f t="shared" si="20"/>
        <v>4.8548659010816579E-3</v>
      </c>
    </row>
    <row r="79" spans="1:16" x14ac:dyDescent="0.25">
      <c r="A79" s="74" t="s">
        <v>11</v>
      </c>
      <c r="B79" s="75">
        <v>637610</v>
      </c>
      <c r="C79" s="75">
        <v>698698</v>
      </c>
      <c r="D79" s="75">
        <v>747751</v>
      </c>
      <c r="E79" s="75">
        <v>657609</v>
      </c>
      <c r="F79" s="76">
        <f t="shared" si="21"/>
        <v>-0.12055082507412229</v>
      </c>
      <c r="G79" s="75">
        <f t="shared" si="18"/>
        <v>-90142</v>
      </c>
      <c r="H79" s="76">
        <f t="shared" si="19"/>
        <v>0.24923035641802968</v>
      </c>
      <c r="I79" s="77"/>
      <c r="J79" s="75">
        <v>2746648</v>
      </c>
      <c r="K79" s="75">
        <v>3032513</v>
      </c>
      <c r="L79" s="75">
        <v>3028970</v>
      </c>
      <c r="M79" s="75">
        <v>2908590</v>
      </c>
      <c r="N79" s="76">
        <f t="shared" si="22"/>
        <v>-3.974288289418515E-2</v>
      </c>
      <c r="O79" s="75">
        <f t="shared" si="23"/>
        <v>-120380</v>
      </c>
      <c r="P79" s="76">
        <f t="shared" si="20"/>
        <v>0.25493896642342523</v>
      </c>
    </row>
    <row r="80" spans="1:16" x14ac:dyDescent="0.25">
      <c r="A80" s="37" t="s">
        <v>12</v>
      </c>
      <c r="B80" s="32">
        <v>47696</v>
      </c>
      <c r="C80" s="32">
        <v>52843</v>
      </c>
      <c r="D80" s="32">
        <v>54804</v>
      </c>
      <c r="E80" s="32">
        <v>53254</v>
      </c>
      <c r="F80" s="33">
        <f t="shared" si="21"/>
        <v>-2.8282607108970126E-2</v>
      </c>
      <c r="G80" s="32">
        <f t="shared" si="18"/>
        <v>-1550</v>
      </c>
      <c r="H80" s="33">
        <f t="shared" si="19"/>
        <v>2.0182986243627677E-2</v>
      </c>
      <c r="I80" s="78"/>
      <c r="J80" s="32">
        <v>175074</v>
      </c>
      <c r="K80" s="32">
        <v>224822</v>
      </c>
      <c r="L80" s="32">
        <v>230549</v>
      </c>
      <c r="M80" s="32">
        <v>229645</v>
      </c>
      <c r="N80" s="33">
        <f t="shared" si="22"/>
        <v>-3.921075346238756E-3</v>
      </c>
      <c r="O80" s="32">
        <f t="shared" si="23"/>
        <v>-904</v>
      </c>
      <c r="P80" s="33">
        <f t="shared" si="20"/>
        <v>2.0128467382583136E-2</v>
      </c>
    </row>
    <row r="81" spans="1:16" x14ac:dyDescent="0.25">
      <c r="A81" s="31" t="s">
        <v>8</v>
      </c>
      <c r="B81" s="32">
        <v>380350</v>
      </c>
      <c r="C81" s="32">
        <v>423156</v>
      </c>
      <c r="D81" s="32">
        <v>477609</v>
      </c>
      <c r="E81" s="32">
        <v>402720</v>
      </c>
      <c r="F81" s="33">
        <f t="shared" si="21"/>
        <v>-0.15679980904882451</v>
      </c>
      <c r="G81" s="32">
        <f t="shared" si="18"/>
        <v>-74889</v>
      </c>
      <c r="H81" s="33">
        <f t="shared" si="19"/>
        <v>0.15262876441269649</v>
      </c>
      <c r="I81" s="78"/>
      <c r="J81" s="32">
        <v>1643856</v>
      </c>
      <c r="K81" s="32">
        <v>1799810</v>
      </c>
      <c r="L81" s="32">
        <v>1840345</v>
      </c>
      <c r="M81" s="32">
        <v>1775806</v>
      </c>
      <c r="N81" s="33">
        <f t="shared" si="22"/>
        <v>-3.506896804675208E-2</v>
      </c>
      <c r="O81" s="32">
        <f t="shared" si="23"/>
        <v>-64539</v>
      </c>
      <c r="P81" s="33">
        <f t="shared" si="20"/>
        <v>0.15565003875022504</v>
      </c>
    </row>
    <row r="82" spans="1:16" x14ac:dyDescent="0.25">
      <c r="A82" s="31" t="s">
        <v>9</v>
      </c>
      <c r="B82" s="32">
        <v>147093</v>
      </c>
      <c r="C82" s="32">
        <v>156675</v>
      </c>
      <c r="D82" s="32">
        <v>142532</v>
      </c>
      <c r="E82" s="32">
        <v>128364</v>
      </c>
      <c r="F82" s="33">
        <f t="shared" si="21"/>
        <v>-9.9402239497095368E-2</v>
      </c>
      <c r="G82" s="32">
        <f t="shared" si="18"/>
        <v>-14168</v>
      </c>
      <c r="H82" s="33">
        <f t="shared" si="19"/>
        <v>4.8649281672306741E-2</v>
      </c>
      <c r="I82" s="78"/>
      <c r="J82" s="32">
        <v>655786</v>
      </c>
      <c r="K82" s="32">
        <v>717767</v>
      </c>
      <c r="L82" s="32">
        <v>646040</v>
      </c>
      <c r="M82" s="32">
        <v>594584</v>
      </c>
      <c r="N82" s="33">
        <f t="shared" si="22"/>
        <v>-7.9648318989536282E-2</v>
      </c>
      <c r="O82" s="32">
        <f t="shared" si="23"/>
        <v>-51456</v>
      </c>
      <c r="P82" s="33">
        <f t="shared" si="20"/>
        <v>5.2115502842238287E-2</v>
      </c>
    </row>
    <row r="83" spans="1:16" x14ac:dyDescent="0.25">
      <c r="A83" s="38" t="s">
        <v>10</v>
      </c>
      <c r="B83" s="64">
        <v>62471</v>
      </c>
      <c r="C83" s="64">
        <v>66024</v>
      </c>
      <c r="D83" s="64">
        <v>72806</v>
      </c>
      <c r="E83" s="64">
        <v>73271</v>
      </c>
      <c r="F83" s="65">
        <f t="shared" si="21"/>
        <v>6.3868362497596642E-3</v>
      </c>
      <c r="G83" s="64">
        <f t="shared" si="18"/>
        <v>465</v>
      </c>
      <c r="H83" s="65">
        <f t="shared" si="19"/>
        <v>2.7769324089398795E-2</v>
      </c>
      <c r="I83" s="78"/>
      <c r="J83" s="64">
        <v>271932</v>
      </c>
      <c r="K83" s="64">
        <v>290114</v>
      </c>
      <c r="L83" s="64">
        <v>312036</v>
      </c>
      <c r="M83" s="64">
        <v>308555</v>
      </c>
      <c r="N83" s="65">
        <f t="shared" si="22"/>
        <v>-1.1155764078503716E-2</v>
      </c>
      <c r="O83" s="64">
        <f t="shared" si="23"/>
        <v>-3481</v>
      </c>
      <c r="P83" s="65">
        <f t="shared" si="20"/>
        <v>2.7044957448378759E-2</v>
      </c>
    </row>
    <row r="84" spans="1:16" x14ac:dyDescent="0.25">
      <c r="A84" s="42" t="s">
        <v>13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4"/>
    </row>
    <row r="85" spans="1:16" ht="21" x14ac:dyDescent="0.35">
      <c r="A85" s="66" t="s">
        <v>60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</row>
    <row r="86" spans="1:16" x14ac:dyDescent="0.25">
      <c r="A86" s="67"/>
      <c r="B86" s="11" t="s">
        <v>145</v>
      </c>
      <c r="C86" s="12"/>
      <c r="D86" s="12"/>
      <c r="E86" s="12"/>
      <c r="F86" s="12"/>
      <c r="G86" s="12"/>
      <c r="H86" s="13"/>
      <c r="I86" s="68"/>
      <c r="J86" s="11" t="str">
        <f>J$5</f>
        <v>acumulado abril</v>
      </c>
      <c r="K86" s="12"/>
      <c r="L86" s="12"/>
      <c r="M86" s="12"/>
      <c r="N86" s="12"/>
      <c r="O86" s="12"/>
      <c r="P86" s="13"/>
    </row>
    <row r="87" spans="1:16" x14ac:dyDescent="0.25">
      <c r="A87" s="15"/>
      <c r="B87" s="17">
        <f>B$6</f>
        <v>2023</v>
      </c>
      <c r="C87" s="17">
        <f>C$6</f>
        <v>2024</v>
      </c>
      <c r="D87" s="17">
        <f>D$6</f>
        <v>2025</v>
      </c>
      <c r="E87" s="17">
        <f>E$6</f>
        <v>2026</v>
      </c>
      <c r="F87" s="17" t="str">
        <f>CONCATENATE("var ",RIGHT(E87,2),"/",RIGHT(D87,2))</f>
        <v>var 26/25</v>
      </c>
      <c r="G87" s="17" t="str">
        <f>CONCATENATE("dif ",RIGHT(E87,2),"-",RIGHT(D87,2))</f>
        <v>dif 26-25</v>
      </c>
      <c r="H87" s="17" t="str">
        <f>CONCATENATE("cuota ",RIGHT(E87,2))</f>
        <v>cuota 26</v>
      </c>
      <c r="I87" s="69"/>
      <c r="J87" s="17">
        <f>J$6</f>
        <v>2023</v>
      </c>
      <c r="K87" s="17">
        <f>K$6</f>
        <v>2024</v>
      </c>
      <c r="L87" s="17">
        <f>L$6</f>
        <v>2025</v>
      </c>
      <c r="M87" s="17">
        <f>M$6</f>
        <v>2026</v>
      </c>
      <c r="N87" s="17" t="str">
        <f>CONCATENATE("var ",RIGHT(M87,2),"/",RIGHT(L87,2))</f>
        <v>var 26/25</v>
      </c>
      <c r="O87" s="17" t="str">
        <f>CONCATENATE("dif ",RIGHT(M87,2),"-",RIGHT(L87,2))</f>
        <v>dif 26-25</v>
      </c>
      <c r="P87" s="17" t="str">
        <f>CONCATENATE("cuota ",RIGHT(M87,2))</f>
        <v>cuota 26</v>
      </c>
    </row>
    <row r="88" spans="1:16" x14ac:dyDescent="0.25">
      <c r="A88" s="70" t="s">
        <v>15</v>
      </c>
      <c r="B88" s="71">
        <v>2706253</v>
      </c>
      <c r="C88" s="71">
        <v>2822088</v>
      </c>
      <c r="D88" s="71">
        <v>2790837</v>
      </c>
      <c r="E88" s="71">
        <v>2638559</v>
      </c>
      <c r="F88" s="72">
        <f>E88/D88-1</f>
        <v>-5.4563559247637894E-2</v>
      </c>
      <c r="G88" s="71">
        <f t="shared" ref="G88:G119" si="24">E88-D88</f>
        <v>-152278</v>
      </c>
      <c r="H88" s="72">
        <f>E88/$E$88</f>
        <v>1</v>
      </c>
      <c r="I88" s="73"/>
      <c r="J88" s="71">
        <v>11318734</v>
      </c>
      <c r="K88" s="71">
        <v>12015114</v>
      </c>
      <c r="L88" s="71">
        <v>11636818</v>
      </c>
      <c r="M88" s="71">
        <v>11408966</v>
      </c>
      <c r="N88" s="72">
        <f>M88/L88-1</f>
        <v>-1.9580266701773597E-2</v>
      </c>
      <c r="O88" s="71">
        <f>M88-L88</f>
        <v>-227852</v>
      </c>
      <c r="P88" s="72">
        <f>M88/$M$88</f>
        <v>1</v>
      </c>
    </row>
    <row r="89" spans="1:16" x14ac:dyDescent="0.25">
      <c r="A89" s="79" t="s">
        <v>16</v>
      </c>
      <c r="B89" s="80">
        <v>355796</v>
      </c>
      <c r="C89" s="80">
        <v>301985</v>
      </c>
      <c r="D89" s="80">
        <v>344877</v>
      </c>
      <c r="E89" s="80">
        <v>331203</v>
      </c>
      <c r="F89" s="81">
        <f t="shared" ref="F89:F119" si="25">E89/D89-1</f>
        <v>-3.9648918310006165E-2</v>
      </c>
      <c r="G89" s="80">
        <f t="shared" si="24"/>
        <v>-13674</v>
      </c>
      <c r="H89" s="81">
        <f>E89/$E$88</f>
        <v>0.12552419710910387</v>
      </c>
      <c r="I89" s="82"/>
      <c r="J89" s="80">
        <v>1139257</v>
      </c>
      <c r="K89" s="80">
        <v>1055904</v>
      </c>
      <c r="L89" s="80">
        <v>1032965</v>
      </c>
      <c r="M89" s="80">
        <v>1029140</v>
      </c>
      <c r="N89" s="81">
        <f t="shared" ref="N89:N119" si="26">M89/L89-1</f>
        <v>-3.7029328196018785E-3</v>
      </c>
      <c r="O89" s="80">
        <f t="shared" ref="O89:O119" si="27">M89-L89</f>
        <v>-3825</v>
      </c>
      <c r="P89" s="81">
        <f>M89/$M$88</f>
        <v>9.0204493553578832E-2</v>
      </c>
    </row>
    <row r="90" spans="1:16" x14ac:dyDescent="0.25">
      <c r="A90" s="52" t="s">
        <v>17</v>
      </c>
      <c r="B90" s="28">
        <v>118128</v>
      </c>
      <c r="C90" s="28">
        <v>84906</v>
      </c>
      <c r="D90" s="28">
        <v>101820</v>
      </c>
      <c r="E90" s="28">
        <v>104696</v>
      </c>
      <c r="F90" s="29">
        <f t="shared" si="25"/>
        <v>2.824592417992533E-2</v>
      </c>
      <c r="G90" s="28">
        <f t="shared" si="24"/>
        <v>2876</v>
      </c>
      <c r="H90" s="29">
        <f>E90/$E$23</f>
        <v>0.23923569615220266</v>
      </c>
      <c r="I90" s="83"/>
      <c r="J90" s="28">
        <v>343203</v>
      </c>
      <c r="K90" s="28">
        <v>310884</v>
      </c>
      <c r="L90" s="28">
        <v>288352</v>
      </c>
      <c r="M90" s="28">
        <v>276763</v>
      </c>
      <c r="N90" s="29">
        <f t="shared" si="26"/>
        <v>-4.0190461657973575E-2</v>
      </c>
      <c r="O90" s="28">
        <f>M90-L90</f>
        <v>-11589</v>
      </c>
      <c r="P90" s="29">
        <f>M90/$M$23</f>
        <v>0.15574609991817734</v>
      </c>
    </row>
    <row r="91" spans="1:16" x14ac:dyDescent="0.25">
      <c r="A91" s="49" t="s">
        <v>18</v>
      </c>
      <c r="B91" s="28">
        <v>72901</v>
      </c>
      <c r="C91" s="28">
        <v>44204</v>
      </c>
      <c r="D91" s="28">
        <v>71642</v>
      </c>
      <c r="E91" s="28">
        <v>52647</v>
      </c>
      <c r="F91" s="50">
        <f t="shared" si="25"/>
        <v>-0.26513776834817571</v>
      </c>
      <c r="G91" s="28">
        <f t="shared" si="24"/>
        <v>-18995</v>
      </c>
      <c r="H91" s="50">
        <f>E91/$E$23</f>
        <v>0.12030107831555183</v>
      </c>
      <c r="I91" s="84"/>
      <c r="J91" s="28">
        <v>219216</v>
      </c>
      <c r="K91" s="28">
        <v>136021</v>
      </c>
      <c r="L91" s="28">
        <v>181281</v>
      </c>
      <c r="M91" s="28">
        <v>154002</v>
      </c>
      <c r="N91" s="50">
        <f t="shared" si="26"/>
        <v>-0.15047909047280195</v>
      </c>
      <c r="O91" s="51">
        <f t="shared" si="27"/>
        <v>-27279</v>
      </c>
      <c r="P91" s="50">
        <f>M91/$M$23</f>
        <v>8.6663357745071223E-2</v>
      </c>
    </row>
    <row r="92" spans="1:16" x14ac:dyDescent="0.25">
      <c r="A92" s="49" t="s">
        <v>19</v>
      </c>
      <c r="B92" s="51">
        <f>B90-B91</f>
        <v>45227</v>
      </c>
      <c r="C92" s="51">
        <f>C90-C91</f>
        <v>40702</v>
      </c>
      <c r="D92" s="51">
        <f>D90-D91</f>
        <v>30178</v>
      </c>
      <c r="E92" s="51">
        <f>E90-E91</f>
        <v>52049</v>
      </c>
      <c r="F92" s="50">
        <f t="shared" si="25"/>
        <v>0.7247332493869707</v>
      </c>
      <c r="G92" s="51">
        <f t="shared" si="24"/>
        <v>21871</v>
      </c>
      <c r="H92" s="50">
        <f>E92/$E$23</f>
        <v>0.11893461783665085</v>
      </c>
      <c r="I92" s="84"/>
      <c r="J92" s="51">
        <f>J90-J91</f>
        <v>123987</v>
      </c>
      <c r="K92" s="51">
        <f>K90-K91</f>
        <v>174863</v>
      </c>
      <c r="L92" s="51">
        <f>L90-L91</f>
        <v>107071</v>
      </c>
      <c r="M92" s="51">
        <f>M90-M91</f>
        <v>122761</v>
      </c>
      <c r="N92" s="50">
        <f t="shared" si="26"/>
        <v>0.14653827833867239</v>
      </c>
      <c r="O92" s="51">
        <f t="shared" si="27"/>
        <v>15690</v>
      </c>
      <c r="P92" s="50">
        <f>M92/$M$23</f>
        <v>6.9082742173106115E-2</v>
      </c>
    </row>
    <row r="93" spans="1:16" x14ac:dyDescent="0.25">
      <c r="A93" s="85" t="s">
        <v>20</v>
      </c>
      <c r="B93" s="35">
        <v>237668</v>
      </c>
      <c r="C93" s="35">
        <v>217079</v>
      </c>
      <c r="D93" s="35">
        <v>243057</v>
      </c>
      <c r="E93" s="35">
        <v>226507</v>
      </c>
      <c r="F93" s="36">
        <f t="shared" si="25"/>
        <v>-6.8091023916200699E-2</v>
      </c>
      <c r="G93" s="35">
        <f t="shared" si="24"/>
        <v>-16550</v>
      </c>
      <c r="H93" s="36">
        <f>E93/$E$23</f>
        <v>0.51758003962278376</v>
      </c>
      <c r="I93" s="84"/>
      <c r="J93" s="28">
        <v>796054</v>
      </c>
      <c r="K93" s="28">
        <v>745020</v>
      </c>
      <c r="L93" s="28">
        <v>744613</v>
      </c>
      <c r="M93" s="28">
        <v>752377</v>
      </c>
      <c r="N93" s="36">
        <f t="shared" si="26"/>
        <v>1.0426892896041373E-2</v>
      </c>
      <c r="O93" s="35">
        <f t="shared" si="27"/>
        <v>7764</v>
      </c>
      <c r="P93" s="36">
        <f>M93/$M$23</f>
        <v>0.42339396313141031</v>
      </c>
    </row>
    <row r="94" spans="1:16" x14ac:dyDescent="0.25">
      <c r="A94" s="79" t="s">
        <v>21</v>
      </c>
      <c r="B94" s="80">
        <v>2350457</v>
      </c>
      <c r="C94" s="80">
        <v>2520103</v>
      </c>
      <c r="D94" s="80">
        <v>2445960</v>
      </c>
      <c r="E94" s="80">
        <v>2307356</v>
      </c>
      <c r="F94" s="81">
        <f t="shared" si="25"/>
        <v>-5.6666503131694745E-2</v>
      </c>
      <c r="G94" s="80">
        <f t="shared" si="24"/>
        <v>-138604</v>
      </c>
      <c r="H94" s="81">
        <f t="shared" ref="H94:H119" si="28">E94/$E$88</f>
        <v>0.8744758028908961</v>
      </c>
      <c r="I94" s="82"/>
      <c r="J94" s="80">
        <v>10179477</v>
      </c>
      <c r="K94" s="80">
        <v>10959210</v>
      </c>
      <c r="L94" s="80">
        <v>10603853</v>
      </c>
      <c r="M94" s="80">
        <v>10379826</v>
      </c>
      <c r="N94" s="81">
        <f t="shared" si="26"/>
        <v>-2.1126943196968173E-2</v>
      </c>
      <c r="O94" s="80">
        <f t="shared" si="27"/>
        <v>-224027</v>
      </c>
      <c r="P94" s="81">
        <f t="shared" ref="P94:P119" si="29">M94/$M$88</f>
        <v>0.90979550644642115</v>
      </c>
    </row>
    <row r="95" spans="1:16" x14ac:dyDescent="0.25">
      <c r="A95" s="27" t="s">
        <v>22</v>
      </c>
      <c r="B95" s="86">
        <v>278156</v>
      </c>
      <c r="C95" s="86">
        <v>295373</v>
      </c>
      <c r="D95" s="86">
        <v>289984</v>
      </c>
      <c r="E95" s="86">
        <v>232519</v>
      </c>
      <c r="F95" s="87">
        <f t="shared" si="25"/>
        <v>-0.19816610571617743</v>
      </c>
      <c r="G95" s="86">
        <f t="shared" si="24"/>
        <v>-57465</v>
      </c>
      <c r="H95" s="87">
        <f t="shared" si="28"/>
        <v>8.8123479520450368E-2</v>
      </c>
      <c r="I95" s="83"/>
      <c r="J95" s="86">
        <v>1314419</v>
      </c>
      <c r="K95" s="86">
        <v>1448329</v>
      </c>
      <c r="L95" s="86">
        <v>1365790</v>
      </c>
      <c r="M95" s="86">
        <v>1266781</v>
      </c>
      <c r="N95" s="87">
        <f t="shared" si="26"/>
        <v>-7.249211079302087E-2</v>
      </c>
      <c r="O95" s="86">
        <f t="shared" si="27"/>
        <v>-99009</v>
      </c>
      <c r="P95" s="87">
        <f t="shared" si="29"/>
        <v>0.11103381323075202</v>
      </c>
    </row>
    <row r="96" spans="1:16" x14ac:dyDescent="0.25">
      <c r="A96" s="31" t="s">
        <v>23</v>
      </c>
      <c r="B96" s="32">
        <v>18885</v>
      </c>
      <c r="C96" s="32">
        <v>15946</v>
      </c>
      <c r="D96" s="32">
        <v>15849</v>
      </c>
      <c r="E96" s="32">
        <v>15310</v>
      </c>
      <c r="F96" s="33">
        <f t="shared" si="25"/>
        <v>-3.4008454792100462E-2</v>
      </c>
      <c r="G96" s="32">
        <f t="shared" si="24"/>
        <v>-539</v>
      </c>
      <c r="H96" s="33">
        <f t="shared" si="28"/>
        <v>5.8024095728009114E-3</v>
      </c>
      <c r="I96" s="84"/>
      <c r="J96" s="32">
        <v>91082</v>
      </c>
      <c r="K96" s="32">
        <v>99629</v>
      </c>
      <c r="L96" s="32">
        <v>92114</v>
      </c>
      <c r="M96" s="32">
        <v>97049</v>
      </c>
      <c r="N96" s="33">
        <f t="shared" si="26"/>
        <v>5.3574918036346286E-2</v>
      </c>
      <c r="O96" s="32">
        <f t="shared" si="27"/>
        <v>4935</v>
      </c>
      <c r="P96" s="33">
        <f t="shared" si="29"/>
        <v>8.5063799821999651E-3</v>
      </c>
    </row>
    <row r="97" spans="1:16" x14ac:dyDescent="0.25">
      <c r="A97" s="31" t="s">
        <v>24</v>
      </c>
      <c r="B97" s="32">
        <v>1803</v>
      </c>
      <c r="C97" s="32">
        <v>2616</v>
      </c>
      <c r="D97" s="32">
        <v>3412</v>
      </c>
      <c r="E97" s="32">
        <v>4355</v>
      </c>
      <c r="F97" s="33">
        <f t="shared" si="25"/>
        <v>0.27637749120750299</v>
      </c>
      <c r="G97" s="32">
        <f t="shared" si="24"/>
        <v>943</v>
      </c>
      <c r="H97" s="33">
        <f t="shared" si="28"/>
        <v>1.6505221221128654E-3</v>
      </c>
      <c r="I97" s="84"/>
      <c r="J97" s="32">
        <v>13005</v>
      </c>
      <c r="K97" s="32">
        <v>14457</v>
      </c>
      <c r="L97" s="32">
        <v>14007</v>
      </c>
      <c r="M97" s="32">
        <v>19700</v>
      </c>
      <c r="N97" s="33">
        <f t="shared" si="26"/>
        <v>0.40643963732419497</v>
      </c>
      <c r="O97" s="32">
        <f t="shared" si="27"/>
        <v>5693</v>
      </c>
      <c r="P97" s="33">
        <f t="shared" si="29"/>
        <v>1.7267121314937742E-3</v>
      </c>
    </row>
    <row r="98" spans="1:16" x14ac:dyDescent="0.25">
      <c r="A98" s="31" t="s">
        <v>25</v>
      </c>
      <c r="B98" s="32">
        <v>40457</v>
      </c>
      <c r="C98" s="32">
        <v>33532</v>
      </c>
      <c r="D98" s="32">
        <v>46184</v>
      </c>
      <c r="E98" s="32">
        <v>33435</v>
      </c>
      <c r="F98" s="33">
        <f t="shared" si="25"/>
        <v>-0.27604798198510305</v>
      </c>
      <c r="G98" s="32">
        <f t="shared" si="24"/>
        <v>-12749</v>
      </c>
      <c r="H98" s="33">
        <f t="shared" si="28"/>
        <v>1.2671689357713813E-2</v>
      </c>
      <c r="I98" s="84"/>
      <c r="J98" s="32">
        <v>316387</v>
      </c>
      <c r="K98" s="32">
        <v>291177</v>
      </c>
      <c r="L98" s="32">
        <v>283562</v>
      </c>
      <c r="M98" s="32">
        <v>252481</v>
      </c>
      <c r="N98" s="33">
        <f t="shared" si="26"/>
        <v>-0.10960918599812386</v>
      </c>
      <c r="O98" s="32">
        <f t="shared" si="27"/>
        <v>-31081</v>
      </c>
      <c r="P98" s="33">
        <f t="shared" si="29"/>
        <v>2.2130051049323838E-2</v>
      </c>
    </row>
    <row r="99" spans="1:16" x14ac:dyDescent="0.25">
      <c r="A99" s="31" t="s">
        <v>26</v>
      </c>
      <c r="B99" s="32">
        <v>16677</v>
      </c>
      <c r="C99" s="32">
        <v>9339</v>
      </c>
      <c r="D99" s="32">
        <v>19004</v>
      </c>
      <c r="E99" s="32">
        <v>13677</v>
      </c>
      <c r="F99" s="33">
        <f t="shared" si="25"/>
        <v>-0.28030940854556941</v>
      </c>
      <c r="G99" s="32">
        <f t="shared" si="24"/>
        <v>-5327</v>
      </c>
      <c r="H99" s="33">
        <f t="shared" si="28"/>
        <v>5.183511151351931E-3</v>
      </c>
      <c r="I99" s="84"/>
      <c r="J99" s="32">
        <v>51367</v>
      </c>
      <c r="K99" s="32">
        <v>49272</v>
      </c>
      <c r="L99" s="32">
        <v>57522</v>
      </c>
      <c r="M99" s="32">
        <v>51294</v>
      </c>
      <c r="N99" s="33">
        <f t="shared" si="26"/>
        <v>-0.1082716178157922</v>
      </c>
      <c r="O99" s="32">
        <f t="shared" si="27"/>
        <v>-6228</v>
      </c>
      <c r="P99" s="33">
        <f t="shared" si="29"/>
        <v>4.4959376686721656E-3</v>
      </c>
    </row>
    <row r="100" spans="1:16" x14ac:dyDescent="0.25">
      <c r="A100" s="31" t="s">
        <v>27</v>
      </c>
      <c r="B100" s="32">
        <v>30668</v>
      </c>
      <c r="C100" s="32">
        <v>23736</v>
      </c>
      <c r="D100" s="32">
        <v>20426</v>
      </c>
      <c r="E100" s="32">
        <v>13480</v>
      </c>
      <c r="F100" s="33">
        <f t="shared" si="25"/>
        <v>-0.34005679036522085</v>
      </c>
      <c r="G100" s="32">
        <f t="shared" si="24"/>
        <v>-6946</v>
      </c>
      <c r="H100" s="33">
        <f t="shared" si="28"/>
        <v>5.1088491862414298E-3</v>
      </c>
      <c r="I100" s="84"/>
      <c r="J100" s="32">
        <v>297837</v>
      </c>
      <c r="K100" s="32">
        <v>291424</v>
      </c>
      <c r="L100" s="32">
        <v>244153</v>
      </c>
      <c r="M100" s="32">
        <v>216779</v>
      </c>
      <c r="N100" s="33">
        <f t="shared" si="26"/>
        <v>-0.11211822095161639</v>
      </c>
      <c r="O100" s="32">
        <f t="shared" si="27"/>
        <v>-27374</v>
      </c>
      <c r="P100" s="33">
        <f t="shared" si="29"/>
        <v>1.9000757825029892E-2</v>
      </c>
    </row>
    <row r="101" spans="1:16" x14ac:dyDescent="0.25">
      <c r="A101" s="31" t="s">
        <v>28</v>
      </c>
      <c r="B101" s="32">
        <v>4106</v>
      </c>
      <c r="C101" s="32">
        <v>6543</v>
      </c>
      <c r="D101" s="32">
        <v>4300</v>
      </c>
      <c r="E101" s="32">
        <v>5030</v>
      </c>
      <c r="F101" s="33">
        <f t="shared" si="25"/>
        <v>0.16976744186046511</v>
      </c>
      <c r="G101" s="32">
        <f t="shared" si="24"/>
        <v>730</v>
      </c>
      <c r="H101" s="33">
        <f t="shared" si="28"/>
        <v>1.9063435761716907E-3</v>
      </c>
      <c r="I101" s="84"/>
      <c r="J101" s="32">
        <v>16004</v>
      </c>
      <c r="K101" s="32">
        <v>20882</v>
      </c>
      <c r="L101" s="32">
        <v>18158</v>
      </c>
      <c r="M101" s="32">
        <v>20123</v>
      </c>
      <c r="N101" s="33">
        <f t="shared" si="26"/>
        <v>0.10821676396078872</v>
      </c>
      <c r="O101" s="32">
        <f t="shared" si="27"/>
        <v>1965</v>
      </c>
      <c r="P101" s="33">
        <f t="shared" si="29"/>
        <v>1.7637882346217878E-3</v>
      </c>
    </row>
    <row r="102" spans="1:16" x14ac:dyDescent="0.25">
      <c r="A102" s="31" t="s">
        <v>29</v>
      </c>
      <c r="B102" s="32">
        <v>1041525</v>
      </c>
      <c r="C102" s="32">
        <v>1164223</v>
      </c>
      <c r="D102" s="32">
        <v>1123846</v>
      </c>
      <c r="E102" s="32">
        <v>1108385</v>
      </c>
      <c r="F102" s="33">
        <f t="shared" si="25"/>
        <v>-1.3757222964712268E-2</v>
      </c>
      <c r="G102" s="32">
        <f t="shared" si="24"/>
        <v>-15461</v>
      </c>
      <c r="H102" s="33">
        <f t="shared" si="28"/>
        <v>0.42007209238072751</v>
      </c>
      <c r="I102" s="84"/>
      <c r="J102" s="32">
        <v>4109456</v>
      </c>
      <c r="K102" s="32">
        <v>4455254</v>
      </c>
      <c r="L102" s="32">
        <v>4365883</v>
      </c>
      <c r="M102" s="32">
        <v>4437934</v>
      </c>
      <c r="N102" s="33">
        <f t="shared" si="26"/>
        <v>1.6503190763472064E-2</v>
      </c>
      <c r="O102" s="32">
        <f t="shared" si="27"/>
        <v>72051</v>
      </c>
      <c r="P102" s="33">
        <f t="shared" si="29"/>
        <v>0.38898652165323305</v>
      </c>
    </row>
    <row r="103" spans="1:16" x14ac:dyDescent="0.25">
      <c r="A103" s="31" t="s">
        <v>30</v>
      </c>
      <c r="B103" s="32">
        <v>138315</v>
      </c>
      <c r="C103" s="32">
        <v>149936</v>
      </c>
      <c r="D103" s="32">
        <v>131454</v>
      </c>
      <c r="E103" s="32">
        <v>142877</v>
      </c>
      <c r="F103" s="33">
        <f t="shared" si="25"/>
        <v>8.6897317692881115E-2</v>
      </c>
      <c r="G103" s="32">
        <f t="shared" si="24"/>
        <v>11423</v>
      </c>
      <c r="H103" s="33">
        <f t="shared" si="28"/>
        <v>5.4149632431944858E-2</v>
      </c>
      <c r="I103" s="84"/>
      <c r="J103" s="32">
        <v>540639</v>
      </c>
      <c r="K103" s="32">
        <v>580802</v>
      </c>
      <c r="L103" s="32">
        <v>524998</v>
      </c>
      <c r="M103" s="32">
        <v>512463</v>
      </c>
      <c r="N103" s="33">
        <f t="shared" si="26"/>
        <v>-2.3876281433453106E-2</v>
      </c>
      <c r="O103" s="32">
        <f t="shared" si="27"/>
        <v>-12535</v>
      </c>
      <c r="P103" s="33">
        <f t="shared" si="29"/>
        <v>4.4917567464045384E-2</v>
      </c>
    </row>
    <row r="104" spans="1:16" x14ac:dyDescent="0.25">
      <c r="A104" s="31" t="s">
        <v>31</v>
      </c>
      <c r="B104" s="32">
        <v>106948</v>
      </c>
      <c r="C104" s="32">
        <v>110714</v>
      </c>
      <c r="D104" s="32">
        <v>102231</v>
      </c>
      <c r="E104" s="32">
        <v>110730</v>
      </c>
      <c r="F104" s="33">
        <f t="shared" si="25"/>
        <v>8.3135252516360003E-2</v>
      </c>
      <c r="G104" s="32">
        <f t="shared" si="24"/>
        <v>8499</v>
      </c>
      <c r="H104" s="33">
        <f t="shared" si="28"/>
        <v>4.1966088308049959E-2</v>
      </c>
      <c r="I104" s="84"/>
      <c r="J104" s="32">
        <v>393582</v>
      </c>
      <c r="K104" s="32">
        <v>430962</v>
      </c>
      <c r="L104" s="32">
        <v>417888</v>
      </c>
      <c r="M104" s="32">
        <v>415509</v>
      </c>
      <c r="N104" s="33">
        <f t="shared" si="26"/>
        <v>-5.6929129336089623E-3</v>
      </c>
      <c r="O104" s="32">
        <f t="shared" si="27"/>
        <v>-2379</v>
      </c>
      <c r="P104" s="33">
        <f t="shared" si="29"/>
        <v>3.6419514266235874E-2</v>
      </c>
    </row>
    <row r="105" spans="1:16" x14ac:dyDescent="0.25">
      <c r="A105" s="31" t="s">
        <v>32</v>
      </c>
      <c r="B105" s="32">
        <v>87599</v>
      </c>
      <c r="C105" s="32">
        <v>107623</v>
      </c>
      <c r="D105" s="32">
        <v>82850</v>
      </c>
      <c r="E105" s="32">
        <v>89721</v>
      </c>
      <c r="F105" s="33">
        <f t="shared" si="25"/>
        <v>8.2933011466505668E-2</v>
      </c>
      <c r="G105" s="32">
        <f t="shared" si="24"/>
        <v>6871</v>
      </c>
      <c r="H105" s="33">
        <f t="shared" si="28"/>
        <v>3.4003787673499056E-2</v>
      </c>
      <c r="I105" s="84"/>
      <c r="J105" s="32">
        <v>380835</v>
      </c>
      <c r="K105" s="32">
        <v>417270</v>
      </c>
      <c r="L105" s="32">
        <v>378394</v>
      </c>
      <c r="M105" s="32">
        <v>380483</v>
      </c>
      <c r="N105" s="33">
        <f t="shared" si="26"/>
        <v>5.5207006453590335E-3</v>
      </c>
      <c r="O105" s="32">
        <f t="shared" si="27"/>
        <v>2089</v>
      </c>
      <c r="P105" s="33">
        <f t="shared" si="29"/>
        <v>3.3349472686657146E-2</v>
      </c>
    </row>
    <row r="106" spans="1:16" x14ac:dyDescent="0.25">
      <c r="A106" s="31" t="s">
        <v>33</v>
      </c>
      <c r="B106" s="32">
        <v>86861</v>
      </c>
      <c r="C106" s="32">
        <v>99202</v>
      </c>
      <c r="D106" s="32">
        <v>113081</v>
      </c>
      <c r="E106" s="32">
        <v>121099</v>
      </c>
      <c r="F106" s="33">
        <f t="shared" si="25"/>
        <v>7.0904926557069814E-2</v>
      </c>
      <c r="G106" s="32">
        <f t="shared" si="24"/>
        <v>8018</v>
      </c>
      <c r="H106" s="33">
        <f t="shared" si="28"/>
        <v>4.5895884837140272E-2</v>
      </c>
      <c r="I106" s="84"/>
      <c r="J106" s="32">
        <v>341620</v>
      </c>
      <c r="K106" s="32">
        <v>433690</v>
      </c>
      <c r="L106" s="32">
        <v>480994</v>
      </c>
      <c r="M106" s="32">
        <v>501842</v>
      </c>
      <c r="N106" s="33">
        <f t="shared" si="26"/>
        <v>4.3343576011343199E-2</v>
      </c>
      <c r="O106" s="32">
        <f t="shared" si="27"/>
        <v>20848</v>
      </c>
      <c r="P106" s="33">
        <f t="shared" si="29"/>
        <v>4.3986632969192828E-2</v>
      </c>
    </row>
    <row r="107" spans="1:16" x14ac:dyDescent="0.25">
      <c r="A107" s="31" t="s">
        <v>34</v>
      </c>
      <c r="B107" s="32">
        <v>52484</v>
      </c>
      <c r="C107" s="32">
        <v>33946</v>
      </c>
      <c r="D107" s="32">
        <v>47235</v>
      </c>
      <c r="E107" s="32">
        <v>30734</v>
      </c>
      <c r="F107" s="33">
        <f t="shared" si="25"/>
        <v>-0.34933841431142165</v>
      </c>
      <c r="G107" s="32">
        <f t="shared" si="24"/>
        <v>-16501</v>
      </c>
      <c r="H107" s="33">
        <f t="shared" si="28"/>
        <v>1.1648024546731757E-2</v>
      </c>
      <c r="I107" s="84"/>
      <c r="J107" s="32">
        <v>203896</v>
      </c>
      <c r="K107" s="32">
        <v>181189</v>
      </c>
      <c r="L107" s="32">
        <v>179967</v>
      </c>
      <c r="M107" s="32">
        <v>156213</v>
      </c>
      <c r="N107" s="33">
        <f t="shared" si="26"/>
        <v>-0.13199086499191515</v>
      </c>
      <c r="O107" s="32">
        <f t="shared" si="27"/>
        <v>-23754</v>
      </c>
      <c r="P107" s="33">
        <f t="shared" si="29"/>
        <v>1.3692125999849591E-2</v>
      </c>
    </row>
    <row r="108" spans="1:16" x14ac:dyDescent="0.25">
      <c r="A108" s="31" t="s">
        <v>35</v>
      </c>
      <c r="B108" s="32">
        <v>73488</v>
      </c>
      <c r="C108" s="32">
        <v>94774</v>
      </c>
      <c r="D108" s="32">
        <v>85486</v>
      </c>
      <c r="E108" s="32">
        <v>66540</v>
      </c>
      <c r="F108" s="33">
        <f t="shared" si="25"/>
        <v>-0.22162693306506331</v>
      </c>
      <c r="G108" s="32">
        <f t="shared" si="24"/>
        <v>-18946</v>
      </c>
      <c r="H108" s="33">
        <f t="shared" si="28"/>
        <v>2.5218310448998867E-2</v>
      </c>
      <c r="I108" s="84"/>
      <c r="J108" s="32">
        <v>366301</v>
      </c>
      <c r="K108" s="32">
        <v>415938</v>
      </c>
      <c r="L108" s="32">
        <v>422689</v>
      </c>
      <c r="M108" s="32">
        <v>359687</v>
      </c>
      <c r="N108" s="33">
        <f t="shared" si="26"/>
        <v>-0.14905048392553388</v>
      </c>
      <c r="O108" s="32">
        <f t="shared" si="27"/>
        <v>-63002</v>
      </c>
      <c r="P108" s="33">
        <f t="shared" si="29"/>
        <v>3.1526695758406151E-2</v>
      </c>
    </row>
    <row r="109" spans="1:16" x14ac:dyDescent="0.25">
      <c r="A109" s="31" t="s">
        <v>36</v>
      </c>
      <c r="B109" s="32">
        <v>30836</v>
      </c>
      <c r="C109" s="32">
        <v>23331</v>
      </c>
      <c r="D109" s="32">
        <v>32487</v>
      </c>
      <c r="E109" s="32">
        <v>17878</v>
      </c>
      <c r="F109" s="33">
        <f t="shared" si="25"/>
        <v>-0.44968756733462611</v>
      </c>
      <c r="G109" s="32">
        <f t="shared" si="24"/>
        <v>-14609</v>
      </c>
      <c r="H109" s="33">
        <f t="shared" si="28"/>
        <v>6.775668082464709E-3</v>
      </c>
      <c r="I109" s="84"/>
      <c r="J109" s="32">
        <v>231935</v>
      </c>
      <c r="K109" s="32">
        <v>270079</v>
      </c>
      <c r="L109" s="32">
        <v>270165</v>
      </c>
      <c r="M109" s="32">
        <v>248952</v>
      </c>
      <c r="N109" s="33">
        <f t="shared" si="26"/>
        <v>-7.8518683027039016E-2</v>
      </c>
      <c r="O109" s="32">
        <f t="shared" si="27"/>
        <v>-21213</v>
      </c>
      <c r="P109" s="33">
        <f t="shared" si="29"/>
        <v>2.1820732921809041E-2</v>
      </c>
    </row>
    <row r="110" spans="1:16" x14ac:dyDescent="0.25">
      <c r="A110" s="31" t="s">
        <v>37</v>
      </c>
      <c r="B110" s="32">
        <v>42285</v>
      </c>
      <c r="C110" s="32">
        <v>40146</v>
      </c>
      <c r="D110" s="32">
        <v>35748</v>
      </c>
      <c r="E110" s="32">
        <v>36429</v>
      </c>
      <c r="F110" s="33">
        <f t="shared" si="25"/>
        <v>1.9050016784155854E-2</v>
      </c>
      <c r="G110" s="32">
        <f t="shared" si="24"/>
        <v>681</v>
      </c>
      <c r="H110" s="33">
        <f t="shared" si="28"/>
        <v>1.3806399629494736E-2</v>
      </c>
      <c r="I110" s="84"/>
      <c r="J110" s="32">
        <v>291712</v>
      </c>
      <c r="K110" s="32">
        <v>318775</v>
      </c>
      <c r="L110" s="32">
        <v>269484</v>
      </c>
      <c r="M110" s="32">
        <v>255618</v>
      </c>
      <c r="N110" s="33">
        <f t="shared" si="26"/>
        <v>-5.1453889655786567E-2</v>
      </c>
      <c r="O110" s="32">
        <f t="shared" si="27"/>
        <v>-13866</v>
      </c>
      <c r="P110" s="33">
        <f t="shared" si="29"/>
        <v>2.2405010234932771E-2</v>
      </c>
    </row>
    <row r="111" spans="1:16" x14ac:dyDescent="0.25">
      <c r="A111" s="31" t="s">
        <v>38</v>
      </c>
      <c r="B111" s="32">
        <v>14111</v>
      </c>
      <c r="C111" s="32">
        <v>17956</v>
      </c>
      <c r="D111" s="32">
        <v>12666</v>
      </c>
      <c r="E111" s="32">
        <v>11743</v>
      </c>
      <c r="F111" s="33">
        <f t="shared" si="25"/>
        <v>-7.2872256434549199E-2</v>
      </c>
      <c r="G111" s="32">
        <f t="shared" si="24"/>
        <v>-923</v>
      </c>
      <c r="H111" s="33">
        <f t="shared" si="28"/>
        <v>4.4505353111300525E-3</v>
      </c>
      <c r="I111" s="84"/>
      <c r="J111" s="32">
        <v>61712</v>
      </c>
      <c r="K111" s="32">
        <v>64535</v>
      </c>
      <c r="L111" s="32">
        <v>52454</v>
      </c>
      <c r="M111" s="32">
        <v>56650</v>
      </c>
      <c r="N111" s="33">
        <f t="shared" si="26"/>
        <v>7.999389941663182E-2</v>
      </c>
      <c r="O111" s="32">
        <f t="shared" si="27"/>
        <v>4196</v>
      </c>
      <c r="P111" s="33">
        <f t="shared" si="29"/>
        <v>4.9653930075696604E-3</v>
      </c>
    </row>
    <row r="112" spans="1:16" x14ac:dyDescent="0.25">
      <c r="A112" s="31" t="s">
        <v>39</v>
      </c>
      <c r="B112" s="32">
        <v>8671</v>
      </c>
      <c r="C112" s="32">
        <v>11432</v>
      </c>
      <c r="D112" s="32">
        <v>9825</v>
      </c>
      <c r="E112" s="32">
        <v>10437</v>
      </c>
      <c r="F112" s="33">
        <f t="shared" si="25"/>
        <v>6.2290076335877798E-2</v>
      </c>
      <c r="G112" s="32">
        <f t="shared" si="24"/>
        <v>612</v>
      </c>
      <c r="H112" s="33">
        <f t="shared" si="28"/>
        <v>3.9555681718695694E-3</v>
      </c>
      <c r="I112" s="84"/>
      <c r="J112" s="32">
        <v>36765</v>
      </c>
      <c r="K112" s="32">
        <v>54295</v>
      </c>
      <c r="L112" s="32">
        <v>49435</v>
      </c>
      <c r="M112" s="32">
        <v>52549</v>
      </c>
      <c r="N112" s="33">
        <f t="shared" si="26"/>
        <v>6.2991807423889989E-2</v>
      </c>
      <c r="O112" s="32">
        <f t="shared" si="27"/>
        <v>3114</v>
      </c>
      <c r="P112" s="33">
        <f t="shared" si="29"/>
        <v>4.6059388729881396E-3</v>
      </c>
    </row>
    <row r="113" spans="1:16" x14ac:dyDescent="0.25">
      <c r="A113" s="31" t="s">
        <v>40</v>
      </c>
      <c r="B113" s="32">
        <v>9879</v>
      </c>
      <c r="C113" s="32">
        <v>9549</v>
      </c>
      <c r="D113" s="32">
        <v>9250</v>
      </c>
      <c r="E113" s="32">
        <v>10682</v>
      </c>
      <c r="F113" s="33">
        <f t="shared" si="25"/>
        <v>0.15481081081081083</v>
      </c>
      <c r="G113" s="32">
        <f t="shared" si="24"/>
        <v>1432</v>
      </c>
      <c r="H113" s="33">
        <f t="shared" si="28"/>
        <v>4.0484218848242546E-3</v>
      </c>
      <c r="I113" s="84"/>
      <c r="J113" s="32">
        <v>23622</v>
      </c>
      <c r="K113" s="32">
        <v>23835</v>
      </c>
      <c r="L113" s="32">
        <v>22526</v>
      </c>
      <c r="M113" s="32">
        <v>27341</v>
      </c>
      <c r="N113" s="33">
        <f t="shared" si="26"/>
        <v>0.21375299653733459</v>
      </c>
      <c r="O113" s="32">
        <f t="shared" si="27"/>
        <v>4815</v>
      </c>
      <c r="P113" s="33">
        <f t="shared" si="29"/>
        <v>2.3964485475721463E-3</v>
      </c>
    </row>
    <row r="114" spans="1:16" x14ac:dyDescent="0.25">
      <c r="A114" s="31" t="s">
        <v>41</v>
      </c>
      <c r="B114" s="32">
        <v>17457</v>
      </c>
      <c r="C114" s="32">
        <v>19127</v>
      </c>
      <c r="D114" s="32">
        <v>12068</v>
      </c>
      <c r="E114" s="32">
        <v>11781</v>
      </c>
      <c r="F114" s="33">
        <f t="shared" si="25"/>
        <v>-2.3781902552204137E-2</v>
      </c>
      <c r="G114" s="32">
        <f t="shared" si="24"/>
        <v>-287</v>
      </c>
      <c r="H114" s="33">
        <f t="shared" si="28"/>
        <v>4.4649371115066975E-3</v>
      </c>
      <c r="I114" s="84"/>
      <c r="J114" s="32">
        <v>79453</v>
      </c>
      <c r="K114" s="32">
        <v>83814</v>
      </c>
      <c r="L114" s="32">
        <v>57437</v>
      </c>
      <c r="M114" s="32">
        <v>56298</v>
      </c>
      <c r="N114" s="33">
        <f t="shared" si="26"/>
        <v>-1.9830422898131861E-2</v>
      </c>
      <c r="O114" s="32">
        <f t="shared" si="27"/>
        <v>-1139</v>
      </c>
      <c r="P114" s="33">
        <f t="shared" si="29"/>
        <v>4.9345400801439846E-3</v>
      </c>
    </row>
    <row r="115" spans="1:16" x14ac:dyDescent="0.25">
      <c r="A115" s="31" t="s">
        <v>42</v>
      </c>
      <c r="B115" s="32">
        <v>19220</v>
      </c>
      <c r="C115" s="32">
        <v>17232</v>
      </c>
      <c r="D115" s="32">
        <v>17572</v>
      </c>
      <c r="E115" s="32">
        <v>17988</v>
      </c>
      <c r="F115" s="33">
        <f t="shared" si="25"/>
        <v>2.3674026860915021E-2</v>
      </c>
      <c r="G115" s="32">
        <f t="shared" si="24"/>
        <v>416</v>
      </c>
      <c r="H115" s="33">
        <f t="shared" si="28"/>
        <v>6.8173575046076287E-3</v>
      </c>
      <c r="I115" s="84"/>
      <c r="J115" s="32">
        <v>55084</v>
      </c>
      <c r="K115" s="32">
        <v>64646</v>
      </c>
      <c r="L115" s="32">
        <v>62777</v>
      </c>
      <c r="M115" s="32">
        <v>67774</v>
      </c>
      <c r="N115" s="33">
        <f t="shared" si="26"/>
        <v>7.9599216273475992E-2</v>
      </c>
      <c r="O115" s="32">
        <f t="shared" si="27"/>
        <v>4997</v>
      </c>
      <c r="P115" s="33">
        <f t="shared" si="29"/>
        <v>5.9404156345106117E-3</v>
      </c>
    </row>
    <row r="116" spans="1:16" x14ac:dyDescent="0.25">
      <c r="A116" s="31" t="s">
        <v>43</v>
      </c>
      <c r="B116" s="32">
        <v>52466</v>
      </c>
      <c r="C116" s="32">
        <v>77431</v>
      </c>
      <c r="D116" s="32">
        <v>66132</v>
      </c>
      <c r="E116" s="32">
        <v>61890</v>
      </c>
      <c r="F116" s="33">
        <f t="shared" si="25"/>
        <v>-6.4144438395935421E-2</v>
      </c>
      <c r="G116" s="32">
        <f t="shared" si="24"/>
        <v>-4242</v>
      </c>
      <c r="H116" s="33">
        <f t="shared" si="28"/>
        <v>2.3455984876593627E-2</v>
      </c>
      <c r="I116" s="84"/>
      <c r="J116" s="32">
        <v>235804</v>
      </c>
      <c r="K116" s="32">
        <v>314625</v>
      </c>
      <c r="L116" s="32">
        <v>327906</v>
      </c>
      <c r="M116" s="32">
        <v>333063</v>
      </c>
      <c r="N116" s="33">
        <f t="shared" si="26"/>
        <v>1.5727068123181587E-2</v>
      </c>
      <c r="O116" s="32">
        <f t="shared" si="27"/>
        <v>5157</v>
      </c>
      <c r="P116" s="33">
        <f t="shared" si="29"/>
        <v>2.9193092520391418E-2</v>
      </c>
    </row>
    <row r="117" spans="1:16" x14ac:dyDescent="0.25">
      <c r="A117" s="31" t="s">
        <v>44</v>
      </c>
      <c r="B117" s="32">
        <v>34280</v>
      </c>
      <c r="C117" s="32">
        <v>30356</v>
      </c>
      <c r="D117" s="32">
        <v>34641</v>
      </c>
      <c r="E117" s="32">
        <v>36484</v>
      </c>
      <c r="F117" s="33">
        <f t="shared" si="25"/>
        <v>5.3202852111659649E-2</v>
      </c>
      <c r="G117" s="32">
        <f t="shared" si="24"/>
        <v>1843</v>
      </c>
      <c r="H117" s="33">
        <f t="shared" si="28"/>
        <v>1.3827244340566196E-2</v>
      </c>
      <c r="I117" s="84"/>
      <c r="J117" s="32">
        <v>119025</v>
      </c>
      <c r="K117" s="32">
        <v>110593</v>
      </c>
      <c r="L117" s="32">
        <v>112867</v>
      </c>
      <c r="M117" s="32">
        <v>113503</v>
      </c>
      <c r="N117" s="33">
        <f t="shared" si="26"/>
        <v>5.6349508713795515E-3</v>
      </c>
      <c r="O117" s="32">
        <f t="shared" si="27"/>
        <v>636</v>
      </c>
      <c r="P117" s="33">
        <f t="shared" si="29"/>
        <v>9.948579038626287E-3</v>
      </c>
    </row>
    <row r="118" spans="1:16" x14ac:dyDescent="0.25">
      <c r="A118" s="52" t="s">
        <v>45</v>
      </c>
      <c r="B118" s="32">
        <v>5680</v>
      </c>
      <c r="C118" s="32">
        <v>4267</v>
      </c>
      <c r="D118" s="32">
        <v>4534</v>
      </c>
      <c r="E118" s="32">
        <v>3599</v>
      </c>
      <c r="F118" s="33">
        <f t="shared" si="25"/>
        <v>-0.20621967357741511</v>
      </c>
      <c r="G118" s="32">
        <f t="shared" si="24"/>
        <v>-935</v>
      </c>
      <c r="H118" s="33">
        <f t="shared" si="28"/>
        <v>1.364002093566981E-3</v>
      </c>
      <c r="I118" s="84"/>
      <c r="J118" s="32">
        <v>23245</v>
      </c>
      <c r="K118" s="32">
        <v>18714</v>
      </c>
      <c r="L118" s="32">
        <v>17644</v>
      </c>
      <c r="M118" s="32">
        <v>14251</v>
      </c>
      <c r="N118" s="33">
        <f t="shared" si="26"/>
        <v>-0.19230333257764676</v>
      </c>
      <c r="O118" s="32">
        <f t="shared" si="27"/>
        <v>-3393</v>
      </c>
      <c r="P118" s="33">
        <f t="shared" si="29"/>
        <v>1.2491053089298365E-3</v>
      </c>
    </row>
    <row r="119" spans="1:16" x14ac:dyDescent="0.25">
      <c r="A119" s="34" t="s">
        <v>46</v>
      </c>
      <c r="B119" s="64">
        <f>B94-SUM(B95:B118)</f>
        <v>137600</v>
      </c>
      <c r="C119" s="64">
        <f>C94-SUM(C95:C118)</f>
        <v>121773</v>
      </c>
      <c r="D119" s="64">
        <f>D94-SUM(D95:D118)</f>
        <v>125695</v>
      </c>
      <c r="E119" s="64">
        <f>E94-SUM(E95:E118)</f>
        <v>100553</v>
      </c>
      <c r="F119" s="65">
        <f t="shared" si="25"/>
        <v>-0.20002386729782407</v>
      </c>
      <c r="G119" s="64">
        <f t="shared" si="24"/>
        <v>-25142</v>
      </c>
      <c r="H119" s="65">
        <f t="shared" si="28"/>
        <v>3.8109058770336386E-2</v>
      </c>
      <c r="I119" s="84"/>
      <c r="J119" s="64">
        <f>J94-SUM(J95:J118)</f>
        <v>584690</v>
      </c>
      <c r="K119" s="64">
        <f>K94-SUM(K95:K118)</f>
        <v>505024</v>
      </c>
      <c r="L119" s="64">
        <f>L94-SUM(L95:L118)</f>
        <v>515039</v>
      </c>
      <c r="M119" s="64">
        <f>M94-SUM(M95:M118)</f>
        <v>465489</v>
      </c>
      <c r="N119" s="65">
        <f t="shared" si="26"/>
        <v>-9.6206306706870692E-2</v>
      </c>
      <c r="O119" s="64">
        <f t="shared" si="27"/>
        <v>-49550</v>
      </c>
      <c r="P119" s="65">
        <f t="shared" si="29"/>
        <v>4.0800279359233783E-2</v>
      </c>
    </row>
    <row r="120" spans="1:16" ht="21" x14ac:dyDescent="0.35">
      <c r="A120" s="66" t="s">
        <v>61</v>
      </c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</row>
    <row r="121" spans="1:16" x14ac:dyDescent="0.25">
      <c r="A121" s="67"/>
      <c r="B121" s="11" t="s">
        <v>145</v>
      </c>
      <c r="C121" s="12"/>
      <c r="D121" s="12"/>
      <c r="E121" s="12"/>
      <c r="F121" s="12"/>
      <c r="G121" s="12"/>
      <c r="H121" s="13"/>
      <c r="I121" s="68"/>
      <c r="J121" s="11" t="str">
        <f>J$5</f>
        <v>acumulado abril</v>
      </c>
      <c r="K121" s="12"/>
      <c r="L121" s="12"/>
      <c r="M121" s="12"/>
      <c r="N121" s="12"/>
      <c r="O121" s="12"/>
      <c r="P121" s="13"/>
    </row>
    <row r="122" spans="1:16" x14ac:dyDescent="0.25">
      <c r="A122" s="15"/>
      <c r="B122" s="17">
        <f>B$6</f>
        <v>2023</v>
      </c>
      <c r="C122" s="17">
        <f>C$6</f>
        <v>2024</v>
      </c>
      <c r="D122" s="17">
        <f>D$6</f>
        <v>2025</v>
      </c>
      <c r="E122" s="17">
        <f>E$6</f>
        <v>2026</v>
      </c>
      <c r="F122" s="17" t="str">
        <f>CONCATENATE("var ",RIGHT(E122,2),"/",RIGHT(D122,2))</f>
        <v>var 26/25</v>
      </c>
      <c r="G122" s="17" t="str">
        <f>CONCATENATE("dif ",RIGHT(E122,2),"-",RIGHT(D122,2))</f>
        <v>dif 26-25</v>
      </c>
      <c r="H122" s="17" t="str">
        <f>CONCATENATE("cuota ",RIGHT(E122,2))</f>
        <v>cuota 26</v>
      </c>
      <c r="I122" s="69"/>
      <c r="J122" s="17">
        <f>J$6</f>
        <v>2023</v>
      </c>
      <c r="K122" s="17">
        <f>K$6</f>
        <v>2024</v>
      </c>
      <c r="L122" s="17">
        <f>L$6</f>
        <v>2025</v>
      </c>
      <c r="M122" s="17">
        <f>M$6</f>
        <v>2026</v>
      </c>
      <c r="N122" s="17" t="str">
        <f>CONCATENATE("var ",RIGHT(M122,2),"/",RIGHT(K122,2))</f>
        <v>var 26/24</v>
      </c>
      <c r="O122" s="17" t="str">
        <f>CONCATENATE("dif ",RIGHT(M122,2),"-",RIGHT(L122,2))</f>
        <v>dif 26-25</v>
      </c>
      <c r="P122" s="17" t="str">
        <f>CONCATENATE("cuota ",RIGHT(M122,2))</f>
        <v>cuota 26</v>
      </c>
    </row>
    <row r="123" spans="1:16" x14ac:dyDescent="0.25">
      <c r="A123" s="70" t="s">
        <v>48</v>
      </c>
      <c r="B123" s="71">
        <v>2706253</v>
      </c>
      <c r="C123" s="71">
        <v>2822088</v>
      </c>
      <c r="D123" s="71">
        <v>2790837</v>
      </c>
      <c r="E123" s="71">
        <v>2638559</v>
      </c>
      <c r="F123" s="72">
        <f>E123/D123-1</f>
        <v>-5.4563559247637894E-2</v>
      </c>
      <c r="G123" s="71">
        <f t="shared" ref="G123:G133" si="30">E123-D123</f>
        <v>-152278</v>
      </c>
      <c r="H123" s="72">
        <f t="shared" ref="H123:H133" si="31">E123/$E$123</f>
        <v>1</v>
      </c>
      <c r="I123" s="73"/>
      <c r="J123" s="71">
        <v>11318734</v>
      </c>
      <c r="K123" s="71">
        <v>12015114</v>
      </c>
      <c r="L123" s="71">
        <v>11636818</v>
      </c>
      <c r="M123" s="71">
        <v>11408966</v>
      </c>
      <c r="N123" s="72">
        <f>M123/L123-1</f>
        <v>-1.9580266701773597E-2</v>
      </c>
      <c r="O123" s="71">
        <f>M123-L123</f>
        <v>-227852</v>
      </c>
      <c r="P123" s="72">
        <f>M123/$M$123</f>
        <v>1</v>
      </c>
    </row>
    <row r="124" spans="1:16" x14ac:dyDescent="0.25">
      <c r="A124" s="88" t="s">
        <v>49</v>
      </c>
      <c r="B124" s="89">
        <v>1108018</v>
      </c>
      <c r="C124" s="89">
        <v>1093882</v>
      </c>
      <c r="D124" s="89">
        <v>1104961</v>
      </c>
      <c r="E124" s="89">
        <v>1057375</v>
      </c>
      <c r="F124" s="90">
        <f t="shared" ref="F124:F133" si="32">E124/D124-1</f>
        <v>-4.3065773362136794E-2</v>
      </c>
      <c r="G124" s="89">
        <f t="shared" si="30"/>
        <v>-47586</v>
      </c>
      <c r="H124" s="90">
        <f t="shared" si="31"/>
        <v>0.40073957034881541</v>
      </c>
      <c r="I124" s="84"/>
      <c r="J124" s="89">
        <v>4389120</v>
      </c>
      <c r="K124" s="89">
        <v>4572588</v>
      </c>
      <c r="L124" s="89">
        <v>4379140</v>
      </c>
      <c r="M124" s="89">
        <v>4394235</v>
      </c>
      <c r="N124" s="90">
        <f t="shared" ref="N124:N133" si="33">M124/L124-1</f>
        <v>3.4470238448645052E-3</v>
      </c>
      <c r="O124" s="89">
        <f t="shared" ref="O124:O133" si="34">M124-L124</f>
        <v>15095</v>
      </c>
      <c r="P124" s="90">
        <f t="shared" ref="P124:P133" si="35">M124/$M$123</f>
        <v>0.38515628848398709</v>
      </c>
    </row>
    <row r="125" spans="1:16" x14ac:dyDescent="0.25">
      <c r="A125" s="31" t="s">
        <v>50</v>
      </c>
      <c r="B125" s="32">
        <v>745949</v>
      </c>
      <c r="C125" s="32">
        <v>789795</v>
      </c>
      <c r="D125" s="32">
        <v>754621</v>
      </c>
      <c r="E125" s="32">
        <v>747087</v>
      </c>
      <c r="F125" s="33">
        <f t="shared" si="32"/>
        <v>-9.9838196922693578E-3</v>
      </c>
      <c r="G125" s="32">
        <f t="shared" si="30"/>
        <v>-7534</v>
      </c>
      <c r="H125" s="33">
        <f t="shared" si="31"/>
        <v>0.28314204836806756</v>
      </c>
      <c r="I125" s="84"/>
      <c r="J125" s="32">
        <v>3148928</v>
      </c>
      <c r="K125" s="32">
        <v>3316322</v>
      </c>
      <c r="L125" s="32">
        <v>3271624</v>
      </c>
      <c r="M125" s="32">
        <v>3247505</v>
      </c>
      <c r="N125" s="33">
        <f t="shared" si="33"/>
        <v>-7.3721796881304202E-3</v>
      </c>
      <c r="O125" s="32">
        <f t="shared" si="34"/>
        <v>-24119</v>
      </c>
      <c r="P125" s="33">
        <f t="shared" si="35"/>
        <v>0.28464498886226852</v>
      </c>
    </row>
    <row r="126" spans="1:16" x14ac:dyDescent="0.25">
      <c r="A126" s="31" t="s">
        <v>51</v>
      </c>
      <c r="B126" s="32">
        <v>13117</v>
      </c>
      <c r="C126" s="32">
        <v>14586</v>
      </c>
      <c r="D126" s="32">
        <v>13911</v>
      </c>
      <c r="E126" s="32">
        <v>12390</v>
      </c>
      <c r="F126" s="33">
        <f t="shared" si="32"/>
        <v>-0.10933793400905756</v>
      </c>
      <c r="G126" s="32">
        <f t="shared" si="30"/>
        <v>-1521</v>
      </c>
      <c r="H126" s="33">
        <f t="shared" si="31"/>
        <v>4.6957449122797708E-3</v>
      </c>
      <c r="I126" s="84"/>
      <c r="J126" s="32">
        <v>65549</v>
      </c>
      <c r="K126" s="32">
        <v>73589</v>
      </c>
      <c r="L126" s="32">
        <v>70664</v>
      </c>
      <c r="M126" s="32">
        <v>67209</v>
      </c>
      <c r="N126" s="33">
        <f t="shared" si="33"/>
        <v>-4.889335446620624E-2</v>
      </c>
      <c r="O126" s="32">
        <f>M126-L126</f>
        <v>-3455</v>
      </c>
      <c r="P126" s="33">
        <f t="shared" si="35"/>
        <v>5.8908931799779227E-3</v>
      </c>
    </row>
    <row r="127" spans="1:16" x14ac:dyDescent="0.25">
      <c r="A127" s="31" t="s">
        <v>52</v>
      </c>
      <c r="B127" s="32">
        <v>379392</v>
      </c>
      <c r="C127" s="32">
        <v>411482</v>
      </c>
      <c r="D127" s="32">
        <v>421131</v>
      </c>
      <c r="E127" s="32">
        <v>369216</v>
      </c>
      <c r="F127" s="33">
        <f t="shared" si="32"/>
        <v>-0.12327518040704677</v>
      </c>
      <c r="G127" s="32">
        <f t="shared" si="30"/>
        <v>-51915</v>
      </c>
      <c r="H127" s="33">
        <f t="shared" si="31"/>
        <v>0.13993092441745664</v>
      </c>
      <c r="I127" s="84"/>
      <c r="J127" s="32">
        <v>1686660</v>
      </c>
      <c r="K127" s="32">
        <v>1880438</v>
      </c>
      <c r="L127" s="32">
        <v>1893996</v>
      </c>
      <c r="M127" s="32">
        <v>1772186</v>
      </c>
      <c r="N127" s="33">
        <f t="shared" si="33"/>
        <v>-6.4313757790407156E-2</v>
      </c>
      <c r="O127" s="32">
        <f t="shared" si="34"/>
        <v>-121810</v>
      </c>
      <c r="P127" s="33">
        <f t="shared" si="35"/>
        <v>0.1553327444397678</v>
      </c>
    </row>
    <row r="128" spans="1:16" x14ac:dyDescent="0.25">
      <c r="A128" s="31" t="s">
        <v>53</v>
      </c>
      <c r="B128" s="32">
        <v>122279</v>
      </c>
      <c r="C128" s="32">
        <v>113033</v>
      </c>
      <c r="D128" s="32">
        <v>129153</v>
      </c>
      <c r="E128" s="32">
        <v>102887</v>
      </c>
      <c r="F128" s="33">
        <f t="shared" si="32"/>
        <v>-0.20337119540390081</v>
      </c>
      <c r="G128" s="32">
        <f t="shared" si="30"/>
        <v>-26266</v>
      </c>
      <c r="H128" s="33">
        <f t="shared" si="31"/>
        <v>3.8993632509259787E-2</v>
      </c>
      <c r="I128" s="84"/>
      <c r="J128" s="32">
        <v>437729</v>
      </c>
      <c r="K128" s="32">
        <v>463774</v>
      </c>
      <c r="L128" s="32">
        <v>472476</v>
      </c>
      <c r="M128" s="32">
        <v>404373</v>
      </c>
      <c r="N128" s="33">
        <f t="shared" si="33"/>
        <v>-0.14414065476341653</v>
      </c>
      <c r="O128" s="32">
        <f>M128-L128</f>
        <v>-68103</v>
      </c>
      <c r="P128" s="33">
        <f t="shared" si="35"/>
        <v>3.5443439834950866E-2</v>
      </c>
    </row>
    <row r="129" spans="1:16" x14ac:dyDescent="0.25">
      <c r="A129" s="31" t="s">
        <v>54</v>
      </c>
      <c r="B129" s="32">
        <v>42717</v>
      </c>
      <c r="C129" s="32">
        <v>46133</v>
      </c>
      <c r="D129" s="32">
        <v>47123</v>
      </c>
      <c r="E129" s="32">
        <v>49320</v>
      </c>
      <c r="F129" s="33">
        <f t="shared" si="32"/>
        <v>4.6622668336056661E-2</v>
      </c>
      <c r="G129" s="32">
        <f t="shared" si="30"/>
        <v>2197</v>
      </c>
      <c r="H129" s="33">
        <f t="shared" si="31"/>
        <v>1.8692020909898167E-2</v>
      </c>
      <c r="I129" s="84"/>
      <c r="J129" s="32">
        <v>212843</v>
      </c>
      <c r="K129" s="32">
        <v>222474</v>
      </c>
      <c r="L129" s="32">
        <v>213590</v>
      </c>
      <c r="M129" s="32">
        <v>229004</v>
      </c>
      <c r="N129" s="33">
        <f t="shared" si="33"/>
        <v>7.2166299920408239E-2</v>
      </c>
      <c r="O129" s="32">
        <f t="shared" si="34"/>
        <v>15414</v>
      </c>
      <c r="P129" s="33">
        <f t="shared" si="35"/>
        <v>2.0072283500538086E-2</v>
      </c>
    </row>
    <row r="130" spans="1:16" x14ac:dyDescent="0.25">
      <c r="A130" s="31" t="s">
        <v>55</v>
      </c>
      <c r="B130" s="32">
        <v>12703</v>
      </c>
      <c r="C130" s="32">
        <v>13439</v>
      </c>
      <c r="D130" s="32">
        <v>11979</v>
      </c>
      <c r="E130" s="32">
        <v>11098</v>
      </c>
      <c r="F130" s="33">
        <f t="shared" si="32"/>
        <v>-7.3545371066032206E-2</v>
      </c>
      <c r="G130" s="32">
        <f t="shared" si="30"/>
        <v>-881</v>
      </c>
      <c r="H130" s="33">
        <f t="shared" si="31"/>
        <v>4.2060836994738419E-3</v>
      </c>
      <c r="I130" s="84"/>
      <c r="J130" s="32">
        <v>56910</v>
      </c>
      <c r="K130" s="32">
        <v>58450</v>
      </c>
      <c r="L130" s="32">
        <v>53439</v>
      </c>
      <c r="M130" s="32">
        <v>51729</v>
      </c>
      <c r="N130" s="33">
        <f t="shared" si="33"/>
        <v>-3.1999101779599193E-2</v>
      </c>
      <c r="O130" s="32">
        <f t="shared" si="34"/>
        <v>-1710</v>
      </c>
      <c r="P130" s="33">
        <f t="shared" si="35"/>
        <v>4.5340655761442359E-3</v>
      </c>
    </row>
    <row r="131" spans="1:16" x14ac:dyDescent="0.25">
      <c r="A131" s="31" t="s">
        <v>56</v>
      </c>
      <c r="B131" s="32">
        <v>144835</v>
      </c>
      <c r="C131" s="32">
        <v>154662</v>
      </c>
      <c r="D131" s="32">
        <v>160144</v>
      </c>
      <c r="E131" s="32">
        <v>155224</v>
      </c>
      <c r="F131" s="33">
        <f t="shared" si="32"/>
        <v>-3.0722349885103362E-2</v>
      </c>
      <c r="G131" s="32">
        <f t="shared" si="30"/>
        <v>-4920</v>
      </c>
      <c r="H131" s="33">
        <f t="shared" si="31"/>
        <v>5.8829080570114219E-2</v>
      </c>
      <c r="I131" s="84"/>
      <c r="J131" s="32">
        <v>611263</v>
      </c>
      <c r="K131" s="32">
        <v>674078</v>
      </c>
      <c r="L131" s="32">
        <v>664657</v>
      </c>
      <c r="M131" s="32">
        <v>664271</v>
      </c>
      <c r="N131" s="33">
        <f t="shared" si="33"/>
        <v>-5.8075067290341842E-4</v>
      </c>
      <c r="O131" s="32">
        <f>M131-L131</f>
        <v>-386</v>
      </c>
      <c r="P131" s="33">
        <f t="shared" si="35"/>
        <v>5.8223593619264005E-2</v>
      </c>
    </row>
    <row r="132" spans="1:16" x14ac:dyDescent="0.25">
      <c r="A132" s="52" t="s">
        <v>57</v>
      </c>
      <c r="B132" s="39">
        <v>71493</v>
      </c>
      <c r="C132" s="39">
        <v>122581</v>
      </c>
      <c r="D132" s="39">
        <v>86514</v>
      </c>
      <c r="E132" s="39">
        <v>90584</v>
      </c>
      <c r="F132" s="40">
        <f t="shared" si="32"/>
        <v>4.7044408997387599E-2</v>
      </c>
      <c r="G132" s="39">
        <f t="shared" si="30"/>
        <v>4070</v>
      </c>
      <c r="H132" s="40">
        <f t="shared" si="31"/>
        <v>3.43308601399476E-2</v>
      </c>
      <c r="I132" s="84"/>
      <c r="J132" s="39">
        <v>416036</v>
      </c>
      <c r="K132" s="39">
        <v>486806</v>
      </c>
      <c r="L132" s="39">
        <v>363302</v>
      </c>
      <c r="M132" s="39">
        <v>378313</v>
      </c>
      <c r="N132" s="40">
        <f t="shared" si="33"/>
        <v>4.1318242123632665E-2</v>
      </c>
      <c r="O132" s="39">
        <f t="shared" si="34"/>
        <v>15011</v>
      </c>
      <c r="P132" s="40">
        <f t="shared" si="35"/>
        <v>3.3159271401106812E-2</v>
      </c>
    </row>
    <row r="133" spans="1:16" x14ac:dyDescent="0.25">
      <c r="A133" s="38" t="s">
        <v>58</v>
      </c>
      <c r="B133" s="91">
        <f>B123-SUM(B124:B132)</f>
        <v>65750</v>
      </c>
      <c r="C133" s="91">
        <f>C123-SUM(C124:C132)</f>
        <v>62495</v>
      </c>
      <c r="D133" s="91">
        <f>D123-SUM(D124:D132)</f>
        <v>61300</v>
      </c>
      <c r="E133" s="91">
        <f>E123-SUM(E124:E132)</f>
        <v>43378</v>
      </c>
      <c r="F133" s="92">
        <f t="shared" si="32"/>
        <v>-0.29236541598694943</v>
      </c>
      <c r="G133" s="91">
        <f t="shared" si="30"/>
        <v>-17922</v>
      </c>
      <c r="H133" s="92">
        <f t="shared" si="31"/>
        <v>1.6440034124686996E-2</v>
      </c>
      <c r="I133" s="84"/>
      <c r="J133" s="91">
        <f>J123-SUM(J124:J132)</f>
        <v>293696</v>
      </c>
      <c r="K133" s="91">
        <f>K123-SUM(K124:K132)</f>
        <v>266595</v>
      </c>
      <c r="L133" s="91">
        <f>L123-SUM(L124:L132)</f>
        <v>253930</v>
      </c>
      <c r="M133" s="91">
        <f>M123-SUM(M124:M132)</f>
        <v>200141</v>
      </c>
      <c r="N133" s="92">
        <f t="shared" si="33"/>
        <v>-0.21182609380537942</v>
      </c>
      <c r="O133" s="91">
        <f t="shared" si="34"/>
        <v>-53789</v>
      </c>
      <c r="P133" s="92">
        <f t="shared" si="35"/>
        <v>1.7542431101994695E-2</v>
      </c>
    </row>
    <row r="134" spans="1:16" ht="21" x14ac:dyDescent="0.35">
      <c r="A134" s="93" t="s">
        <v>62</v>
      </c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</row>
    <row r="135" spans="1:16" x14ac:dyDescent="0.25">
      <c r="A135" s="67"/>
      <c r="B135" s="11" t="s">
        <v>145</v>
      </c>
      <c r="C135" s="12"/>
      <c r="D135" s="12"/>
      <c r="E135" s="12"/>
      <c r="F135" s="12"/>
      <c r="G135" s="12"/>
      <c r="H135" s="13"/>
      <c r="I135" s="94"/>
      <c r="J135" s="11" t="str">
        <f>J$5</f>
        <v>acumulado abril</v>
      </c>
      <c r="K135" s="12"/>
      <c r="L135" s="12"/>
      <c r="M135" s="12"/>
      <c r="N135" s="12"/>
      <c r="O135" s="12"/>
      <c r="P135" s="13"/>
    </row>
    <row r="136" spans="1:16" x14ac:dyDescent="0.25">
      <c r="A136" s="15"/>
      <c r="B136" s="95">
        <f>B$6</f>
        <v>2023</v>
      </c>
      <c r="C136" s="96">
        <f>C$6</f>
        <v>2024</v>
      </c>
      <c r="D136" s="96">
        <f>D$6</f>
        <v>2025</v>
      </c>
      <c r="E136" s="96">
        <f>E$6</f>
        <v>2026</v>
      </c>
      <c r="F136" s="17" t="str">
        <f>CONCATENATE("var ",RIGHT(E136,2),"/",RIGHT(D136,2))</f>
        <v>var 26/25</v>
      </c>
      <c r="G136" s="97" t="str">
        <f>CONCATENATE("dif ",RIGHT(E122,2),"-",RIGHT(D122,2))</f>
        <v>dif 26-25</v>
      </c>
      <c r="H136" s="96"/>
      <c r="I136" s="94"/>
      <c r="J136" s="95">
        <f>J$6</f>
        <v>2023</v>
      </c>
      <c r="K136" s="96">
        <f>K$6</f>
        <v>2024</v>
      </c>
      <c r="L136" s="96">
        <f>L$6</f>
        <v>2025</v>
      </c>
      <c r="M136" s="96">
        <f>M$6</f>
        <v>2026</v>
      </c>
      <c r="N136" s="17" t="str">
        <f>CONCATENATE("var ",RIGHT(M136,2),"/",RIGHT(L136,2))</f>
        <v>var 26/25</v>
      </c>
      <c r="O136" s="97" t="str">
        <f>CONCATENATE("dif ",RIGHT(M122,2),"-",RIGHT(L122,2))</f>
        <v>dif 26-25</v>
      </c>
      <c r="P136" s="96"/>
    </row>
    <row r="137" spans="1:16" x14ac:dyDescent="0.25">
      <c r="A137" s="98" t="s">
        <v>4</v>
      </c>
      <c r="B137" s="99">
        <f t="shared" ref="B137:E148" si="36">B72/B7</f>
        <v>6.072093195448824</v>
      </c>
      <c r="C137" s="100">
        <f>C72/C7</f>
        <v>6.4556513782454532</v>
      </c>
      <c r="D137" s="100">
        <f>D72/D7</f>
        <v>6.0867527425792236</v>
      </c>
      <c r="E137" s="99">
        <f>E72/E7</f>
        <v>6.0292417972382877</v>
      </c>
      <c r="F137" s="101">
        <f t="shared" ref="F137:F148" si="37">E137/D137-1</f>
        <v>-9.4485430529523962E-3</v>
      </c>
      <c r="G137" s="100">
        <f t="shared" ref="G137:G148" si="38">E137-D137</f>
        <v>-5.7510945340935926E-2</v>
      </c>
      <c r="H137" s="99"/>
      <c r="I137" s="102"/>
      <c r="J137" s="99">
        <f t="shared" ref="J137:M148" si="39">J72/J7</f>
        <v>6.6548570897735981</v>
      </c>
      <c r="K137" s="100">
        <f t="shared" si="39"/>
        <v>6.7088685766612874</v>
      </c>
      <c r="L137" s="100">
        <f>L72/L7</f>
        <v>6.5246940853510837</v>
      </c>
      <c r="M137" s="99">
        <f>M72/M7</f>
        <v>6.4203016971166234</v>
      </c>
      <c r="N137" s="101">
        <f t="shared" ref="N137:N148" si="40">M137/L137-1</f>
        <v>-1.5999583561907782E-2</v>
      </c>
      <c r="O137" s="100">
        <f t="shared" ref="O137:O148" si="41">M137-L137</f>
        <v>-0.1043923882344604</v>
      </c>
      <c r="P137" s="99"/>
    </row>
    <row r="138" spans="1:16" x14ac:dyDescent="0.25">
      <c r="A138" s="103" t="s">
        <v>5</v>
      </c>
      <c r="B138" s="104">
        <f t="shared" si="36"/>
        <v>5.9232535698844062</v>
      </c>
      <c r="C138" s="105">
        <f t="shared" si="36"/>
        <v>6.2713831722703963</v>
      </c>
      <c r="D138" s="105">
        <f t="shared" si="36"/>
        <v>5.8918460628956213</v>
      </c>
      <c r="E138" s="104">
        <f t="shared" si="36"/>
        <v>5.8865043800739327</v>
      </c>
      <c r="F138" s="106">
        <f t="shared" si="37"/>
        <v>-9.0662294375409846E-4</v>
      </c>
      <c r="G138" s="105">
        <f t="shared" si="38"/>
        <v>-5.3416828216885648E-3</v>
      </c>
      <c r="H138" s="104"/>
      <c r="I138" s="102"/>
      <c r="J138" s="104">
        <f t="shared" si="39"/>
        <v>6.3839919210394811</v>
      </c>
      <c r="K138" s="105">
        <f t="shared" si="39"/>
        <v>6.4132713420489535</v>
      </c>
      <c r="L138" s="105">
        <f t="shared" si="39"/>
        <v>6.2303970283492411</v>
      </c>
      <c r="M138" s="104">
        <f t="shared" si="39"/>
        <v>6.1298828667256551</v>
      </c>
      <c r="N138" s="106">
        <f t="shared" si="40"/>
        <v>-1.6132866198772189E-2</v>
      </c>
      <c r="O138" s="105">
        <f t="shared" si="41"/>
        <v>-0.10051416162358606</v>
      </c>
      <c r="P138" s="104"/>
    </row>
    <row r="139" spans="1:16" x14ac:dyDescent="0.25">
      <c r="A139" s="107" t="s">
        <v>6</v>
      </c>
      <c r="B139" s="108">
        <f t="shared" si="36"/>
        <v>6.0259131633356304</v>
      </c>
      <c r="C139" s="109">
        <f t="shared" si="36"/>
        <v>6.4303806810633679</v>
      </c>
      <c r="D139" s="109">
        <f t="shared" si="36"/>
        <v>5.9598561583976846</v>
      </c>
      <c r="E139" s="108">
        <f t="shared" si="36"/>
        <v>6.2927772937371707</v>
      </c>
      <c r="F139" s="110">
        <f t="shared" si="37"/>
        <v>5.586059906334917E-2</v>
      </c>
      <c r="G139" s="109">
        <f t="shared" si="38"/>
        <v>0.33292113533948609</v>
      </c>
      <c r="H139" s="108"/>
      <c r="I139" s="111"/>
      <c r="J139" s="108">
        <f t="shared" si="39"/>
        <v>6.3709007830348945</v>
      </c>
      <c r="K139" s="109">
        <f t="shared" si="39"/>
        <v>6.3953826265863114</v>
      </c>
      <c r="L139" s="109">
        <f>L74/L9</f>
        <v>6.1078024863517681</v>
      </c>
      <c r="M139" s="108">
        <f t="shared" si="39"/>
        <v>6.2543356582515264</v>
      </c>
      <c r="N139" s="110">
        <f t="shared" si="40"/>
        <v>2.3991144479081461E-2</v>
      </c>
      <c r="O139" s="109">
        <f t="shared" si="41"/>
        <v>0.14653317189975823</v>
      </c>
      <c r="P139" s="108"/>
    </row>
    <row r="140" spans="1:16" x14ac:dyDescent="0.25">
      <c r="A140" s="31" t="s">
        <v>7</v>
      </c>
      <c r="B140" s="112">
        <f t="shared" si="36"/>
        <v>6.1742351329841378</v>
      </c>
      <c r="C140" s="113">
        <f t="shared" si="36"/>
        <v>6.5169068537949251</v>
      </c>
      <c r="D140" s="113">
        <f t="shared" si="36"/>
        <v>6.0839471299163153</v>
      </c>
      <c r="E140" s="112">
        <f t="shared" si="36"/>
        <v>6.0351073887038771</v>
      </c>
      <c r="F140" s="33">
        <f t="shared" si="37"/>
        <v>-8.0276406368294806E-3</v>
      </c>
      <c r="G140" s="113">
        <f t="shared" si="38"/>
        <v>-4.883974121243817E-2</v>
      </c>
      <c r="H140" s="112"/>
      <c r="I140" s="111"/>
      <c r="J140" s="112">
        <f t="shared" si="39"/>
        <v>6.6574493890481214</v>
      </c>
      <c r="K140" s="113">
        <f t="shared" si="39"/>
        <v>6.6662340325357672</v>
      </c>
      <c r="L140" s="113">
        <f t="shared" si="39"/>
        <v>6.5073779993651586</v>
      </c>
      <c r="M140" s="112">
        <f t="shared" si="39"/>
        <v>6.3551292708848504</v>
      </c>
      <c r="N140" s="33">
        <f t="shared" si="40"/>
        <v>-2.3396324678720215E-2</v>
      </c>
      <c r="O140" s="113">
        <f t="shared" si="41"/>
        <v>-0.15224872848030824</v>
      </c>
      <c r="P140" s="112"/>
    </row>
    <row r="141" spans="1:16" x14ac:dyDescent="0.25">
      <c r="A141" s="31" t="s">
        <v>8</v>
      </c>
      <c r="B141" s="112">
        <f t="shared" si="36"/>
        <v>5.2451987573254257</v>
      </c>
      <c r="C141" s="113">
        <f t="shared" si="36"/>
        <v>5.6283438378944339</v>
      </c>
      <c r="D141" s="113">
        <f t="shared" si="36"/>
        <v>5.5910188939694594</v>
      </c>
      <c r="E141" s="112">
        <f t="shared" si="36"/>
        <v>5.3176589614445646</v>
      </c>
      <c r="F141" s="33">
        <f t="shared" si="37"/>
        <v>-4.8892686236446825E-2</v>
      </c>
      <c r="G141" s="113">
        <f t="shared" si="38"/>
        <v>-0.27335993252489477</v>
      </c>
      <c r="H141" s="112"/>
      <c r="I141" s="111"/>
      <c r="J141" s="112">
        <f t="shared" si="39"/>
        <v>5.8896830989314362</v>
      </c>
      <c r="K141" s="113">
        <f t="shared" si="39"/>
        <v>5.9986374035246497</v>
      </c>
      <c r="L141" s="113">
        <f t="shared" si="39"/>
        <v>5.9923274054515803</v>
      </c>
      <c r="M141" s="112">
        <f t="shared" si="39"/>
        <v>5.825435828462056</v>
      </c>
      <c r="N141" s="33">
        <f t="shared" si="40"/>
        <v>-2.7850877580169131E-2</v>
      </c>
      <c r="O141" s="113">
        <f t="shared" si="41"/>
        <v>-0.16689157698952428</v>
      </c>
      <c r="P141" s="112"/>
    </row>
    <row r="142" spans="1:16" x14ac:dyDescent="0.25">
      <c r="A142" s="31" t="s">
        <v>9</v>
      </c>
      <c r="B142" s="112">
        <f t="shared" si="36"/>
        <v>4.0256130128672005</v>
      </c>
      <c r="C142" s="113">
        <f t="shared" si="36"/>
        <v>3.6113887153862168</v>
      </c>
      <c r="D142" s="113">
        <f t="shared" si="36"/>
        <v>3.5054330625593417</v>
      </c>
      <c r="E142" s="112">
        <f t="shared" si="36"/>
        <v>3.3727202387531778</v>
      </c>
      <c r="F142" s="33">
        <f t="shared" si="37"/>
        <v>-3.7859180716824037E-2</v>
      </c>
      <c r="G142" s="113">
        <f t="shared" si="38"/>
        <v>-0.13271282380616389</v>
      </c>
      <c r="H142" s="112"/>
      <c r="I142" s="111"/>
      <c r="J142" s="112">
        <f t="shared" si="39"/>
        <v>4.0984273968228626</v>
      </c>
      <c r="K142" s="113">
        <f t="shared" si="39"/>
        <v>3.994726186608013</v>
      </c>
      <c r="L142" s="113">
        <f t="shared" si="39"/>
        <v>3.6459397192599101</v>
      </c>
      <c r="M142" s="112">
        <f t="shared" si="39"/>
        <v>3.4804377022831856</v>
      </c>
      <c r="N142" s="33">
        <f t="shared" si="40"/>
        <v>-4.5393514353089692E-2</v>
      </c>
      <c r="O142" s="113">
        <f t="shared" si="41"/>
        <v>-0.16550201697672451</v>
      </c>
      <c r="P142" s="112"/>
    </row>
    <row r="143" spans="1:16" x14ac:dyDescent="0.25">
      <c r="A143" s="114" t="s">
        <v>10</v>
      </c>
      <c r="B143" s="115">
        <f t="shared" si="36"/>
        <v>3.5768707482993198</v>
      </c>
      <c r="C143" s="116">
        <f t="shared" si="36"/>
        <v>4.311070780399274</v>
      </c>
      <c r="D143" s="116">
        <f t="shared" si="36"/>
        <v>3.2497340425531913</v>
      </c>
      <c r="E143" s="115">
        <f t="shared" si="36"/>
        <v>3.2031085353003159</v>
      </c>
      <c r="F143" s="117">
        <f t="shared" si="37"/>
        <v>-1.4347484022490531E-2</v>
      </c>
      <c r="G143" s="116">
        <f t="shared" si="38"/>
        <v>-4.6625507252875398E-2</v>
      </c>
      <c r="H143" s="115"/>
      <c r="I143" s="111"/>
      <c r="J143" s="115">
        <f t="shared" si="39"/>
        <v>3.7560938910622932</v>
      </c>
      <c r="K143" s="116">
        <f t="shared" si="39"/>
        <v>3.8247124409004303</v>
      </c>
      <c r="L143" s="116">
        <f t="shared" si="39"/>
        <v>3.2039418339141932</v>
      </c>
      <c r="M143" s="115">
        <f t="shared" si="39"/>
        <v>3.2905008019960791</v>
      </c>
      <c r="N143" s="117">
        <f t="shared" si="40"/>
        <v>2.7016398102376993E-2</v>
      </c>
      <c r="O143" s="116">
        <f t="shared" si="41"/>
        <v>8.6558968081885901E-2</v>
      </c>
      <c r="P143" s="115"/>
    </row>
    <row r="144" spans="1:16" x14ac:dyDescent="0.25">
      <c r="A144" s="118" t="s">
        <v>11</v>
      </c>
      <c r="B144" s="119">
        <f t="shared" si="36"/>
        <v>6.6110569645190056</v>
      </c>
      <c r="C144" s="105">
        <f t="shared" si="36"/>
        <v>7.0886309680822999</v>
      </c>
      <c r="D144" s="105">
        <f t="shared" si="36"/>
        <v>6.6915835160409864</v>
      </c>
      <c r="E144" s="119">
        <f t="shared" si="36"/>
        <v>6.5043470520162607</v>
      </c>
      <c r="F144" s="120">
        <f t="shared" si="37"/>
        <v>-2.7980890259515445E-2</v>
      </c>
      <c r="G144" s="105">
        <f t="shared" si="38"/>
        <v>-0.18723646402472571</v>
      </c>
      <c r="H144" s="119"/>
      <c r="I144" s="102"/>
      <c r="J144" s="119">
        <f t="shared" si="39"/>
        <v>7.6705727275773858</v>
      </c>
      <c r="K144" s="105">
        <f t="shared" si="39"/>
        <v>7.7696379479532567</v>
      </c>
      <c r="L144" s="105">
        <f t="shared" si="39"/>
        <v>7.5363447495117128</v>
      </c>
      <c r="M144" s="119">
        <f t="shared" si="39"/>
        <v>7.4521333425569365</v>
      </c>
      <c r="N144" s="120">
        <f t="shared" si="40"/>
        <v>-1.1174038576225231E-2</v>
      </c>
      <c r="O144" s="105">
        <f t="shared" si="41"/>
        <v>-8.4211406954776358E-2</v>
      </c>
      <c r="P144" s="119"/>
    </row>
    <row r="145" spans="1:16" x14ac:dyDescent="0.25">
      <c r="A145" s="37" t="s">
        <v>12</v>
      </c>
      <c r="B145" s="121">
        <f t="shared" si="36"/>
        <v>6.4480194673516289</v>
      </c>
      <c r="C145" s="122">
        <f t="shared" si="36"/>
        <v>6.6302383939774154</v>
      </c>
      <c r="D145" s="122">
        <f t="shared" si="36"/>
        <v>5.751889168765743</v>
      </c>
      <c r="E145" s="121">
        <f t="shared" si="36"/>
        <v>6.1494226327944572</v>
      </c>
      <c r="F145" s="123">
        <f t="shared" si="37"/>
        <v>6.9113547282417143E-2</v>
      </c>
      <c r="G145" s="122">
        <f t="shared" si="38"/>
        <v>0.39753346402871426</v>
      </c>
      <c r="H145" s="121"/>
      <c r="I145" s="111"/>
      <c r="J145" s="121">
        <f t="shared" si="39"/>
        <v>6.48158157787568</v>
      </c>
      <c r="K145" s="122">
        <f t="shared" si="39"/>
        <v>5.9187047518757403</v>
      </c>
      <c r="L145" s="122">
        <f t="shared" si="39"/>
        <v>6.1471537128382883</v>
      </c>
      <c r="M145" s="121">
        <f t="shared" si="39"/>
        <v>6.2254662762958146</v>
      </c>
      <c r="N145" s="123">
        <f t="shared" si="40"/>
        <v>1.2739646203082655E-2</v>
      </c>
      <c r="O145" s="122">
        <f t="shared" si="41"/>
        <v>7.8312563457526352E-2</v>
      </c>
      <c r="P145" s="121"/>
    </row>
    <row r="146" spans="1:16" x14ac:dyDescent="0.25">
      <c r="A146" s="31" t="s">
        <v>8</v>
      </c>
      <c r="B146" s="124">
        <f t="shared" si="36"/>
        <v>6.9401868476753519</v>
      </c>
      <c r="C146" s="125">
        <f t="shared" si="36"/>
        <v>7.2710964482705291</v>
      </c>
      <c r="D146" s="125">
        <f t="shared" si="36"/>
        <v>6.8743469061703877</v>
      </c>
      <c r="E146" s="124">
        <f t="shared" si="36"/>
        <v>6.8731759766525009</v>
      </c>
      <c r="F146" s="126">
        <f t="shared" si="37"/>
        <v>-1.7033320166537358E-4</v>
      </c>
      <c r="G146" s="125">
        <f t="shared" si="38"/>
        <v>-1.1709295178867762E-3</v>
      </c>
      <c r="H146" s="124"/>
      <c r="I146" s="111"/>
      <c r="J146" s="124">
        <f t="shared" si="39"/>
        <v>8.1602811671614237</v>
      </c>
      <c r="K146" s="125">
        <f t="shared" si="39"/>
        <v>8.2761680975219463</v>
      </c>
      <c r="L146" s="125">
        <f t="shared" si="39"/>
        <v>7.9679997575411203</v>
      </c>
      <c r="M146" s="124">
        <f t="shared" si="39"/>
        <v>7.7761400558752181</v>
      </c>
      <c r="N146" s="126">
        <f t="shared" si="40"/>
        <v>-2.4078778552210856E-2</v>
      </c>
      <c r="O146" s="125">
        <f t="shared" si="41"/>
        <v>-0.19185970166590227</v>
      </c>
      <c r="P146" s="124"/>
    </row>
    <row r="147" spans="1:16" x14ac:dyDescent="0.25">
      <c r="A147" s="31" t="s">
        <v>9</v>
      </c>
      <c r="B147" s="124">
        <f t="shared" si="36"/>
        <v>5.938113116143878</v>
      </c>
      <c r="C147" s="125">
        <f t="shared" si="36"/>
        <v>6.7912873862158651</v>
      </c>
      <c r="D147" s="125">
        <f t="shared" si="36"/>
        <v>6.4091011286478707</v>
      </c>
      <c r="E147" s="124">
        <f t="shared" si="36"/>
        <v>6.2954389406571849</v>
      </c>
      <c r="F147" s="126">
        <f t="shared" si="37"/>
        <v>-1.7734497507400859E-2</v>
      </c>
      <c r="G147" s="125">
        <f t="shared" si="38"/>
        <v>-0.11366218799068584</v>
      </c>
      <c r="H147" s="124"/>
      <c r="I147" s="111"/>
      <c r="J147" s="124">
        <f t="shared" si="39"/>
        <v>7.0074585399213545</v>
      </c>
      <c r="K147" s="125">
        <f t="shared" si="39"/>
        <v>7.3548482954370789</v>
      </c>
      <c r="L147" s="125">
        <f t="shared" si="39"/>
        <v>6.9349592623205982</v>
      </c>
      <c r="M147" s="124">
        <f t="shared" si="39"/>
        <v>7.3493442764792407</v>
      </c>
      <c r="N147" s="126">
        <f t="shared" si="40"/>
        <v>5.9753056720909914E-2</v>
      </c>
      <c r="O147" s="125">
        <f t="shared" si="41"/>
        <v>0.41438501415864248</v>
      </c>
      <c r="P147" s="124"/>
    </row>
    <row r="148" spans="1:16" x14ac:dyDescent="0.25">
      <c r="A148" s="38" t="s">
        <v>10</v>
      </c>
      <c r="B148" s="127">
        <f t="shared" si="36"/>
        <v>6.5939413130673419</v>
      </c>
      <c r="C148" s="128">
        <f t="shared" si="36"/>
        <v>7.0772858827312684</v>
      </c>
      <c r="D148" s="128">
        <f t="shared" si="36"/>
        <v>6.9332444529092472</v>
      </c>
      <c r="E148" s="127">
        <f t="shared" si="36"/>
        <v>5.4436106983655277</v>
      </c>
      <c r="F148" s="129">
        <f t="shared" si="37"/>
        <v>-0.21485377656324478</v>
      </c>
      <c r="G148" s="128">
        <f t="shared" si="38"/>
        <v>-1.4896337545437195</v>
      </c>
      <c r="H148" s="127"/>
      <c r="I148" s="111"/>
      <c r="J148" s="127">
        <f t="shared" si="39"/>
        <v>7.5463299569862636</v>
      </c>
      <c r="K148" s="128">
        <f t="shared" si="39"/>
        <v>7.786623007139406</v>
      </c>
      <c r="L148" s="128">
        <f t="shared" si="39"/>
        <v>7.7455195353224449</v>
      </c>
      <c r="M148" s="127">
        <f t="shared" si="39"/>
        <v>6.9894214651384043</v>
      </c>
      <c r="N148" s="129">
        <f t="shared" si="40"/>
        <v>-9.761747636629825E-2</v>
      </c>
      <c r="O148" s="128">
        <f t="shared" si="41"/>
        <v>-0.75609807018404052</v>
      </c>
      <c r="P148" s="127"/>
    </row>
    <row r="149" spans="1:16" x14ac:dyDescent="0.25">
      <c r="A149" s="42" t="s">
        <v>13</v>
      </c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4"/>
    </row>
    <row r="150" spans="1:16" ht="21" x14ac:dyDescent="0.35">
      <c r="A150" s="93" t="s">
        <v>63</v>
      </c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</row>
    <row r="151" spans="1:16" x14ac:dyDescent="0.25">
      <c r="A151" s="67"/>
      <c r="B151" s="11" t="s">
        <v>145</v>
      </c>
      <c r="C151" s="12"/>
      <c r="D151" s="12"/>
      <c r="E151" s="12"/>
      <c r="F151" s="12"/>
      <c r="G151" s="12"/>
      <c r="H151" s="13"/>
      <c r="I151" s="94"/>
      <c r="J151" s="11" t="str">
        <f>J$5</f>
        <v>acumulado abril</v>
      </c>
      <c r="K151" s="12"/>
      <c r="L151" s="12"/>
      <c r="M151" s="12"/>
      <c r="N151" s="12"/>
      <c r="O151" s="12"/>
      <c r="P151" s="13"/>
    </row>
    <row r="152" spans="1:16" x14ac:dyDescent="0.25">
      <c r="A152" s="15"/>
      <c r="B152" s="95">
        <f>B$6</f>
        <v>2023</v>
      </c>
      <c r="C152" s="96">
        <f>C$6</f>
        <v>2024</v>
      </c>
      <c r="D152" s="96">
        <f>D$6</f>
        <v>2025</v>
      </c>
      <c r="E152" s="96">
        <f>E$6</f>
        <v>2026</v>
      </c>
      <c r="F152" s="17" t="str">
        <f>CONCATENATE("var ",RIGHT(E152,2),"/",RIGHT(D152,2))</f>
        <v>var 26/25</v>
      </c>
      <c r="G152" s="97" t="str">
        <f>CONCATENATE("dif ",RIGHT(E152,2),"-",RIGHT(D152,2))</f>
        <v>dif 26-25</v>
      </c>
      <c r="H152" s="96"/>
      <c r="I152" s="94"/>
      <c r="J152" s="95">
        <f>J$6</f>
        <v>2023</v>
      </c>
      <c r="K152" s="96">
        <f>K$6</f>
        <v>2024</v>
      </c>
      <c r="L152" s="96">
        <f>L$6</f>
        <v>2025</v>
      </c>
      <c r="M152" s="96">
        <f>M$6</f>
        <v>2026</v>
      </c>
      <c r="N152" s="17" t="str">
        <f>CONCATENATE("var ",RIGHT(M152,2),"/",RIGHT(L152,2))</f>
        <v>var 26/25</v>
      </c>
      <c r="O152" s="97" t="str">
        <f>CONCATENATE("dif ",RIGHT(M152,2),"-",RIGHT(L152,2))</f>
        <v>dif 26-25</v>
      </c>
      <c r="P152" s="96"/>
    </row>
    <row r="153" spans="1:16" x14ac:dyDescent="0.25">
      <c r="A153" s="98" t="s">
        <v>15</v>
      </c>
      <c r="B153" s="130">
        <f t="shared" ref="B153:E168" si="42">B88/B23</f>
        <v>6.072093195448824</v>
      </c>
      <c r="C153" s="99">
        <f t="shared" si="42"/>
        <v>6.4556513782454532</v>
      </c>
      <c r="D153" s="131">
        <f t="shared" si="42"/>
        <v>6.0867527425792236</v>
      </c>
      <c r="E153" s="130">
        <f t="shared" si="42"/>
        <v>6.0292417972382877</v>
      </c>
      <c r="F153" s="101">
        <f t="shared" ref="F153:F184" si="43">E153/D153-1</f>
        <v>-9.4485430529523962E-3</v>
      </c>
      <c r="G153" s="100">
        <f t="shared" ref="G153:G184" si="44">E153-D153</f>
        <v>-5.7510945340935926E-2</v>
      </c>
      <c r="H153" s="130"/>
      <c r="I153" s="102"/>
      <c r="J153" s="130">
        <f t="shared" ref="J153:M168" si="45">J88/J23</f>
        <v>6.6548570897735981</v>
      </c>
      <c r="K153" s="99">
        <f>K88/K23</f>
        <v>6.7088685766612874</v>
      </c>
      <c r="L153" s="131">
        <f>L88/L23</f>
        <v>6.5246940853510837</v>
      </c>
      <c r="M153" s="130">
        <f>M88/M23</f>
        <v>6.4203016971166234</v>
      </c>
      <c r="N153" s="101">
        <f t="shared" ref="N153:N184" si="46">M153/L153-1</f>
        <v>-1.5999583561907782E-2</v>
      </c>
      <c r="O153" s="100">
        <f t="shared" ref="O153:O184" si="47">M153-L153</f>
        <v>-0.1043923882344604</v>
      </c>
      <c r="P153" s="131"/>
    </row>
    <row r="154" spans="1:16" x14ac:dyDescent="0.25">
      <c r="A154" s="132" t="s">
        <v>16</v>
      </c>
      <c r="B154" s="99">
        <f t="shared" si="42"/>
        <v>3.7463646797443428</v>
      </c>
      <c r="C154" s="99">
        <f t="shared" si="42"/>
        <v>3.9408195223802687</v>
      </c>
      <c r="D154" s="100">
        <f t="shared" si="42"/>
        <v>3.7679533262681772</v>
      </c>
      <c r="E154" s="99">
        <f t="shared" si="42"/>
        <v>3.6576808393152955</v>
      </c>
      <c r="F154" s="101">
        <f t="shared" si="43"/>
        <v>-2.9265884527847064E-2</v>
      </c>
      <c r="G154" s="105">
        <f t="shared" si="44"/>
        <v>-0.11027248695288172</v>
      </c>
      <c r="H154" s="99"/>
      <c r="I154" s="102"/>
      <c r="J154" s="130">
        <f t="shared" si="45"/>
        <v>4.0321258560583271</v>
      </c>
      <c r="K154" s="99">
        <f t="shared" si="45"/>
        <v>4.0256659537235073</v>
      </c>
      <c r="L154" s="100">
        <f t="shared" si="45"/>
        <v>3.8642238557507063</v>
      </c>
      <c r="M154" s="130">
        <f t="shared" si="45"/>
        <v>3.7801979834340393</v>
      </c>
      <c r="N154" s="101">
        <f t="shared" si="46"/>
        <v>-2.1744566426093681E-2</v>
      </c>
      <c r="O154" s="105">
        <f t="shared" si="47"/>
        <v>-8.4025872316666916E-2</v>
      </c>
      <c r="P154" s="100"/>
    </row>
    <row r="155" spans="1:16" x14ac:dyDescent="0.25">
      <c r="A155" s="107" t="s">
        <v>17</v>
      </c>
      <c r="B155" s="108">
        <f t="shared" si="42"/>
        <v>2.8220454382570055</v>
      </c>
      <c r="C155" s="108">
        <f t="shared" si="42"/>
        <v>3.1337565512659631</v>
      </c>
      <c r="D155" s="133">
        <f t="shared" si="42"/>
        <v>2.9942655491839436</v>
      </c>
      <c r="E155" s="108">
        <f t="shared" si="42"/>
        <v>2.6072967251898893</v>
      </c>
      <c r="F155" s="110">
        <f t="shared" si="43"/>
        <v>-0.12923664171987637</v>
      </c>
      <c r="G155" s="133">
        <f t="shared" si="44"/>
        <v>-0.3869688239940543</v>
      </c>
      <c r="H155" s="108"/>
      <c r="I155" s="111"/>
      <c r="J155" s="134">
        <f t="shared" si="45"/>
        <v>3.0880518989733576</v>
      </c>
      <c r="K155" s="108">
        <f t="shared" si="45"/>
        <v>3.2772583042557004</v>
      </c>
      <c r="L155" s="133">
        <f t="shared" si="45"/>
        <v>3.0997258801397476</v>
      </c>
      <c r="M155" s="134">
        <f t="shared" si="45"/>
        <v>2.6740386473429951</v>
      </c>
      <c r="N155" s="110">
        <f t="shared" si="46"/>
        <v>-0.13733060575587441</v>
      </c>
      <c r="O155" s="109">
        <f t="shared" si="47"/>
        <v>-0.42568723279675247</v>
      </c>
      <c r="P155" s="133"/>
    </row>
    <row r="156" spans="1:16" x14ac:dyDescent="0.25">
      <c r="A156" s="107" t="s">
        <v>18</v>
      </c>
      <c r="B156" s="108">
        <f t="shared" si="42"/>
        <v>2.7335483145224795</v>
      </c>
      <c r="C156" s="108">
        <f t="shared" si="42"/>
        <v>2.9494895576166011</v>
      </c>
      <c r="D156" s="133">
        <f t="shared" si="42"/>
        <v>3.3758363961926303</v>
      </c>
      <c r="E156" s="108">
        <f t="shared" si="42"/>
        <v>3.1255639990501067</v>
      </c>
      <c r="F156" s="110">
        <f t="shared" si="43"/>
        <v>-7.41364117718466E-2</v>
      </c>
      <c r="G156" s="133">
        <f t="shared" si="44"/>
        <v>-0.25027239714252358</v>
      </c>
      <c r="H156" s="108"/>
      <c r="I156" s="111"/>
      <c r="J156" s="134">
        <f t="shared" si="45"/>
        <v>3.1968733593886718</v>
      </c>
      <c r="K156" s="108">
        <f t="shared" si="45"/>
        <v>3.0687889179676926</v>
      </c>
      <c r="L156" s="133">
        <f t="shared" si="45"/>
        <v>3.4905362472321171</v>
      </c>
      <c r="M156" s="134">
        <f t="shared" si="45"/>
        <v>3.0277805084245917</v>
      </c>
      <c r="N156" s="110">
        <f t="shared" si="46"/>
        <v>-0.13257439717879327</v>
      </c>
      <c r="O156" s="109">
        <f t="shared" si="47"/>
        <v>-0.46275573880752541</v>
      </c>
      <c r="P156" s="133"/>
    </row>
    <row r="157" spans="1:16" x14ac:dyDescent="0.25">
      <c r="A157" s="107" t="s">
        <v>19</v>
      </c>
      <c r="B157" s="108">
        <f t="shared" si="42"/>
        <v>2.9774193548387098</v>
      </c>
      <c r="C157" s="108">
        <f t="shared" si="42"/>
        <v>3.3618567770711159</v>
      </c>
      <c r="D157" s="109">
        <f t="shared" si="42"/>
        <v>2.3607916764452788</v>
      </c>
      <c r="E157" s="108">
        <f t="shared" si="42"/>
        <v>2.2328085453219511</v>
      </c>
      <c r="F157" s="110">
        <f t="shared" si="43"/>
        <v>-5.4211954574507892E-2</v>
      </c>
      <c r="G157" s="109">
        <f t="shared" si="44"/>
        <v>-0.12798313112332771</v>
      </c>
      <c r="H157" s="108"/>
      <c r="I157" s="111"/>
      <c r="J157" s="134">
        <f t="shared" si="45"/>
        <v>2.9127493128479807</v>
      </c>
      <c r="K157" s="108">
        <f t="shared" si="45"/>
        <v>3.4600985416625445</v>
      </c>
      <c r="L157" s="109">
        <f t="shared" si="45"/>
        <v>2.6057678267218303</v>
      </c>
      <c r="M157" s="134">
        <f t="shared" si="45"/>
        <v>2.3322187814655089</v>
      </c>
      <c r="N157" s="110">
        <f t="shared" si="46"/>
        <v>-0.10497828795455577</v>
      </c>
      <c r="O157" s="109">
        <f t="shared" si="47"/>
        <v>-0.2735490452563214</v>
      </c>
      <c r="P157" s="109"/>
    </row>
    <row r="158" spans="1:16" x14ac:dyDescent="0.25">
      <c r="A158" s="114" t="s">
        <v>64</v>
      </c>
      <c r="B158" s="115">
        <f t="shared" si="42"/>
        <v>4.4748456092785061</v>
      </c>
      <c r="C158" s="115">
        <f t="shared" si="42"/>
        <v>4.382247254521964</v>
      </c>
      <c r="D158" s="116">
        <f t="shared" si="42"/>
        <v>4.2253146512759887</v>
      </c>
      <c r="E158" s="115">
        <f t="shared" si="42"/>
        <v>4.4946324040083345</v>
      </c>
      <c r="F158" s="117">
        <f t="shared" si="43"/>
        <v>6.3739099915556707E-2</v>
      </c>
      <c r="G158" s="116">
        <f t="shared" si="44"/>
        <v>0.26931775273234582</v>
      </c>
      <c r="H158" s="115"/>
      <c r="I158" s="111"/>
      <c r="J158" s="135">
        <f t="shared" si="45"/>
        <v>4.6442598275439604</v>
      </c>
      <c r="K158" s="115">
        <f t="shared" si="45"/>
        <v>4.4496870371255195</v>
      </c>
      <c r="L158" s="116">
        <f t="shared" si="45"/>
        <v>4.2722646164438576</v>
      </c>
      <c r="M158" s="135">
        <f t="shared" si="45"/>
        <v>4.4586624788882636</v>
      </c>
      <c r="N158" s="117">
        <f t="shared" si="46"/>
        <v>4.3629755920774338E-2</v>
      </c>
      <c r="O158" s="113">
        <f t="shared" si="47"/>
        <v>0.18639786244440604</v>
      </c>
      <c r="P158" s="116"/>
    </row>
    <row r="159" spans="1:16" x14ac:dyDescent="0.25">
      <c r="A159" s="103" t="s">
        <v>21</v>
      </c>
      <c r="B159" s="104">
        <f t="shared" si="42"/>
        <v>6.7018812942665864</v>
      </c>
      <c r="C159" s="104">
        <f t="shared" si="42"/>
        <v>6.9901891711971595</v>
      </c>
      <c r="D159" s="105">
        <f t="shared" si="42"/>
        <v>6.665086203372927</v>
      </c>
      <c r="E159" s="104">
        <f t="shared" si="42"/>
        <v>6.6479657251849016</v>
      </c>
      <c r="F159" s="106">
        <f t="shared" si="43"/>
        <v>-2.5686806840339305E-3</v>
      </c>
      <c r="G159" s="105">
        <f t="shared" si="44"/>
        <v>-1.7120478188025423E-2</v>
      </c>
      <c r="H159" s="104"/>
      <c r="I159" s="102"/>
      <c r="J159" s="136">
        <f t="shared" si="45"/>
        <v>7.1773495746250031</v>
      </c>
      <c r="K159" s="104">
        <f t="shared" si="45"/>
        <v>7.1692690939706418</v>
      </c>
      <c r="L159" s="105">
        <f t="shared" si="45"/>
        <v>6.9937540768334294</v>
      </c>
      <c r="M159" s="136">
        <f t="shared" si="45"/>
        <v>6.8979531077527518</v>
      </c>
      <c r="N159" s="106">
        <f t="shared" si="46"/>
        <v>-1.3698075172247637E-2</v>
      </c>
      <c r="O159" s="105">
        <f t="shared" si="47"/>
        <v>-9.5800969080677589E-2</v>
      </c>
      <c r="P159" s="105"/>
    </row>
    <row r="160" spans="1:16" x14ac:dyDescent="0.25">
      <c r="A160" s="27" t="s">
        <v>22</v>
      </c>
      <c r="B160" s="124">
        <f t="shared" si="42"/>
        <v>7.2792839945566836</v>
      </c>
      <c r="C160" s="137">
        <f t="shared" si="42"/>
        <v>8.4044103001849475</v>
      </c>
      <c r="D160" s="122">
        <f t="shared" si="42"/>
        <v>7.418747441670078</v>
      </c>
      <c r="E160" s="137">
        <f t="shared" si="42"/>
        <v>7.3208966972072664</v>
      </c>
      <c r="F160" s="138">
        <f t="shared" si="43"/>
        <v>-1.3189658393436776E-2</v>
      </c>
      <c r="G160" s="122">
        <f t="shared" si="44"/>
        <v>-9.7850744462811612E-2</v>
      </c>
      <c r="H160" s="137"/>
      <c r="I160" s="111"/>
      <c r="J160" s="139">
        <f t="shared" si="45"/>
        <v>8.2615382681441343</v>
      </c>
      <c r="K160" s="137">
        <f t="shared" si="45"/>
        <v>8.3817760930582477</v>
      </c>
      <c r="L160" s="122">
        <f t="shared" si="45"/>
        <v>8.1502234793557591</v>
      </c>
      <c r="M160" s="139">
        <f t="shared" si="45"/>
        <v>7.8306083215369684</v>
      </c>
      <c r="N160" s="138">
        <f t="shared" si="46"/>
        <v>-3.9215508461622584E-2</v>
      </c>
      <c r="O160" s="122">
        <f t="shared" si="47"/>
        <v>-0.31961515781879068</v>
      </c>
      <c r="P160" s="122"/>
    </row>
    <row r="161" spans="1:16" x14ac:dyDescent="0.25">
      <c r="A161" s="31" t="s">
        <v>23</v>
      </c>
      <c r="B161" s="124">
        <f t="shared" si="42"/>
        <v>7.3971797884841362</v>
      </c>
      <c r="C161" s="124">
        <f t="shared" si="42"/>
        <v>7.2448886869604729</v>
      </c>
      <c r="D161" s="125">
        <f t="shared" si="42"/>
        <v>6.9179397642950677</v>
      </c>
      <c r="E161" s="124">
        <f t="shared" si="42"/>
        <v>7.1375291375291372</v>
      </c>
      <c r="F161" s="126">
        <f t="shared" si="43"/>
        <v>3.1742018681257589E-2</v>
      </c>
      <c r="G161" s="125">
        <f t="shared" si="44"/>
        <v>0.21958937323406946</v>
      </c>
      <c r="H161" s="124"/>
      <c r="I161" s="111"/>
      <c r="J161" s="140">
        <f t="shared" si="45"/>
        <v>8.4996267263904439</v>
      </c>
      <c r="K161" s="124">
        <f t="shared" si="45"/>
        <v>8.3525318578135472</v>
      </c>
      <c r="L161" s="125">
        <f t="shared" si="45"/>
        <v>7.7263881899010229</v>
      </c>
      <c r="M161" s="140">
        <f t="shared" si="45"/>
        <v>7.795100401606426</v>
      </c>
      <c r="N161" s="126">
        <f t="shared" si="46"/>
        <v>8.8931865726362691E-3</v>
      </c>
      <c r="O161" s="125">
        <f t="shared" si="47"/>
        <v>6.8712211705403092E-2</v>
      </c>
      <c r="P161" s="125"/>
    </row>
    <row r="162" spans="1:16" x14ac:dyDescent="0.25">
      <c r="A162" s="31" t="s">
        <v>24</v>
      </c>
      <c r="B162" s="124">
        <f t="shared" si="42"/>
        <v>4.7075718015665799</v>
      </c>
      <c r="C162" s="124">
        <f t="shared" si="42"/>
        <v>4.3966386554621852</v>
      </c>
      <c r="D162" s="125">
        <f t="shared" si="42"/>
        <v>4.0764635603345285</v>
      </c>
      <c r="E162" s="124">
        <f t="shared" si="42"/>
        <v>4.6727467811158796</v>
      </c>
      <c r="F162" s="126">
        <f t="shared" si="43"/>
        <v>0.14627463534407692</v>
      </c>
      <c r="G162" s="125">
        <f t="shared" si="44"/>
        <v>0.5962832207813511</v>
      </c>
      <c r="H162" s="124"/>
      <c r="I162" s="111"/>
      <c r="J162" s="140">
        <f t="shared" si="45"/>
        <v>5.6371911573472042</v>
      </c>
      <c r="K162" s="124">
        <f t="shared" si="45"/>
        <v>5.7119715527459505</v>
      </c>
      <c r="L162" s="125">
        <f t="shared" si="45"/>
        <v>4.8051457975986276</v>
      </c>
      <c r="M162" s="140">
        <f t="shared" si="45"/>
        <v>5.0293592034720449</v>
      </c>
      <c r="N162" s="126">
        <f t="shared" si="46"/>
        <v>4.6661103599700882E-2</v>
      </c>
      <c r="O162" s="125">
        <f t="shared" si="47"/>
        <v>0.22421340587341732</v>
      </c>
      <c r="P162" s="125"/>
    </row>
    <row r="163" spans="1:16" x14ac:dyDescent="0.25">
      <c r="A163" s="31" t="s">
        <v>25</v>
      </c>
      <c r="B163" s="124">
        <f t="shared" si="42"/>
        <v>7.6434914037407893</v>
      </c>
      <c r="C163" s="124">
        <f t="shared" si="42"/>
        <v>9.3325911494572775</v>
      </c>
      <c r="D163" s="125">
        <f t="shared" si="42"/>
        <v>8.4354337899543381</v>
      </c>
      <c r="E163" s="124">
        <f t="shared" si="42"/>
        <v>9.5310718358038766</v>
      </c>
      <c r="F163" s="126">
        <f t="shared" si="43"/>
        <v>0.12988520485506294</v>
      </c>
      <c r="G163" s="125">
        <f t="shared" si="44"/>
        <v>1.0956380458495385</v>
      </c>
      <c r="H163" s="124"/>
      <c r="I163" s="111"/>
      <c r="J163" s="140">
        <f t="shared" si="45"/>
        <v>7.8685617647790291</v>
      </c>
      <c r="K163" s="124">
        <f t="shared" si="45"/>
        <v>8.3053424227730392</v>
      </c>
      <c r="L163" s="125">
        <f t="shared" si="45"/>
        <v>8.2866828370203685</v>
      </c>
      <c r="M163" s="140">
        <f t="shared" si="45"/>
        <v>8.0793920000000004</v>
      </c>
      <c r="N163" s="126">
        <f t="shared" si="46"/>
        <v>-2.5014935541433525E-2</v>
      </c>
      <c r="O163" s="125">
        <f t="shared" si="47"/>
        <v>-0.2072908370203681</v>
      </c>
      <c r="P163" s="125"/>
    </row>
    <row r="164" spans="1:16" x14ac:dyDescent="0.25">
      <c r="A164" s="31" t="s">
        <v>26</v>
      </c>
      <c r="B164" s="124">
        <f t="shared" si="42"/>
        <v>4.6557788944723617</v>
      </c>
      <c r="C164" s="124">
        <f t="shared" si="42"/>
        <v>4.2450000000000001</v>
      </c>
      <c r="D164" s="125">
        <f t="shared" si="42"/>
        <v>3.7270052951559127</v>
      </c>
      <c r="E164" s="124">
        <f t="shared" si="42"/>
        <v>3.8921457029026749</v>
      </c>
      <c r="F164" s="126">
        <f t="shared" si="43"/>
        <v>4.430914223851512E-2</v>
      </c>
      <c r="G164" s="125">
        <f t="shared" si="44"/>
        <v>0.1651404077467622</v>
      </c>
      <c r="H164" s="124"/>
      <c r="I164" s="111"/>
      <c r="J164" s="140">
        <f t="shared" si="45"/>
        <v>4.6118692763512303</v>
      </c>
      <c r="K164" s="124">
        <f t="shared" si="45"/>
        <v>4.458197611292074</v>
      </c>
      <c r="L164" s="125">
        <f t="shared" si="45"/>
        <v>3.7973329812516505</v>
      </c>
      <c r="M164" s="140">
        <f t="shared" si="45"/>
        <v>3.8847318994244167</v>
      </c>
      <c r="N164" s="126">
        <f t="shared" si="46"/>
        <v>2.3015868928080829E-2</v>
      </c>
      <c r="O164" s="125">
        <f t="shared" si="47"/>
        <v>8.7398918172766127E-2</v>
      </c>
      <c r="P164" s="125"/>
    </row>
    <row r="165" spans="1:16" x14ac:dyDescent="0.25">
      <c r="A165" s="31" t="s">
        <v>27</v>
      </c>
      <c r="B165" s="124">
        <f t="shared" si="42"/>
        <v>9.421812596006145</v>
      </c>
      <c r="C165" s="124">
        <f t="shared" si="42"/>
        <v>11.428021184400578</v>
      </c>
      <c r="D165" s="125">
        <f t="shared" si="42"/>
        <v>8.9313511149978133</v>
      </c>
      <c r="E165" s="124">
        <f t="shared" si="42"/>
        <v>9.8179169701383824</v>
      </c>
      <c r="F165" s="126">
        <f t="shared" si="43"/>
        <v>9.9264472275848448E-2</v>
      </c>
      <c r="G165" s="125">
        <f t="shared" si="44"/>
        <v>0.88656585514056907</v>
      </c>
      <c r="H165" s="124"/>
      <c r="I165" s="111"/>
      <c r="J165" s="140">
        <f t="shared" si="45"/>
        <v>8.4353970771496538</v>
      </c>
      <c r="K165" s="124">
        <f t="shared" si="45"/>
        <v>8.2402307300797375</v>
      </c>
      <c r="L165" s="125">
        <f t="shared" si="45"/>
        <v>8.3305923297393196</v>
      </c>
      <c r="M165" s="140">
        <f t="shared" si="45"/>
        <v>8.1233230907592002</v>
      </c>
      <c r="N165" s="126">
        <f t="shared" si="46"/>
        <v>-2.4880492379898422E-2</v>
      </c>
      <c r="O165" s="125">
        <f t="shared" si="47"/>
        <v>-0.2072692389801194</v>
      </c>
      <c r="P165" s="125"/>
    </row>
    <row r="166" spans="1:16" x14ac:dyDescent="0.25">
      <c r="A166" s="31" t="s">
        <v>28</v>
      </c>
      <c r="B166" s="124">
        <f t="shared" si="42"/>
        <v>7.1038062283737027</v>
      </c>
      <c r="C166" s="124">
        <f t="shared" si="42"/>
        <v>8.552941176470588</v>
      </c>
      <c r="D166" s="125">
        <f t="shared" si="42"/>
        <v>6.935483870967742</v>
      </c>
      <c r="E166" s="124">
        <f t="shared" si="42"/>
        <v>8.7478260869565219</v>
      </c>
      <c r="F166" s="126">
        <f t="shared" si="43"/>
        <v>0.26131445904954509</v>
      </c>
      <c r="G166" s="125">
        <f t="shared" si="44"/>
        <v>1.8123422159887799</v>
      </c>
      <c r="H166" s="124"/>
      <c r="I166" s="111"/>
      <c r="J166" s="140">
        <f t="shared" si="45"/>
        <v>8.2156057494866523</v>
      </c>
      <c r="K166" s="124">
        <f t="shared" si="45"/>
        <v>8.3461231015187849</v>
      </c>
      <c r="L166" s="125">
        <f t="shared" si="45"/>
        <v>8.1719171917191726</v>
      </c>
      <c r="M166" s="140">
        <f t="shared" si="45"/>
        <v>7.784526112185687</v>
      </c>
      <c r="N166" s="126">
        <f t="shared" si="46"/>
        <v>-4.7405164595407223E-2</v>
      </c>
      <c r="O166" s="125">
        <f t="shared" si="47"/>
        <v>-0.38739107953348562</v>
      </c>
      <c r="P166" s="125"/>
    </row>
    <row r="167" spans="1:16" x14ac:dyDescent="0.25">
      <c r="A167" s="31" t="s">
        <v>29</v>
      </c>
      <c r="B167" s="124">
        <f t="shared" si="42"/>
        <v>6.7196895403752359</v>
      </c>
      <c r="C167" s="124">
        <f t="shared" si="42"/>
        <v>6.7990177184437668</v>
      </c>
      <c r="D167" s="125">
        <f>D102/D37</f>
        <v>6.586025632761177</v>
      </c>
      <c r="E167" s="124">
        <f t="shared" si="42"/>
        <v>6.7147989289132832</v>
      </c>
      <c r="F167" s="126">
        <f t="shared" si="43"/>
        <v>1.955250455017099E-2</v>
      </c>
      <c r="G167" s="125">
        <f t="shared" si="44"/>
        <v>0.1287732961521062</v>
      </c>
      <c r="H167" s="124"/>
      <c r="I167" s="111"/>
      <c r="J167" s="140">
        <f t="shared" si="45"/>
        <v>6.9479158565327506</v>
      </c>
      <c r="K167" s="124">
        <f t="shared" si="45"/>
        <v>6.9060214593738278</v>
      </c>
      <c r="L167" s="125">
        <f t="shared" si="45"/>
        <v>6.755645199974623</v>
      </c>
      <c r="M167" s="140">
        <f t="shared" si="45"/>
        <v>6.8488643957153066</v>
      </c>
      <c r="N167" s="126">
        <f t="shared" si="46"/>
        <v>1.3798711001139274E-2</v>
      </c>
      <c r="O167" s="125">
        <f t="shared" si="47"/>
        <v>9.3219195740683602E-2</v>
      </c>
      <c r="P167" s="125"/>
    </row>
    <row r="168" spans="1:16" x14ac:dyDescent="0.25">
      <c r="A168" s="31" t="s">
        <v>30</v>
      </c>
      <c r="B168" s="124">
        <f t="shared" si="42"/>
        <v>6.0486727598723053</v>
      </c>
      <c r="C168" s="124">
        <f t="shared" si="42"/>
        <v>6.2805680056968125</v>
      </c>
      <c r="D168" s="125">
        <f t="shared" si="42"/>
        <v>6.5143961544179589</v>
      </c>
      <c r="E168" s="124">
        <f t="shared" si="42"/>
        <v>6.1854192822200096</v>
      </c>
      <c r="F168" s="126">
        <f t="shared" si="43"/>
        <v>-5.0499979491551605E-2</v>
      </c>
      <c r="G168" s="125">
        <f t="shared" si="44"/>
        <v>-0.32897687219794935</v>
      </c>
      <c r="H168" s="124"/>
      <c r="I168" s="111"/>
      <c r="J168" s="140">
        <f t="shared" si="45"/>
        <v>6.6933133596622634</v>
      </c>
      <c r="K168" s="124">
        <f t="shared" si="45"/>
        <v>6.884231986440196</v>
      </c>
      <c r="L168" s="125">
        <f t="shared" si="45"/>
        <v>6.7084680356252955</v>
      </c>
      <c r="M168" s="140">
        <f t="shared" si="45"/>
        <v>6.4220030577207448</v>
      </c>
      <c r="N168" s="126">
        <f t="shared" si="46"/>
        <v>-4.2701996399666764E-2</v>
      </c>
      <c r="O168" s="125">
        <f t="shared" si="47"/>
        <v>-0.28646497790455072</v>
      </c>
      <c r="P168" s="125"/>
    </row>
    <row r="169" spans="1:16" x14ac:dyDescent="0.25">
      <c r="A169" s="31" t="s">
        <v>31</v>
      </c>
      <c r="B169" s="124">
        <f t="shared" ref="B169:E184" si="48">B104/B39</f>
        <v>6.4379966289429325</v>
      </c>
      <c r="C169" s="124">
        <f t="shared" si="48"/>
        <v>6.6884552649066631</v>
      </c>
      <c r="D169" s="125">
        <f t="shared" si="48"/>
        <v>7.101840916985064</v>
      </c>
      <c r="E169" s="124">
        <f t="shared" si="48"/>
        <v>6.6241923905240485</v>
      </c>
      <c r="F169" s="126">
        <f t="shared" si="43"/>
        <v>-6.7257001676656936E-2</v>
      </c>
      <c r="G169" s="125">
        <f t="shared" si="44"/>
        <v>-0.47764852646101552</v>
      </c>
      <c r="H169" s="124"/>
      <c r="I169" s="111"/>
      <c r="J169" s="140">
        <f t="shared" ref="J169:M184" si="49">J104/J39</f>
        <v>7.3011297234125436</v>
      </c>
      <c r="K169" s="124">
        <f t="shared" si="49"/>
        <v>7.45016077170418</v>
      </c>
      <c r="L169" s="125">
        <f t="shared" si="49"/>
        <v>7.4576246988489334</v>
      </c>
      <c r="M169" s="140">
        <f t="shared" si="49"/>
        <v>7.289887364468929</v>
      </c>
      <c r="N169" s="126">
        <f t="shared" si="46"/>
        <v>-2.2492058953555882E-2</v>
      </c>
      <c r="O169" s="125">
        <f t="shared" si="47"/>
        <v>-0.16773733438000438</v>
      </c>
      <c r="P169" s="125"/>
    </row>
    <row r="170" spans="1:16" x14ac:dyDescent="0.25">
      <c r="A170" s="31" t="s">
        <v>32</v>
      </c>
      <c r="B170" s="124">
        <f t="shared" si="48"/>
        <v>7.0627267596549226</v>
      </c>
      <c r="C170" s="124">
        <f t="shared" si="48"/>
        <v>7.8873580065958224</v>
      </c>
      <c r="D170" s="125">
        <f>D105/D40</f>
        <v>6.7870893749487999</v>
      </c>
      <c r="E170" s="124">
        <f t="shared" si="48"/>
        <v>6.5715227422544498</v>
      </c>
      <c r="F170" s="126">
        <f t="shared" si="43"/>
        <v>-3.1761278036209206E-2</v>
      </c>
      <c r="G170" s="125">
        <f t="shared" si="44"/>
        <v>-0.21556663269435017</v>
      </c>
      <c r="H170" s="124"/>
      <c r="I170" s="111"/>
      <c r="J170" s="140">
        <f t="shared" si="49"/>
        <v>7.7435391716313209</v>
      </c>
      <c r="K170" s="124">
        <f t="shared" si="49"/>
        <v>7.6455283361122817</v>
      </c>
      <c r="L170" s="125">
        <f t="shared" si="49"/>
        <v>7.5706054179504623</v>
      </c>
      <c r="M170" s="140">
        <f t="shared" si="49"/>
        <v>7.4255074160811869</v>
      </c>
      <c r="N170" s="126">
        <f t="shared" si="46"/>
        <v>-1.9165970732702209E-2</v>
      </c>
      <c r="O170" s="125">
        <f t="shared" si="47"/>
        <v>-0.14509800186927535</v>
      </c>
      <c r="P170" s="125"/>
    </row>
    <row r="171" spans="1:16" x14ac:dyDescent="0.25">
      <c r="A171" s="31" t="s">
        <v>33</v>
      </c>
      <c r="B171" s="124">
        <f t="shared" si="48"/>
        <v>6.908534160502664</v>
      </c>
      <c r="C171" s="124">
        <f t="shared" si="48"/>
        <v>6.8699445983379501</v>
      </c>
      <c r="D171" s="125">
        <f t="shared" si="48"/>
        <v>6.8517329132331559</v>
      </c>
      <c r="E171" s="124">
        <f t="shared" si="48"/>
        <v>6.7109448600720425</v>
      </c>
      <c r="F171" s="126">
        <f t="shared" si="43"/>
        <v>-2.0547802277756766E-2</v>
      </c>
      <c r="G171" s="125">
        <f t="shared" si="44"/>
        <v>-0.14078805316111342</v>
      </c>
      <c r="H171" s="124"/>
      <c r="I171" s="111"/>
      <c r="J171" s="140">
        <f t="shared" si="49"/>
        <v>7.0927021696252464</v>
      </c>
      <c r="K171" s="124">
        <f t="shared" si="49"/>
        <v>6.9595288529430643</v>
      </c>
      <c r="L171" s="125">
        <f t="shared" si="49"/>
        <v>6.7733231943446972</v>
      </c>
      <c r="M171" s="140">
        <f t="shared" si="49"/>
        <v>6.5334652588821918</v>
      </c>
      <c r="N171" s="126">
        <f t="shared" si="46"/>
        <v>-3.5412149779412871E-2</v>
      </c>
      <c r="O171" s="125">
        <f t="shared" si="47"/>
        <v>-0.23985793546250544</v>
      </c>
      <c r="P171" s="125"/>
    </row>
    <row r="172" spans="1:16" x14ac:dyDescent="0.25">
      <c r="A172" s="31" t="s">
        <v>34</v>
      </c>
      <c r="B172" s="124">
        <f t="shared" si="48"/>
        <v>10.07757296466974</v>
      </c>
      <c r="C172" s="124">
        <f t="shared" si="48"/>
        <v>9.2344940152339507</v>
      </c>
      <c r="D172" s="125">
        <f t="shared" si="48"/>
        <v>8.5415913200723335</v>
      </c>
      <c r="E172" s="124">
        <f t="shared" si="48"/>
        <v>10.984274481772696</v>
      </c>
      <c r="F172" s="126">
        <f t="shared" si="43"/>
        <v>0.28597518543882727</v>
      </c>
      <c r="G172" s="125">
        <f t="shared" si="44"/>
        <v>2.4426831617003621</v>
      </c>
      <c r="H172" s="124"/>
      <c r="I172" s="111"/>
      <c r="J172" s="140">
        <f t="shared" si="49"/>
        <v>9.4892725834225349</v>
      </c>
      <c r="K172" s="124">
        <f t="shared" si="49"/>
        <v>8.9343688362919131</v>
      </c>
      <c r="L172" s="125">
        <f t="shared" si="49"/>
        <v>8.6974192924801859</v>
      </c>
      <c r="M172" s="140">
        <f t="shared" si="49"/>
        <v>8.8863416576597078</v>
      </c>
      <c r="N172" s="126">
        <f t="shared" si="46"/>
        <v>2.1721657750002343E-2</v>
      </c>
      <c r="O172" s="125">
        <f t="shared" si="47"/>
        <v>0.18892236517952199</v>
      </c>
      <c r="P172" s="125"/>
    </row>
    <row r="173" spans="1:16" x14ac:dyDescent="0.25">
      <c r="A173" s="31" t="s">
        <v>35</v>
      </c>
      <c r="B173" s="124">
        <f t="shared" si="48"/>
        <v>5.4944299065420559</v>
      </c>
      <c r="C173" s="124">
        <f t="shared" si="48"/>
        <v>5.6934999399255073</v>
      </c>
      <c r="D173" s="125">
        <f t="shared" si="48"/>
        <v>5.5284226864127275</v>
      </c>
      <c r="E173" s="124">
        <f t="shared" si="48"/>
        <v>5.3865457783534367</v>
      </c>
      <c r="F173" s="126">
        <f t="shared" si="43"/>
        <v>-2.5663180278885589E-2</v>
      </c>
      <c r="G173" s="125">
        <f t="shared" si="44"/>
        <v>-0.14187690805929076</v>
      </c>
      <c r="H173" s="124"/>
      <c r="I173" s="111"/>
      <c r="J173" s="140">
        <f t="shared" si="49"/>
        <v>6.7277853285824483</v>
      </c>
      <c r="K173" s="124">
        <f t="shared" si="49"/>
        <v>6.4505513251965692</v>
      </c>
      <c r="L173" s="125">
        <f t="shared" si="49"/>
        <v>6.3772272596973494</v>
      </c>
      <c r="M173" s="140">
        <f t="shared" si="49"/>
        <v>6.2260822904225304</v>
      </c>
      <c r="N173" s="126">
        <f t="shared" si="46"/>
        <v>-2.3700734366175369E-2</v>
      </c>
      <c r="O173" s="125">
        <f t="shared" si="47"/>
        <v>-0.15114496927481902</v>
      </c>
      <c r="P173" s="125"/>
    </row>
    <row r="174" spans="1:16" x14ac:dyDescent="0.25">
      <c r="A174" s="31" t="s">
        <v>36</v>
      </c>
      <c r="B174" s="124">
        <f t="shared" si="48"/>
        <v>9.0058411214953278</v>
      </c>
      <c r="C174" s="124">
        <f t="shared" si="48"/>
        <v>13.533062645011601</v>
      </c>
      <c r="D174" s="125">
        <f t="shared" si="48"/>
        <v>9.9227244960293213</v>
      </c>
      <c r="E174" s="124">
        <f t="shared" si="48"/>
        <v>11.541639767591995</v>
      </c>
      <c r="F174" s="126">
        <f t="shared" si="43"/>
        <v>0.16315229473623893</v>
      </c>
      <c r="G174" s="125">
        <f t="shared" si="44"/>
        <v>1.618915271562674</v>
      </c>
      <c r="H174" s="124"/>
      <c r="I174" s="111"/>
      <c r="J174" s="140">
        <f t="shared" si="49"/>
        <v>9.1012007534139059</v>
      </c>
      <c r="K174" s="124">
        <f t="shared" si="49"/>
        <v>9.4987866211796153</v>
      </c>
      <c r="L174" s="125">
        <f t="shared" si="49"/>
        <v>9.1992985562517031</v>
      </c>
      <c r="M174" s="140">
        <f t="shared" si="49"/>
        <v>9.1908295492302585</v>
      </c>
      <c r="N174" s="126">
        <f t="shared" si="46"/>
        <v>-9.2061443268298682E-4</v>
      </c>
      <c r="O174" s="125">
        <f t="shared" si="47"/>
        <v>-8.4690070214445967E-3</v>
      </c>
      <c r="P174" s="125"/>
    </row>
    <row r="175" spans="1:16" x14ac:dyDescent="0.25">
      <c r="A175" s="31" t="s">
        <v>37</v>
      </c>
      <c r="B175" s="124">
        <f t="shared" si="48"/>
        <v>7.4800990624447197</v>
      </c>
      <c r="C175" s="124">
        <f t="shared" si="48"/>
        <v>10.360258064516129</v>
      </c>
      <c r="D175" s="125">
        <f t="shared" si="48"/>
        <v>9.0938692444670561</v>
      </c>
      <c r="E175" s="124">
        <f t="shared" si="48"/>
        <v>9.0845386533665842</v>
      </c>
      <c r="F175" s="126">
        <f t="shared" si="43"/>
        <v>-1.0260309280506474E-3</v>
      </c>
      <c r="G175" s="125">
        <f t="shared" si="44"/>
        <v>-9.3305911004719633E-3</v>
      </c>
      <c r="H175" s="124"/>
      <c r="I175" s="111"/>
      <c r="J175" s="140">
        <f t="shared" si="49"/>
        <v>7.8569273863391507</v>
      </c>
      <c r="K175" s="124">
        <f t="shared" si="49"/>
        <v>8.0537379045501627</v>
      </c>
      <c r="L175" s="125">
        <f t="shared" si="49"/>
        <v>8.6851875725151473</v>
      </c>
      <c r="M175" s="140">
        <f t="shared" si="49"/>
        <v>8.029716655148583</v>
      </c>
      <c r="N175" s="126">
        <f t="shared" si="46"/>
        <v>-7.5469978269766536E-2</v>
      </c>
      <c r="O175" s="125">
        <f t="shared" si="47"/>
        <v>-0.65547091736656427</v>
      </c>
      <c r="P175" s="125"/>
    </row>
    <row r="176" spans="1:16" x14ac:dyDescent="0.25">
      <c r="A176" s="31" t="s">
        <v>38</v>
      </c>
      <c r="B176" s="124">
        <f t="shared" si="48"/>
        <v>7.0099354197714856</v>
      </c>
      <c r="C176" s="124">
        <f t="shared" si="48"/>
        <v>6.9786241741158177</v>
      </c>
      <c r="D176" s="125">
        <f t="shared" si="48"/>
        <v>6.4754601226993866</v>
      </c>
      <c r="E176" s="124">
        <f t="shared" si="48"/>
        <v>6.1449502878074309</v>
      </c>
      <c r="F176" s="126">
        <f t="shared" si="43"/>
        <v>-5.1040362943996942E-2</v>
      </c>
      <c r="G176" s="125">
        <f t="shared" si="44"/>
        <v>-0.33050983489195573</v>
      </c>
      <c r="H176" s="124"/>
      <c r="I176" s="111"/>
      <c r="J176" s="140">
        <f t="shared" si="49"/>
        <v>6.6271477663230245</v>
      </c>
      <c r="K176" s="124">
        <f t="shared" si="49"/>
        <v>6.2376763966750435</v>
      </c>
      <c r="L176" s="125">
        <f t="shared" si="49"/>
        <v>6.107113750145535</v>
      </c>
      <c r="M176" s="140">
        <f t="shared" si="49"/>
        <v>5.8735095904613788</v>
      </c>
      <c r="N176" s="126">
        <f t="shared" si="46"/>
        <v>-3.8251155822763172E-2</v>
      </c>
      <c r="O176" s="125">
        <f t="shared" si="47"/>
        <v>-0.23360415968415627</v>
      </c>
      <c r="P176" s="125"/>
    </row>
    <row r="177" spans="1:16" x14ac:dyDescent="0.25">
      <c r="A177" s="31" t="s">
        <v>39</v>
      </c>
      <c r="B177" s="124">
        <f t="shared" si="48"/>
        <v>6.0006920415224911</v>
      </c>
      <c r="C177" s="124">
        <f t="shared" si="48"/>
        <v>6.9749847467968271</v>
      </c>
      <c r="D177" s="125">
        <f t="shared" si="48"/>
        <v>5.7523419203747075</v>
      </c>
      <c r="E177" s="124">
        <f t="shared" si="48"/>
        <v>6.2236135957066185</v>
      </c>
      <c r="F177" s="126">
        <f t="shared" si="43"/>
        <v>8.192692330451945E-2</v>
      </c>
      <c r="G177" s="125">
        <f t="shared" si="44"/>
        <v>0.47127167533191106</v>
      </c>
      <c r="H177" s="124"/>
      <c r="I177" s="111"/>
      <c r="J177" s="140">
        <f t="shared" si="49"/>
        <v>6.3607266435986158</v>
      </c>
      <c r="K177" s="124">
        <f t="shared" si="49"/>
        <v>6.329564000932618</v>
      </c>
      <c r="L177" s="125">
        <f t="shared" si="49"/>
        <v>6.073095823095823</v>
      </c>
      <c r="M177" s="140">
        <f t="shared" si="49"/>
        <v>5.7809680968096808</v>
      </c>
      <c r="N177" s="126">
        <f t="shared" si="46"/>
        <v>-4.8101945827231707E-2</v>
      </c>
      <c r="O177" s="125">
        <f t="shared" si="47"/>
        <v>-0.29212772628614214</v>
      </c>
      <c r="P177" s="125"/>
    </row>
    <row r="178" spans="1:16" x14ac:dyDescent="0.25">
      <c r="A178" s="31" t="s">
        <v>40</v>
      </c>
      <c r="B178" s="124">
        <f t="shared" si="48"/>
        <v>5.0454545454545459</v>
      </c>
      <c r="C178" s="124">
        <f t="shared" si="48"/>
        <v>4.8546009150991356</v>
      </c>
      <c r="D178" s="125">
        <f t="shared" si="48"/>
        <v>5.1532033426183848</v>
      </c>
      <c r="E178" s="124">
        <f t="shared" si="48"/>
        <v>4.9180478821362801</v>
      </c>
      <c r="F178" s="126">
        <f t="shared" si="43"/>
        <v>-4.5632870439500262E-2</v>
      </c>
      <c r="G178" s="125">
        <f t="shared" si="44"/>
        <v>-0.23515546048210467</v>
      </c>
      <c r="H178" s="124"/>
      <c r="I178" s="111"/>
      <c r="J178" s="140">
        <f t="shared" si="49"/>
        <v>4.7856564019448946</v>
      </c>
      <c r="K178" s="124">
        <f t="shared" si="49"/>
        <v>4.9093717816683835</v>
      </c>
      <c r="L178" s="125">
        <f t="shared" si="49"/>
        <v>4.914048865619546</v>
      </c>
      <c r="M178" s="140">
        <f t="shared" si="49"/>
        <v>4.4813964923782983</v>
      </c>
      <c r="N178" s="126">
        <f t="shared" si="46"/>
        <v>-8.8043970475800371E-2</v>
      </c>
      <c r="O178" s="125">
        <f t="shared" si="47"/>
        <v>-0.43265237324124772</v>
      </c>
      <c r="P178" s="125"/>
    </row>
    <row r="179" spans="1:16" x14ac:dyDescent="0.25">
      <c r="A179" s="31" t="s">
        <v>41</v>
      </c>
      <c r="B179" s="124">
        <f t="shared" si="48"/>
        <v>7.4602564102564104</v>
      </c>
      <c r="C179" s="124">
        <f t="shared" si="48"/>
        <v>7.7688870836718111</v>
      </c>
      <c r="D179" s="125">
        <f t="shared" si="48"/>
        <v>6.9918887601390498</v>
      </c>
      <c r="E179" s="124">
        <f t="shared" si="48"/>
        <v>6.6975554292211488</v>
      </c>
      <c r="F179" s="126">
        <f t="shared" si="43"/>
        <v>-4.2096397842583455E-2</v>
      </c>
      <c r="G179" s="125">
        <f t="shared" si="44"/>
        <v>-0.29433333091790104</v>
      </c>
      <c r="H179" s="124"/>
      <c r="I179" s="111"/>
      <c r="J179" s="140">
        <f t="shared" si="49"/>
        <v>7.0587242359630418</v>
      </c>
      <c r="K179" s="124">
        <f t="shared" si="49"/>
        <v>6.8213559046146335</v>
      </c>
      <c r="L179" s="125">
        <f t="shared" si="49"/>
        <v>6.4878572235400433</v>
      </c>
      <c r="M179" s="140">
        <f t="shared" si="49"/>
        <v>6.3996817096737528</v>
      </c>
      <c r="N179" s="126">
        <f t="shared" si="46"/>
        <v>-1.35908530086577E-2</v>
      </c>
      <c r="O179" s="125">
        <f t="shared" si="47"/>
        <v>-8.8175513866290522E-2</v>
      </c>
      <c r="P179" s="125"/>
    </row>
    <row r="180" spans="1:16" x14ac:dyDescent="0.25">
      <c r="A180" s="31" t="s">
        <v>42</v>
      </c>
      <c r="B180" s="124">
        <f t="shared" si="48"/>
        <v>5.8561852528945764</v>
      </c>
      <c r="C180" s="124">
        <f t="shared" si="48"/>
        <v>5.2826486817903131</v>
      </c>
      <c r="D180" s="125">
        <f t="shared" si="48"/>
        <v>5.2547846889952154</v>
      </c>
      <c r="E180" s="124">
        <f t="shared" si="48"/>
        <v>5.6265248670628711</v>
      </c>
      <c r="F180" s="126">
        <f t="shared" si="43"/>
        <v>7.0743179800719425E-2</v>
      </c>
      <c r="G180" s="125">
        <f t="shared" si="44"/>
        <v>0.37174017806765569</v>
      </c>
      <c r="H180" s="124"/>
      <c r="I180" s="111"/>
      <c r="J180" s="140">
        <f t="shared" si="49"/>
        <v>5.7837043259134822</v>
      </c>
      <c r="K180" s="124">
        <f t="shared" si="49"/>
        <v>5.2871513862762738</v>
      </c>
      <c r="L180" s="125">
        <f t="shared" si="49"/>
        <v>5.366472901350658</v>
      </c>
      <c r="M180" s="140">
        <f t="shared" si="49"/>
        <v>5.2202110452129711</v>
      </c>
      <c r="N180" s="126">
        <f t="shared" si="46"/>
        <v>-2.7254746055062506E-2</v>
      </c>
      <c r="O180" s="125">
        <f t="shared" si="47"/>
        <v>-0.14626185613768694</v>
      </c>
      <c r="P180" s="125"/>
    </row>
    <row r="181" spans="1:16" x14ac:dyDescent="0.25">
      <c r="A181" s="31" t="s">
        <v>43</v>
      </c>
      <c r="B181" s="124">
        <f t="shared" si="48"/>
        <v>6.4844889383265354</v>
      </c>
      <c r="C181" s="124">
        <f t="shared" si="48"/>
        <v>6.7354732080723734</v>
      </c>
      <c r="D181" s="125">
        <f t="shared" si="48"/>
        <v>6.5816082802547768</v>
      </c>
      <c r="E181" s="124">
        <f t="shared" si="48"/>
        <v>6.5561440677966099</v>
      </c>
      <c r="F181" s="126">
        <f t="shared" si="43"/>
        <v>-3.8689954451651687E-3</v>
      </c>
      <c r="G181" s="125">
        <f t="shared" si="44"/>
        <v>-2.546421245816699E-2</v>
      </c>
      <c r="H181" s="124"/>
      <c r="I181" s="111"/>
      <c r="J181" s="140">
        <f t="shared" si="49"/>
        <v>6.5970232766338404</v>
      </c>
      <c r="K181" s="124">
        <f t="shared" si="49"/>
        <v>6.4849740291862474</v>
      </c>
      <c r="L181" s="125">
        <f t="shared" si="49"/>
        <v>6.4697433064341103</v>
      </c>
      <c r="M181" s="140">
        <f t="shared" si="49"/>
        <v>6.3524060193397034</v>
      </c>
      <c r="N181" s="126">
        <f t="shared" si="46"/>
        <v>-1.8136312607289318E-2</v>
      </c>
      <c r="O181" s="125">
        <f t="shared" si="47"/>
        <v>-0.11733728709440694</v>
      </c>
      <c r="P181" s="125"/>
    </row>
    <row r="182" spans="1:16" x14ac:dyDescent="0.25">
      <c r="A182" s="31" t="s">
        <v>44</v>
      </c>
      <c r="B182" s="124">
        <f t="shared" si="48"/>
        <v>6.0618921308576477</v>
      </c>
      <c r="C182" s="124">
        <f t="shared" si="48"/>
        <v>6.6453590192644487</v>
      </c>
      <c r="D182" s="125">
        <f t="shared" si="48"/>
        <v>6.3561467889908254</v>
      </c>
      <c r="E182" s="124">
        <f t="shared" si="48"/>
        <v>6.4504950495049505</v>
      </c>
      <c r="F182" s="126">
        <f t="shared" si="43"/>
        <v>1.4843625178314168E-2</v>
      </c>
      <c r="G182" s="125">
        <f t="shared" si="44"/>
        <v>9.4348260514125037E-2</v>
      </c>
      <c r="H182" s="124"/>
      <c r="I182" s="111"/>
      <c r="J182" s="140">
        <f t="shared" si="49"/>
        <v>6.9593053850201718</v>
      </c>
      <c r="K182" s="124">
        <f t="shared" si="49"/>
        <v>6.9973426130971212</v>
      </c>
      <c r="L182" s="125">
        <f t="shared" si="49"/>
        <v>6.800855627862135</v>
      </c>
      <c r="M182" s="140">
        <f t="shared" si="49"/>
        <v>6.5555619729698513</v>
      </c>
      <c r="N182" s="126">
        <f t="shared" si="46"/>
        <v>-3.6068057949554255E-2</v>
      </c>
      <c r="O182" s="125">
        <f t="shared" si="47"/>
        <v>-0.24529365489228372</v>
      </c>
      <c r="P182" s="125"/>
    </row>
    <row r="183" spans="1:16" x14ac:dyDescent="0.25">
      <c r="A183" s="52" t="s">
        <v>45</v>
      </c>
      <c r="B183" s="124">
        <f t="shared" si="48"/>
        <v>6.8105515587529979</v>
      </c>
      <c r="C183" s="124">
        <f t="shared" si="48"/>
        <v>6.8933764135702749</v>
      </c>
      <c r="D183" s="125">
        <f t="shared" si="48"/>
        <v>5.3656804733727812</v>
      </c>
      <c r="E183" s="124">
        <f t="shared" si="48"/>
        <v>5.6588050314465406</v>
      </c>
      <c r="F183" s="126">
        <f t="shared" si="43"/>
        <v>5.4629521740698461E-2</v>
      </c>
      <c r="G183" s="125">
        <f t="shared" si="44"/>
        <v>0.29312455807375937</v>
      </c>
      <c r="H183" s="124"/>
      <c r="I183" s="111"/>
      <c r="J183" s="140">
        <f t="shared" si="49"/>
        <v>6.5831209289153216</v>
      </c>
      <c r="K183" s="124">
        <f t="shared" si="49"/>
        <v>5.9485060394151299</v>
      </c>
      <c r="L183" s="125">
        <f t="shared" si="49"/>
        <v>5.6280701754385962</v>
      </c>
      <c r="M183" s="140">
        <f t="shared" si="49"/>
        <v>5.4372376955360551</v>
      </c>
      <c r="N183" s="126">
        <f t="shared" si="46"/>
        <v>-3.3907267314354228E-2</v>
      </c>
      <c r="O183" s="125">
        <f t="shared" si="47"/>
        <v>-0.19083247990254115</v>
      </c>
      <c r="P183" s="125"/>
    </row>
    <row r="184" spans="1:16" x14ac:dyDescent="0.25">
      <c r="A184" s="34" t="s">
        <v>46</v>
      </c>
      <c r="B184" s="124">
        <f t="shared" si="48"/>
        <v>5.702208777091708</v>
      </c>
      <c r="C184" s="124">
        <f t="shared" si="48"/>
        <v>6.1838817794028031</v>
      </c>
      <c r="D184" s="125">
        <f t="shared" si="48"/>
        <v>5.6395818377602298</v>
      </c>
      <c r="E184" s="124">
        <f t="shared" si="48"/>
        <v>5.1481159123489659</v>
      </c>
      <c r="F184" s="126">
        <f t="shared" si="43"/>
        <v>-8.714580966280483E-2</v>
      </c>
      <c r="G184" s="125">
        <f t="shared" si="44"/>
        <v>-0.49146592541126388</v>
      </c>
      <c r="H184" s="124"/>
      <c r="I184" s="111"/>
      <c r="J184" s="140">
        <f t="shared" si="49"/>
        <v>5.9463225124074528</v>
      </c>
      <c r="K184" s="124">
        <f t="shared" si="49"/>
        <v>5.9669411723005306</v>
      </c>
      <c r="L184" s="125">
        <f t="shared" si="49"/>
        <v>5.6174837759720786</v>
      </c>
      <c r="M184" s="140">
        <f t="shared" si="49"/>
        <v>5.3613558619259871</v>
      </c>
      <c r="N184" s="126">
        <f t="shared" si="46"/>
        <v>-4.5594775928261555E-2</v>
      </c>
      <c r="O184" s="125">
        <f t="shared" si="47"/>
        <v>-0.25612791404609148</v>
      </c>
      <c r="P184" s="125"/>
    </row>
    <row r="185" spans="1:16" ht="21" x14ac:dyDescent="0.35">
      <c r="A185" s="93" t="s">
        <v>65</v>
      </c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</row>
    <row r="186" spans="1:16" x14ac:dyDescent="0.25">
      <c r="A186" s="67"/>
      <c r="B186" s="11" t="s">
        <v>145</v>
      </c>
      <c r="C186" s="12"/>
      <c r="D186" s="12"/>
      <c r="E186" s="12"/>
      <c r="F186" s="12"/>
      <c r="G186" s="12"/>
      <c r="H186" s="13"/>
      <c r="I186" s="94"/>
      <c r="J186" s="11" t="str">
        <f>J$5</f>
        <v>acumulado abril</v>
      </c>
      <c r="K186" s="12"/>
      <c r="L186" s="12"/>
      <c r="M186" s="12"/>
      <c r="N186" s="12"/>
      <c r="O186" s="12"/>
      <c r="P186" s="13"/>
    </row>
    <row r="187" spans="1:16" x14ac:dyDescent="0.25">
      <c r="A187" s="15"/>
      <c r="B187" s="95">
        <f>B$6</f>
        <v>2023</v>
      </c>
      <c r="C187" s="96">
        <f>C$6</f>
        <v>2024</v>
      </c>
      <c r="D187" s="96">
        <f>D$6</f>
        <v>2025</v>
      </c>
      <c r="E187" s="96">
        <f>E$6</f>
        <v>2026</v>
      </c>
      <c r="F187" s="17" t="str">
        <f>CONCATENATE("var ",RIGHT(E187,2),"/",RIGHT(D187,2))</f>
        <v>var 26/25</v>
      </c>
      <c r="G187" s="97" t="str">
        <f>CONCATENATE("dif ",RIGHT(E187,2),"-",RIGHT(D187,2))</f>
        <v>dif 26-25</v>
      </c>
      <c r="H187" s="96"/>
      <c r="I187" s="94"/>
      <c r="J187" s="95">
        <f>J$6</f>
        <v>2023</v>
      </c>
      <c r="K187" s="96">
        <f>K$6</f>
        <v>2024</v>
      </c>
      <c r="L187" s="96">
        <f>L$6</f>
        <v>2025</v>
      </c>
      <c r="M187" s="96">
        <f>M$6</f>
        <v>2026</v>
      </c>
      <c r="N187" s="17" t="str">
        <f>CONCATENATE("var ",RIGHT(M187,2),"/",RIGHT(L187,2))</f>
        <v>var 26/25</v>
      </c>
      <c r="O187" s="97" t="str">
        <f>CONCATENATE("dif ",RIGHT(M187,2),"-",RIGHT(L187,2))</f>
        <v>dif 26-25</v>
      </c>
      <c r="P187" s="96"/>
    </row>
    <row r="188" spans="1:16" x14ac:dyDescent="0.25">
      <c r="A188" s="98" t="s">
        <v>48</v>
      </c>
      <c r="B188" s="99">
        <f t="shared" ref="B188:E198" si="50">B123/B58</f>
        <v>6.072093195448824</v>
      </c>
      <c r="C188" s="131">
        <f t="shared" si="50"/>
        <v>6.4556513782454532</v>
      </c>
      <c r="D188" s="131">
        <f>D123/D58</f>
        <v>6.0867527425792236</v>
      </c>
      <c r="E188" s="99">
        <f>E123/E58</f>
        <v>6.0292417972382877</v>
      </c>
      <c r="F188" s="101">
        <f t="shared" ref="F188:F198" si="51">E188/D188-1</f>
        <v>-9.4485430529523962E-3</v>
      </c>
      <c r="G188" s="100">
        <f t="shared" ref="G188:G198" si="52">E188-D188</f>
        <v>-5.7510945340935926E-2</v>
      </c>
      <c r="H188" s="131"/>
      <c r="I188" s="102"/>
      <c r="J188" s="99">
        <f t="shared" ref="J188:M198" si="53">J123/J58</f>
        <v>6.6548570897735981</v>
      </c>
      <c r="K188" s="99">
        <f t="shared" si="53"/>
        <v>6.7088685766612874</v>
      </c>
      <c r="L188" s="131">
        <f>L123/L58</f>
        <v>6.5246940853510837</v>
      </c>
      <c r="M188" s="99">
        <f>M123/M58</f>
        <v>6.4203016971166234</v>
      </c>
      <c r="N188" s="101">
        <f t="shared" ref="N188:N198" si="54">M188/L188-1</f>
        <v>-1.5999583561907782E-2</v>
      </c>
      <c r="O188" s="105">
        <f t="shared" ref="O188:O198" si="55">M188-L188</f>
        <v>-0.1043923882344604</v>
      </c>
      <c r="P188" s="99"/>
    </row>
    <row r="189" spans="1:16" x14ac:dyDescent="0.25">
      <c r="A189" s="141" t="s">
        <v>49</v>
      </c>
      <c r="B189" s="142">
        <f t="shared" si="50"/>
        <v>6.6100999254287842</v>
      </c>
      <c r="C189" s="142">
        <f t="shared" si="50"/>
        <v>6.8861707753128698</v>
      </c>
      <c r="D189" s="143">
        <f>D124/D59</f>
        <v>6.6861570485474493</v>
      </c>
      <c r="E189" s="142">
        <f>E124/E59</f>
        <v>6.9524808332127872</v>
      </c>
      <c r="F189" s="144">
        <f t="shared" si="51"/>
        <v>3.9832116226345082E-2</v>
      </c>
      <c r="G189" s="122">
        <f t="shared" si="52"/>
        <v>0.2663237846653379</v>
      </c>
      <c r="H189" s="143"/>
      <c r="I189" s="111"/>
      <c r="J189" s="142">
        <f t="shared" si="53"/>
        <v>7.2145569308151289</v>
      </c>
      <c r="K189" s="142">
        <f t="shared" si="53"/>
        <v>7.1410758961897294</v>
      </c>
      <c r="L189" s="143">
        <f t="shared" si="53"/>
        <v>7.0841529701048271</v>
      </c>
      <c r="M189" s="142">
        <f t="shared" si="53"/>
        <v>7.1586116229174097</v>
      </c>
      <c r="N189" s="144">
        <f t="shared" si="54"/>
        <v>1.0510593592035322E-2</v>
      </c>
      <c r="O189" s="122">
        <f t="shared" si="55"/>
        <v>7.4458652812582571E-2</v>
      </c>
      <c r="P189" s="142"/>
    </row>
    <row r="190" spans="1:16" x14ac:dyDescent="0.25">
      <c r="A190" s="145" t="s">
        <v>50</v>
      </c>
      <c r="B190" s="124">
        <f t="shared" si="50"/>
        <v>6.6071071115401994</v>
      </c>
      <c r="C190" s="124">
        <f t="shared" si="50"/>
        <v>6.9559722393475543</v>
      </c>
      <c r="D190" s="125">
        <f t="shared" si="50"/>
        <v>6.5324405509050463</v>
      </c>
      <c r="E190" s="124">
        <f t="shared" si="50"/>
        <v>6.2770925406241069</v>
      </c>
      <c r="F190" s="126">
        <f t="shared" si="51"/>
        <v>-3.9089220681168158E-2</v>
      </c>
      <c r="G190" s="125">
        <f t="shared" si="52"/>
        <v>-0.25534801028093934</v>
      </c>
      <c r="H190" s="125"/>
      <c r="I190" s="111"/>
      <c r="J190" s="124">
        <f t="shared" si="53"/>
        <v>7.2979021238330972</v>
      </c>
      <c r="K190" s="124">
        <f t="shared" si="53"/>
        <v>7.3555798056150721</v>
      </c>
      <c r="L190" s="125">
        <f t="shared" si="53"/>
        <v>7.0738733907899345</v>
      </c>
      <c r="M190" s="124">
        <f t="shared" si="53"/>
        <v>6.8337163154594309</v>
      </c>
      <c r="N190" s="126">
        <f t="shared" si="54"/>
        <v>-3.3949869055217241E-2</v>
      </c>
      <c r="O190" s="125">
        <f t="shared" si="55"/>
        <v>-0.24015707533050357</v>
      </c>
      <c r="P190" s="124"/>
    </row>
    <row r="191" spans="1:16" x14ac:dyDescent="0.25">
      <c r="A191" s="145" t="s">
        <v>51</v>
      </c>
      <c r="B191" s="124">
        <f t="shared" si="50"/>
        <v>2.946316262353998</v>
      </c>
      <c r="C191" s="124">
        <f t="shared" si="50"/>
        <v>3.7641290322580647</v>
      </c>
      <c r="D191" s="125">
        <f t="shared" si="50"/>
        <v>4.329598506069094</v>
      </c>
      <c r="E191" s="124">
        <f t="shared" si="50"/>
        <v>3.7007168458781363</v>
      </c>
      <c r="F191" s="126">
        <f t="shared" si="51"/>
        <v>-0.14525172699256328</v>
      </c>
      <c r="G191" s="125">
        <f t="shared" si="52"/>
        <v>-0.6288816601909577</v>
      </c>
      <c r="H191" s="125"/>
      <c r="I191" s="111"/>
      <c r="J191" s="124">
        <f t="shared" si="53"/>
        <v>3.1582269332690918</v>
      </c>
      <c r="K191" s="124">
        <f t="shared" si="53"/>
        <v>3.6254310769533946</v>
      </c>
      <c r="L191" s="125">
        <f t="shared" si="53"/>
        <v>4.4661863228416125</v>
      </c>
      <c r="M191" s="124">
        <f t="shared" si="53"/>
        <v>3.7605752014324083</v>
      </c>
      <c r="N191" s="126">
        <f t="shared" si="54"/>
        <v>-0.15798962927284654</v>
      </c>
      <c r="O191" s="125">
        <f t="shared" si="55"/>
        <v>-0.70561112140920423</v>
      </c>
      <c r="P191" s="124"/>
    </row>
    <row r="192" spans="1:16" x14ac:dyDescent="0.25">
      <c r="A192" s="145" t="s">
        <v>52</v>
      </c>
      <c r="B192" s="124">
        <f t="shared" si="50"/>
        <v>5.8235402468226196</v>
      </c>
      <c r="C192" s="124">
        <f t="shared" si="50"/>
        <v>6.1835149147193631</v>
      </c>
      <c r="D192" s="125">
        <f t="shared" si="50"/>
        <v>5.5082925680801527</v>
      </c>
      <c r="E192" s="124">
        <f t="shared" si="50"/>
        <v>5.4499239818737362</v>
      </c>
      <c r="F192" s="126">
        <f t="shared" si="51"/>
        <v>-1.0596493465988899E-2</v>
      </c>
      <c r="G192" s="125">
        <f t="shared" si="52"/>
        <v>-5.8368586206416495E-2</v>
      </c>
      <c r="H192" s="125"/>
      <c r="I192" s="111"/>
      <c r="J192" s="124">
        <f t="shared" si="53"/>
        <v>6.7602957975109721</v>
      </c>
      <c r="K192" s="124">
        <f t="shared" si="53"/>
        <v>6.8187399147856045</v>
      </c>
      <c r="L192" s="125">
        <f t="shared" si="53"/>
        <v>6.5387770320656227</v>
      </c>
      <c r="M192" s="124">
        <f t="shared" si="53"/>
        <v>6.3828056906176842</v>
      </c>
      <c r="N192" s="126">
        <f t="shared" si="54"/>
        <v>-2.3853289488702245E-2</v>
      </c>
      <c r="O192" s="125">
        <f t="shared" si="55"/>
        <v>-0.15597134144793845</v>
      </c>
      <c r="P192" s="124"/>
    </row>
    <row r="193" spans="1:16" x14ac:dyDescent="0.25">
      <c r="A193" s="145" t="s">
        <v>53</v>
      </c>
      <c r="B193" s="124">
        <f t="shared" si="50"/>
        <v>4.6508063289213446</v>
      </c>
      <c r="C193" s="124">
        <f t="shared" si="50"/>
        <v>5.5245845552297164</v>
      </c>
      <c r="D193" s="125">
        <f t="shared" si="50"/>
        <v>5.218935628561038</v>
      </c>
      <c r="E193" s="124">
        <f t="shared" si="50"/>
        <v>5.0954338351822503</v>
      </c>
      <c r="F193" s="126">
        <f t="shared" si="51"/>
        <v>-2.3664172576284392E-2</v>
      </c>
      <c r="G193" s="125">
        <f t="shared" si="52"/>
        <v>-0.12350179337878764</v>
      </c>
      <c r="H193" s="125"/>
      <c r="I193" s="111"/>
      <c r="J193" s="124">
        <f t="shared" si="53"/>
        <v>5.21323170368606</v>
      </c>
      <c r="K193" s="124">
        <f t="shared" si="53"/>
        <v>6.03558042686101</v>
      </c>
      <c r="L193" s="125">
        <f t="shared" si="53"/>
        <v>5.5514222937644666</v>
      </c>
      <c r="M193" s="124">
        <f t="shared" si="53"/>
        <v>5.5084184715978752</v>
      </c>
      <c r="N193" s="126">
        <f t="shared" si="54"/>
        <v>-7.7464512499606508E-3</v>
      </c>
      <c r="O193" s="125">
        <f t="shared" si="55"/>
        <v>-4.3003822166591377E-2</v>
      </c>
      <c r="P193" s="124"/>
    </row>
    <row r="194" spans="1:16" x14ac:dyDescent="0.25">
      <c r="A194" s="145" t="s">
        <v>54</v>
      </c>
      <c r="B194" s="124">
        <f t="shared" si="50"/>
        <v>2.2301869061292678</v>
      </c>
      <c r="C194" s="124">
        <f t="shared" si="50"/>
        <v>2.4243523043775292</v>
      </c>
      <c r="D194" s="125">
        <f t="shared" si="50"/>
        <v>2.2593373927218678</v>
      </c>
      <c r="E194" s="124">
        <f t="shared" si="50"/>
        <v>2.1392322706571241</v>
      </c>
      <c r="F194" s="126">
        <f t="shared" si="51"/>
        <v>-5.3159445088478252E-2</v>
      </c>
      <c r="G194" s="125">
        <f t="shared" si="52"/>
        <v>-0.12010512206474377</v>
      </c>
      <c r="H194" s="125"/>
      <c r="I194" s="111"/>
      <c r="J194" s="124">
        <f t="shared" si="53"/>
        <v>2.3463599082811535</v>
      </c>
      <c r="K194" s="124">
        <f t="shared" si="53"/>
        <v>2.5273094924342256</v>
      </c>
      <c r="L194" s="125">
        <f t="shared" si="53"/>
        <v>2.1958917629641816</v>
      </c>
      <c r="M194" s="124">
        <f t="shared" si="53"/>
        <v>2.135394714757278</v>
      </c>
      <c r="N194" s="126">
        <f t="shared" si="54"/>
        <v>-2.7550104803544584E-2</v>
      </c>
      <c r="O194" s="125">
        <f t="shared" si="55"/>
        <v>-6.0497048206903603E-2</v>
      </c>
      <c r="P194" s="124"/>
    </row>
    <row r="195" spans="1:16" x14ac:dyDescent="0.25">
      <c r="A195" s="145" t="s">
        <v>55</v>
      </c>
      <c r="B195" s="124">
        <f t="shared" si="50"/>
        <v>2.4570599613152804</v>
      </c>
      <c r="C195" s="124">
        <f t="shared" si="50"/>
        <v>2.6590819153146024</v>
      </c>
      <c r="D195" s="125">
        <f t="shared" si="50"/>
        <v>2.7806406685236769</v>
      </c>
      <c r="E195" s="124">
        <f t="shared" si="50"/>
        <v>2.2835390946502057</v>
      </c>
      <c r="F195" s="126">
        <f t="shared" si="51"/>
        <v>-0.1787723165745817</v>
      </c>
      <c r="G195" s="125">
        <f t="shared" si="52"/>
        <v>-0.4971015738734712</v>
      </c>
      <c r="H195" s="125"/>
      <c r="I195" s="111"/>
      <c r="J195" s="124">
        <f t="shared" si="53"/>
        <v>2.6483317045930477</v>
      </c>
      <c r="K195" s="124">
        <f t="shared" si="53"/>
        <v>2.8875605177354018</v>
      </c>
      <c r="L195" s="125">
        <f t="shared" si="53"/>
        <v>2.78981989036805</v>
      </c>
      <c r="M195" s="124">
        <f t="shared" si="53"/>
        <v>2.7286106129338537</v>
      </c>
      <c r="N195" s="126">
        <f t="shared" si="54"/>
        <v>-2.1940225476749786E-2</v>
      </c>
      <c r="O195" s="125">
        <f t="shared" si="55"/>
        <v>-6.1209277434196352E-2</v>
      </c>
      <c r="P195" s="124"/>
    </row>
    <row r="196" spans="1:16" x14ac:dyDescent="0.25">
      <c r="A196" s="145" t="s">
        <v>56</v>
      </c>
      <c r="B196" s="124">
        <f t="shared" si="50"/>
        <v>6.1673905637881115</v>
      </c>
      <c r="C196" s="124">
        <f t="shared" si="50"/>
        <v>6.965188020716055</v>
      </c>
      <c r="D196" s="125">
        <f t="shared" si="50"/>
        <v>6.8137684550908393</v>
      </c>
      <c r="E196" s="124">
        <f t="shared" si="50"/>
        <v>6.6024670353041257</v>
      </c>
      <c r="F196" s="126">
        <f t="shared" si="51"/>
        <v>-3.1010948079522982E-2</v>
      </c>
      <c r="G196" s="125">
        <f t="shared" si="52"/>
        <v>-0.21130141978671357</v>
      </c>
      <c r="H196" s="125"/>
      <c r="I196" s="111"/>
      <c r="J196" s="124">
        <f t="shared" si="53"/>
        <v>6.7357546639632391</v>
      </c>
      <c r="K196" s="124">
        <f t="shared" si="53"/>
        <v>6.972835981463092</v>
      </c>
      <c r="L196" s="125">
        <f t="shared" si="53"/>
        <v>7.1185284352575771</v>
      </c>
      <c r="M196" s="124">
        <f t="shared" si="53"/>
        <v>7.1477715367895494</v>
      </c>
      <c r="N196" s="126">
        <f t="shared" si="54"/>
        <v>4.1080262301311787E-3</v>
      </c>
      <c r="O196" s="125">
        <f t="shared" si="55"/>
        <v>2.9243101531972293E-2</v>
      </c>
      <c r="P196" s="124"/>
    </row>
    <row r="197" spans="1:16" x14ac:dyDescent="0.25">
      <c r="A197" s="146" t="s">
        <v>57</v>
      </c>
      <c r="B197" s="124">
        <f t="shared" si="50"/>
        <v>6.111035131207796</v>
      </c>
      <c r="C197" s="125">
        <f t="shared" si="50"/>
        <v>6.8823199146594805</v>
      </c>
      <c r="D197" s="125">
        <f t="shared" si="50"/>
        <v>5.601424409193914</v>
      </c>
      <c r="E197" s="147">
        <f t="shared" si="50"/>
        <v>5.8238395268098238</v>
      </c>
      <c r="F197" s="148">
        <f t="shared" si="51"/>
        <v>3.9706885493419941E-2</v>
      </c>
      <c r="G197" s="125">
        <f t="shared" si="52"/>
        <v>0.22241511761590971</v>
      </c>
      <c r="H197" s="125"/>
      <c r="I197" s="111"/>
      <c r="J197" s="124">
        <f t="shared" si="53"/>
        <v>6.4831390637661288</v>
      </c>
      <c r="K197" s="125">
        <f t="shared" si="53"/>
        <v>6.1987444768441291</v>
      </c>
      <c r="L197" s="125">
        <f t="shared" si="53"/>
        <v>5.8921163171637554</v>
      </c>
      <c r="M197" s="147">
        <f t="shared" si="53"/>
        <v>5.8213642728545709</v>
      </c>
      <c r="N197" s="148">
        <f t="shared" si="54"/>
        <v>-1.2007917104942978E-2</v>
      </c>
      <c r="O197" s="125">
        <f t="shared" si="55"/>
        <v>-7.075204430918447E-2</v>
      </c>
      <c r="P197" s="147"/>
    </row>
    <row r="198" spans="1:16" x14ac:dyDescent="0.25">
      <c r="A198" s="149" t="s">
        <v>58</v>
      </c>
      <c r="B198" s="127">
        <f t="shared" si="50"/>
        <v>6.7353001434132347</v>
      </c>
      <c r="C198" s="127">
        <f t="shared" si="50"/>
        <v>6.3920425488391119</v>
      </c>
      <c r="D198" s="150">
        <f t="shared" si="50"/>
        <v>6.6608714549603389</v>
      </c>
      <c r="E198" s="127">
        <f t="shared" si="50"/>
        <v>5.2534818941504176</v>
      </c>
      <c r="F198" s="129">
        <f t="shared" si="51"/>
        <v>-0.2112921064948402</v>
      </c>
      <c r="G198" s="125">
        <f t="shared" si="52"/>
        <v>-1.4073895608099214</v>
      </c>
      <c r="H198" s="150"/>
      <c r="I198" s="111"/>
      <c r="J198" s="127">
        <f t="shared" si="53"/>
        <v>7.4105773112636255</v>
      </c>
      <c r="K198" s="127">
        <f t="shared" si="53"/>
        <v>6.1481250864812509</v>
      </c>
      <c r="L198" s="150">
        <f t="shared" si="53"/>
        <v>6.2220969836563675</v>
      </c>
      <c r="M198" s="127">
        <f t="shared" si="53"/>
        <v>5.7340419436167771</v>
      </c>
      <c r="N198" s="129">
        <f t="shared" si="54"/>
        <v>-7.8438995940045331E-2</v>
      </c>
      <c r="O198" s="125">
        <f t="shared" si="55"/>
        <v>-0.48805504003959044</v>
      </c>
      <c r="P198" s="127"/>
    </row>
    <row r="199" spans="1:16" ht="21" x14ac:dyDescent="0.35">
      <c r="A199" s="151" t="s">
        <v>66</v>
      </c>
      <c r="B199" s="151"/>
      <c r="C199" s="151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</row>
    <row r="200" spans="1:16" x14ac:dyDescent="0.25">
      <c r="A200" s="67"/>
      <c r="B200" s="11" t="s">
        <v>145</v>
      </c>
      <c r="C200" s="12"/>
      <c r="D200" s="12"/>
      <c r="E200" s="12"/>
      <c r="F200" s="12"/>
      <c r="G200" s="12"/>
      <c r="H200" s="13"/>
      <c r="I200" s="152"/>
      <c r="J200" s="11" t="str">
        <f>J$5</f>
        <v>acumulado abril</v>
      </c>
      <c r="K200" s="12"/>
      <c r="L200" s="12"/>
      <c r="M200" s="12"/>
      <c r="N200" s="12"/>
      <c r="O200" s="12"/>
      <c r="P200" s="13"/>
    </row>
    <row r="201" spans="1:16" x14ac:dyDescent="0.25">
      <c r="A201" s="15"/>
      <c r="B201" s="17">
        <f>B$6</f>
        <v>2023</v>
      </c>
      <c r="C201" s="17">
        <f>C$6</f>
        <v>2024</v>
      </c>
      <c r="D201" s="17">
        <f>D$6</f>
        <v>2025</v>
      </c>
      <c r="E201" s="17">
        <f>E$6</f>
        <v>2026</v>
      </c>
      <c r="F201" s="17" t="str">
        <f>CONCATENATE("var ",RIGHT(E201,2),"/",RIGHT(D201,2))</f>
        <v>var 26/25</v>
      </c>
      <c r="G201" s="17" t="str">
        <f>CONCATENATE("dif ",RIGHT(E201,2),"-",RIGHT(D201,2))</f>
        <v>dif 26-25</v>
      </c>
      <c r="H201" s="153"/>
      <c r="I201" s="152"/>
      <c r="J201" s="17">
        <f>J$6</f>
        <v>2023</v>
      </c>
      <c r="K201" s="17">
        <f>K$6</f>
        <v>2024</v>
      </c>
      <c r="L201" s="17">
        <f>L$6</f>
        <v>2025</v>
      </c>
      <c r="M201" s="17">
        <f>M$6</f>
        <v>2026</v>
      </c>
      <c r="N201" s="17" t="str">
        <f>CONCATENATE("var ",RIGHT(M201,2),"/",RIGHT(L201,2))</f>
        <v>var 26/25</v>
      </c>
      <c r="O201" s="17" t="str">
        <f>CONCATENATE("dif ",RIGHT(M201,2),"-",RIGHT(L201,2))</f>
        <v>dif 26-25</v>
      </c>
      <c r="P201" s="153"/>
    </row>
    <row r="202" spans="1:16" x14ac:dyDescent="0.25">
      <c r="A202" s="154" t="s">
        <v>4</v>
      </c>
      <c r="B202" s="155">
        <v>0.72049999999999992</v>
      </c>
      <c r="C202" s="155">
        <v>0.74099999999999999</v>
      </c>
      <c r="D202" s="155">
        <v>0.74650000000000005</v>
      </c>
      <c r="E202" s="155">
        <v>0.68220000000000003</v>
      </c>
      <c r="F202" s="155">
        <f>E202/D202-1</f>
        <v>-8.6135298057602117E-2</v>
      </c>
      <c r="G202" s="156">
        <f t="shared" ref="G202:G213" si="56">(E202-D202)*100</f>
        <v>-6.4300000000000024</v>
      </c>
      <c r="H202" s="157"/>
      <c r="I202" s="158"/>
      <c r="J202" s="155">
        <v>0.74884352924177333</v>
      </c>
      <c r="K202" s="155">
        <v>0.77933345341592264</v>
      </c>
      <c r="L202" s="155">
        <v>0.76844501593176451</v>
      </c>
      <c r="M202" s="155">
        <v>0.73712935298664262</v>
      </c>
      <c r="N202" s="155">
        <f>M202/L202-1</f>
        <v>-4.0751989141540101E-2</v>
      </c>
      <c r="O202" s="156">
        <f>(M202-L202)*100</f>
        <v>-3.1315662945121892</v>
      </c>
      <c r="P202" s="157"/>
    </row>
    <row r="203" spans="1:16" x14ac:dyDescent="0.25">
      <c r="A203" s="159" t="s">
        <v>5</v>
      </c>
      <c r="B203" s="155">
        <v>0.7770999999999999</v>
      </c>
      <c r="C203" s="155">
        <v>0.77810000000000001</v>
      </c>
      <c r="D203" s="155">
        <v>0.76879999999999993</v>
      </c>
      <c r="E203" s="155">
        <v>0.71</v>
      </c>
      <c r="F203" s="160">
        <f t="shared" ref="F203:F213" si="57">E203/D203-1</f>
        <v>-7.6482830385015577E-2</v>
      </c>
      <c r="G203" s="161">
        <f t="shared" si="56"/>
        <v>-5.8799999999999963</v>
      </c>
      <c r="H203" s="162"/>
      <c r="I203" s="158"/>
      <c r="J203" s="160">
        <v>0.7985810887983078</v>
      </c>
      <c r="K203" s="160">
        <v>0.81331084005984167</v>
      </c>
      <c r="L203" s="160">
        <v>0.79554751696621917</v>
      </c>
      <c r="M203" s="160">
        <v>0.762321872316017</v>
      </c>
      <c r="N203" s="160">
        <f t="shared" ref="N203:N213" si="58">M203/L203-1</f>
        <v>-4.1764500474976707E-2</v>
      </c>
      <c r="O203" s="161">
        <f>(M203-L203)*100</f>
        <v>-3.3225644650202169</v>
      </c>
      <c r="P203" s="162"/>
    </row>
    <row r="204" spans="1:16" x14ac:dyDescent="0.25">
      <c r="A204" s="163" t="s">
        <v>6</v>
      </c>
      <c r="B204" s="164">
        <v>0.80059999999999998</v>
      </c>
      <c r="C204" s="164">
        <v>0.82889999999999997</v>
      </c>
      <c r="D204" s="164">
        <v>0.77950000000000008</v>
      </c>
      <c r="E204" s="164">
        <v>0.71660000000000001</v>
      </c>
      <c r="F204" s="164">
        <f t="shared" si="57"/>
        <v>-8.0692751763951298E-2</v>
      </c>
      <c r="G204" s="165">
        <f t="shared" si="56"/>
        <v>-6.2900000000000063</v>
      </c>
      <c r="H204" s="166"/>
      <c r="I204" s="167"/>
      <c r="J204" s="164">
        <v>0.81077289029200328</v>
      </c>
      <c r="K204" s="164">
        <v>0.82855414831875407</v>
      </c>
      <c r="L204" s="164">
        <v>0.76263879871558227</v>
      </c>
      <c r="M204" s="164">
        <v>0.73339482963469926</v>
      </c>
      <c r="N204" s="164">
        <f>M204/L204-1</f>
        <v>-3.8345766213487953E-2</v>
      </c>
      <c r="O204" s="165">
        <f t="shared" ref="O204:O213" si="59">(M204-L204)*100</f>
        <v>-2.9243969080883003</v>
      </c>
      <c r="P204" s="166"/>
    </row>
    <row r="205" spans="1:16" x14ac:dyDescent="0.25">
      <c r="A205" s="31" t="s">
        <v>7</v>
      </c>
      <c r="B205" s="33">
        <v>0.8034</v>
      </c>
      <c r="C205" s="33">
        <v>0.8034</v>
      </c>
      <c r="D205" s="33">
        <v>0.7974</v>
      </c>
      <c r="E205" s="33">
        <v>0.74129999999999996</v>
      </c>
      <c r="F205" s="33">
        <f t="shared" si="57"/>
        <v>-7.0353649360421433E-2</v>
      </c>
      <c r="G205" s="168">
        <f t="shared" si="56"/>
        <v>-5.6100000000000039</v>
      </c>
      <c r="H205" s="169"/>
      <c r="I205" s="167"/>
      <c r="J205" s="33">
        <v>0.83125374073518221</v>
      </c>
      <c r="K205" s="33">
        <v>0.84544648087365637</v>
      </c>
      <c r="L205" s="33">
        <v>0.83146530131264385</v>
      </c>
      <c r="M205" s="33">
        <v>0.79637628711913877</v>
      </c>
      <c r="N205" s="33">
        <f t="shared" si="58"/>
        <v>-4.2201417350922088E-2</v>
      </c>
      <c r="O205" s="168">
        <f>(M205-L205)*100</f>
        <v>-3.5089014193505075</v>
      </c>
      <c r="P205" s="169"/>
    </row>
    <row r="206" spans="1:16" x14ac:dyDescent="0.25">
      <c r="A206" s="31" t="s">
        <v>8</v>
      </c>
      <c r="B206" s="33">
        <v>0.69530000000000003</v>
      </c>
      <c r="C206" s="33">
        <v>0.65579999999999994</v>
      </c>
      <c r="D206" s="33">
        <v>0.67720000000000002</v>
      </c>
      <c r="E206" s="33">
        <v>0.61270000000000002</v>
      </c>
      <c r="F206" s="33">
        <f>E206/D206-1</f>
        <v>-9.5245126993502627E-2</v>
      </c>
      <c r="G206" s="168">
        <f t="shared" si="56"/>
        <v>-6.45</v>
      </c>
      <c r="H206" s="169"/>
      <c r="I206" s="167"/>
      <c r="J206" s="33">
        <v>0.69527576416937442</v>
      </c>
      <c r="K206" s="33">
        <v>0.69863843158749706</v>
      </c>
      <c r="L206" s="33">
        <v>0.72522713317209486</v>
      </c>
      <c r="M206" s="33">
        <v>0.69315167145750112</v>
      </c>
      <c r="N206" s="33">
        <f t="shared" si="58"/>
        <v>-4.4228160044561204E-2</v>
      </c>
      <c r="O206" s="168">
        <f t="shared" si="59"/>
        <v>-3.2075461714593745</v>
      </c>
      <c r="P206" s="169"/>
    </row>
    <row r="207" spans="1:16" x14ac:dyDescent="0.25">
      <c r="A207" s="31" t="s">
        <v>9</v>
      </c>
      <c r="B207" s="33">
        <v>0.51129999999999998</v>
      </c>
      <c r="C207" s="33">
        <v>0.55220000000000002</v>
      </c>
      <c r="D207" s="33">
        <v>0.53610000000000002</v>
      </c>
      <c r="E207" s="33">
        <v>0.4657</v>
      </c>
      <c r="F207" s="33">
        <f t="shared" si="57"/>
        <v>-0.13131878380899087</v>
      </c>
      <c r="G207" s="168">
        <f t="shared" si="56"/>
        <v>-7.0400000000000018</v>
      </c>
      <c r="H207" s="169"/>
      <c r="I207" s="167"/>
      <c r="J207" s="33">
        <v>0.59153842313261151</v>
      </c>
      <c r="K207" s="33">
        <v>0.63311070970195371</v>
      </c>
      <c r="L207" s="33">
        <v>0.61294122344673374</v>
      </c>
      <c r="M207" s="33">
        <v>0.60802972490614804</v>
      </c>
      <c r="N207" s="33">
        <f t="shared" si="58"/>
        <v>-8.0130008436486433E-3</v>
      </c>
      <c r="O207" s="168">
        <f t="shared" si="59"/>
        <v>-0.49114985405857015</v>
      </c>
      <c r="P207" s="169"/>
    </row>
    <row r="208" spans="1:16" x14ac:dyDescent="0.25">
      <c r="A208" s="170" t="s">
        <v>10</v>
      </c>
      <c r="B208" s="171">
        <v>0.59920000000000007</v>
      </c>
      <c r="C208" s="171">
        <v>0.57379999999999998</v>
      </c>
      <c r="D208" s="171">
        <v>0.58860000000000001</v>
      </c>
      <c r="E208" s="171">
        <v>0.56840000000000002</v>
      </c>
      <c r="F208" s="171">
        <f t="shared" si="57"/>
        <v>-3.4318722392116863E-2</v>
      </c>
      <c r="G208" s="172">
        <f t="shared" si="56"/>
        <v>-2.0199999999999996</v>
      </c>
      <c r="H208" s="173"/>
      <c r="I208" s="167"/>
      <c r="J208" s="171">
        <v>0.71119658119658125</v>
      </c>
      <c r="K208" s="171">
        <v>0.66397157907631998</v>
      </c>
      <c r="L208" s="171">
        <v>0.64210019267822738</v>
      </c>
      <c r="M208" s="171">
        <v>0.62756628144119642</v>
      </c>
      <c r="N208" s="171">
        <f t="shared" si="58"/>
        <v>-2.2634958535691085E-2</v>
      </c>
      <c r="O208" s="172">
        <f t="shared" si="59"/>
        <v>-1.4533911237030961</v>
      </c>
      <c r="P208" s="173"/>
    </row>
    <row r="209" spans="1:16" x14ac:dyDescent="0.25">
      <c r="A209" s="159" t="s">
        <v>11</v>
      </c>
      <c r="B209" s="155">
        <v>0.5827</v>
      </c>
      <c r="C209" s="155">
        <v>0.6472</v>
      </c>
      <c r="D209" s="155">
        <v>0.69169999999999998</v>
      </c>
      <c r="E209" s="155">
        <v>0.61009999999999998</v>
      </c>
      <c r="F209" s="160">
        <f t="shared" si="57"/>
        <v>-0.11797021830273235</v>
      </c>
      <c r="G209" s="161">
        <f t="shared" si="56"/>
        <v>-8.16</v>
      </c>
      <c r="H209" s="162"/>
      <c r="I209" s="158"/>
      <c r="J209" s="160">
        <v>0.62697320995268913</v>
      </c>
      <c r="K209" s="160">
        <v>0.69351358892029602</v>
      </c>
      <c r="L209" s="160">
        <v>0.70061494663107038</v>
      </c>
      <c r="M209" s="160">
        <v>0.67220732326243771</v>
      </c>
      <c r="N209" s="160">
        <f t="shared" si="58"/>
        <v>-4.0546699018100707E-2</v>
      </c>
      <c r="O209" s="161">
        <f t="shared" si="59"/>
        <v>-2.8407623368632673</v>
      </c>
      <c r="P209" s="162"/>
    </row>
    <row r="210" spans="1:16" x14ac:dyDescent="0.25">
      <c r="A210" s="37" t="s">
        <v>12</v>
      </c>
      <c r="B210" s="164">
        <v>0.75099999999999989</v>
      </c>
      <c r="C210" s="164">
        <v>0.83200000000000007</v>
      </c>
      <c r="D210" s="164">
        <v>0.83</v>
      </c>
      <c r="E210" s="164">
        <v>0.80650000000000011</v>
      </c>
      <c r="F210" s="164">
        <f t="shared" si="57"/>
        <v>-2.8313253012048012E-2</v>
      </c>
      <c r="G210" s="165">
        <f t="shared" si="56"/>
        <v>-2.3499999999999854</v>
      </c>
      <c r="H210" s="166"/>
      <c r="I210" s="167"/>
      <c r="J210" s="164">
        <v>0.68915918752952288</v>
      </c>
      <c r="K210" s="164">
        <v>0.87767267730337251</v>
      </c>
      <c r="L210" s="164">
        <v>0.87289489625927608</v>
      </c>
      <c r="M210" s="164">
        <v>0.86947220960169624</v>
      </c>
      <c r="N210" s="164">
        <f t="shared" si="58"/>
        <v>-3.921075346238645E-3</v>
      </c>
      <c r="O210" s="165">
        <f t="shared" si="59"/>
        <v>-0.3422686657579832</v>
      </c>
      <c r="P210" s="166"/>
    </row>
    <row r="211" spans="1:16" x14ac:dyDescent="0.25">
      <c r="A211" s="31" t="s">
        <v>8</v>
      </c>
      <c r="B211" s="33">
        <v>0.58689999999999998</v>
      </c>
      <c r="C211" s="33">
        <v>0.66930000000000012</v>
      </c>
      <c r="D211" s="33">
        <v>0.73909999999999998</v>
      </c>
      <c r="E211" s="33">
        <v>0.61570000000000003</v>
      </c>
      <c r="F211" s="33">
        <f t="shared" si="57"/>
        <v>-0.16695981599242316</v>
      </c>
      <c r="G211" s="168">
        <f t="shared" si="56"/>
        <v>-12.339999999999996</v>
      </c>
      <c r="H211" s="169"/>
      <c r="I211" s="167"/>
      <c r="J211" s="33">
        <v>0.63291492092875701</v>
      </c>
      <c r="K211" s="33">
        <v>0.70046835144494635</v>
      </c>
      <c r="L211" s="33">
        <v>0.71223372676869823</v>
      </c>
      <c r="M211" s="33">
        <v>0.67847012724232891</v>
      </c>
      <c r="N211" s="33">
        <f t="shared" si="58"/>
        <v>-4.7405224236641952E-2</v>
      </c>
      <c r="O211" s="168">
        <f t="shared" si="59"/>
        <v>-3.3763599526369314</v>
      </c>
      <c r="P211" s="169"/>
    </row>
    <row r="212" spans="1:16" x14ac:dyDescent="0.25">
      <c r="A212" s="31" t="s">
        <v>9</v>
      </c>
      <c r="B212" s="33">
        <v>0.52579999999999993</v>
      </c>
      <c r="C212" s="33">
        <v>0.55649999999999999</v>
      </c>
      <c r="D212" s="33">
        <v>0.54170000000000007</v>
      </c>
      <c r="E212" s="33">
        <v>0.51090000000000002</v>
      </c>
      <c r="F212" s="33">
        <f t="shared" si="57"/>
        <v>-5.6858039505261249E-2</v>
      </c>
      <c r="G212" s="168">
        <f t="shared" si="56"/>
        <v>-3.080000000000005</v>
      </c>
      <c r="H212" s="169"/>
      <c r="I212" s="167"/>
      <c r="J212" s="33">
        <v>0.58604647006255584</v>
      </c>
      <c r="K212" s="33">
        <v>0.63213540896056586</v>
      </c>
      <c r="L212" s="33">
        <v>0.61380306312469124</v>
      </c>
      <c r="M212" s="33">
        <v>0.58561818557878875</v>
      </c>
      <c r="N212" s="33">
        <f t="shared" si="58"/>
        <v>-4.5918437425876535E-2</v>
      </c>
      <c r="O212" s="168">
        <f t="shared" si="59"/>
        <v>-2.8184877545902487</v>
      </c>
      <c r="P212" s="169"/>
    </row>
    <row r="213" spans="1:16" x14ac:dyDescent="0.25">
      <c r="A213" s="38" t="s">
        <v>10</v>
      </c>
      <c r="B213" s="92">
        <v>0.60729999999999995</v>
      </c>
      <c r="C213" s="92">
        <v>0.64560000000000006</v>
      </c>
      <c r="D213" s="92">
        <v>0.68870000000000009</v>
      </c>
      <c r="E213" s="92">
        <v>0.68840000000000001</v>
      </c>
      <c r="F213" s="92">
        <f t="shared" si="57"/>
        <v>-4.3560331058523083E-4</v>
      </c>
      <c r="G213" s="174">
        <f t="shared" si="56"/>
        <v>-3.0000000000007798E-2</v>
      </c>
      <c r="H213" s="175"/>
      <c r="I213" s="167"/>
      <c r="J213" s="92">
        <v>0.66246029116563698</v>
      </c>
      <c r="K213" s="92">
        <v>0.70480854961238615</v>
      </c>
      <c r="L213" s="92">
        <v>0.73809951839831955</v>
      </c>
      <c r="M213" s="92">
        <v>0.71735956440670878</v>
      </c>
      <c r="N213" s="92">
        <f t="shared" si="58"/>
        <v>-2.8099129554530311E-2</v>
      </c>
      <c r="O213" s="174">
        <f t="shared" si="59"/>
        <v>-2.0739953991610771</v>
      </c>
      <c r="P213" s="175"/>
    </row>
    <row r="214" spans="1:16" x14ac:dyDescent="0.25">
      <c r="A214" s="42" t="s">
        <v>13</v>
      </c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4"/>
    </row>
    <row r="215" spans="1:16" ht="21" x14ac:dyDescent="0.35">
      <c r="A215" s="151" t="s">
        <v>67</v>
      </c>
      <c r="B215" s="151"/>
      <c r="C215" s="151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</row>
    <row r="216" spans="1:16" x14ac:dyDescent="0.25">
      <c r="A216" s="67"/>
      <c r="B216" s="11" t="s">
        <v>145</v>
      </c>
      <c r="C216" s="12"/>
      <c r="D216" s="12"/>
      <c r="E216" s="12"/>
      <c r="F216" s="12"/>
      <c r="G216" s="12"/>
      <c r="H216" s="13"/>
      <c r="I216" s="152"/>
      <c r="J216" s="11" t="str">
        <f>J$5</f>
        <v>acumulado abril</v>
      </c>
      <c r="K216" s="12"/>
      <c r="L216" s="12"/>
      <c r="M216" s="12"/>
      <c r="N216" s="12"/>
      <c r="O216" s="12"/>
      <c r="P216" s="13"/>
    </row>
    <row r="217" spans="1:16" x14ac:dyDescent="0.25">
      <c r="A217" s="10"/>
      <c r="B217" s="17">
        <f>B$6</f>
        <v>2023</v>
      </c>
      <c r="C217" s="17">
        <f>C$6</f>
        <v>2024</v>
      </c>
      <c r="D217" s="17">
        <f>D$6</f>
        <v>2025</v>
      </c>
      <c r="E217" s="17">
        <f>E$6</f>
        <v>2026</v>
      </c>
      <c r="F217" s="17" t="str">
        <f>CONCATENATE("var ",RIGHT(E217,2),"/",RIGHT(D217,2))</f>
        <v>var 26/25</v>
      </c>
      <c r="G217" s="17" t="str">
        <f>CONCATENATE("dif ",RIGHT(E217,2),"-",RIGHT(D217,2))</f>
        <v>dif 26-25</v>
      </c>
      <c r="H217" s="153"/>
      <c r="I217" s="152"/>
      <c r="J217" s="17">
        <f>J$6</f>
        <v>2023</v>
      </c>
      <c r="K217" s="17">
        <f>K$6</f>
        <v>2024</v>
      </c>
      <c r="L217" s="17">
        <f>L$6</f>
        <v>2025</v>
      </c>
      <c r="M217" s="17">
        <f>M$6</f>
        <v>2026</v>
      </c>
      <c r="N217" s="17" t="str">
        <f>CONCATENATE("var ",RIGHT(M217,2),"/",RIGHT(L217,2))</f>
        <v>var 26/25</v>
      </c>
      <c r="O217" s="17" t="str">
        <f>CONCATENATE("dif ",RIGHT(M217,2),"-",RIGHT(L217,2))</f>
        <v>dif 26-25</v>
      </c>
      <c r="P217" s="153"/>
    </row>
    <row r="218" spans="1:16" x14ac:dyDescent="0.25">
      <c r="A218" s="154" t="s">
        <v>48</v>
      </c>
      <c r="B218" s="155">
        <v>0.72049999999999992</v>
      </c>
      <c r="C218" s="155">
        <v>0.74099999999999999</v>
      </c>
      <c r="D218" s="155">
        <v>0.74650000000000005</v>
      </c>
      <c r="E218" s="155">
        <v>0.68220000000000003</v>
      </c>
      <c r="F218" s="155">
        <f>IFERROR(E218/D218-1,"-")</f>
        <v>-8.6135298057602117E-2</v>
      </c>
      <c r="G218" s="156">
        <f t="shared" ref="G218:G228" si="60">IFERROR((E218-D218)*100,"-")</f>
        <v>-6.4300000000000024</v>
      </c>
      <c r="H218" s="157"/>
      <c r="I218" s="158"/>
      <c r="J218" s="155">
        <v>0.74884352924177333</v>
      </c>
      <c r="K218" s="155">
        <v>0.77933345341592264</v>
      </c>
      <c r="L218" s="155">
        <v>0.76844501593176451</v>
      </c>
      <c r="M218" s="155">
        <v>0.73712935298664262</v>
      </c>
      <c r="N218" s="155">
        <f>IFERROR(M218/L218-1,"-")</f>
        <v>-4.0751989141540101E-2</v>
      </c>
      <c r="O218" s="156">
        <f>IFERROR((M218-L218)*100,"-")</f>
        <v>-3.1315662945121892</v>
      </c>
      <c r="P218" s="157"/>
    </row>
    <row r="219" spans="1:16" x14ac:dyDescent="0.25">
      <c r="A219" s="163" t="s">
        <v>49</v>
      </c>
      <c r="B219" s="164">
        <v>0.8075</v>
      </c>
      <c r="C219" s="164">
        <v>0.79059999999999997</v>
      </c>
      <c r="D219" s="164">
        <v>0.82330000000000003</v>
      </c>
      <c r="E219" s="164">
        <v>0.75430000000000008</v>
      </c>
      <c r="F219" s="33">
        <f>IFERROR(E219/D219-1,"-")</f>
        <v>-8.3809061095590831E-2</v>
      </c>
      <c r="G219" s="168">
        <f t="shared" si="60"/>
        <v>-6.899999999999995</v>
      </c>
      <c r="H219" s="169"/>
      <c r="I219" s="152"/>
      <c r="J219" s="164">
        <v>0.79734827634692584</v>
      </c>
      <c r="K219" s="164">
        <v>0.81298532600839801</v>
      </c>
      <c r="L219" s="164">
        <v>0.80975162000619827</v>
      </c>
      <c r="M219" s="164">
        <v>0.77923905364226009</v>
      </c>
      <c r="N219" s="33">
        <f t="shared" ref="N219:N228" si="61">IFERROR(M219/L219-1,"-")</f>
        <v>-3.7681389712693192E-2</v>
      </c>
      <c r="O219" s="168">
        <f t="shared" ref="O219:O228" si="62">IFERROR((M219-L219)*100,"-")</f>
        <v>-3.0512566363938176</v>
      </c>
      <c r="P219" s="169"/>
    </row>
    <row r="220" spans="1:16" x14ac:dyDescent="0.25">
      <c r="A220" s="31" t="s">
        <v>50</v>
      </c>
      <c r="B220" s="33">
        <v>0.66839999999999999</v>
      </c>
      <c r="C220" s="33">
        <v>0.69840000000000002</v>
      </c>
      <c r="D220" s="33">
        <v>0.67959999999999998</v>
      </c>
      <c r="E220" s="33">
        <v>0.66159999999999997</v>
      </c>
      <c r="F220" s="33">
        <f t="shared" ref="F220:F228" si="63">IFERROR(E220/D220-1,"-")</f>
        <v>-2.6486168334314275E-2</v>
      </c>
      <c r="G220" s="168">
        <f t="shared" si="60"/>
        <v>-1.8000000000000016</v>
      </c>
      <c r="H220" s="169"/>
      <c r="I220" s="152"/>
      <c r="J220" s="33">
        <v>0.69616307876925987</v>
      </c>
      <c r="K220" s="33">
        <v>0.72358584449171393</v>
      </c>
      <c r="L220" s="33">
        <v>0.7240342371227928</v>
      </c>
      <c r="M220" s="33">
        <v>0.71817171785525835</v>
      </c>
      <c r="N220" s="33">
        <f t="shared" si="61"/>
        <v>-8.0970194045398847E-3</v>
      </c>
      <c r="O220" s="168">
        <f t="shared" si="62"/>
        <v>-0.58625192675344495</v>
      </c>
      <c r="P220" s="169"/>
    </row>
    <row r="221" spans="1:16" x14ac:dyDescent="0.25">
      <c r="A221" s="31" t="s">
        <v>51</v>
      </c>
      <c r="B221" s="33">
        <v>0.47939999999999999</v>
      </c>
      <c r="C221" s="33">
        <v>0.53310000000000002</v>
      </c>
      <c r="D221" s="33">
        <v>0.50619999999999998</v>
      </c>
      <c r="E221" s="33">
        <v>0.45640000000000003</v>
      </c>
      <c r="F221" s="33">
        <f>IFERROR(E221/D221-1,"-")</f>
        <v>-9.8380086922165044E-2</v>
      </c>
      <c r="G221" s="168">
        <f t="shared" si="60"/>
        <v>-4.9799999999999951</v>
      </c>
      <c r="H221" s="169"/>
      <c r="I221" s="152"/>
      <c r="J221" s="33">
        <v>0.5989491959064327</v>
      </c>
      <c r="K221" s="33">
        <v>0.66685696679715822</v>
      </c>
      <c r="L221" s="33">
        <v>0.64359357353637658</v>
      </c>
      <c r="M221" s="33">
        <v>0.61886740331491708</v>
      </c>
      <c r="N221" s="33">
        <f t="shared" si="61"/>
        <v>-3.8418920322022099E-2</v>
      </c>
      <c r="O221" s="168">
        <f t="shared" si="62"/>
        <v>-2.4726170221459509</v>
      </c>
      <c r="P221" s="169"/>
    </row>
    <row r="222" spans="1:16" x14ac:dyDescent="0.25">
      <c r="A222" s="31" t="s">
        <v>52</v>
      </c>
      <c r="B222" s="33">
        <v>0.65780000000000005</v>
      </c>
      <c r="C222" s="33">
        <v>0.68099999999999994</v>
      </c>
      <c r="D222" s="33">
        <v>0.71819999999999995</v>
      </c>
      <c r="E222" s="33">
        <v>0.57930000000000004</v>
      </c>
      <c r="F222" s="33">
        <f t="shared" si="63"/>
        <v>-0.19340016708437746</v>
      </c>
      <c r="G222" s="168">
        <f t="shared" si="60"/>
        <v>-13.889999999999992</v>
      </c>
      <c r="H222" s="169"/>
      <c r="I222" s="152"/>
      <c r="J222" s="33">
        <v>0.7326738952616807</v>
      </c>
      <c r="K222" s="33">
        <v>0.77877181502679516</v>
      </c>
      <c r="L222" s="33">
        <v>0.78431271864730201</v>
      </c>
      <c r="M222" s="33">
        <v>0.70636623477356597</v>
      </c>
      <c r="N222" s="33">
        <f t="shared" si="61"/>
        <v>-9.9381894518005165E-2</v>
      </c>
      <c r="O222" s="168">
        <f>IFERROR((M222-L222)*100,"-")</f>
        <v>-7.7946483873736039</v>
      </c>
      <c r="P222" s="169"/>
    </row>
    <row r="223" spans="1:16" x14ac:dyDescent="0.25">
      <c r="A223" s="31" t="s">
        <v>53</v>
      </c>
      <c r="B223" s="33">
        <v>0.8508</v>
      </c>
      <c r="C223" s="33">
        <v>0.7854000000000001</v>
      </c>
      <c r="D223" s="33">
        <v>0.88529999999999998</v>
      </c>
      <c r="E223" s="33">
        <v>0.7399</v>
      </c>
      <c r="F223" s="33">
        <f t="shared" si="63"/>
        <v>-0.16423811137467526</v>
      </c>
      <c r="G223" s="168">
        <f t="shared" si="60"/>
        <v>-14.539999999999997</v>
      </c>
      <c r="H223" s="169"/>
      <c r="I223" s="152"/>
      <c r="J223" s="33">
        <v>0.76137375634870941</v>
      </c>
      <c r="K223" s="33">
        <v>0.79900833337640431</v>
      </c>
      <c r="L223" s="33">
        <v>0.80964425251902117</v>
      </c>
      <c r="M223" s="33">
        <v>0.72702804746494065</v>
      </c>
      <c r="N223" s="33">
        <f t="shared" si="61"/>
        <v>-0.10204013033753934</v>
      </c>
      <c r="O223" s="168">
        <f t="shared" si="62"/>
        <v>-8.261620505408052</v>
      </c>
      <c r="P223" s="169"/>
    </row>
    <row r="224" spans="1:16" x14ac:dyDescent="0.25">
      <c r="A224" s="31" t="s">
        <v>54</v>
      </c>
      <c r="B224" s="33">
        <v>0.49869999999999998</v>
      </c>
      <c r="C224" s="33">
        <v>0.55449999999999999</v>
      </c>
      <c r="D224" s="33">
        <v>0.58630000000000004</v>
      </c>
      <c r="E224" s="33">
        <v>0.54710000000000003</v>
      </c>
      <c r="F224" s="33">
        <f t="shared" si="63"/>
        <v>-6.6859969298993738E-2</v>
      </c>
      <c r="G224" s="168">
        <f t="shared" si="60"/>
        <v>-3.9200000000000013</v>
      </c>
      <c r="H224" s="169"/>
      <c r="I224" s="152"/>
      <c r="J224" s="33">
        <v>0.62372854534745037</v>
      </c>
      <c r="K224" s="33">
        <v>0.6630465557784182</v>
      </c>
      <c r="L224" s="33">
        <v>0.66439591887520222</v>
      </c>
      <c r="M224" s="33">
        <v>0.63813589549244287</v>
      </c>
      <c r="N224" s="33">
        <f t="shared" si="61"/>
        <v>-3.9524660878737183E-2</v>
      </c>
      <c r="O224" s="168">
        <f t="shared" si="62"/>
        <v>-2.6260023382759345</v>
      </c>
      <c r="P224" s="169"/>
    </row>
    <row r="225" spans="1:16" x14ac:dyDescent="0.25">
      <c r="A225" s="31" t="s">
        <v>55</v>
      </c>
      <c r="B225" s="33">
        <v>0.63869999999999993</v>
      </c>
      <c r="C225" s="33">
        <v>0.66559999999999997</v>
      </c>
      <c r="D225" s="33">
        <v>0.59329999999999994</v>
      </c>
      <c r="E225" s="33">
        <v>0.5464</v>
      </c>
      <c r="F225" s="33">
        <f t="shared" si="63"/>
        <v>-7.9049384796898603E-2</v>
      </c>
      <c r="G225" s="168">
        <f t="shared" si="60"/>
        <v>-4.6899999999999942</v>
      </c>
      <c r="H225" s="169"/>
      <c r="I225" s="152"/>
      <c r="J225" s="33">
        <v>0.71530920060331826</v>
      </c>
      <c r="K225" s="33">
        <v>0.71776798103962769</v>
      </c>
      <c r="L225" s="33">
        <v>0.66170133729569092</v>
      </c>
      <c r="M225" s="33">
        <v>0.63957715133531157</v>
      </c>
      <c r="N225" s="33">
        <f t="shared" si="61"/>
        <v>-3.3435304892685758E-2</v>
      </c>
      <c r="O225" s="168">
        <f t="shared" si="62"/>
        <v>-2.212418596037935</v>
      </c>
      <c r="P225" s="169"/>
    </row>
    <row r="226" spans="1:16" x14ac:dyDescent="0.25">
      <c r="A226" s="31" t="s">
        <v>56</v>
      </c>
      <c r="B226" s="33">
        <v>0.78159999999999996</v>
      </c>
      <c r="C226" s="33">
        <v>0.80359999999999998</v>
      </c>
      <c r="D226" s="33">
        <v>0.8216</v>
      </c>
      <c r="E226" s="33">
        <v>0.80930000000000002</v>
      </c>
      <c r="F226" s="33">
        <f t="shared" si="63"/>
        <v>-1.4970788704965932E-2</v>
      </c>
      <c r="G226" s="168">
        <f t="shared" si="60"/>
        <v>-1.2299999999999978</v>
      </c>
      <c r="H226" s="169"/>
      <c r="I226" s="152"/>
      <c r="J226" s="33">
        <v>0.80148821230954814</v>
      </c>
      <c r="K226" s="33">
        <v>0.86841661137700255</v>
      </c>
      <c r="L226" s="33">
        <v>0.85251782874147042</v>
      </c>
      <c r="M226" s="33">
        <v>0.85544609282439599</v>
      </c>
      <c r="N226" s="33">
        <f t="shared" si="61"/>
        <v>3.4348420457650519E-3</v>
      </c>
      <c r="O226" s="168">
        <f t="shared" si="62"/>
        <v>0.29282640829255691</v>
      </c>
      <c r="P226" s="169"/>
    </row>
    <row r="227" spans="1:16" x14ac:dyDescent="0.25">
      <c r="A227" s="52" t="s">
        <v>57</v>
      </c>
      <c r="B227" s="40">
        <v>0.52239999999999998</v>
      </c>
      <c r="C227" s="40">
        <v>0.9487000000000001</v>
      </c>
      <c r="D227" s="40">
        <v>0.62470000000000003</v>
      </c>
      <c r="E227" s="40">
        <v>0.65839999999999999</v>
      </c>
      <c r="F227" s="40">
        <f t="shared" si="63"/>
        <v>5.3945894029133967E-2</v>
      </c>
      <c r="G227" s="176">
        <f t="shared" si="60"/>
        <v>3.3699999999999952</v>
      </c>
      <c r="H227" s="177"/>
      <c r="I227" s="152"/>
      <c r="J227" s="40">
        <v>0.75996638901066782</v>
      </c>
      <c r="K227" s="40">
        <v>0.90746336543964268</v>
      </c>
      <c r="L227" s="40">
        <v>0.65587449451184288</v>
      </c>
      <c r="M227" s="40">
        <v>0.68408556652562291</v>
      </c>
      <c r="N227" s="40">
        <f t="shared" si="61"/>
        <v>4.3012912149872573E-2</v>
      </c>
      <c r="O227" s="176">
        <f t="shared" si="62"/>
        <v>2.8211072013780036</v>
      </c>
      <c r="P227" s="177"/>
    </row>
    <row r="228" spans="1:16" x14ac:dyDescent="0.25">
      <c r="A228" s="31" t="s">
        <v>58</v>
      </c>
      <c r="B228" s="33">
        <v>0.71129999999999993</v>
      </c>
      <c r="C228" s="33">
        <v>0.66980000000000006</v>
      </c>
      <c r="D228" s="33">
        <v>0.6623</v>
      </c>
      <c r="E228" s="33">
        <v>0.46450000000000002</v>
      </c>
      <c r="F228" s="33">
        <f t="shared" si="63"/>
        <v>-0.29865619809753885</v>
      </c>
      <c r="G228" s="168">
        <f t="shared" si="60"/>
        <v>-19.779999999999998</v>
      </c>
      <c r="H228" s="169"/>
      <c r="I228" s="152"/>
      <c r="J228" s="33">
        <v>0.79437412095639948</v>
      </c>
      <c r="K228" s="33">
        <v>0.71184634938266333</v>
      </c>
      <c r="L228" s="33">
        <v>0.6812889031981112</v>
      </c>
      <c r="M228" s="33">
        <v>0.53576667737445127</v>
      </c>
      <c r="N228" s="33">
        <f t="shared" si="61"/>
        <v>-0.21359840904577843</v>
      </c>
      <c r="O228" s="168">
        <f t="shared" si="62"/>
        <v>-14.552222582365992</v>
      </c>
      <c r="P228" s="169"/>
    </row>
    <row r="229" spans="1:16" ht="23.25" x14ac:dyDescent="0.35">
      <c r="A229" s="178" t="s">
        <v>68</v>
      </c>
      <c r="B229" s="178"/>
      <c r="C229" s="178"/>
      <c r="D229" s="178"/>
      <c r="E229" s="178"/>
      <c r="F229" s="178"/>
      <c r="G229" s="178"/>
      <c r="H229" s="178"/>
      <c r="I229" s="178"/>
      <c r="J229" s="178"/>
      <c r="K229" s="178"/>
      <c r="L229" s="178"/>
      <c r="M229" s="178"/>
      <c r="N229" s="178"/>
      <c r="O229" s="178"/>
      <c r="P229" s="178"/>
    </row>
    <row r="230" spans="1:16" ht="21" x14ac:dyDescent="0.35">
      <c r="A230" s="179" t="s">
        <v>69</v>
      </c>
      <c r="B230" s="179"/>
      <c r="C230" s="179"/>
      <c r="D230" s="179"/>
      <c r="E230" s="179"/>
      <c r="F230" s="179"/>
      <c r="G230" s="179"/>
      <c r="H230" s="179"/>
      <c r="I230" s="179"/>
      <c r="J230" s="179"/>
      <c r="K230" s="179"/>
      <c r="L230" s="179"/>
      <c r="M230" s="179"/>
      <c r="N230" s="179"/>
      <c r="O230" s="179"/>
      <c r="P230" s="179"/>
    </row>
    <row r="231" spans="1:16" x14ac:dyDescent="0.25">
      <c r="A231" s="67"/>
      <c r="B231" s="11" t="s">
        <v>145</v>
      </c>
      <c r="C231" s="12"/>
      <c r="D231" s="12"/>
      <c r="E231" s="12"/>
      <c r="F231" s="12"/>
      <c r="G231" s="12"/>
      <c r="H231" s="13"/>
      <c r="I231" s="180"/>
      <c r="J231" s="11" t="str">
        <f>J$5</f>
        <v>acumulado abril</v>
      </c>
      <c r="K231" s="12"/>
      <c r="L231" s="12"/>
      <c r="M231" s="12"/>
      <c r="N231" s="12"/>
      <c r="O231" s="12"/>
      <c r="P231" s="13"/>
    </row>
    <row r="232" spans="1:16" x14ac:dyDescent="0.25">
      <c r="A232" s="15"/>
      <c r="B232" s="17">
        <f>B$6</f>
        <v>2023</v>
      </c>
      <c r="C232" s="17">
        <f>C$6</f>
        <v>2024</v>
      </c>
      <c r="D232" s="17">
        <f>D$6</f>
        <v>2025</v>
      </c>
      <c r="E232" s="17">
        <f>E$6</f>
        <v>2026</v>
      </c>
      <c r="F232" s="17" t="str">
        <f>CONCATENATE("var ",RIGHT(E232,2),"/",RIGHT(D232,2))</f>
        <v>var 26/25</v>
      </c>
      <c r="G232" s="17" t="str">
        <f>CONCATENATE("dif ",RIGHT(E232,2),"-",RIGHT(D232,2))</f>
        <v>dif 26-25</v>
      </c>
      <c r="H232" s="17" t="str">
        <f>CONCATENATE("cuota ",RIGHT(E232,2))</f>
        <v>cuota 26</v>
      </c>
      <c r="I232" s="180"/>
      <c r="J232" s="17">
        <f>J$6</f>
        <v>2023</v>
      </c>
      <c r="K232" s="17">
        <f>K$6</f>
        <v>2024</v>
      </c>
      <c r="L232" s="17">
        <f>L$6</f>
        <v>2025</v>
      </c>
      <c r="M232" s="17">
        <f>M$6</f>
        <v>2026</v>
      </c>
      <c r="N232" s="17" t="str">
        <f>CONCATENATE("var ",RIGHT(M232,2),"/",RIGHT(L232,2))</f>
        <v>var 26/25</v>
      </c>
      <c r="O232" s="17" t="str">
        <f>CONCATENATE("dif ",RIGHT(M232,2),"-",RIGHT(L232,2))</f>
        <v>dif 26-25</v>
      </c>
      <c r="P232" s="17" t="str">
        <f>CONCATENATE("cuota ",RIGHT(M232,2))</f>
        <v>cuota 26</v>
      </c>
    </row>
    <row r="233" spans="1:16" x14ac:dyDescent="0.25">
      <c r="A233" s="181" t="s">
        <v>4</v>
      </c>
      <c r="B233" s="182">
        <v>136442589.78999999</v>
      </c>
      <c r="C233" s="182">
        <v>149094760.16</v>
      </c>
      <c r="D233" s="182">
        <v>164003214.70000002</v>
      </c>
      <c r="E233" s="182">
        <v>167173435.45000002</v>
      </c>
      <c r="F233" s="183">
        <f>E233/D233-1</f>
        <v>1.9330235421293862E-2</v>
      </c>
      <c r="G233" s="182">
        <f t="shared" ref="G233:G244" si="64">E233-D233</f>
        <v>3170220.75</v>
      </c>
      <c r="H233" s="183">
        <f t="shared" ref="H233:H244" si="65">E233/$E$233</f>
        <v>1</v>
      </c>
      <c r="I233" s="184"/>
      <c r="J233" s="182">
        <v>616175473.73000002</v>
      </c>
      <c r="K233" s="182">
        <v>720571840.1400001</v>
      </c>
      <c r="L233" s="182">
        <v>751352757.83000004</v>
      </c>
      <c r="M233" s="182">
        <v>813485082.97000003</v>
      </c>
      <c r="N233" s="183">
        <f>M233/L233-1</f>
        <v>8.2693947007589141E-2</v>
      </c>
      <c r="O233" s="182">
        <f>M233-L233</f>
        <v>62132325.139999986</v>
      </c>
      <c r="P233" s="183">
        <f>M233/$M$233</f>
        <v>1</v>
      </c>
    </row>
    <row r="234" spans="1:16" x14ac:dyDescent="0.25">
      <c r="A234" s="185" t="s">
        <v>5</v>
      </c>
      <c r="B234" s="186">
        <v>117818407.72999999</v>
      </c>
      <c r="C234" s="186">
        <v>128652581.66999999</v>
      </c>
      <c r="D234" s="186">
        <v>138385824.19</v>
      </c>
      <c r="E234" s="186">
        <v>143245875.63</v>
      </c>
      <c r="F234" s="187">
        <f t="shared" ref="F234:F244" si="66">E234/D234-1</f>
        <v>3.5119575783479684E-2</v>
      </c>
      <c r="G234" s="186">
        <f t="shared" si="64"/>
        <v>4860051.4399999976</v>
      </c>
      <c r="H234" s="187">
        <f t="shared" si="65"/>
        <v>0.85686984444872205</v>
      </c>
      <c r="I234" s="188"/>
      <c r="J234" s="186">
        <v>519477808.33999997</v>
      </c>
      <c r="K234" s="186">
        <v>615969743.00999999</v>
      </c>
      <c r="L234" s="186">
        <v>630500219.95000005</v>
      </c>
      <c r="M234" s="186">
        <v>690298023.61999989</v>
      </c>
      <c r="N234" s="187">
        <f t="shared" ref="N234:N244" si="67">M234/L234-1</f>
        <v>9.484184426571951E-2</v>
      </c>
      <c r="O234" s="189">
        <f t="shared" ref="O234:O244" si="68">M234-L234</f>
        <v>59797803.669999838</v>
      </c>
      <c r="P234" s="187">
        <f>M234/$M$233</f>
        <v>0.84856875445060487</v>
      </c>
    </row>
    <row r="235" spans="1:16" x14ac:dyDescent="0.25">
      <c r="A235" s="190" t="s">
        <v>6</v>
      </c>
      <c r="B235" s="191">
        <v>38223326.590000004</v>
      </c>
      <c r="C235" s="191">
        <v>38638303.910000004</v>
      </c>
      <c r="D235" s="191">
        <v>48895346.509999998</v>
      </c>
      <c r="E235" s="191">
        <v>53573854.990000002</v>
      </c>
      <c r="F235" s="192">
        <f t="shared" si="66"/>
        <v>9.5684125667115705E-2</v>
      </c>
      <c r="G235" s="191">
        <f t="shared" si="64"/>
        <v>4678508.4800000042</v>
      </c>
      <c r="H235" s="192">
        <f t="shared" si="65"/>
        <v>0.32046870871433059</v>
      </c>
      <c r="I235" s="193"/>
      <c r="J235" s="191">
        <v>156712450</v>
      </c>
      <c r="K235" s="191">
        <v>184795876.94999999</v>
      </c>
      <c r="L235" s="191">
        <v>211590656.66</v>
      </c>
      <c r="M235" s="191">
        <v>239886854.57000002</v>
      </c>
      <c r="N235" s="194">
        <f t="shared" si="67"/>
        <v>0.13373084783922429</v>
      </c>
      <c r="O235" s="195">
        <f t="shared" si="68"/>
        <v>28296197.910000026</v>
      </c>
      <c r="P235" s="194">
        <f t="shared" ref="P235:P244" si="69">M235/$M$233</f>
        <v>0.29488783456751677</v>
      </c>
    </row>
    <row r="236" spans="1:16" x14ac:dyDescent="0.25">
      <c r="A236" s="196" t="s">
        <v>7</v>
      </c>
      <c r="B236" s="197">
        <v>68684137.109999999</v>
      </c>
      <c r="C236" s="197">
        <v>78707948.519999996</v>
      </c>
      <c r="D236" s="197">
        <v>77440598.549999997</v>
      </c>
      <c r="E236" s="197">
        <v>77765988.519999996</v>
      </c>
      <c r="F236" s="33">
        <f t="shared" si="66"/>
        <v>4.2018008136894824E-3</v>
      </c>
      <c r="G236" s="197">
        <f t="shared" si="64"/>
        <v>325389.96999999881</v>
      </c>
      <c r="H236" s="33">
        <f t="shared" si="65"/>
        <v>0.46518149436044259</v>
      </c>
      <c r="I236" s="193"/>
      <c r="J236" s="197">
        <v>309149841.38000005</v>
      </c>
      <c r="K236" s="197">
        <v>371803063.69999999</v>
      </c>
      <c r="L236" s="197">
        <v>358888735.95999998</v>
      </c>
      <c r="M236" s="197">
        <v>386551733.18000001</v>
      </c>
      <c r="N236" s="33">
        <f t="shared" si="67"/>
        <v>7.7079591662311708E-2</v>
      </c>
      <c r="O236" s="32">
        <f t="shared" si="68"/>
        <v>27662997.220000029</v>
      </c>
      <c r="P236" s="33">
        <f t="shared" si="69"/>
        <v>0.47517986656708661</v>
      </c>
    </row>
    <row r="237" spans="1:16" x14ac:dyDescent="0.25">
      <c r="A237" s="198" t="s">
        <v>8</v>
      </c>
      <c r="B237" s="197">
        <v>9656740.8800000008</v>
      </c>
      <c r="C237" s="197">
        <v>10139545.379999999</v>
      </c>
      <c r="D237" s="197">
        <v>10818921.26</v>
      </c>
      <c r="E237" s="197">
        <v>10658765.460000001</v>
      </c>
      <c r="F237" s="33">
        <f t="shared" si="66"/>
        <v>-1.4803305814982792E-2</v>
      </c>
      <c r="G237" s="197">
        <f t="shared" si="64"/>
        <v>-160155.79999999888</v>
      </c>
      <c r="H237" s="33">
        <f t="shared" si="65"/>
        <v>6.3758727164447943E-2</v>
      </c>
      <c r="I237" s="193"/>
      <c r="J237" s="197">
        <v>47334065.730000004</v>
      </c>
      <c r="K237" s="197">
        <v>52476781.269999996</v>
      </c>
      <c r="L237" s="197">
        <v>54078732.829999998</v>
      </c>
      <c r="M237" s="197">
        <v>57039952.170000002</v>
      </c>
      <c r="N237" s="33">
        <f t="shared" si="67"/>
        <v>5.4757557824233638E-2</v>
      </c>
      <c r="O237" s="32">
        <f t="shared" si="68"/>
        <v>2961219.3400000036</v>
      </c>
      <c r="P237" s="33">
        <f t="shared" si="69"/>
        <v>7.0118006296746735E-2</v>
      </c>
    </row>
    <row r="238" spans="1:16" x14ac:dyDescent="0.25">
      <c r="A238" s="198" t="s">
        <v>9</v>
      </c>
      <c r="B238" s="197">
        <v>935385.26</v>
      </c>
      <c r="C238" s="197">
        <v>864515.55</v>
      </c>
      <c r="D238" s="197">
        <v>950110.12</v>
      </c>
      <c r="E238" s="197">
        <v>947223.11</v>
      </c>
      <c r="F238" s="33">
        <f t="shared" si="66"/>
        <v>-3.0386056723614718E-3</v>
      </c>
      <c r="G238" s="197">
        <f t="shared" si="64"/>
        <v>-2887.0100000000093</v>
      </c>
      <c r="H238" s="33">
        <f t="shared" si="65"/>
        <v>5.6661102133257609E-3</v>
      </c>
      <c r="I238" s="193"/>
      <c r="J238" s="197">
        <v>4678023.34</v>
      </c>
      <c r="K238" s="197">
        <v>5176470.9799999995</v>
      </c>
      <c r="L238" s="197">
        <v>4540632.5</v>
      </c>
      <c r="M238" s="197">
        <v>5386303.6799999997</v>
      </c>
      <c r="N238" s="33">
        <f t="shared" si="67"/>
        <v>0.18624523786058433</v>
      </c>
      <c r="O238" s="32">
        <f>M238-L238</f>
        <v>845671.1799999997</v>
      </c>
      <c r="P238" s="33">
        <f t="shared" si="69"/>
        <v>6.6212691452618043E-3</v>
      </c>
    </row>
    <row r="239" spans="1:16" x14ac:dyDescent="0.25">
      <c r="A239" s="199" t="s">
        <v>10</v>
      </c>
      <c r="B239" s="200">
        <v>318817.88</v>
      </c>
      <c r="C239" s="200">
        <v>302268.31</v>
      </c>
      <c r="D239" s="200">
        <v>280847.76</v>
      </c>
      <c r="E239" s="200">
        <v>300043.55</v>
      </c>
      <c r="F239" s="201">
        <f t="shared" si="66"/>
        <v>6.8349450250199562E-2</v>
      </c>
      <c r="G239" s="200">
        <f t="shared" si="64"/>
        <v>19195.789999999979</v>
      </c>
      <c r="H239" s="201">
        <f t="shared" si="65"/>
        <v>1.7948039961752187E-3</v>
      </c>
      <c r="I239" s="193"/>
      <c r="J239" s="200">
        <v>1603427.89</v>
      </c>
      <c r="K239" s="200">
        <v>1717550.12</v>
      </c>
      <c r="L239" s="200">
        <v>1401462.02</v>
      </c>
      <c r="M239" s="200">
        <v>1433180.0199999998</v>
      </c>
      <c r="N239" s="201">
        <f t="shared" si="67"/>
        <v>2.2632079604982591E-2</v>
      </c>
      <c r="O239" s="202">
        <f t="shared" si="68"/>
        <v>31717.999999999767</v>
      </c>
      <c r="P239" s="201">
        <f t="shared" si="69"/>
        <v>1.7617778739931155E-3</v>
      </c>
    </row>
    <row r="240" spans="1:16" x14ac:dyDescent="0.25">
      <c r="A240" s="185" t="s">
        <v>11</v>
      </c>
      <c r="B240" s="186">
        <v>18624182.059999999</v>
      </c>
      <c r="C240" s="186">
        <v>20442178.490000002</v>
      </c>
      <c r="D240" s="186">
        <v>25617390.5</v>
      </c>
      <c r="E240" s="186">
        <v>23927559.82</v>
      </c>
      <c r="F240" s="187">
        <f t="shared" si="66"/>
        <v>-6.596420037396078E-2</v>
      </c>
      <c r="G240" s="186">
        <f t="shared" si="64"/>
        <v>-1689830.6799999997</v>
      </c>
      <c r="H240" s="187">
        <f t="shared" si="65"/>
        <v>0.14313015555127778</v>
      </c>
      <c r="I240" s="188"/>
      <c r="J240" s="186">
        <v>96697665.389999986</v>
      </c>
      <c r="K240" s="186">
        <v>104602097.13</v>
      </c>
      <c r="L240" s="186">
        <v>120852537.86</v>
      </c>
      <c r="M240" s="186">
        <v>123187059.34999999</v>
      </c>
      <c r="N240" s="187">
        <f t="shared" si="67"/>
        <v>1.9317107702813807E-2</v>
      </c>
      <c r="O240" s="189">
        <f t="shared" si="68"/>
        <v>2334521.4899999946</v>
      </c>
      <c r="P240" s="187">
        <f>M240/$M$233</f>
        <v>0.15143124554939494</v>
      </c>
    </row>
    <row r="241" spans="1:16" x14ac:dyDescent="0.25">
      <c r="A241" s="37" t="s">
        <v>12</v>
      </c>
      <c r="B241" s="203">
        <v>1959470.05</v>
      </c>
      <c r="C241" s="203">
        <v>1491103.7</v>
      </c>
      <c r="D241" s="203">
        <v>2492548.7000000002</v>
      </c>
      <c r="E241" s="203">
        <v>2573280.44</v>
      </c>
      <c r="F241" s="204">
        <f t="shared" si="66"/>
        <v>3.2389232756013797E-2</v>
      </c>
      <c r="G241" s="203">
        <f t="shared" si="64"/>
        <v>80731.739999999758</v>
      </c>
      <c r="H241" s="204">
        <f t="shared" si="65"/>
        <v>1.5392878857057667E-2</v>
      </c>
      <c r="I241" s="193"/>
      <c r="J241" s="203">
        <v>8912581.5700000003</v>
      </c>
      <c r="K241" s="203">
        <v>8870219.7699999996</v>
      </c>
      <c r="L241" s="203">
        <v>11131829.09</v>
      </c>
      <c r="M241" s="203">
        <v>12371444.770000001</v>
      </c>
      <c r="N241" s="204">
        <f t="shared" si="67"/>
        <v>0.11135777148371595</v>
      </c>
      <c r="O241" s="205">
        <f t="shared" si="68"/>
        <v>1239615.6800000016</v>
      </c>
      <c r="P241" s="204">
        <f t="shared" si="69"/>
        <v>1.5207955288906311E-2</v>
      </c>
    </row>
    <row r="242" spans="1:16" x14ac:dyDescent="0.25">
      <c r="A242" s="31" t="s">
        <v>8</v>
      </c>
      <c r="B242" s="197">
        <v>11322279.209999999</v>
      </c>
      <c r="C242" s="197">
        <v>13025913.460000001</v>
      </c>
      <c r="D242" s="197">
        <v>16299604.33</v>
      </c>
      <c r="E242" s="197">
        <v>15276619.6</v>
      </c>
      <c r="F242" s="33">
        <f t="shared" si="66"/>
        <v>-6.276132286948588E-2</v>
      </c>
      <c r="G242" s="197">
        <f t="shared" si="64"/>
        <v>-1022984.7300000004</v>
      </c>
      <c r="H242" s="33">
        <f t="shared" si="65"/>
        <v>9.1381860753642824E-2</v>
      </c>
      <c r="I242" s="193"/>
      <c r="J242" s="197">
        <v>61039084.920000002</v>
      </c>
      <c r="K242" s="197">
        <v>64238805.280000001</v>
      </c>
      <c r="L242" s="197">
        <v>74352754.539999992</v>
      </c>
      <c r="M242" s="197">
        <v>77332488.019999996</v>
      </c>
      <c r="N242" s="33">
        <f t="shared" si="67"/>
        <v>4.0075629994272388E-2</v>
      </c>
      <c r="O242" s="32">
        <f t="shared" si="68"/>
        <v>2979733.4800000042</v>
      </c>
      <c r="P242" s="33">
        <f t="shared" si="69"/>
        <v>9.5063191248279943E-2</v>
      </c>
    </row>
    <row r="243" spans="1:16" x14ac:dyDescent="0.25">
      <c r="A243" s="31" t="s">
        <v>9</v>
      </c>
      <c r="B243" s="197">
        <v>3385853.62</v>
      </c>
      <c r="C243" s="197">
        <v>3888189.46</v>
      </c>
      <c r="D243" s="197">
        <v>4062776.94</v>
      </c>
      <c r="E243" s="197">
        <v>3745083.52</v>
      </c>
      <c r="F243" s="33">
        <f t="shared" si="66"/>
        <v>-7.8196126612848138E-2</v>
      </c>
      <c r="G243" s="197">
        <f t="shared" si="64"/>
        <v>-317693.41999999993</v>
      </c>
      <c r="H243" s="33">
        <f t="shared" si="65"/>
        <v>2.2402384146254617E-2</v>
      </c>
      <c r="I243" s="193"/>
      <c r="J243" s="197">
        <v>17946816.080000002</v>
      </c>
      <c r="K243" s="197">
        <v>20803139.649999999</v>
      </c>
      <c r="L243" s="197">
        <v>22071565.34</v>
      </c>
      <c r="M243" s="197">
        <v>20340523.850000001</v>
      </c>
      <c r="N243" s="33">
        <f t="shared" si="67"/>
        <v>-7.8428578278626038E-2</v>
      </c>
      <c r="O243" s="32">
        <f t="shared" si="68"/>
        <v>-1731041.4899999984</v>
      </c>
      <c r="P243" s="33">
        <f t="shared" si="69"/>
        <v>2.5004175584557246E-2</v>
      </c>
    </row>
    <row r="244" spans="1:16" x14ac:dyDescent="0.25">
      <c r="A244" s="38" t="s">
        <v>10</v>
      </c>
      <c r="B244" s="206">
        <v>1956579.18</v>
      </c>
      <c r="C244" s="206">
        <v>2036971.8699999999</v>
      </c>
      <c r="D244" s="206">
        <v>2762460.54</v>
      </c>
      <c r="E244" s="206">
        <v>2332576.25</v>
      </c>
      <c r="F244" s="92">
        <f t="shared" si="66"/>
        <v>-0.1556164454750909</v>
      </c>
      <c r="G244" s="206">
        <f t="shared" si="64"/>
        <v>-429884.29000000004</v>
      </c>
      <c r="H244" s="92">
        <f t="shared" si="65"/>
        <v>1.3953031734504561E-2</v>
      </c>
      <c r="I244" s="193"/>
      <c r="J244" s="206">
        <v>8799182.8300000019</v>
      </c>
      <c r="K244" s="206">
        <v>10689932.440000001</v>
      </c>
      <c r="L244" s="206">
        <v>13296388.890000001</v>
      </c>
      <c r="M244" s="206">
        <v>13142602.700000001</v>
      </c>
      <c r="N244" s="92">
        <f t="shared" si="67"/>
        <v>-1.1566011739898796E-2</v>
      </c>
      <c r="O244" s="91">
        <f t="shared" si="68"/>
        <v>-153786.18999999948</v>
      </c>
      <c r="P244" s="92">
        <f t="shared" si="69"/>
        <v>1.6155923415358653E-2</v>
      </c>
    </row>
    <row r="245" spans="1:16" x14ac:dyDescent="0.25">
      <c r="A245" s="42" t="s">
        <v>13</v>
      </c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4"/>
    </row>
    <row r="246" spans="1:16" ht="21" x14ac:dyDescent="0.35">
      <c r="A246" s="179" t="s">
        <v>70</v>
      </c>
      <c r="B246" s="179"/>
      <c r="C246" s="179"/>
      <c r="D246" s="179"/>
      <c r="E246" s="179"/>
      <c r="F246" s="179"/>
      <c r="G246" s="179"/>
      <c r="H246" s="179"/>
      <c r="I246" s="179"/>
      <c r="J246" s="179"/>
      <c r="K246" s="179"/>
      <c r="L246" s="179"/>
      <c r="M246" s="179"/>
      <c r="N246" s="179"/>
      <c r="O246" s="179"/>
      <c r="P246" s="179"/>
    </row>
    <row r="247" spans="1:16" x14ac:dyDescent="0.25">
      <c r="A247" s="67"/>
      <c r="B247" s="11" t="s">
        <v>145</v>
      </c>
      <c r="C247" s="12"/>
      <c r="D247" s="12"/>
      <c r="E247" s="12"/>
      <c r="F247" s="12"/>
      <c r="G247" s="12"/>
      <c r="H247" s="13"/>
      <c r="I247" s="180"/>
      <c r="J247" s="11" t="str">
        <f>J$5</f>
        <v>acumulado abril</v>
      </c>
      <c r="K247" s="12"/>
      <c r="L247" s="12"/>
      <c r="M247" s="12"/>
      <c r="N247" s="12"/>
      <c r="O247" s="12"/>
      <c r="P247" s="13"/>
    </row>
    <row r="248" spans="1:16" x14ac:dyDescent="0.25">
      <c r="A248" s="15"/>
      <c r="B248" s="17">
        <f>B$6</f>
        <v>2023</v>
      </c>
      <c r="C248" s="17">
        <f>C$6</f>
        <v>2024</v>
      </c>
      <c r="D248" s="17">
        <f>D$6</f>
        <v>2025</v>
      </c>
      <c r="E248" s="17">
        <f>E$6</f>
        <v>2026</v>
      </c>
      <c r="F248" s="17" t="str">
        <f>CONCATENATE("var ",RIGHT(E248,2),"/",RIGHT(D248,2))</f>
        <v>var 26/25</v>
      </c>
      <c r="G248" s="17" t="str">
        <f>CONCATENATE("dif ",RIGHT(E248,2),"-",RIGHT(D248,2))</f>
        <v>dif 26-25</v>
      </c>
      <c r="H248" s="17" t="str">
        <f>CONCATENATE("cuota ",RIGHT(E248,2))</f>
        <v>cuota 26</v>
      </c>
      <c r="I248" s="180"/>
      <c r="J248" s="17">
        <f>J$6</f>
        <v>2023</v>
      </c>
      <c r="K248" s="17">
        <f>K$6</f>
        <v>2024</v>
      </c>
      <c r="L248" s="17">
        <f>L$6</f>
        <v>2025</v>
      </c>
      <c r="M248" s="17">
        <f>M$6</f>
        <v>2026</v>
      </c>
      <c r="N248" s="17" t="str">
        <f>CONCATENATE("var ",RIGHT(M248,2),"/",RIGHT(L248,2))</f>
        <v>var 26/25</v>
      </c>
      <c r="O248" s="17" t="str">
        <f>CONCATENATE("dif ",RIGHT(M248,2),"-",RIGHT(L248,2))</f>
        <v>dif 26-25</v>
      </c>
      <c r="P248" s="17" t="str">
        <f>CONCATENATE("cuota ",RIGHT(M248,2))</f>
        <v>cuota 26</v>
      </c>
    </row>
    <row r="249" spans="1:16" x14ac:dyDescent="0.25">
      <c r="A249" s="181" t="s">
        <v>48</v>
      </c>
      <c r="B249" s="182">
        <v>136442589.78999999</v>
      </c>
      <c r="C249" s="182">
        <v>149094760.16</v>
      </c>
      <c r="D249" s="182">
        <v>164003214.70000002</v>
      </c>
      <c r="E249" s="182">
        <v>167173435.45000002</v>
      </c>
      <c r="F249" s="183">
        <f>E249/D249-1</f>
        <v>1.9330235421293862E-2</v>
      </c>
      <c r="G249" s="182">
        <f t="shared" ref="G249:G259" si="70">E249-D249</f>
        <v>3170220.75</v>
      </c>
      <c r="H249" s="183">
        <f t="shared" ref="H249:H259" si="71">E249/$E$249</f>
        <v>1</v>
      </c>
      <c r="I249" s="184"/>
      <c r="J249" s="182">
        <v>616175473.73000002</v>
      </c>
      <c r="K249" s="182">
        <v>720571840.1400001</v>
      </c>
      <c r="L249" s="182">
        <v>751352757.83000004</v>
      </c>
      <c r="M249" s="182">
        <v>813485082.97000003</v>
      </c>
      <c r="N249" s="183">
        <f>M249/L249-1</f>
        <v>8.2693947007589141E-2</v>
      </c>
      <c r="O249" s="182">
        <f>M249-L249</f>
        <v>62132325.139999986</v>
      </c>
      <c r="P249" s="183">
        <f>M249/$M$249</f>
        <v>1</v>
      </c>
    </row>
    <row r="250" spans="1:16" x14ac:dyDescent="0.25">
      <c r="A250" s="88" t="s">
        <v>49</v>
      </c>
      <c r="B250" s="207">
        <v>67102835.909999996</v>
      </c>
      <c r="C250" s="207">
        <v>72467150.219999999</v>
      </c>
      <c r="D250" s="207">
        <v>77566730.25</v>
      </c>
      <c r="E250" s="207">
        <v>80788560.350000009</v>
      </c>
      <c r="F250" s="90">
        <f t="shared" ref="F250:F259" si="72">E250/D250-1</f>
        <v>4.1536237116299057E-2</v>
      </c>
      <c r="G250" s="207">
        <f t="shared" si="70"/>
        <v>3221830.1000000089</v>
      </c>
      <c r="H250" s="90">
        <f t="shared" si="71"/>
        <v>0.48326194967838115</v>
      </c>
      <c r="I250" s="180"/>
      <c r="J250" s="207">
        <v>296387288.58000004</v>
      </c>
      <c r="K250" s="207">
        <v>338931610.98999995</v>
      </c>
      <c r="L250" s="207">
        <v>343272401.31999999</v>
      </c>
      <c r="M250" s="207">
        <v>373556748.64000005</v>
      </c>
      <c r="N250" s="90">
        <f t="shared" ref="N250:N259" si="73">M250/L250-1</f>
        <v>8.8222493866522145E-2</v>
      </c>
      <c r="O250" s="207">
        <f t="shared" ref="O250:O259" si="74">M250-L250</f>
        <v>30284347.320000052</v>
      </c>
      <c r="P250" s="90">
        <f t="shared" ref="P250:P259" si="75">M250/$M$249</f>
        <v>0.45920540703236989</v>
      </c>
    </row>
    <row r="251" spans="1:16" x14ac:dyDescent="0.25">
      <c r="A251" s="31" t="s">
        <v>50</v>
      </c>
      <c r="B251" s="197">
        <v>31025729.130000003</v>
      </c>
      <c r="C251" s="197">
        <v>36675133.93</v>
      </c>
      <c r="D251" s="197">
        <v>39346309.309999995</v>
      </c>
      <c r="E251" s="197">
        <v>39083078.25</v>
      </c>
      <c r="F251" s="33">
        <f t="shared" si="72"/>
        <v>-6.6901080334133001E-3</v>
      </c>
      <c r="G251" s="197">
        <f t="shared" si="70"/>
        <v>-263231.05999999493</v>
      </c>
      <c r="H251" s="33">
        <f t="shared" si="71"/>
        <v>0.23378761191809913</v>
      </c>
      <c r="I251" s="180"/>
      <c r="J251" s="197">
        <v>150923495.41</v>
      </c>
      <c r="K251" s="197">
        <v>177195435.94999999</v>
      </c>
      <c r="L251" s="197">
        <v>187070211.78</v>
      </c>
      <c r="M251" s="197">
        <v>201002545.02000001</v>
      </c>
      <c r="N251" s="33">
        <f t="shared" si="73"/>
        <v>7.4476492582286946E-2</v>
      </c>
      <c r="O251" s="197">
        <f t="shared" si="74"/>
        <v>13932333.24000001</v>
      </c>
      <c r="P251" s="33">
        <f t="shared" si="75"/>
        <v>0.24708817558909393</v>
      </c>
    </row>
    <row r="252" spans="1:16" x14ac:dyDescent="0.25">
      <c r="A252" s="31" t="s">
        <v>51</v>
      </c>
      <c r="B252" s="197">
        <v>551506.75</v>
      </c>
      <c r="C252" s="197">
        <v>644975.6</v>
      </c>
      <c r="D252" s="197">
        <v>769937.81</v>
      </c>
      <c r="E252" s="197">
        <v>630417.44000000006</v>
      </c>
      <c r="F252" s="33">
        <f t="shared" si="72"/>
        <v>-0.18120992135715475</v>
      </c>
      <c r="G252" s="197">
        <f t="shared" si="70"/>
        <v>-139520.37</v>
      </c>
      <c r="H252" s="33">
        <f t="shared" si="71"/>
        <v>3.7710383728313816E-3</v>
      </c>
      <c r="I252" s="180"/>
      <c r="J252" s="197">
        <v>3345799.33</v>
      </c>
      <c r="K252" s="197">
        <v>3685069.1199999996</v>
      </c>
      <c r="L252" s="197">
        <v>4266074.4500000011</v>
      </c>
      <c r="M252" s="197">
        <v>4321663.53</v>
      </c>
      <c r="N252" s="33">
        <f>M252/L252-1</f>
        <v>1.3030499268478435E-2</v>
      </c>
      <c r="O252" s="197">
        <f t="shared" si="74"/>
        <v>55589.079999999143</v>
      </c>
      <c r="P252" s="33">
        <f t="shared" si="75"/>
        <v>5.3125295355408208E-3</v>
      </c>
    </row>
    <row r="253" spans="1:16" x14ac:dyDescent="0.25">
      <c r="A253" s="31" t="s">
        <v>52</v>
      </c>
      <c r="B253" s="197">
        <v>12213746.600000001</v>
      </c>
      <c r="C253" s="197">
        <v>14860948.84</v>
      </c>
      <c r="D253" s="197">
        <v>16035531.719999999</v>
      </c>
      <c r="E253" s="197">
        <v>15438177.549999999</v>
      </c>
      <c r="F253" s="33">
        <f t="shared" si="72"/>
        <v>-3.7251909099775049E-2</v>
      </c>
      <c r="G253" s="197">
        <f t="shared" si="70"/>
        <v>-597354.16999999993</v>
      </c>
      <c r="H253" s="33">
        <f t="shared" si="71"/>
        <v>9.2348269977483424E-2</v>
      </c>
      <c r="I253" s="180"/>
      <c r="J253" s="197">
        <v>60543878.520000003</v>
      </c>
      <c r="K253" s="197">
        <v>76468712.510000005</v>
      </c>
      <c r="L253" s="197">
        <v>81462565.799999997</v>
      </c>
      <c r="M253" s="197">
        <v>87517721.390000001</v>
      </c>
      <c r="N253" s="33">
        <f t="shared" si="73"/>
        <v>7.433052875925994E-2</v>
      </c>
      <c r="O253" s="197">
        <f t="shared" si="74"/>
        <v>6055155.5900000036</v>
      </c>
      <c r="P253" s="33">
        <f t="shared" si="75"/>
        <v>0.10758368312111694</v>
      </c>
    </row>
    <row r="254" spans="1:16" x14ac:dyDescent="0.25">
      <c r="A254" s="31" t="s">
        <v>53</v>
      </c>
      <c r="B254" s="197">
        <v>6159023.8799999999</v>
      </c>
      <c r="C254" s="197">
        <v>7114270.9399999995</v>
      </c>
      <c r="D254" s="197">
        <v>8106180.3100000005</v>
      </c>
      <c r="E254" s="197">
        <v>8130298.29</v>
      </c>
      <c r="F254" s="33">
        <f t="shared" si="72"/>
        <v>2.9752582693289842E-3</v>
      </c>
      <c r="G254" s="197">
        <f t="shared" si="70"/>
        <v>24117.979999999516</v>
      </c>
      <c r="H254" s="33">
        <f t="shared" si="71"/>
        <v>4.8633912846946875E-2</v>
      </c>
      <c r="I254" s="180"/>
      <c r="J254" s="197">
        <v>24540178.029999997</v>
      </c>
      <c r="K254" s="197">
        <v>32440952.189999998</v>
      </c>
      <c r="L254" s="197">
        <v>36678911.149999999</v>
      </c>
      <c r="M254" s="197">
        <v>37225303.310000002</v>
      </c>
      <c r="N254" s="33">
        <f t="shared" si="73"/>
        <v>1.4896629776317782E-2</v>
      </c>
      <c r="O254" s="197">
        <f t="shared" si="74"/>
        <v>546392.16000000387</v>
      </c>
      <c r="P254" s="33">
        <f>M254/$M$249</f>
        <v>4.5760277710430751E-2</v>
      </c>
    </row>
    <row r="255" spans="1:16" x14ac:dyDescent="0.25">
      <c r="A255" s="31" t="s">
        <v>54</v>
      </c>
      <c r="B255" s="197">
        <v>2453024.0300000003</v>
      </c>
      <c r="C255" s="197">
        <v>2977849.61</v>
      </c>
      <c r="D255" s="197">
        <v>3103330.61</v>
      </c>
      <c r="E255" s="197">
        <v>2988520.56</v>
      </c>
      <c r="F255" s="33">
        <f t="shared" si="72"/>
        <v>-3.6995752121943504E-2</v>
      </c>
      <c r="G255" s="197">
        <f t="shared" si="70"/>
        <v>-114810.04999999981</v>
      </c>
      <c r="H255" s="33">
        <f t="shared" si="71"/>
        <v>1.7876767035118077E-2</v>
      </c>
      <c r="I255" s="180"/>
      <c r="J255" s="197">
        <v>12608925.98</v>
      </c>
      <c r="K255" s="197">
        <v>14688071.609999999</v>
      </c>
      <c r="L255" s="197">
        <v>14747578.059999999</v>
      </c>
      <c r="M255" s="197">
        <v>15821698.09</v>
      </c>
      <c r="N255" s="33">
        <f t="shared" si="73"/>
        <v>7.2833656186119589E-2</v>
      </c>
      <c r="O255" s="197">
        <f t="shared" si="74"/>
        <v>1074120.0300000012</v>
      </c>
      <c r="P255" s="33">
        <f t="shared" si="75"/>
        <v>1.9449278691424363E-2</v>
      </c>
    </row>
    <row r="256" spans="1:16" x14ac:dyDescent="0.25">
      <c r="A256" s="31" t="s">
        <v>55</v>
      </c>
      <c r="B256" s="197">
        <v>763247.32</v>
      </c>
      <c r="C256" s="197">
        <v>848304.64000000001</v>
      </c>
      <c r="D256" s="197">
        <v>929616.07</v>
      </c>
      <c r="E256" s="197">
        <v>811260.08000000007</v>
      </c>
      <c r="F256" s="33">
        <f t="shared" si="72"/>
        <v>-0.12731706542035126</v>
      </c>
      <c r="G256" s="197">
        <f t="shared" si="70"/>
        <v>-118355.98999999987</v>
      </c>
      <c r="H256" s="33">
        <f t="shared" si="71"/>
        <v>4.8528049795485617E-3</v>
      </c>
      <c r="I256" s="180"/>
      <c r="J256" s="197">
        <v>3541227.29</v>
      </c>
      <c r="K256" s="197">
        <v>4179002.1400000006</v>
      </c>
      <c r="L256" s="197">
        <v>4344644.99</v>
      </c>
      <c r="M256" s="197">
        <v>4211666.8600000003</v>
      </c>
      <c r="N256" s="33">
        <f t="shared" si="73"/>
        <v>-3.0607363848156433E-2</v>
      </c>
      <c r="O256" s="197">
        <f t="shared" si="74"/>
        <v>-132978.12999999989</v>
      </c>
      <c r="P256" s="33">
        <f>M256/$M$249</f>
        <v>5.177312956524514E-3</v>
      </c>
    </row>
    <row r="257" spans="1:16" x14ac:dyDescent="0.25">
      <c r="A257" s="31" t="s">
        <v>56</v>
      </c>
      <c r="B257" s="197">
        <v>8000648.9799999995</v>
      </c>
      <c r="C257" s="197">
        <v>8550404.7100000009</v>
      </c>
      <c r="D257" s="197">
        <v>7820928.0800000001</v>
      </c>
      <c r="E257" s="197">
        <v>7592132.1400000006</v>
      </c>
      <c r="F257" s="33">
        <f t="shared" si="72"/>
        <v>-2.9254320927088684E-2</v>
      </c>
      <c r="G257" s="197">
        <f t="shared" si="70"/>
        <v>-228795.93999999948</v>
      </c>
      <c r="H257" s="33">
        <f t="shared" si="71"/>
        <v>4.5414704313298242E-2</v>
      </c>
      <c r="I257" s="180"/>
      <c r="J257" s="197">
        <v>34912913.399999999</v>
      </c>
      <c r="K257" s="197">
        <v>41278066.310000002</v>
      </c>
      <c r="L257" s="197">
        <v>34667813.229999997</v>
      </c>
      <c r="M257" s="197">
        <v>35841664.130000003</v>
      </c>
      <c r="N257" s="33">
        <f t="shared" si="73"/>
        <v>3.3859963771357915E-2</v>
      </c>
      <c r="O257" s="197">
        <f t="shared" si="74"/>
        <v>1173850.900000006</v>
      </c>
      <c r="P257" s="33">
        <f t="shared" si="75"/>
        <v>4.4059399342817183E-2</v>
      </c>
    </row>
    <row r="258" spans="1:16" x14ac:dyDescent="0.25">
      <c r="A258" s="31" t="s">
        <v>57</v>
      </c>
      <c r="B258" s="197">
        <v>6407073.4899999993</v>
      </c>
      <c r="C258" s="197">
        <v>3024569.8299999996</v>
      </c>
      <c r="D258" s="197">
        <v>8520305.209999999</v>
      </c>
      <c r="E258" s="197">
        <v>9262428.1100000013</v>
      </c>
      <c r="F258" s="33">
        <f t="shared" si="72"/>
        <v>8.7100506579153691E-2</v>
      </c>
      <c r="G258" s="197">
        <f t="shared" si="70"/>
        <v>742122.90000000224</v>
      </c>
      <c r="H258" s="33">
        <f t="shared" si="71"/>
        <v>5.5406100168171185E-2</v>
      </c>
      <c r="I258" s="180"/>
      <c r="J258" s="197">
        <v>20097973.649999999</v>
      </c>
      <c r="K258" s="197">
        <v>20993937.990000002</v>
      </c>
      <c r="L258" s="197">
        <v>35179305.640000001</v>
      </c>
      <c r="M258" s="197">
        <v>41256718.170000002</v>
      </c>
      <c r="N258" s="33">
        <f t="shared" si="73"/>
        <v>0.17275532928909731</v>
      </c>
      <c r="O258" s="197">
        <f t="shared" si="74"/>
        <v>6077412.5300000012</v>
      </c>
      <c r="P258" s="33">
        <f>M258/$M$249</f>
        <v>5.0716010697299391E-2</v>
      </c>
    </row>
    <row r="259" spans="1:16" x14ac:dyDescent="0.25">
      <c r="A259" s="38" t="s">
        <v>58</v>
      </c>
      <c r="B259" s="206">
        <v>1765753.7</v>
      </c>
      <c r="C259" s="206">
        <v>1931151.84</v>
      </c>
      <c r="D259" s="206">
        <v>1804345.33</v>
      </c>
      <c r="E259" s="206">
        <v>2448562.6700000004</v>
      </c>
      <c r="F259" s="92">
        <f t="shared" si="72"/>
        <v>0.35703661005956122</v>
      </c>
      <c r="G259" s="206">
        <f t="shared" si="70"/>
        <v>644217.34000000032</v>
      </c>
      <c r="H259" s="92">
        <f t="shared" si="71"/>
        <v>1.464684065030381E-2</v>
      </c>
      <c r="I259" s="180"/>
      <c r="J259" s="206">
        <v>9273793.5500000007</v>
      </c>
      <c r="K259" s="206">
        <v>10710981.32</v>
      </c>
      <c r="L259" s="206">
        <v>9663251.370000001</v>
      </c>
      <c r="M259" s="206">
        <v>12729353.82</v>
      </c>
      <c r="N259" s="92">
        <f t="shared" si="73"/>
        <v>0.31729511451175241</v>
      </c>
      <c r="O259" s="206">
        <f t="shared" si="74"/>
        <v>3066102.4499999993</v>
      </c>
      <c r="P259" s="92">
        <f t="shared" si="75"/>
        <v>1.5647925311089494E-2</v>
      </c>
    </row>
    <row r="260" spans="1:16" ht="21" x14ac:dyDescent="0.35">
      <c r="A260" s="179" t="s">
        <v>71</v>
      </c>
      <c r="B260" s="179"/>
      <c r="C260" s="179"/>
      <c r="D260" s="179"/>
      <c r="E260" s="179"/>
      <c r="F260" s="179"/>
      <c r="G260" s="179"/>
      <c r="H260" s="179"/>
      <c r="I260" s="179"/>
      <c r="J260" s="179"/>
      <c r="K260" s="179"/>
      <c r="L260" s="179"/>
      <c r="M260" s="179"/>
      <c r="N260" s="179"/>
      <c r="O260" s="179"/>
      <c r="P260" s="179"/>
    </row>
    <row r="261" spans="1:16" x14ac:dyDescent="0.25">
      <c r="A261" s="67"/>
      <c r="B261" s="11" t="s">
        <v>145</v>
      </c>
      <c r="C261" s="12"/>
      <c r="D261" s="12"/>
      <c r="E261" s="12"/>
      <c r="F261" s="12"/>
      <c r="G261" s="12"/>
      <c r="H261" s="13"/>
      <c r="I261" s="180"/>
      <c r="J261" s="11" t="str">
        <f>J$5</f>
        <v>acumulado abril</v>
      </c>
      <c r="K261" s="12"/>
      <c r="L261" s="12"/>
      <c r="M261" s="12"/>
      <c r="N261" s="12"/>
      <c r="O261" s="12"/>
      <c r="P261" s="13"/>
    </row>
    <row r="262" spans="1:16" x14ac:dyDescent="0.25">
      <c r="A262" s="15"/>
      <c r="B262" s="17">
        <f>B$6</f>
        <v>2023</v>
      </c>
      <c r="C262" s="17">
        <f>C$6</f>
        <v>2024</v>
      </c>
      <c r="D262" s="17">
        <f>D$6</f>
        <v>2025</v>
      </c>
      <c r="E262" s="17">
        <f>E$6</f>
        <v>2026</v>
      </c>
      <c r="F262" s="17" t="str">
        <f>CONCATENATE("var ",RIGHT(E262,2),"/",RIGHT(D262,2))</f>
        <v>var 26/25</v>
      </c>
      <c r="G262" s="17" t="str">
        <f>CONCATENATE("dif ",RIGHT(E262,2),"-",RIGHT(D262,2))</f>
        <v>dif 26-25</v>
      </c>
      <c r="H262" s="153"/>
      <c r="I262" s="180"/>
      <c r="J262" s="17">
        <f>J$6</f>
        <v>2023</v>
      </c>
      <c r="K262" s="17">
        <f>K$6</f>
        <v>2024</v>
      </c>
      <c r="L262" s="17">
        <f>L$6</f>
        <v>2025</v>
      </c>
      <c r="M262" s="17">
        <f>M$6</f>
        <v>2026</v>
      </c>
      <c r="N262" s="17" t="str">
        <f>CONCATENATE("var ",RIGHT(M262,2),"/",RIGHT(L262,2))</f>
        <v>var 26/25</v>
      </c>
      <c r="O262" s="17" t="str">
        <f>CONCATENATE("dif ",RIGHT(M262,2),"-",RIGHT(L262,2))</f>
        <v>dif 26-25</v>
      </c>
      <c r="P262" s="153"/>
    </row>
    <row r="263" spans="1:16" x14ac:dyDescent="0.25">
      <c r="A263" s="181" t="s">
        <v>4</v>
      </c>
      <c r="B263" s="208">
        <v>113.04</v>
      </c>
      <c r="C263" s="208">
        <v>117.79</v>
      </c>
      <c r="D263" s="208">
        <v>136.43</v>
      </c>
      <c r="E263" s="208">
        <v>142.58000000000001</v>
      </c>
      <c r="F263" s="209">
        <f>E263/D263-1</f>
        <v>4.5078062009821895E-2</v>
      </c>
      <c r="G263" s="210">
        <f t="shared" ref="G263:G274" si="76">E263-D263</f>
        <v>6.1500000000000057</v>
      </c>
      <c r="H263" s="211"/>
      <c r="I263" s="212"/>
      <c r="J263" s="208">
        <v>115.1472106049543</v>
      </c>
      <c r="K263" s="208">
        <v>129.74297803919748</v>
      </c>
      <c r="L263" s="208">
        <v>139.14119984361483</v>
      </c>
      <c r="M263" s="208">
        <v>151.11330387802786</v>
      </c>
      <c r="N263" s="209">
        <f>M263/L263-1</f>
        <v>8.6042840279290767E-2</v>
      </c>
      <c r="O263" s="210">
        <f>M263-L263</f>
        <v>11.972104034413036</v>
      </c>
      <c r="P263" s="211"/>
    </row>
    <row r="264" spans="1:16" x14ac:dyDescent="0.25">
      <c r="A264" s="185" t="s">
        <v>5</v>
      </c>
      <c r="B264" s="213">
        <v>123.27</v>
      </c>
      <c r="C264" s="213">
        <v>129.35</v>
      </c>
      <c r="D264" s="213">
        <v>149.05000000000001</v>
      </c>
      <c r="E264" s="213">
        <v>154.94</v>
      </c>
      <c r="F264" s="214">
        <f t="shared" ref="F264:F274" si="77">E264/D264-1</f>
        <v>3.9516940623951502E-2</v>
      </c>
      <c r="G264" s="215">
        <f t="shared" si="76"/>
        <v>5.8899999999999864</v>
      </c>
      <c r="H264" s="216"/>
      <c r="I264" s="217"/>
      <c r="J264" s="213">
        <v>124.96282710721978</v>
      </c>
      <c r="K264" s="213">
        <v>142.05318728403284</v>
      </c>
      <c r="L264" s="213">
        <v>150.73414560476044</v>
      </c>
      <c r="M264" s="213">
        <v>164.66008984565099</v>
      </c>
      <c r="N264" s="214">
        <f t="shared" ref="N264:N274" si="78">M264/L264-1</f>
        <v>9.23874559743465E-2</v>
      </c>
      <c r="O264" s="215">
        <f t="shared" ref="O264:O274" si="79">M264-L264</f>
        <v>13.925944240890544</v>
      </c>
      <c r="P264" s="216"/>
    </row>
    <row r="265" spans="1:16" x14ac:dyDescent="0.25">
      <c r="A265" s="190" t="s">
        <v>6</v>
      </c>
      <c r="B265" s="218">
        <v>225.84</v>
      </c>
      <c r="C265" s="218">
        <v>222.44</v>
      </c>
      <c r="D265" s="218">
        <v>275.10000000000002</v>
      </c>
      <c r="E265" s="218">
        <v>270.14999999999998</v>
      </c>
      <c r="F265" s="219">
        <f t="shared" si="77"/>
        <v>-1.7993456924754847E-2</v>
      </c>
      <c r="G265" s="220">
        <f t="shared" si="76"/>
        <v>-4.9500000000000455</v>
      </c>
      <c r="H265" s="221"/>
      <c r="I265" s="180"/>
      <c r="J265" s="218">
        <v>219.19901319433691</v>
      </c>
      <c r="K265" s="218">
        <v>244.49434889793389</v>
      </c>
      <c r="L265" s="218">
        <v>270.42514261905615</v>
      </c>
      <c r="M265" s="218">
        <v>278.60786952599426</v>
      </c>
      <c r="N265" s="219">
        <f t="shared" si="78"/>
        <v>3.0258750453780792E-2</v>
      </c>
      <c r="O265" s="220">
        <f>M265-L265</f>
        <v>8.1827269069381146</v>
      </c>
      <c r="P265" s="221"/>
    </row>
    <row r="266" spans="1:16" x14ac:dyDescent="0.25">
      <c r="A266" s="196" t="s">
        <v>7</v>
      </c>
      <c r="B266" s="222">
        <v>108.84</v>
      </c>
      <c r="C266" s="222">
        <v>118.5</v>
      </c>
      <c r="D266" s="222">
        <v>127.92</v>
      </c>
      <c r="E266" s="222">
        <v>132.34</v>
      </c>
      <c r="F266" s="223">
        <f t="shared" si="77"/>
        <v>3.4552845528455389E-2</v>
      </c>
      <c r="G266" s="224">
        <f t="shared" si="76"/>
        <v>4.4200000000000017</v>
      </c>
      <c r="H266" s="225"/>
      <c r="I266" s="180"/>
      <c r="J266" s="222">
        <v>113.5232958471219</v>
      </c>
      <c r="K266" s="222">
        <v>129.38372475686938</v>
      </c>
      <c r="L266" s="222">
        <v>131.37946424941092</v>
      </c>
      <c r="M266" s="222">
        <v>145.34854093530555</v>
      </c>
      <c r="N266" s="223">
        <f t="shared" si="78"/>
        <v>0.10632618092714807</v>
      </c>
      <c r="O266" s="224">
        <f t="shared" si="79"/>
        <v>13.969076685894635</v>
      </c>
      <c r="P266" s="225"/>
    </row>
    <row r="267" spans="1:16" x14ac:dyDescent="0.25">
      <c r="A267" s="198" t="s">
        <v>8</v>
      </c>
      <c r="B267" s="222">
        <v>72.94</v>
      </c>
      <c r="C267" s="222">
        <v>76.02</v>
      </c>
      <c r="D267" s="222">
        <v>87.78</v>
      </c>
      <c r="E267" s="222">
        <v>90.27</v>
      </c>
      <c r="F267" s="226">
        <f t="shared" si="77"/>
        <v>2.8366370471633484E-2</v>
      </c>
      <c r="G267" s="227">
        <f t="shared" si="76"/>
        <v>2.4899999999999949</v>
      </c>
      <c r="H267" s="228"/>
      <c r="I267" s="180"/>
      <c r="J267" s="222">
        <v>76.768608177269627</v>
      </c>
      <c r="K267" s="222">
        <v>87.168038154150139</v>
      </c>
      <c r="L267" s="222">
        <v>95.232075021172733</v>
      </c>
      <c r="M267" s="222">
        <v>100.09202387626816</v>
      </c>
      <c r="N267" s="226">
        <f t="shared" si="78"/>
        <v>5.1032688871001985E-2</v>
      </c>
      <c r="O267" s="227">
        <f t="shared" si="79"/>
        <v>4.8599488550954248</v>
      </c>
      <c r="P267" s="228"/>
    </row>
    <row r="268" spans="1:16" x14ac:dyDescent="0.25">
      <c r="A268" s="198" t="s">
        <v>9</v>
      </c>
      <c r="B268" s="222">
        <v>55.93</v>
      </c>
      <c r="C268" s="222">
        <v>53.31</v>
      </c>
      <c r="D268" s="222">
        <v>63.4</v>
      </c>
      <c r="E268" s="222">
        <v>69.680000000000007</v>
      </c>
      <c r="F268" s="226">
        <f t="shared" si="77"/>
        <v>9.9053627760252505E-2</v>
      </c>
      <c r="G268" s="227">
        <f t="shared" si="76"/>
        <v>6.2800000000000082</v>
      </c>
      <c r="H268" s="228"/>
      <c r="I268" s="180"/>
      <c r="J268" s="222">
        <v>63.833491905974647</v>
      </c>
      <c r="K268" s="222">
        <v>71.571427897691038</v>
      </c>
      <c r="L268" s="222">
        <v>64.713198145895319</v>
      </c>
      <c r="M268" s="222">
        <v>77.321003036315062</v>
      </c>
      <c r="N268" s="226">
        <f t="shared" si="78"/>
        <v>0.19482586630930454</v>
      </c>
      <c r="O268" s="227">
        <f t="shared" si="79"/>
        <v>12.607804890419743</v>
      </c>
      <c r="P268" s="228"/>
    </row>
    <row r="269" spans="1:16" x14ac:dyDescent="0.25">
      <c r="A269" s="199" t="s">
        <v>10</v>
      </c>
      <c r="B269" s="229">
        <v>49.78</v>
      </c>
      <c r="C269" s="229">
        <v>42.18</v>
      </c>
      <c r="D269" s="229">
        <v>39.68</v>
      </c>
      <c r="E269" s="229">
        <v>43.33</v>
      </c>
      <c r="F269" s="230">
        <f t="shared" si="77"/>
        <v>9.1985887096774244E-2</v>
      </c>
      <c r="G269" s="231">
        <f t="shared" si="76"/>
        <v>3.6499999999999986</v>
      </c>
      <c r="H269" s="232"/>
      <c r="I269" s="180"/>
      <c r="J269" s="229">
        <v>55.207473775219725</v>
      </c>
      <c r="K269" s="229">
        <v>52.912362692418895</v>
      </c>
      <c r="L269" s="229">
        <v>45.701087253913862</v>
      </c>
      <c r="M269" s="229">
        <v>44.422076571284805</v>
      </c>
      <c r="N269" s="230">
        <f t="shared" si="78"/>
        <v>-2.7986438824155635E-2</v>
      </c>
      <c r="O269" s="231">
        <f t="shared" si="79"/>
        <v>-1.2790106826290568</v>
      </c>
      <c r="P269" s="232"/>
    </row>
    <row r="270" spans="1:16" x14ac:dyDescent="0.25">
      <c r="A270" s="185" t="s">
        <v>11</v>
      </c>
      <c r="B270" s="213">
        <v>74.14</v>
      </c>
      <c r="C270" s="213">
        <v>75.400000000000006</v>
      </c>
      <c r="D270" s="213">
        <v>93.59</v>
      </c>
      <c r="E270" s="213">
        <v>96.51</v>
      </c>
      <c r="F270" s="214">
        <f t="shared" si="77"/>
        <v>3.119991452078219E-2</v>
      </c>
      <c r="G270" s="215">
        <f t="shared" si="76"/>
        <v>2.9200000000000017</v>
      </c>
      <c r="H270" s="216"/>
      <c r="I270" s="217"/>
      <c r="J270" s="213">
        <v>80.973080404639504</v>
      </c>
      <c r="K270" s="213">
        <v>85.913868486678908</v>
      </c>
      <c r="L270" s="213">
        <v>99.281530171036621</v>
      </c>
      <c r="M270" s="213">
        <v>103.42741751710312</v>
      </c>
      <c r="N270" s="214">
        <f t="shared" si="78"/>
        <v>4.1758898547637147E-2</v>
      </c>
      <c r="O270" s="215">
        <f t="shared" si="79"/>
        <v>4.1458873460665018</v>
      </c>
      <c r="P270" s="216"/>
    </row>
    <row r="271" spans="1:16" x14ac:dyDescent="0.25">
      <c r="A271" s="37" t="s">
        <v>12</v>
      </c>
      <c r="B271" s="233">
        <v>131.69</v>
      </c>
      <c r="C271" s="233">
        <v>117.4</v>
      </c>
      <c r="D271" s="233">
        <v>148.36000000000001</v>
      </c>
      <c r="E271" s="233">
        <v>153.52000000000001</v>
      </c>
      <c r="F271" s="234">
        <f t="shared" si="77"/>
        <v>3.4780264222162183E-2</v>
      </c>
      <c r="G271" s="235">
        <f t="shared" si="76"/>
        <v>5.1599999999999966</v>
      </c>
      <c r="H271" s="236"/>
      <c r="I271" s="180"/>
      <c r="J271" s="233">
        <v>140.16745748841302</v>
      </c>
      <c r="K271" s="233">
        <v>142.94860789549358</v>
      </c>
      <c r="L271" s="233">
        <v>153.30688317086225</v>
      </c>
      <c r="M271" s="233">
        <v>164.15374685099655</v>
      </c>
      <c r="N271" s="234">
        <f t="shared" si="78"/>
        <v>7.0752620207178429E-2</v>
      </c>
      <c r="O271" s="235">
        <f t="shared" si="79"/>
        <v>10.846863680134305</v>
      </c>
      <c r="P271" s="236"/>
    </row>
    <row r="272" spans="1:16" x14ac:dyDescent="0.25">
      <c r="A272" s="31" t="s">
        <v>8</v>
      </c>
      <c r="B272" s="222">
        <v>74.650000000000006</v>
      </c>
      <c r="C272" s="222">
        <v>76.23</v>
      </c>
      <c r="D272" s="222">
        <v>93.92</v>
      </c>
      <c r="E272" s="222">
        <v>99.24</v>
      </c>
      <c r="F272" s="237">
        <f t="shared" si="77"/>
        <v>5.6643952299829659E-2</v>
      </c>
      <c r="G272" s="238">
        <f t="shared" si="76"/>
        <v>5.3199999999999932</v>
      </c>
      <c r="H272" s="239"/>
      <c r="I272" s="180"/>
      <c r="J272" s="222">
        <v>83.397047098277923</v>
      </c>
      <c r="K272" s="222">
        <v>85.987049654768043</v>
      </c>
      <c r="L272" s="222">
        <v>98.914667618603332</v>
      </c>
      <c r="M272" s="222">
        <v>105.41402443723121</v>
      </c>
      <c r="N272" s="237">
        <f t="shared" si="78"/>
        <v>6.57067043250672E-2</v>
      </c>
      <c r="O272" s="238">
        <f t="shared" si="79"/>
        <v>6.4993568186278736</v>
      </c>
      <c r="P272" s="239"/>
    </row>
    <row r="273" spans="1:16" x14ac:dyDescent="0.25">
      <c r="A273" s="31" t="s">
        <v>9</v>
      </c>
      <c r="B273" s="222">
        <v>56.95</v>
      </c>
      <c r="C273" s="222">
        <v>62.31</v>
      </c>
      <c r="D273" s="222">
        <v>71.3</v>
      </c>
      <c r="E273" s="222">
        <v>69.92</v>
      </c>
      <c r="F273" s="237">
        <f t="shared" si="77"/>
        <v>-1.9354838709677358E-2</v>
      </c>
      <c r="G273" s="238">
        <f t="shared" si="76"/>
        <v>-1.3799999999999955</v>
      </c>
      <c r="H273" s="239"/>
      <c r="I273" s="180"/>
      <c r="J273" s="222">
        <v>63.035967665969117</v>
      </c>
      <c r="K273" s="222">
        <v>71.34949898786175</v>
      </c>
      <c r="L273" s="222">
        <v>81.375799467932339</v>
      </c>
      <c r="M273" s="222">
        <v>76.77898295608469</v>
      </c>
      <c r="N273" s="237">
        <f t="shared" si="78"/>
        <v>-5.6488741639449058E-2</v>
      </c>
      <c r="O273" s="238">
        <f t="shared" si="79"/>
        <v>-4.5968165118476492</v>
      </c>
      <c r="P273" s="239"/>
    </row>
    <row r="274" spans="1:16" x14ac:dyDescent="0.25">
      <c r="A274" s="38" t="s">
        <v>10</v>
      </c>
      <c r="B274" s="240">
        <v>77.650000000000006</v>
      </c>
      <c r="C274" s="240">
        <v>81.03</v>
      </c>
      <c r="D274" s="240">
        <v>104.63</v>
      </c>
      <c r="E274" s="240">
        <v>98.51</v>
      </c>
      <c r="F274" s="241">
        <f t="shared" si="77"/>
        <v>-5.8491828347510211E-2</v>
      </c>
      <c r="G274" s="242">
        <f t="shared" si="76"/>
        <v>-6.1199999999999903</v>
      </c>
      <c r="H274" s="243"/>
      <c r="I274" s="180"/>
      <c r="J274" s="240">
        <v>77.194739575557861</v>
      </c>
      <c r="K274" s="240">
        <v>91.483785157807361</v>
      </c>
      <c r="L274" s="240">
        <v>109.20421073664311</v>
      </c>
      <c r="M274" s="240">
        <v>112.17733116411856</v>
      </c>
      <c r="N274" s="241">
        <f t="shared" si="78"/>
        <v>2.7225327736175142E-2</v>
      </c>
      <c r="O274" s="242">
        <f t="shared" si="79"/>
        <v>2.9731204274754504</v>
      </c>
      <c r="P274" s="243"/>
    </row>
    <row r="275" spans="1:16" x14ac:dyDescent="0.25">
      <c r="A275" s="42" t="s">
        <v>13</v>
      </c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4"/>
    </row>
    <row r="276" spans="1:16" ht="21" x14ac:dyDescent="0.35">
      <c r="A276" s="179" t="s">
        <v>72</v>
      </c>
      <c r="B276" s="179"/>
      <c r="C276" s="179"/>
      <c r="D276" s="179"/>
      <c r="E276" s="179"/>
      <c r="F276" s="179"/>
      <c r="G276" s="179"/>
      <c r="H276" s="179"/>
      <c r="I276" s="179"/>
      <c r="J276" s="179"/>
      <c r="K276" s="179"/>
      <c r="L276" s="179"/>
      <c r="M276" s="179"/>
      <c r="N276" s="179"/>
      <c r="O276" s="179"/>
      <c r="P276" s="179"/>
    </row>
    <row r="277" spans="1:16" x14ac:dyDescent="0.25">
      <c r="A277" s="67"/>
      <c r="B277" s="11" t="s">
        <v>145</v>
      </c>
      <c r="C277" s="12"/>
      <c r="D277" s="12"/>
      <c r="E277" s="12"/>
      <c r="F277" s="12"/>
      <c r="G277" s="12"/>
      <c r="H277" s="13"/>
      <c r="I277" s="180"/>
      <c r="J277" s="11" t="str">
        <f>J$5</f>
        <v>acumulado abril</v>
      </c>
      <c r="K277" s="12"/>
      <c r="L277" s="12"/>
      <c r="M277" s="12"/>
      <c r="N277" s="12"/>
      <c r="O277" s="12"/>
      <c r="P277" s="13"/>
    </row>
    <row r="278" spans="1:16" x14ac:dyDescent="0.25">
      <c r="A278" s="15"/>
      <c r="B278" s="17">
        <f>B$6</f>
        <v>2023</v>
      </c>
      <c r="C278" s="17">
        <f>C$6</f>
        <v>2024</v>
      </c>
      <c r="D278" s="17">
        <f>D$6</f>
        <v>2025</v>
      </c>
      <c r="E278" s="17">
        <f>E$6</f>
        <v>2026</v>
      </c>
      <c r="F278" s="17" t="str">
        <f>CONCATENATE("var ",RIGHT(E278,2),"/",RIGHT(D278,2))</f>
        <v>var 26/25</v>
      </c>
      <c r="G278" s="17" t="str">
        <f>CONCATENATE("dif ",RIGHT(E278,2),"-",RIGHT(D278,2))</f>
        <v>dif 26-25</v>
      </c>
      <c r="H278" s="153"/>
      <c r="I278" s="180"/>
      <c r="J278" s="17">
        <f>J$6</f>
        <v>2023</v>
      </c>
      <c r="K278" s="17">
        <f>K$6</f>
        <v>2024</v>
      </c>
      <c r="L278" s="17">
        <f>L$6</f>
        <v>2025</v>
      </c>
      <c r="M278" s="17">
        <f>M$6</f>
        <v>2026</v>
      </c>
      <c r="N278" s="17" t="str">
        <f>CONCATENATE("var ",RIGHT(M278,2),"/",RIGHT(K278,2))</f>
        <v>var 26/24</v>
      </c>
      <c r="O278" s="17" t="str">
        <f>CONCATENATE("dif ",RIGHT(M278,2),"-",RIGHT(L278,2))</f>
        <v>dif 26-25</v>
      </c>
      <c r="P278" s="153"/>
    </row>
    <row r="279" spans="1:16" x14ac:dyDescent="0.25">
      <c r="A279" s="181" t="s">
        <v>48</v>
      </c>
      <c r="B279" s="208">
        <v>113.04</v>
      </c>
      <c r="C279" s="208">
        <v>117.79</v>
      </c>
      <c r="D279" s="208">
        <v>136.43</v>
      </c>
      <c r="E279" s="208">
        <v>142.58000000000001</v>
      </c>
      <c r="F279" s="209">
        <f>E279/D279-1</f>
        <v>4.5078062009821895E-2</v>
      </c>
      <c r="G279" s="210">
        <f t="shared" ref="G279:G289" si="80">E279-D279</f>
        <v>6.1500000000000057</v>
      </c>
      <c r="H279" s="211"/>
      <c r="I279" s="212"/>
      <c r="J279" s="208">
        <v>115.1472106049543</v>
      </c>
      <c r="K279" s="208">
        <v>129.74297803919748</v>
      </c>
      <c r="L279" s="208">
        <v>139.14119984361483</v>
      </c>
      <c r="M279" s="208">
        <v>151.11330387802786</v>
      </c>
      <c r="N279" s="209">
        <f>M279/L279-1</f>
        <v>8.6042840279290767E-2</v>
      </c>
      <c r="O279" s="208">
        <f>M279-L279</f>
        <v>11.972104034413036</v>
      </c>
      <c r="P279" s="211"/>
    </row>
    <row r="280" spans="1:16" x14ac:dyDescent="0.25">
      <c r="A280" s="88" t="s">
        <v>49</v>
      </c>
      <c r="B280" s="244">
        <v>137.96</v>
      </c>
      <c r="C280" s="244">
        <v>145.12</v>
      </c>
      <c r="D280" s="244">
        <v>166.89</v>
      </c>
      <c r="E280" s="244">
        <v>173.61</v>
      </c>
      <c r="F280" s="245">
        <f t="shared" ref="F280:F289" si="81">E280/D280-1</f>
        <v>4.0266043501707927E-2</v>
      </c>
      <c r="G280" s="246">
        <f t="shared" si="80"/>
        <v>6.7200000000000273</v>
      </c>
      <c r="H280" s="247"/>
      <c r="I280" s="180"/>
      <c r="J280" s="244">
        <v>144.14729830630412</v>
      </c>
      <c r="K280" s="244">
        <v>160.96686376098464</v>
      </c>
      <c r="L280" s="244">
        <v>171.19718617816648</v>
      </c>
      <c r="M280" s="244">
        <v>183.42594244011175</v>
      </c>
      <c r="N280" s="245">
        <f t="shared" ref="N280:N289" si="82">M280/L280-1</f>
        <v>7.1430825090890826E-2</v>
      </c>
      <c r="O280" s="244">
        <f t="shared" ref="O280:O289" si="83">M280-L280</f>
        <v>12.228756261945279</v>
      </c>
      <c r="P280" s="247"/>
    </row>
    <row r="281" spans="1:16" x14ac:dyDescent="0.25">
      <c r="A281" s="31" t="s">
        <v>50</v>
      </c>
      <c r="B281" s="222">
        <v>96.55</v>
      </c>
      <c r="C281" s="222">
        <v>107.36</v>
      </c>
      <c r="D281" s="222">
        <v>122.54</v>
      </c>
      <c r="E281" s="222">
        <v>127.01</v>
      </c>
      <c r="F281" s="237">
        <f t="shared" si="81"/>
        <v>3.647788477231928E-2</v>
      </c>
      <c r="G281" s="238">
        <f t="shared" si="80"/>
        <v>4.4699999999999989</v>
      </c>
      <c r="H281" s="239"/>
      <c r="I281" s="180"/>
      <c r="J281" s="222">
        <v>103.18432227242958</v>
      </c>
      <c r="K281" s="222">
        <v>117.60522950718646</v>
      </c>
      <c r="L281" s="222">
        <v>127.57324277599969</v>
      </c>
      <c r="M281" s="222">
        <v>139.35724651003184</v>
      </c>
      <c r="N281" s="237">
        <f t="shared" si="82"/>
        <v>9.2370496176248817E-2</v>
      </c>
      <c r="O281" s="222">
        <f t="shared" si="83"/>
        <v>11.784003734032154</v>
      </c>
      <c r="P281" s="239"/>
    </row>
    <row r="282" spans="1:16" x14ac:dyDescent="0.25">
      <c r="A282" s="31" t="s">
        <v>51</v>
      </c>
      <c r="B282" s="222">
        <v>67.989999999999995</v>
      </c>
      <c r="C282" s="222">
        <v>74.209999999999994</v>
      </c>
      <c r="D282" s="222">
        <v>97.62</v>
      </c>
      <c r="E282" s="222">
        <v>84.36</v>
      </c>
      <c r="F282" s="237">
        <f t="shared" si="81"/>
        <v>-0.13583282114320838</v>
      </c>
      <c r="G282" s="238">
        <f t="shared" si="80"/>
        <v>-13.260000000000005</v>
      </c>
      <c r="H282" s="239"/>
      <c r="I282" s="180"/>
      <c r="J282" s="222">
        <v>81.329880287076975</v>
      </c>
      <c r="K282" s="222">
        <v>82.127843845405835</v>
      </c>
      <c r="L282" s="222">
        <v>106.45970092774107</v>
      </c>
      <c r="M282" s="222">
        <v>106.87928584467775</v>
      </c>
      <c r="N282" s="237">
        <f t="shared" si="82"/>
        <v>3.9412558299545264E-3</v>
      </c>
      <c r="O282" s="222">
        <f t="shared" si="83"/>
        <v>0.4195849169366852</v>
      </c>
      <c r="P282" s="239"/>
    </row>
    <row r="283" spans="1:16" x14ac:dyDescent="0.25">
      <c r="A283" s="31" t="s">
        <v>52</v>
      </c>
      <c r="B283" s="222">
        <v>60.84</v>
      </c>
      <c r="C283" s="222">
        <v>67.150000000000006</v>
      </c>
      <c r="D283" s="222">
        <v>79.09</v>
      </c>
      <c r="E283" s="222">
        <v>81.819999999999993</v>
      </c>
      <c r="F283" s="237">
        <f t="shared" si="81"/>
        <v>3.4517638133771511E-2</v>
      </c>
      <c r="G283" s="238">
        <f t="shared" si="80"/>
        <v>2.7299999999999898</v>
      </c>
      <c r="H283" s="239"/>
      <c r="I283" s="180"/>
      <c r="J283" s="222">
        <v>65.357256314127284</v>
      </c>
      <c r="K283" s="222">
        <v>76.453977779999235</v>
      </c>
      <c r="L283" s="222">
        <v>83.697014830829275</v>
      </c>
      <c r="M283" s="222">
        <v>93.870423327433073</v>
      </c>
      <c r="N283" s="237">
        <f t="shared" si="82"/>
        <v>0.12155043423193246</v>
      </c>
      <c r="O283" s="222">
        <f t="shared" si="83"/>
        <v>10.173408496603798</v>
      </c>
      <c r="P283" s="239"/>
    </row>
    <row r="284" spans="1:16" x14ac:dyDescent="0.25">
      <c r="A284" s="31" t="s">
        <v>53</v>
      </c>
      <c r="B284" s="222">
        <v>149.37</v>
      </c>
      <c r="C284" s="222">
        <v>162.44</v>
      </c>
      <c r="D284" s="222">
        <v>188.6</v>
      </c>
      <c r="E284" s="222">
        <v>194.42</v>
      </c>
      <c r="F284" s="237">
        <f t="shared" si="81"/>
        <v>3.0858960763520571E-2</v>
      </c>
      <c r="G284" s="238">
        <f t="shared" si="80"/>
        <v>5.8199999999999932</v>
      </c>
      <c r="H284" s="239"/>
      <c r="I284" s="180"/>
      <c r="J284" s="222">
        <v>142.15611614450142</v>
      </c>
      <c r="K284" s="222">
        <v>170.80384407632818</v>
      </c>
      <c r="L284" s="222">
        <v>199.29059125049778</v>
      </c>
      <c r="M284" s="222">
        <v>208.79932865477178</v>
      </c>
      <c r="N284" s="237">
        <f t="shared" si="82"/>
        <v>4.7712926860265181E-2</v>
      </c>
      <c r="O284" s="222">
        <f t="shared" si="83"/>
        <v>9.5087374042740009</v>
      </c>
      <c r="P284" s="239"/>
    </row>
    <row r="285" spans="1:16" x14ac:dyDescent="0.25">
      <c r="A285" s="31" t="s">
        <v>54</v>
      </c>
      <c r="B285" s="222">
        <v>83.36</v>
      </c>
      <c r="C285" s="222">
        <v>92.62</v>
      </c>
      <c r="D285" s="222">
        <v>103.36</v>
      </c>
      <c r="E285" s="222">
        <v>97.32</v>
      </c>
      <c r="F285" s="237">
        <f t="shared" si="81"/>
        <v>-5.8436532507739947E-2</v>
      </c>
      <c r="G285" s="238">
        <f t="shared" si="80"/>
        <v>-6.0400000000000063</v>
      </c>
      <c r="H285" s="239"/>
      <c r="I285" s="180"/>
      <c r="J285" s="222">
        <v>89.482167494393067</v>
      </c>
      <c r="K285" s="222">
        <v>100.61993120589412</v>
      </c>
      <c r="L285" s="222">
        <v>110.99423890863363</v>
      </c>
      <c r="M285" s="222">
        <v>110.0223910962363</v>
      </c>
      <c r="N285" s="237">
        <f>M285/L285-1</f>
        <v>-8.7558401404718156E-3</v>
      </c>
      <c r="O285" s="222">
        <f t="shared" si="83"/>
        <v>-0.97184781239732843</v>
      </c>
      <c r="P285" s="239"/>
    </row>
    <row r="286" spans="1:16" x14ac:dyDescent="0.25">
      <c r="A286" s="31" t="s">
        <v>55</v>
      </c>
      <c r="B286" s="222">
        <v>96.52</v>
      </c>
      <c r="C286" s="222">
        <v>100.61</v>
      </c>
      <c r="D286" s="222">
        <v>117.69</v>
      </c>
      <c r="E286" s="222">
        <v>116.85</v>
      </c>
      <c r="F286" s="237">
        <f>E286/D286-1</f>
        <v>-7.1373948508794971E-3</v>
      </c>
      <c r="G286" s="238">
        <f t="shared" si="80"/>
        <v>-0.84000000000000341</v>
      </c>
      <c r="H286" s="239"/>
      <c r="I286" s="180"/>
      <c r="J286" s="222">
        <v>102.08548185039142</v>
      </c>
      <c r="K286" s="222">
        <v>113.90740283134384</v>
      </c>
      <c r="L286" s="222">
        <v>123.3782865254268</v>
      </c>
      <c r="M286" s="222">
        <v>127.50850239358343</v>
      </c>
      <c r="N286" s="237">
        <f t="shared" si="82"/>
        <v>3.3476035244706104E-2</v>
      </c>
      <c r="O286" s="222">
        <f t="shared" si="83"/>
        <v>4.1302158681566254</v>
      </c>
      <c r="P286" s="239"/>
    </row>
    <row r="287" spans="1:16" x14ac:dyDescent="0.25">
      <c r="A287" s="31" t="s">
        <v>56</v>
      </c>
      <c r="B287" s="222">
        <v>135.06</v>
      </c>
      <c r="C287" s="222">
        <v>134.41999999999999</v>
      </c>
      <c r="D287" s="222">
        <v>120.03</v>
      </c>
      <c r="E287" s="222">
        <v>122.73</v>
      </c>
      <c r="F287" s="237">
        <f t="shared" si="81"/>
        <v>2.2494376405898464E-2</v>
      </c>
      <c r="G287" s="238">
        <f t="shared" si="80"/>
        <v>2.7000000000000028</v>
      </c>
      <c r="H287" s="239"/>
      <c r="I287" s="180"/>
      <c r="J287" s="222">
        <v>127.35297791593524</v>
      </c>
      <c r="K287" s="222">
        <v>142.48287229128823</v>
      </c>
      <c r="L287" s="222">
        <v>121.13211758674434</v>
      </c>
      <c r="M287" s="222">
        <v>126.04721775543298</v>
      </c>
      <c r="N287" s="237">
        <f>M287/L287-1</f>
        <v>4.0576358001575219E-2</v>
      </c>
      <c r="O287" s="222">
        <f>M287-L287</f>
        <v>4.9151001686886389</v>
      </c>
      <c r="P287" s="248"/>
    </row>
    <row r="288" spans="1:16" x14ac:dyDescent="0.25">
      <c r="A288" s="31" t="s">
        <v>57</v>
      </c>
      <c r="B288" s="222">
        <v>256.33</v>
      </c>
      <c r="C288" s="222">
        <v>174.59</v>
      </c>
      <c r="D288" s="222">
        <v>262.77</v>
      </c>
      <c r="E288" s="222">
        <v>268.94</v>
      </c>
      <c r="F288" s="237">
        <f t="shared" si="81"/>
        <v>2.3480610419758685E-2</v>
      </c>
      <c r="G288" s="238">
        <f t="shared" si="80"/>
        <v>6.1700000000000159</v>
      </c>
      <c r="H288" s="239"/>
      <c r="I288" s="180"/>
      <c r="J288" s="222">
        <v>168.8332686173502</v>
      </c>
      <c r="K288" s="222">
        <v>203.22162131582877</v>
      </c>
      <c r="L288" s="222">
        <v>230.28519743038638</v>
      </c>
      <c r="M288" s="222">
        <v>247.48979052209467</v>
      </c>
      <c r="N288" s="237">
        <f t="shared" si="82"/>
        <v>7.4709939169707695E-2</v>
      </c>
      <c r="O288" s="222">
        <f t="shared" si="83"/>
        <v>17.20459309170829</v>
      </c>
      <c r="P288" s="249"/>
    </row>
    <row r="289" spans="1:16" x14ac:dyDescent="0.25">
      <c r="A289" s="31" t="s">
        <v>73</v>
      </c>
      <c r="B289" s="240">
        <v>63.88</v>
      </c>
      <c r="C289" s="240">
        <v>65.540000000000006</v>
      </c>
      <c r="D289" s="240">
        <v>66.459999999999994</v>
      </c>
      <c r="E289" s="240">
        <v>89.13</v>
      </c>
      <c r="F289" s="237">
        <f t="shared" si="81"/>
        <v>0.34110743304243152</v>
      </c>
      <c r="G289" s="238">
        <f t="shared" si="80"/>
        <v>22.67</v>
      </c>
      <c r="H289" s="239"/>
      <c r="I289" s="180"/>
      <c r="J289" s="240">
        <v>75.008276742047855</v>
      </c>
      <c r="K289" s="240">
        <v>81.867882437180327</v>
      </c>
      <c r="L289" s="240">
        <v>77.891413721430197</v>
      </c>
      <c r="M289" s="240">
        <v>101.46798350285648</v>
      </c>
      <c r="N289" s="237">
        <f t="shared" si="82"/>
        <v>0.30268509268229771</v>
      </c>
      <c r="O289" s="240">
        <f t="shared" si="83"/>
        <v>23.576569781426286</v>
      </c>
      <c r="P289" s="239"/>
    </row>
    <row r="290" spans="1:16" x14ac:dyDescent="0.25">
      <c r="A290" s="42" t="s">
        <v>13</v>
      </c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4"/>
    </row>
    <row r="291" spans="1:16" ht="21" x14ac:dyDescent="0.35">
      <c r="A291" s="179" t="s">
        <v>74</v>
      </c>
      <c r="B291" s="179"/>
      <c r="C291" s="179"/>
      <c r="D291" s="179"/>
      <c r="E291" s="179"/>
      <c r="F291" s="179"/>
      <c r="G291" s="179"/>
      <c r="H291" s="179"/>
      <c r="I291" s="179"/>
      <c r="J291" s="179"/>
      <c r="K291" s="179"/>
      <c r="L291" s="179"/>
      <c r="M291" s="179"/>
      <c r="N291" s="179"/>
      <c r="O291" s="179"/>
      <c r="P291" s="179"/>
    </row>
    <row r="292" spans="1:16" x14ac:dyDescent="0.25">
      <c r="A292" s="67"/>
      <c r="B292" s="11" t="s">
        <v>145</v>
      </c>
      <c r="C292" s="12"/>
      <c r="D292" s="12"/>
      <c r="E292" s="12"/>
      <c r="F292" s="12"/>
      <c r="G292" s="12"/>
      <c r="H292" s="13"/>
      <c r="I292" s="180"/>
      <c r="J292" s="11" t="str">
        <f>J$5</f>
        <v>acumulado abril</v>
      </c>
      <c r="K292" s="12"/>
      <c r="L292" s="12"/>
      <c r="M292" s="12"/>
      <c r="N292" s="12"/>
      <c r="O292" s="12"/>
      <c r="P292" s="13"/>
    </row>
    <row r="293" spans="1:16" x14ac:dyDescent="0.25">
      <c r="A293" s="15"/>
      <c r="B293" s="17">
        <f>B$6</f>
        <v>2023</v>
      </c>
      <c r="C293" s="17">
        <f>C$6</f>
        <v>2024</v>
      </c>
      <c r="D293" s="17">
        <f>D$6</f>
        <v>2025</v>
      </c>
      <c r="E293" s="17">
        <f>E$6</f>
        <v>2026</v>
      </c>
      <c r="F293" s="17" t="str">
        <f>CONCATENATE("var ",RIGHT(E293,2),"/",RIGHT(D293,2))</f>
        <v>var 26/25</v>
      </c>
      <c r="G293" s="17" t="str">
        <f>CONCATENATE("dif ",RIGHT(E293,2),"-",RIGHT(C293,2))</f>
        <v>dif 26-24</v>
      </c>
      <c r="H293" s="153"/>
      <c r="I293" s="180"/>
      <c r="J293" s="17">
        <f>J$6</f>
        <v>2023</v>
      </c>
      <c r="K293" s="17">
        <f>K$6</f>
        <v>2024</v>
      </c>
      <c r="L293" s="17">
        <f>L$6</f>
        <v>2025</v>
      </c>
      <c r="M293" s="17">
        <f>M$6</f>
        <v>2026</v>
      </c>
      <c r="N293" s="17" t="str">
        <f>CONCATENATE("var ",RIGHT(M293,2),"/",RIGHT(L293,2))</f>
        <v>var 26/25</v>
      </c>
      <c r="O293" s="17" t="str">
        <f>CONCATENATE("dif ",RIGHT(M293,2),"-",RIGHT(L293,2))</f>
        <v>dif 26-25</v>
      </c>
      <c r="P293" s="153"/>
    </row>
    <row r="294" spans="1:16" x14ac:dyDescent="0.25">
      <c r="A294" s="181" t="s">
        <v>4</v>
      </c>
      <c r="B294" s="208">
        <v>86.09</v>
      </c>
      <c r="C294" s="208">
        <v>93.88</v>
      </c>
      <c r="D294" s="208">
        <v>104.41</v>
      </c>
      <c r="E294" s="208">
        <v>102.27</v>
      </c>
      <c r="F294" s="209">
        <f>E294/D294-1</f>
        <v>-2.0496121061201023E-2</v>
      </c>
      <c r="G294" s="210">
        <f t="shared" ref="G294:G305" si="84">E294-D294</f>
        <v>-2.1400000000000006</v>
      </c>
      <c r="H294" s="211"/>
      <c r="I294" s="212"/>
      <c r="J294" s="208">
        <v>96.617752459881117</v>
      </c>
      <c r="K294" s="208">
        <v>112.51647698797414</v>
      </c>
      <c r="L294" s="208">
        <v>117.90823228983318</v>
      </c>
      <c r="M294" s="208">
        <v>124.32052519275624</v>
      </c>
      <c r="N294" s="209">
        <f>M294/L294-1</f>
        <v>5.4383759118369568E-2</v>
      </c>
      <c r="O294" s="208">
        <f>M294-L294</f>
        <v>6.4122929029230562</v>
      </c>
      <c r="P294" s="211"/>
    </row>
    <row r="295" spans="1:16" x14ac:dyDescent="0.25">
      <c r="A295" s="185" t="s">
        <v>5</v>
      </c>
      <c r="B295" s="213">
        <v>96.67</v>
      </c>
      <c r="C295" s="213">
        <v>104.71</v>
      </c>
      <c r="D295" s="213">
        <v>114.64</v>
      </c>
      <c r="E295" s="213">
        <v>112.67</v>
      </c>
      <c r="F295" s="214">
        <f t="shared" ref="F295:F305" si="85">E295/D295-1</f>
        <v>-1.7184228890439579E-2</v>
      </c>
      <c r="G295" s="215">
        <f t="shared" si="84"/>
        <v>-1.9699999999999989</v>
      </c>
      <c r="H295" s="216"/>
      <c r="I295" s="217"/>
      <c r="J295" s="213">
        <v>105.75734807887522</v>
      </c>
      <c r="K295" s="213">
        <v>124.19039525441286</v>
      </c>
      <c r="L295" s="213">
        <v>128.19047151051191</v>
      </c>
      <c r="M295" s="213">
        <v>135.66131168319447</v>
      </c>
      <c r="N295" s="214">
        <f t="shared" ref="N295:N305" si="86">M295/L295-1</f>
        <v>5.8279215956155817E-2</v>
      </c>
      <c r="O295" s="213">
        <f t="shared" ref="O295:O305" si="87">M295-L295</f>
        <v>7.4708401726825571</v>
      </c>
      <c r="P295" s="216"/>
    </row>
    <row r="296" spans="1:16" x14ac:dyDescent="0.25">
      <c r="A296" s="31" t="s">
        <v>6</v>
      </c>
      <c r="B296" s="218">
        <v>167.49</v>
      </c>
      <c r="C296" s="218">
        <v>170.5</v>
      </c>
      <c r="D296" s="218">
        <v>201.44</v>
      </c>
      <c r="E296" s="218">
        <v>196.52</v>
      </c>
      <c r="F296" s="237">
        <f t="shared" si="85"/>
        <v>-2.4424146147736248E-2</v>
      </c>
      <c r="G296" s="238">
        <f t="shared" si="84"/>
        <v>-4.9199999999999875</v>
      </c>
      <c r="H296" s="239"/>
      <c r="I296" s="180"/>
      <c r="J296" s="218">
        <v>167.44067614091429</v>
      </c>
      <c r="K296" s="218">
        <v>197.65765621296009</v>
      </c>
      <c r="L296" s="218">
        <v>214.78739139854744</v>
      </c>
      <c r="M296" s="218">
        <v>218.61893015215395</v>
      </c>
      <c r="N296" s="237">
        <f t="shared" si="86"/>
        <v>1.7838750816135729E-2</v>
      </c>
      <c r="O296" s="218">
        <f t="shared" si="87"/>
        <v>3.8315387536065089</v>
      </c>
      <c r="P296" s="239"/>
    </row>
    <row r="297" spans="1:16" x14ac:dyDescent="0.25">
      <c r="A297" s="31" t="s">
        <v>7</v>
      </c>
      <c r="B297" s="222">
        <v>87.85</v>
      </c>
      <c r="C297" s="222">
        <v>98.72</v>
      </c>
      <c r="D297" s="222">
        <v>100.15</v>
      </c>
      <c r="E297" s="222">
        <v>97.12</v>
      </c>
      <c r="F297" s="237">
        <f t="shared" si="85"/>
        <v>-3.0254618072890649E-2</v>
      </c>
      <c r="G297" s="238">
        <f t="shared" si="84"/>
        <v>-3.0300000000000011</v>
      </c>
      <c r="H297" s="239"/>
      <c r="I297" s="180"/>
      <c r="J297" s="222">
        <v>98.912387933268263</v>
      </c>
      <c r="K297" s="222">
        <v>116.23433098495315</v>
      </c>
      <c r="L297" s="222">
        <v>114.08063079851358</v>
      </c>
      <c r="M297" s="222">
        <v>121.34151252794852</v>
      </c>
      <c r="N297" s="237">
        <f t="shared" si="86"/>
        <v>6.3646928305111983E-2</v>
      </c>
      <c r="O297" s="222">
        <f t="shared" si="87"/>
        <v>7.2608817294349421</v>
      </c>
      <c r="P297" s="239"/>
    </row>
    <row r="298" spans="1:16" x14ac:dyDescent="0.25">
      <c r="A298" s="31" t="s">
        <v>8</v>
      </c>
      <c r="B298" s="222">
        <v>54.27</v>
      </c>
      <c r="C298" s="222">
        <v>58.54</v>
      </c>
      <c r="D298" s="222">
        <v>67.53</v>
      </c>
      <c r="E298" s="222">
        <v>64.540000000000006</v>
      </c>
      <c r="F298" s="237">
        <f t="shared" si="85"/>
        <v>-4.4276617799496432E-2</v>
      </c>
      <c r="G298" s="238">
        <f t="shared" si="84"/>
        <v>-2.9899999999999949</v>
      </c>
      <c r="H298" s="239"/>
      <c r="I298" s="180"/>
      <c r="J298" s="222">
        <v>65.168055780679694</v>
      </c>
      <c r="K298" s="222">
        <v>74.756493671414688</v>
      </c>
      <c r="L298" s="222">
        <v>81.655406461034175</v>
      </c>
      <c r="M298" s="222">
        <v>84.711793466898641</v>
      </c>
      <c r="N298" s="237">
        <f t="shared" si="86"/>
        <v>3.7430307904020577E-2</v>
      </c>
      <c r="O298" s="222">
        <f t="shared" si="87"/>
        <v>3.0563870058644653</v>
      </c>
      <c r="P298" s="239"/>
    </row>
    <row r="299" spans="1:16" x14ac:dyDescent="0.25">
      <c r="A299" s="31" t="s">
        <v>9</v>
      </c>
      <c r="B299" s="222">
        <v>41.63</v>
      </c>
      <c r="C299" s="222">
        <v>41.17</v>
      </c>
      <c r="D299" s="222">
        <v>46.17</v>
      </c>
      <c r="E299" s="222">
        <v>42.44</v>
      </c>
      <c r="F299" s="237">
        <f t="shared" si="85"/>
        <v>-8.0788390729911286E-2</v>
      </c>
      <c r="G299" s="238">
        <f t="shared" si="84"/>
        <v>-3.730000000000004</v>
      </c>
      <c r="H299" s="239"/>
      <c r="I299" s="180"/>
      <c r="J299" s="222">
        <v>51.426942116019049</v>
      </c>
      <c r="K299" s="222">
        <v>61.968185379386512</v>
      </c>
      <c r="L299" s="222">
        <v>54.328001444556548</v>
      </c>
      <c r="M299" s="222">
        <v>61.049134984529381</v>
      </c>
      <c r="N299" s="237">
        <f t="shared" si="86"/>
        <v>0.123713984708824</v>
      </c>
      <c r="O299" s="222">
        <f t="shared" si="87"/>
        <v>6.7211335399728327</v>
      </c>
      <c r="P299" s="239"/>
    </row>
    <row r="300" spans="1:16" x14ac:dyDescent="0.25">
      <c r="A300" s="31" t="s">
        <v>10</v>
      </c>
      <c r="B300" s="229">
        <v>38.369999999999997</v>
      </c>
      <c r="C300" s="229">
        <v>28.79</v>
      </c>
      <c r="D300" s="229">
        <v>26.98</v>
      </c>
      <c r="E300" s="229">
        <v>28.33</v>
      </c>
      <c r="F300" s="237">
        <f t="shared" si="85"/>
        <v>5.0037064492216343E-2</v>
      </c>
      <c r="G300" s="238">
        <f t="shared" si="84"/>
        <v>1.3499999999999979</v>
      </c>
      <c r="H300" s="239"/>
      <c r="I300" s="180"/>
      <c r="J300" s="229">
        <v>48.239574787838208</v>
      </c>
      <c r="K300" s="229">
        <v>42.200683977736134</v>
      </c>
      <c r="L300" s="229">
        <v>33.656882726024676</v>
      </c>
      <c r="M300" s="229">
        <v>32.584753466379929</v>
      </c>
      <c r="N300" s="237">
        <f t="shared" si="86"/>
        <v>-3.1854680909463418E-2</v>
      </c>
      <c r="O300" s="229">
        <f t="shared" si="87"/>
        <v>-1.0721292596447469</v>
      </c>
      <c r="P300" s="239"/>
    </row>
    <row r="301" spans="1:16" x14ac:dyDescent="0.25">
      <c r="A301" s="185" t="s">
        <v>11</v>
      </c>
      <c r="B301" s="213">
        <v>50.88</v>
      </c>
      <c r="C301" s="213">
        <v>56.87</v>
      </c>
      <c r="D301" s="213">
        <v>70.45</v>
      </c>
      <c r="E301" s="213">
        <v>65.87</v>
      </c>
      <c r="F301" s="214">
        <f t="shared" si="85"/>
        <v>-6.501064584811922E-2</v>
      </c>
      <c r="G301" s="215">
        <f t="shared" si="84"/>
        <v>-4.5799999999999983</v>
      </c>
      <c r="H301" s="216"/>
      <c r="I301" s="217"/>
      <c r="J301" s="213">
        <v>65.988271027718739</v>
      </c>
      <c r="K301" s="213">
        <v>72.431396951215035</v>
      </c>
      <c r="L301" s="213">
        <v>83.120284688670594</v>
      </c>
      <c r="M301" s="213">
        <v>84.66373623439263</v>
      </c>
      <c r="N301" s="214">
        <f t="shared" si="86"/>
        <v>1.8568891474603166E-2</v>
      </c>
      <c r="O301" s="213">
        <f t="shared" si="87"/>
        <v>1.5434515457220357</v>
      </c>
      <c r="P301" s="216"/>
    </row>
    <row r="302" spans="1:16" x14ac:dyDescent="0.25">
      <c r="A302" s="37" t="s">
        <v>12</v>
      </c>
      <c r="B302" s="233">
        <v>96.05</v>
      </c>
      <c r="C302" s="233">
        <v>93.78</v>
      </c>
      <c r="D302" s="233">
        <v>118.69</v>
      </c>
      <c r="E302" s="233">
        <v>119.3</v>
      </c>
      <c r="F302" s="237">
        <f t="shared" si="85"/>
        <v>5.1394388743786212E-3</v>
      </c>
      <c r="G302" s="238">
        <f t="shared" si="84"/>
        <v>0.60999999999999943</v>
      </c>
      <c r="H302" s="239"/>
      <c r="I302" s="180"/>
      <c r="J302" s="233">
        <v>109.22411363147843</v>
      </c>
      <c r="K302" s="233">
        <v>130.07971498283072</v>
      </c>
      <c r="L302" s="233">
        <v>132.52006821687536</v>
      </c>
      <c r="M302" s="233">
        <v>143.38942368167667</v>
      </c>
      <c r="N302" s="237">
        <f t="shared" si="86"/>
        <v>8.2020448759603015E-2</v>
      </c>
      <c r="O302" s="233">
        <f t="shared" si="87"/>
        <v>10.869355464801316</v>
      </c>
      <c r="P302" s="239"/>
    </row>
    <row r="303" spans="1:16" x14ac:dyDescent="0.25">
      <c r="A303" s="31" t="s">
        <v>8</v>
      </c>
      <c r="B303" s="222">
        <v>51.81</v>
      </c>
      <c r="C303" s="222">
        <v>60.52</v>
      </c>
      <c r="D303" s="222">
        <v>73.95</v>
      </c>
      <c r="E303" s="222">
        <v>68.38</v>
      </c>
      <c r="F303" s="237">
        <f t="shared" si="85"/>
        <v>-7.5321162947937892E-2</v>
      </c>
      <c r="G303" s="238">
        <f t="shared" si="84"/>
        <v>-5.5700000000000074</v>
      </c>
      <c r="H303" s="239"/>
      <c r="I303" s="180"/>
      <c r="J303" s="222">
        <v>69.683721376625314</v>
      </c>
      <c r="K303" s="222">
        <v>74.421345134988641</v>
      </c>
      <c r="L303" s="222">
        <v>84.373064697679453</v>
      </c>
      <c r="M303" s="222">
        <v>86.499496213588202</v>
      </c>
      <c r="N303" s="237">
        <f t="shared" si="86"/>
        <v>2.5202729372555632E-2</v>
      </c>
      <c r="O303" s="222">
        <f t="shared" si="87"/>
        <v>2.1264315159087488</v>
      </c>
      <c r="P303" s="239"/>
    </row>
    <row r="304" spans="1:16" x14ac:dyDescent="0.25">
      <c r="A304" s="31" t="s">
        <v>9</v>
      </c>
      <c r="B304" s="222">
        <v>36.15</v>
      </c>
      <c r="C304" s="222">
        <v>41.25</v>
      </c>
      <c r="D304" s="222">
        <v>46.91</v>
      </c>
      <c r="E304" s="222">
        <v>45.31</v>
      </c>
      <c r="F304" s="237">
        <f t="shared" si="85"/>
        <v>-3.4107866126625308E-2</v>
      </c>
      <c r="G304" s="238">
        <f t="shared" si="84"/>
        <v>-1.5999999999999943</v>
      </c>
      <c r="H304" s="239"/>
      <c r="I304" s="180"/>
      <c r="J304" s="222">
        <v>47.904777158316456</v>
      </c>
      <c r="K304" s="222">
        <v>55.175483244679398</v>
      </c>
      <c r="L304" s="222">
        <v>63.709746154922598</v>
      </c>
      <c r="M304" s="222">
        <v>61.519123064104917</v>
      </c>
      <c r="N304" s="237">
        <f t="shared" si="86"/>
        <v>-3.4384426607049323E-2</v>
      </c>
      <c r="O304" s="222">
        <f t="shared" si="87"/>
        <v>-2.1906230908176809</v>
      </c>
      <c r="P304" s="239"/>
    </row>
    <row r="305" spans="1:16" x14ac:dyDescent="0.25">
      <c r="A305" s="38" t="s">
        <v>10</v>
      </c>
      <c r="B305" s="240">
        <v>58.55</v>
      </c>
      <c r="C305" s="240">
        <v>59.82</v>
      </c>
      <c r="D305" s="240">
        <v>77.64</v>
      </c>
      <c r="E305" s="240">
        <v>65.5</v>
      </c>
      <c r="F305" s="250">
        <f t="shared" si="85"/>
        <v>-0.15636269963936111</v>
      </c>
      <c r="G305" s="251">
        <f t="shared" si="84"/>
        <v>-12.14</v>
      </c>
      <c r="H305" s="248"/>
      <c r="I305" s="252"/>
      <c r="J305" s="240">
        <v>66.070330875371695</v>
      </c>
      <c r="K305" s="240">
        <v>78.735558863271791</v>
      </c>
      <c r="L305" s="240">
        <v>93.468076004654094</v>
      </c>
      <c r="M305" s="240">
        <v>91.247641917486533</v>
      </c>
      <c r="N305" s="250">
        <f t="shared" si="86"/>
        <v>-2.3756069260021939E-2</v>
      </c>
      <c r="O305" s="240">
        <f t="shared" si="87"/>
        <v>-2.2204340871675612</v>
      </c>
      <c r="P305" s="248"/>
    </row>
    <row r="306" spans="1:16" x14ac:dyDescent="0.25">
      <c r="A306" s="253" t="s">
        <v>13</v>
      </c>
      <c r="B306" s="254"/>
      <c r="C306" s="254"/>
      <c r="D306" s="254"/>
      <c r="E306" s="254"/>
      <c r="F306" s="254"/>
      <c r="G306" s="254"/>
      <c r="H306" s="254"/>
      <c r="I306" s="254"/>
      <c r="J306" s="254"/>
      <c r="K306" s="254"/>
      <c r="L306" s="254"/>
      <c r="M306" s="254"/>
      <c r="N306" s="254"/>
      <c r="O306" s="254"/>
      <c r="P306" s="255"/>
    </row>
    <row r="307" spans="1:16" ht="21" x14ac:dyDescent="0.35">
      <c r="A307" s="179" t="s">
        <v>75</v>
      </c>
      <c r="B307" s="179"/>
      <c r="C307" s="179"/>
      <c r="D307" s="179"/>
      <c r="E307" s="179"/>
      <c r="F307" s="179"/>
      <c r="G307" s="179"/>
      <c r="H307" s="179"/>
      <c r="I307" s="179"/>
      <c r="J307" s="179"/>
      <c r="K307" s="179"/>
      <c r="L307" s="179"/>
      <c r="M307" s="179"/>
      <c r="N307" s="179"/>
      <c r="O307" s="179"/>
      <c r="P307" s="179"/>
    </row>
    <row r="308" spans="1:16" x14ac:dyDescent="0.25">
      <c r="A308" s="67"/>
      <c r="B308" s="11" t="s">
        <v>145</v>
      </c>
      <c r="C308" s="12"/>
      <c r="D308" s="12"/>
      <c r="E308" s="12"/>
      <c r="F308" s="12"/>
      <c r="G308" s="12"/>
      <c r="H308" s="13"/>
      <c r="I308" s="180"/>
      <c r="J308" s="11" t="str">
        <f>J$5</f>
        <v>acumulado abril</v>
      </c>
      <c r="K308" s="12"/>
      <c r="L308" s="12"/>
      <c r="M308" s="12"/>
      <c r="N308" s="12"/>
      <c r="O308" s="12"/>
      <c r="P308" s="13"/>
    </row>
    <row r="309" spans="1:16" x14ac:dyDescent="0.25">
      <c r="A309" s="15"/>
      <c r="B309" s="17">
        <f>B$6</f>
        <v>2023</v>
      </c>
      <c r="C309" s="17">
        <f>C$6</f>
        <v>2024</v>
      </c>
      <c r="D309" s="17">
        <f>D$6</f>
        <v>2025</v>
      </c>
      <c r="E309" s="17">
        <f>E$6</f>
        <v>2026</v>
      </c>
      <c r="F309" s="17" t="str">
        <f>CONCATENATE("var ",RIGHT(E309,2),"/",RIGHT(D309,2))</f>
        <v>var 26/25</v>
      </c>
      <c r="G309" s="17" t="str">
        <f>CONCATENATE("dif ",RIGHT(E309,2),"-",RIGHT(D309,2))</f>
        <v>dif 26-25</v>
      </c>
      <c r="H309" s="153"/>
      <c r="I309" s="180"/>
      <c r="J309" s="17">
        <f>J$6</f>
        <v>2023</v>
      </c>
      <c r="K309" s="17">
        <f>K$6</f>
        <v>2024</v>
      </c>
      <c r="L309" s="17">
        <f>L$6</f>
        <v>2025</v>
      </c>
      <c r="M309" s="17">
        <f>M$6</f>
        <v>2026</v>
      </c>
      <c r="N309" s="17" t="str">
        <f>CONCATENATE("var ",RIGHT(M309,2),"/",RIGHT(L309,2))</f>
        <v>var 26/25</v>
      </c>
      <c r="O309" s="17" t="str">
        <f>CONCATENATE("dif ",RIGHT(M309,2),"-",RIGHT(K309,2))</f>
        <v>dif 26-24</v>
      </c>
      <c r="P309" s="153"/>
    </row>
    <row r="310" spans="1:16" x14ac:dyDescent="0.25">
      <c r="A310" s="181" t="s">
        <v>48</v>
      </c>
      <c r="B310" s="208">
        <v>86.09</v>
      </c>
      <c r="C310" s="208">
        <v>93.88</v>
      </c>
      <c r="D310" s="208">
        <v>104.41</v>
      </c>
      <c r="E310" s="208">
        <v>102.27</v>
      </c>
      <c r="F310" s="209">
        <f>E310/D310-1</f>
        <v>-2.0496121061201023E-2</v>
      </c>
      <c r="G310" s="210">
        <f t="shared" ref="G310:G320" si="88">E310-D310</f>
        <v>-2.1400000000000006</v>
      </c>
      <c r="H310" s="211"/>
      <c r="I310" s="212"/>
      <c r="J310" s="208">
        <v>96.617752459881117</v>
      </c>
      <c r="K310" s="208">
        <v>112.51647698797414</v>
      </c>
      <c r="L310" s="208">
        <v>117.90823228983318</v>
      </c>
      <c r="M310" s="208">
        <v>124.32052519275624</v>
      </c>
      <c r="N310" s="209">
        <f>M310/L310-1</f>
        <v>5.4383759118369568E-2</v>
      </c>
      <c r="O310" s="208">
        <f>M310-L310</f>
        <v>6.4122929029230562</v>
      </c>
      <c r="P310" s="211"/>
    </row>
    <row r="311" spans="1:16" x14ac:dyDescent="0.25">
      <c r="A311" s="88" t="s">
        <v>49</v>
      </c>
      <c r="B311" s="244">
        <v>113.69</v>
      </c>
      <c r="C311" s="244">
        <v>122.55</v>
      </c>
      <c r="D311" s="244">
        <v>137.08000000000001</v>
      </c>
      <c r="E311" s="244">
        <v>136.16</v>
      </c>
      <c r="F311" s="256">
        <f t="shared" ref="F311:F320" si="89">E311/D311-1</f>
        <v>-6.7114093959732557E-3</v>
      </c>
      <c r="G311" s="246">
        <f t="shared" si="88"/>
        <v>-0.92000000000001592</v>
      </c>
      <c r="H311" s="247"/>
      <c r="I311" s="180"/>
      <c r="J311" s="244">
        <v>125.56430854109689</v>
      </c>
      <c r="K311" s="244">
        <v>142.01047149704604</v>
      </c>
      <c r="L311" s="244">
        <v>150.22294144520123</v>
      </c>
      <c r="M311" s="244">
        <v>156.55303468534669</v>
      </c>
      <c r="N311" s="256">
        <f t="shared" ref="N311:N320" si="90">M311/L311-1</f>
        <v>4.2137992900735277E-2</v>
      </c>
      <c r="O311" s="244">
        <f t="shared" ref="O311:O320" si="91">M311-L311</f>
        <v>6.3300932401454588</v>
      </c>
      <c r="P311" s="247"/>
    </row>
    <row r="312" spans="1:16" x14ac:dyDescent="0.25">
      <c r="A312" s="31" t="s">
        <v>50</v>
      </c>
      <c r="B312" s="222">
        <v>72.989999999999995</v>
      </c>
      <c r="C312" s="222">
        <v>84.8</v>
      </c>
      <c r="D312" s="222">
        <v>91.42</v>
      </c>
      <c r="E312" s="222">
        <v>88.93</v>
      </c>
      <c r="F312" s="237">
        <f t="shared" si="89"/>
        <v>-2.7236928462043286E-2</v>
      </c>
      <c r="G312" s="238">
        <f t="shared" si="88"/>
        <v>-2.4899999999999949</v>
      </c>
      <c r="H312" s="239"/>
      <c r="I312" s="180"/>
      <c r="J312" s="222">
        <v>87.154938551361113</v>
      </c>
      <c r="K312" s="222">
        <v>102.21911200865682</v>
      </c>
      <c r="L312" s="222">
        <v>106.71872740842107</v>
      </c>
      <c r="M312" s="222">
        <v>114.83115238094729</v>
      </c>
      <c r="N312" s="237">
        <f t="shared" si="90"/>
        <v>7.6016882599052371E-2</v>
      </c>
      <c r="O312" s="222">
        <f t="shared" si="91"/>
        <v>8.1124249725262132</v>
      </c>
      <c r="P312" s="239"/>
    </row>
    <row r="313" spans="1:16" x14ac:dyDescent="0.25">
      <c r="A313" s="31" t="s">
        <v>51</v>
      </c>
      <c r="B313" s="222">
        <v>40.85</v>
      </c>
      <c r="C313" s="222">
        <v>47.78</v>
      </c>
      <c r="D313" s="222">
        <v>56.78</v>
      </c>
      <c r="E313" s="222">
        <v>45.98</v>
      </c>
      <c r="F313" s="237">
        <f t="shared" si="89"/>
        <v>-0.19020781965480815</v>
      </c>
      <c r="G313" s="238">
        <f t="shared" si="88"/>
        <v>-10.800000000000004</v>
      </c>
      <c r="H313" s="239"/>
      <c r="I313" s="180"/>
      <c r="J313" s="222">
        <v>61.958260589357408</v>
      </c>
      <c r="K313" s="222">
        <v>68.245121011504253</v>
      </c>
      <c r="L313" s="222">
        <v>78.739767333471889</v>
      </c>
      <c r="M313" s="222">
        <v>78.804305695876778</v>
      </c>
      <c r="N313" s="237">
        <f t="shared" si="90"/>
        <v>8.1964126375377866E-4</v>
      </c>
      <c r="O313" s="222">
        <f t="shared" si="91"/>
        <v>6.4538362404888971E-2</v>
      </c>
      <c r="P313" s="239"/>
    </row>
    <row r="314" spans="1:16" x14ac:dyDescent="0.25">
      <c r="A314" s="31" t="s">
        <v>52</v>
      </c>
      <c r="B314" s="222">
        <v>43.3</v>
      </c>
      <c r="C314" s="222">
        <v>50.47</v>
      </c>
      <c r="D314" s="222">
        <v>56.62</v>
      </c>
      <c r="E314" s="222">
        <v>50.05</v>
      </c>
      <c r="F314" s="237">
        <f t="shared" si="89"/>
        <v>-0.11603673613564114</v>
      </c>
      <c r="G314" s="238">
        <f t="shared" si="88"/>
        <v>-6.57</v>
      </c>
      <c r="H314" s="239"/>
      <c r="I314" s="180"/>
      <c r="J314" s="222">
        <v>53.813714630450498</v>
      </c>
      <c r="K314" s="222">
        <v>65.540734787763938</v>
      </c>
      <c r="L314" s="222">
        <v>69.740732290098933</v>
      </c>
      <c r="M314" s="222">
        <v>71.815212669817626</v>
      </c>
      <c r="N314" s="237">
        <f t="shared" si="90"/>
        <v>2.9745606499936406E-2</v>
      </c>
      <c r="O314" s="222">
        <f t="shared" si="91"/>
        <v>2.0744803797186933</v>
      </c>
      <c r="P314" s="239"/>
    </row>
    <row r="315" spans="1:16" x14ac:dyDescent="0.25">
      <c r="A315" s="31" t="s">
        <v>53</v>
      </c>
      <c r="B315" s="222">
        <v>115.01</v>
      </c>
      <c r="C315" s="222">
        <v>132.63</v>
      </c>
      <c r="D315" s="222">
        <v>149.19999999999999</v>
      </c>
      <c r="E315" s="222">
        <v>159.79</v>
      </c>
      <c r="F315" s="237">
        <f t="shared" si="89"/>
        <v>7.0978552278820439E-2</v>
      </c>
      <c r="G315" s="238">
        <f t="shared" si="88"/>
        <v>10.590000000000003</v>
      </c>
      <c r="H315" s="239"/>
      <c r="I315" s="180"/>
      <c r="J315" s="222">
        <v>114.56782987400179</v>
      </c>
      <c r="K315" s="222">
        <v>151.19896924214572</v>
      </c>
      <c r="L315" s="222">
        <v>168.77931938641282</v>
      </c>
      <c r="M315" s="222">
        <v>182.90802224537626</v>
      </c>
      <c r="N315" s="237">
        <f t="shared" si="90"/>
        <v>8.3711102227023382E-2</v>
      </c>
      <c r="O315" s="222">
        <f t="shared" si="91"/>
        <v>14.128702858963436</v>
      </c>
      <c r="P315" s="239"/>
    </row>
    <row r="316" spans="1:16" x14ac:dyDescent="0.25">
      <c r="A316" s="31" t="s">
        <v>54</v>
      </c>
      <c r="B316" s="222">
        <v>53.65</v>
      </c>
      <c r="C316" s="222">
        <v>67.52</v>
      </c>
      <c r="D316" s="222">
        <v>73.47</v>
      </c>
      <c r="E316" s="222">
        <v>63.41</v>
      </c>
      <c r="F316" s="237">
        <f t="shared" si="89"/>
        <v>-0.13692663672247174</v>
      </c>
      <c r="G316" s="238">
        <f t="shared" si="88"/>
        <v>-10.060000000000002</v>
      </c>
      <c r="H316" s="239"/>
      <c r="I316" s="180"/>
      <c r="J316" s="222">
        <v>68.966765737649723</v>
      </c>
      <c r="K316" s="222">
        <v>83.264244735578217</v>
      </c>
      <c r="L316" s="222">
        <v>87.284605740314674</v>
      </c>
      <c r="M316" s="222">
        <v>84.313537609427286</v>
      </c>
      <c r="N316" s="237">
        <f>M316/L316-1</f>
        <v>-3.4038856058155043E-2</v>
      </c>
      <c r="O316" s="222">
        <f>M316-L316</f>
        <v>-2.9710681308873887</v>
      </c>
      <c r="P316" s="239"/>
    </row>
    <row r="317" spans="1:16" x14ac:dyDescent="0.25">
      <c r="A317" s="31" t="s">
        <v>55</v>
      </c>
      <c r="B317" s="222">
        <v>75.05</v>
      </c>
      <c r="C317" s="222">
        <v>82.2</v>
      </c>
      <c r="D317" s="222">
        <v>90.08</v>
      </c>
      <c r="E317" s="222">
        <v>78.16</v>
      </c>
      <c r="F317" s="237">
        <f t="shared" si="89"/>
        <v>-0.13232682060390766</v>
      </c>
      <c r="G317" s="238">
        <f t="shared" si="88"/>
        <v>-11.920000000000002</v>
      </c>
      <c r="H317" s="239"/>
      <c r="I317" s="180"/>
      <c r="J317" s="222">
        <v>87.051029174845695</v>
      </c>
      <c r="K317" s="222">
        <v>101.23725346819727</v>
      </c>
      <c r="L317" s="222">
        <v>105.24710602078052</v>
      </c>
      <c r="M317" s="222">
        <v>101.88069628540946</v>
      </c>
      <c r="N317" s="237">
        <f t="shared" si="90"/>
        <v>-3.1985770085748322E-2</v>
      </c>
      <c r="O317" s="222">
        <f t="shared" si="91"/>
        <v>-3.3664097353710645</v>
      </c>
      <c r="P317" s="239"/>
    </row>
    <row r="318" spans="1:16" x14ac:dyDescent="0.25">
      <c r="A318" s="31" t="s">
        <v>56</v>
      </c>
      <c r="B318" s="222">
        <v>102.34</v>
      </c>
      <c r="C318" s="222">
        <v>104.71</v>
      </c>
      <c r="D318" s="222">
        <v>95.11</v>
      </c>
      <c r="E318" s="222">
        <v>91.69</v>
      </c>
      <c r="F318" s="237">
        <f t="shared" si="89"/>
        <v>-3.5958363999579412E-2</v>
      </c>
      <c r="G318" s="238">
        <f t="shared" si="88"/>
        <v>-3.4200000000000017</v>
      </c>
      <c r="H318" s="239"/>
      <c r="I318" s="180"/>
      <c r="J318" s="222">
        <v>108.03544046060483</v>
      </c>
      <c r="K318" s="222">
        <v>126.37229733499528</v>
      </c>
      <c r="L318" s="222">
        <v>105.40114047121686</v>
      </c>
      <c r="M318" s="222">
        <v>108.21593194549904</v>
      </c>
      <c r="N318" s="237">
        <f t="shared" si="90"/>
        <v>2.6705512499182626E-2</v>
      </c>
      <c r="O318" s="222">
        <f t="shared" si="91"/>
        <v>2.814791474282174</v>
      </c>
      <c r="P318" s="243"/>
    </row>
    <row r="319" spans="1:16" x14ac:dyDescent="0.25">
      <c r="A319" s="31" t="s">
        <v>57</v>
      </c>
      <c r="B319" s="222">
        <v>129.36000000000001</v>
      </c>
      <c r="C319" s="222">
        <v>107.03</v>
      </c>
      <c r="D319" s="222">
        <v>168.05</v>
      </c>
      <c r="E319" s="222">
        <v>184.66</v>
      </c>
      <c r="F319" s="237">
        <f t="shared" si="89"/>
        <v>9.8839631062183742E-2</v>
      </c>
      <c r="G319" s="238">
        <f t="shared" si="88"/>
        <v>16.609999999999985</v>
      </c>
      <c r="H319" s="239"/>
      <c r="I319" s="180"/>
      <c r="J319" s="222">
        <v>101.44374776468005</v>
      </c>
      <c r="K319" s="222">
        <v>138.15530847296645</v>
      </c>
      <c r="L319" s="222">
        <v>173.46539491016458</v>
      </c>
      <c r="M319" s="222">
        <v>190.57424908702913</v>
      </c>
      <c r="N319" s="237">
        <f t="shared" si="90"/>
        <v>9.8629782532273946E-2</v>
      </c>
      <c r="O319" s="222">
        <f t="shared" si="91"/>
        <v>17.108854176864554</v>
      </c>
      <c r="P319" s="239"/>
    </row>
    <row r="320" spans="1:16" x14ac:dyDescent="0.25">
      <c r="A320" s="31" t="s">
        <v>73</v>
      </c>
      <c r="B320" s="240">
        <v>48.01</v>
      </c>
      <c r="C320" s="240">
        <v>50.45</v>
      </c>
      <c r="D320" s="240">
        <v>47.62</v>
      </c>
      <c r="E320" s="240">
        <v>63.91</v>
      </c>
      <c r="F320" s="237">
        <f t="shared" si="89"/>
        <v>0.34208315833683334</v>
      </c>
      <c r="G320" s="238">
        <f t="shared" si="88"/>
        <v>16.29</v>
      </c>
      <c r="H320" s="239"/>
      <c r="I320" s="180"/>
      <c r="J320" s="240">
        <v>63.035098959434535</v>
      </c>
      <c r="K320" s="240">
        <v>70.366751784580373</v>
      </c>
      <c r="L320" s="240">
        <v>63.233994191168037</v>
      </c>
      <c r="M320" s="240">
        <v>83.067256043125013</v>
      </c>
      <c r="N320" s="237">
        <f t="shared" si="90"/>
        <v>0.31364872811920375</v>
      </c>
      <c r="O320" s="240">
        <f t="shared" si="91"/>
        <v>19.833261851956976</v>
      </c>
      <c r="P320" s="239"/>
    </row>
    <row r="321" spans="1:16" x14ac:dyDescent="0.25">
      <c r="A321" s="42" t="s">
        <v>13</v>
      </c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4"/>
    </row>
    <row r="322" spans="1:16" ht="23.25" x14ac:dyDescent="0.35">
      <c r="A322" s="257" t="s">
        <v>76</v>
      </c>
      <c r="B322" s="257"/>
      <c r="C322" s="257"/>
      <c r="D322" s="257"/>
      <c r="E322" s="257"/>
      <c r="F322" s="257"/>
      <c r="G322" s="257"/>
      <c r="H322" s="257"/>
      <c r="I322" s="257"/>
      <c r="J322" s="257"/>
      <c r="K322" s="257"/>
      <c r="L322" s="257"/>
      <c r="M322" s="257"/>
      <c r="N322" s="257"/>
      <c r="O322" s="257"/>
      <c r="P322" s="257"/>
    </row>
    <row r="323" spans="1:16" ht="21" x14ac:dyDescent="0.35">
      <c r="A323" s="258" t="s">
        <v>77</v>
      </c>
      <c r="B323" s="258"/>
      <c r="C323" s="258"/>
      <c r="D323" s="258"/>
      <c r="E323" s="258"/>
      <c r="F323" s="258"/>
      <c r="G323" s="258"/>
      <c r="H323" s="258"/>
      <c r="I323" s="258"/>
      <c r="J323" s="258"/>
      <c r="K323" s="258"/>
      <c r="L323" s="258"/>
      <c r="M323" s="258"/>
      <c r="N323" s="258"/>
      <c r="O323" s="258"/>
      <c r="P323" s="258"/>
    </row>
    <row r="324" spans="1:16" x14ac:dyDescent="0.25">
      <c r="A324" s="67"/>
      <c r="B324" s="11" t="s">
        <v>145</v>
      </c>
      <c r="C324" s="12"/>
      <c r="D324" s="12"/>
      <c r="E324" s="12"/>
      <c r="F324" s="12"/>
      <c r="G324" s="12"/>
      <c r="H324" s="12"/>
      <c r="I324" s="259"/>
      <c r="J324" s="11" t="str">
        <f>CONCATENATE("acumulado ",B324," (promedio del periodo acumulado)")</f>
        <v>acumulado abril (promedio del periodo acumulado)</v>
      </c>
      <c r="K324" s="12"/>
      <c r="L324" s="12"/>
      <c r="M324" s="12"/>
      <c r="N324" s="12"/>
      <c r="O324" s="12"/>
      <c r="P324" s="13"/>
    </row>
    <row r="325" spans="1:16" x14ac:dyDescent="0.25">
      <c r="A325" s="15"/>
      <c r="B325" s="97">
        <f>B$6</f>
        <v>2023</v>
      </c>
      <c r="C325" s="97">
        <f>C$6</f>
        <v>2024</v>
      </c>
      <c r="D325" s="97">
        <f>D$6</f>
        <v>2025</v>
      </c>
      <c r="E325" s="97">
        <f>E$6</f>
        <v>2026</v>
      </c>
      <c r="F325" s="97" t="str">
        <f>CONCATENATE("var ",RIGHT(E325,2),"/",RIGHT(D325,2))</f>
        <v>var 26/25</v>
      </c>
      <c r="G325" s="97" t="str">
        <f>CONCATENATE("dif ",RIGHT(E325,2),"-",RIGHT(D325,2))</f>
        <v>dif 26-25</v>
      </c>
      <c r="H325" s="260" t="str">
        <f>CONCATENATE("cuota ",RIGHT(E325,2))</f>
        <v>cuota 26</v>
      </c>
      <c r="I325" s="261"/>
      <c r="J325" s="97">
        <f>J$6</f>
        <v>2023</v>
      </c>
      <c r="K325" s="97">
        <f>K$6</f>
        <v>2024</v>
      </c>
      <c r="L325" s="97">
        <f>L$6</f>
        <v>2025</v>
      </c>
      <c r="M325" s="97">
        <f>M$6</f>
        <v>2026</v>
      </c>
      <c r="N325" s="97" t="str">
        <f>CONCATENATE("var ",RIGHT(M325,2),"/",RIGHT(L325,2))</f>
        <v>var 26/25</v>
      </c>
      <c r="O325" s="97" t="str">
        <f>CONCATENATE("dif ",RIGHT(M325,2),"-",RIGHT(L325,2))</f>
        <v>dif 26-25</v>
      </c>
      <c r="P325" s="260" t="str">
        <f>CONCATENATE("cuota ",RIGHT(M325,2))</f>
        <v>cuota 26</v>
      </c>
    </row>
    <row r="326" spans="1:16" x14ac:dyDescent="0.25">
      <c r="A326" s="262" t="s">
        <v>4</v>
      </c>
      <c r="B326" s="263">
        <v>308</v>
      </c>
      <c r="C326" s="263">
        <v>322</v>
      </c>
      <c r="D326" s="263">
        <v>322</v>
      </c>
      <c r="E326" s="263">
        <v>332</v>
      </c>
      <c r="F326" s="264">
        <f t="shared" ref="F326:F337" si="92">E326/D326-1</f>
        <v>3.105590062111796E-2</v>
      </c>
      <c r="G326" s="265">
        <f t="shared" ref="G326:G337" si="93">E326-D326</f>
        <v>10</v>
      </c>
      <c r="H326" s="264">
        <f t="shared" ref="H326:H337" si="94">E326/$E$326</f>
        <v>1</v>
      </c>
      <c r="I326" s="266"/>
      <c r="J326" s="267">
        <v>309</v>
      </c>
      <c r="K326" s="267">
        <v>322</v>
      </c>
      <c r="L326" s="267">
        <v>324</v>
      </c>
      <c r="M326" s="267">
        <v>332</v>
      </c>
      <c r="N326" s="264">
        <f t="shared" ref="N326:N337" si="95">M326/L326-1</f>
        <v>2.4691358024691468E-2</v>
      </c>
      <c r="O326" s="265">
        <f t="shared" ref="O326:O337" si="96">M326-L326</f>
        <v>8</v>
      </c>
      <c r="P326" s="264">
        <f>M326/$M$326</f>
        <v>1</v>
      </c>
    </row>
    <row r="327" spans="1:16" x14ac:dyDescent="0.25">
      <c r="A327" s="268" t="s">
        <v>5</v>
      </c>
      <c r="B327" s="269">
        <v>197</v>
      </c>
      <c r="C327" s="269">
        <v>211</v>
      </c>
      <c r="D327" s="269">
        <v>209</v>
      </c>
      <c r="E327" s="269">
        <v>220</v>
      </c>
      <c r="F327" s="270">
        <f t="shared" si="92"/>
        <v>5.2631578947368363E-2</v>
      </c>
      <c r="G327" s="271">
        <f t="shared" si="93"/>
        <v>11</v>
      </c>
      <c r="H327" s="270">
        <f t="shared" si="94"/>
        <v>0.66265060240963858</v>
      </c>
      <c r="I327" s="272"/>
      <c r="J327" s="273">
        <v>198</v>
      </c>
      <c r="K327" s="273">
        <v>211</v>
      </c>
      <c r="L327" s="273">
        <v>211</v>
      </c>
      <c r="M327" s="273">
        <v>219</v>
      </c>
      <c r="N327" s="270">
        <f t="shared" si="95"/>
        <v>3.7914691943127909E-2</v>
      </c>
      <c r="O327" s="271">
        <f t="shared" si="96"/>
        <v>8</v>
      </c>
      <c r="P327" s="270">
        <f t="shared" ref="P327:P337" si="97">M327/$M$326</f>
        <v>0.65963855421686746</v>
      </c>
    </row>
    <row r="328" spans="1:16" x14ac:dyDescent="0.25">
      <c r="A328" s="60" t="s">
        <v>6</v>
      </c>
      <c r="B328" s="274">
        <v>27</v>
      </c>
      <c r="C328" s="274">
        <v>30</v>
      </c>
      <c r="D328" s="274">
        <v>30</v>
      </c>
      <c r="E328" s="274">
        <v>34</v>
      </c>
      <c r="F328" s="275">
        <f t="shared" si="92"/>
        <v>0.1333333333333333</v>
      </c>
      <c r="G328" s="276">
        <f t="shared" si="93"/>
        <v>4</v>
      </c>
      <c r="H328" s="275">
        <f t="shared" si="94"/>
        <v>0.10240963855421686</v>
      </c>
      <c r="I328" s="277"/>
      <c r="J328" s="278">
        <v>28</v>
      </c>
      <c r="K328" s="278">
        <v>30</v>
      </c>
      <c r="L328" s="278">
        <v>30</v>
      </c>
      <c r="M328" s="278">
        <v>33</v>
      </c>
      <c r="N328" s="275">
        <f t="shared" si="95"/>
        <v>0.10000000000000009</v>
      </c>
      <c r="O328" s="276">
        <f t="shared" si="96"/>
        <v>3</v>
      </c>
      <c r="P328" s="275">
        <f t="shared" si="97"/>
        <v>9.9397590361445784E-2</v>
      </c>
    </row>
    <row r="329" spans="1:16" x14ac:dyDescent="0.25">
      <c r="A329" s="31" t="s">
        <v>7</v>
      </c>
      <c r="B329" s="279">
        <v>102</v>
      </c>
      <c r="C329" s="279">
        <v>105</v>
      </c>
      <c r="D329" s="279">
        <v>106</v>
      </c>
      <c r="E329" s="279">
        <v>109</v>
      </c>
      <c r="F329" s="237">
        <f t="shared" si="92"/>
        <v>2.8301886792452935E-2</v>
      </c>
      <c r="G329" s="280">
        <f t="shared" si="93"/>
        <v>3</v>
      </c>
      <c r="H329" s="237">
        <f t="shared" si="94"/>
        <v>0.32831325301204817</v>
      </c>
      <c r="I329" s="281"/>
      <c r="J329" s="282">
        <v>102</v>
      </c>
      <c r="K329" s="282">
        <v>105</v>
      </c>
      <c r="L329" s="282">
        <v>107</v>
      </c>
      <c r="M329" s="282">
        <v>108</v>
      </c>
      <c r="N329" s="237">
        <f t="shared" si="95"/>
        <v>9.3457943925232545E-3</v>
      </c>
      <c r="O329" s="280">
        <f t="shared" si="96"/>
        <v>1</v>
      </c>
      <c r="P329" s="237">
        <f t="shared" si="97"/>
        <v>0.3253012048192771</v>
      </c>
    </row>
    <row r="330" spans="1:16" x14ac:dyDescent="0.25">
      <c r="A330" s="31" t="s">
        <v>8</v>
      </c>
      <c r="B330" s="279">
        <v>44</v>
      </c>
      <c r="C330" s="279">
        <v>44</v>
      </c>
      <c r="D330" s="279">
        <v>42</v>
      </c>
      <c r="E330" s="279">
        <v>43</v>
      </c>
      <c r="F330" s="237">
        <f t="shared" si="92"/>
        <v>2.3809523809523725E-2</v>
      </c>
      <c r="G330" s="280">
        <f t="shared" si="93"/>
        <v>1</v>
      </c>
      <c r="H330" s="237">
        <f t="shared" si="94"/>
        <v>0.12951807228915663</v>
      </c>
      <c r="I330" s="281"/>
      <c r="J330" s="282">
        <v>44</v>
      </c>
      <c r="K330" s="282">
        <v>44</v>
      </c>
      <c r="L330" s="282">
        <v>42</v>
      </c>
      <c r="M330" s="282">
        <v>43</v>
      </c>
      <c r="N330" s="237">
        <f t="shared" si="95"/>
        <v>2.3809523809523725E-2</v>
      </c>
      <c r="O330" s="280">
        <f t="shared" si="96"/>
        <v>1</v>
      </c>
      <c r="P330" s="237">
        <f t="shared" si="97"/>
        <v>0.12951807228915663</v>
      </c>
    </row>
    <row r="331" spans="1:16" x14ac:dyDescent="0.25">
      <c r="A331" s="31" t="s">
        <v>9</v>
      </c>
      <c r="B331" s="279">
        <v>14</v>
      </c>
      <c r="C331" s="279">
        <v>16</v>
      </c>
      <c r="D331" s="279">
        <v>15</v>
      </c>
      <c r="E331" s="279">
        <v>18</v>
      </c>
      <c r="F331" s="237">
        <f t="shared" si="92"/>
        <v>0.19999999999999996</v>
      </c>
      <c r="G331" s="280">
        <f t="shared" si="93"/>
        <v>3</v>
      </c>
      <c r="H331" s="237">
        <f t="shared" si="94"/>
        <v>5.4216867469879519E-2</v>
      </c>
      <c r="I331" s="281"/>
      <c r="J331" s="282">
        <v>14</v>
      </c>
      <c r="K331" s="282">
        <v>15</v>
      </c>
      <c r="L331" s="282">
        <v>15</v>
      </c>
      <c r="M331" s="282">
        <v>17</v>
      </c>
      <c r="N331" s="237">
        <f t="shared" si="95"/>
        <v>0.1333333333333333</v>
      </c>
      <c r="O331" s="280">
        <f t="shared" si="96"/>
        <v>2</v>
      </c>
      <c r="P331" s="237">
        <f t="shared" si="97"/>
        <v>5.1204819277108432E-2</v>
      </c>
    </row>
    <row r="332" spans="1:16" x14ac:dyDescent="0.25">
      <c r="A332" s="52" t="s">
        <v>10</v>
      </c>
      <c r="B332" s="283">
        <v>10</v>
      </c>
      <c r="C332" s="283">
        <v>16</v>
      </c>
      <c r="D332" s="283">
        <v>16</v>
      </c>
      <c r="E332" s="283">
        <v>16</v>
      </c>
      <c r="F332" s="284">
        <f t="shared" si="92"/>
        <v>0</v>
      </c>
      <c r="G332" s="285">
        <f t="shared" si="93"/>
        <v>0</v>
      </c>
      <c r="H332" s="284">
        <f t="shared" si="94"/>
        <v>4.8192771084337352E-2</v>
      </c>
      <c r="I332" s="286"/>
      <c r="J332" s="287">
        <v>10</v>
      </c>
      <c r="K332" s="287">
        <v>15</v>
      </c>
      <c r="L332" s="287">
        <v>16</v>
      </c>
      <c r="M332" s="287">
        <v>16</v>
      </c>
      <c r="N332" s="284">
        <f t="shared" si="95"/>
        <v>0</v>
      </c>
      <c r="O332" s="285">
        <f t="shared" si="96"/>
        <v>0</v>
      </c>
      <c r="P332" s="284">
        <f t="shared" si="97"/>
        <v>4.8192771084337352E-2</v>
      </c>
    </row>
    <row r="333" spans="1:16" x14ac:dyDescent="0.25">
      <c r="A333" s="288" t="s">
        <v>11</v>
      </c>
      <c r="B333" s="269">
        <v>111</v>
      </c>
      <c r="C333" s="269">
        <v>111</v>
      </c>
      <c r="D333" s="269">
        <v>113</v>
      </c>
      <c r="E333" s="269">
        <v>112</v>
      </c>
      <c r="F333" s="270">
        <f t="shared" si="92"/>
        <v>-8.8495575221239076E-3</v>
      </c>
      <c r="G333" s="271">
        <f t="shared" si="93"/>
        <v>-1</v>
      </c>
      <c r="H333" s="270">
        <f t="shared" si="94"/>
        <v>0.33734939759036142</v>
      </c>
      <c r="I333" s="272"/>
      <c r="J333" s="273">
        <v>110</v>
      </c>
      <c r="K333" s="273">
        <v>111</v>
      </c>
      <c r="L333" s="273">
        <v>112</v>
      </c>
      <c r="M333" s="273">
        <v>112</v>
      </c>
      <c r="N333" s="270">
        <f t="shared" si="95"/>
        <v>0</v>
      </c>
      <c r="O333" s="271">
        <f t="shared" si="96"/>
        <v>0</v>
      </c>
      <c r="P333" s="270">
        <f t="shared" si="97"/>
        <v>0.33734939759036142</v>
      </c>
    </row>
    <row r="334" spans="1:16" x14ac:dyDescent="0.25">
      <c r="A334" s="60" t="s">
        <v>12</v>
      </c>
      <c r="B334" s="279">
        <v>5</v>
      </c>
      <c r="C334" s="279">
        <v>5</v>
      </c>
      <c r="D334" s="279">
        <v>6</v>
      </c>
      <c r="E334" s="279">
        <v>6</v>
      </c>
      <c r="F334" s="275">
        <f t="shared" si="92"/>
        <v>0</v>
      </c>
      <c r="G334" s="276">
        <f t="shared" si="93"/>
        <v>0</v>
      </c>
      <c r="H334" s="275">
        <f t="shared" si="94"/>
        <v>1.8072289156626505E-2</v>
      </c>
      <c r="I334" s="277"/>
      <c r="J334" s="282">
        <v>5</v>
      </c>
      <c r="K334" s="282">
        <v>5</v>
      </c>
      <c r="L334" s="282">
        <v>6</v>
      </c>
      <c r="M334" s="282">
        <v>6</v>
      </c>
      <c r="N334" s="275">
        <f t="shared" si="95"/>
        <v>0</v>
      </c>
      <c r="O334" s="276">
        <f t="shared" si="96"/>
        <v>0</v>
      </c>
      <c r="P334" s="275">
        <f t="shared" si="97"/>
        <v>1.8072289156626505E-2</v>
      </c>
    </row>
    <row r="335" spans="1:16" x14ac:dyDescent="0.25">
      <c r="A335" s="31" t="s">
        <v>8</v>
      </c>
      <c r="B335" s="279">
        <v>53</v>
      </c>
      <c r="C335" s="279">
        <v>53</v>
      </c>
      <c r="D335" s="279">
        <v>54</v>
      </c>
      <c r="E335" s="279">
        <v>55</v>
      </c>
      <c r="F335" s="237">
        <f t="shared" si="92"/>
        <v>1.8518518518518601E-2</v>
      </c>
      <c r="G335" s="280">
        <f t="shared" si="93"/>
        <v>1</v>
      </c>
      <c r="H335" s="237">
        <f t="shared" si="94"/>
        <v>0.16566265060240964</v>
      </c>
      <c r="I335" s="281"/>
      <c r="J335" s="282">
        <v>53</v>
      </c>
      <c r="K335" s="282">
        <v>53</v>
      </c>
      <c r="L335" s="282">
        <v>54</v>
      </c>
      <c r="M335" s="282">
        <v>55</v>
      </c>
      <c r="N335" s="237">
        <f t="shared" si="95"/>
        <v>1.8518518518518601E-2</v>
      </c>
      <c r="O335" s="280">
        <f t="shared" si="96"/>
        <v>1</v>
      </c>
      <c r="P335" s="237">
        <f t="shared" si="97"/>
        <v>0.16566265060240964</v>
      </c>
    </row>
    <row r="336" spans="1:16" x14ac:dyDescent="0.25">
      <c r="A336" s="31" t="s">
        <v>9</v>
      </c>
      <c r="B336" s="279">
        <v>33</v>
      </c>
      <c r="C336" s="279">
        <v>33</v>
      </c>
      <c r="D336" s="279">
        <v>31</v>
      </c>
      <c r="E336" s="279">
        <v>30</v>
      </c>
      <c r="F336" s="237">
        <f t="shared" si="92"/>
        <v>-3.2258064516129004E-2</v>
      </c>
      <c r="G336" s="280">
        <f t="shared" si="93"/>
        <v>-1</v>
      </c>
      <c r="H336" s="237">
        <f t="shared" si="94"/>
        <v>9.036144578313253E-2</v>
      </c>
      <c r="I336" s="281"/>
      <c r="J336" s="282">
        <v>33</v>
      </c>
      <c r="K336" s="282">
        <v>33</v>
      </c>
      <c r="L336" s="282">
        <v>31</v>
      </c>
      <c r="M336" s="282">
        <v>30</v>
      </c>
      <c r="N336" s="237">
        <f t="shared" si="95"/>
        <v>-3.2258064516129004E-2</v>
      </c>
      <c r="O336" s="280">
        <f t="shared" si="96"/>
        <v>-1</v>
      </c>
      <c r="P336" s="237">
        <f t="shared" si="97"/>
        <v>9.036144578313253E-2</v>
      </c>
    </row>
    <row r="337" spans="1:16" x14ac:dyDescent="0.25">
      <c r="A337" s="63" t="s">
        <v>10</v>
      </c>
      <c r="B337" s="283">
        <v>20</v>
      </c>
      <c r="C337" s="283">
        <v>20</v>
      </c>
      <c r="D337" s="283">
        <v>22</v>
      </c>
      <c r="E337" s="283">
        <v>21</v>
      </c>
      <c r="F337" s="250">
        <f t="shared" si="92"/>
        <v>-4.5454545454545414E-2</v>
      </c>
      <c r="G337" s="289">
        <f t="shared" si="93"/>
        <v>-1</v>
      </c>
      <c r="H337" s="250">
        <f t="shared" si="94"/>
        <v>6.3253012048192767E-2</v>
      </c>
      <c r="I337" s="290"/>
      <c r="J337" s="287">
        <v>19</v>
      </c>
      <c r="K337" s="287">
        <v>20</v>
      </c>
      <c r="L337" s="287">
        <v>21</v>
      </c>
      <c r="M337" s="287">
        <v>21</v>
      </c>
      <c r="N337" s="250">
        <f t="shared" si="95"/>
        <v>0</v>
      </c>
      <c r="O337" s="289">
        <f t="shared" si="96"/>
        <v>0</v>
      </c>
      <c r="P337" s="250">
        <f t="shared" si="97"/>
        <v>6.3253012048192767E-2</v>
      </c>
    </row>
    <row r="338" spans="1:16" ht="21" x14ac:dyDescent="0.35">
      <c r="A338" s="291" t="s">
        <v>78</v>
      </c>
      <c r="B338" s="291"/>
      <c r="C338" s="291"/>
      <c r="D338" s="291"/>
      <c r="E338" s="291"/>
      <c r="F338" s="291"/>
      <c r="G338" s="291"/>
      <c r="H338" s="291"/>
      <c r="I338" s="291"/>
      <c r="J338" s="291"/>
      <c r="K338" s="291"/>
      <c r="L338" s="291"/>
      <c r="M338" s="291"/>
      <c r="N338" s="291"/>
      <c r="O338" s="291"/>
      <c r="P338" s="291"/>
    </row>
    <row r="339" spans="1:16" x14ac:dyDescent="0.25">
      <c r="A339" s="67"/>
      <c r="B339" s="11" t="s">
        <v>145</v>
      </c>
      <c r="C339" s="12"/>
      <c r="D339" s="12"/>
      <c r="E339" s="12"/>
      <c r="F339" s="12"/>
      <c r="G339" s="12"/>
      <c r="H339" s="12"/>
      <c r="I339" s="259"/>
      <c r="J339" s="11" t="str">
        <f>$J$324</f>
        <v>acumulado abril (promedio del periodo acumulado)</v>
      </c>
      <c r="K339" s="12"/>
      <c r="L339" s="12"/>
      <c r="M339" s="12"/>
      <c r="N339" s="12"/>
      <c r="O339" s="12"/>
      <c r="P339" s="13"/>
    </row>
    <row r="340" spans="1:16" x14ac:dyDescent="0.25">
      <c r="A340" s="15"/>
      <c r="B340" s="97">
        <f>B$6</f>
        <v>2023</v>
      </c>
      <c r="C340" s="97">
        <f>C$6</f>
        <v>2024</v>
      </c>
      <c r="D340" s="97">
        <f>D$6</f>
        <v>2025</v>
      </c>
      <c r="E340" s="97">
        <f>E$6</f>
        <v>2026</v>
      </c>
      <c r="F340" s="97" t="str">
        <f>CONCATENATE("var ",RIGHT(E340,2),"/",RIGHT(D340,2))</f>
        <v>var 26/25</v>
      </c>
      <c r="G340" s="97" t="str">
        <f>CONCATENATE("dif ",RIGHT(E340,2),"-",RIGHT(D340,2))</f>
        <v>dif 26-25</v>
      </c>
      <c r="H340" s="97" t="str">
        <f>CONCATENATE("cuota ",RIGHT(E340,2))</f>
        <v>cuota 26</v>
      </c>
      <c r="I340" s="261"/>
      <c r="J340" s="97">
        <f>J$6</f>
        <v>2023</v>
      </c>
      <c r="K340" s="97">
        <f>K$6</f>
        <v>2024</v>
      </c>
      <c r="L340" s="97">
        <f>L$6</f>
        <v>2025</v>
      </c>
      <c r="M340" s="97">
        <f>M$6</f>
        <v>2026</v>
      </c>
      <c r="N340" s="97" t="str">
        <f>CONCATENATE("var ",RIGHT(M340,2),"/",RIGHT(L340,2))</f>
        <v>var 26/25</v>
      </c>
      <c r="O340" s="97" t="str">
        <f>CONCATENATE("dif ",RIGHT(M340,2),"-",RIGHT(L340,2))</f>
        <v>dif 26-25</v>
      </c>
      <c r="P340" s="97" t="str">
        <f>CONCATENATE("cuota ",RIGHT(M340,2))</f>
        <v>cuota 26</v>
      </c>
    </row>
    <row r="341" spans="1:16" x14ac:dyDescent="0.25">
      <c r="A341" s="262" t="s">
        <v>48</v>
      </c>
      <c r="B341" s="263">
        <v>308</v>
      </c>
      <c r="C341" s="263">
        <v>322</v>
      </c>
      <c r="D341" s="263">
        <v>322</v>
      </c>
      <c r="E341" s="263">
        <v>332</v>
      </c>
      <c r="F341" s="264">
        <f t="shared" ref="F341:F351" si="98">E341/D341-1</f>
        <v>3.105590062111796E-2</v>
      </c>
      <c r="G341" s="265">
        <f t="shared" ref="G341:G351" si="99">E341-D341</f>
        <v>10</v>
      </c>
      <c r="H341" s="264">
        <f t="shared" ref="H341:H351" si="100">E341/$E$341</f>
        <v>1</v>
      </c>
      <c r="I341" s="266"/>
      <c r="J341" s="267">
        <v>309</v>
      </c>
      <c r="K341" s="267">
        <v>322</v>
      </c>
      <c r="L341" s="267">
        <v>324</v>
      </c>
      <c r="M341" s="267">
        <v>332</v>
      </c>
      <c r="N341" s="264">
        <f t="shared" ref="N341:N351" si="101">M341/L341-1</f>
        <v>2.4691358024691468E-2</v>
      </c>
      <c r="O341" s="265">
        <f t="shared" ref="O341:O351" si="102">M341-L341</f>
        <v>8</v>
      </c>
      <c r="P341" s="264">
        <f>M341/$M$341</f>
        <v>1</v>
      </c>
    </row>
    <row r="342" spans="1:16" x14ac:dyDescent="0.25">
      <c r="A342" s="88" t="s">
        <v>49</v>
      </c>
      <c r="B342" s="279">
        <v>91</v>
      </c>
      <c r="C342" s="279">
        <v>93</v>
      </c>
      <c r="D342" s="274">
        <v>92</v>
      </c>
      <c r="E342" s="279">
        <v>95</v>
      </c>
      <c r="F342" s="237">
        <f t="shared" si="98"/>
        <v>3.2608695652173836E-2</v>
      </c>
      <c r="G342" s="280">
        <f t="shared" si="99"/>
        <v>3</v>
      </c>
      <c r="H342" s="237">
        <f t="shared" si="100"/>
        <v>0.28614457831325302</v>
      </c>
      <c r="I342" s="281"/>
      <c r="J342" s="282">
        <v>91</v>
      </c>
      <c r="K342" s="282">
        <v>93</v>
      </c>
      <c r="L342" s="282">
        <v>92</v>
      </c>
      <c r="M342" s="282">
        <v>95</v>
      </c>
      <c r="N342" s="237">
        <f t="shared" si="101"/>
        <v>3.2608695652173836E-2</v>
      </c>
      <c r="O342" s="280">
        <f t="shared" si="102"/>
        <v>3</v>
      </c>
      <c r="P342" s="237">
        <f t="shared" ref="P342:P351" si="103">M342/$M$341</f>
        <v>0.28614457831325302</v>
      </c>
    </row>
    <row r="343" spans="1:16" x14ac:dyDescent="0.25">
      <c r="A343" s="31" t="s">
        <v>50</v>
      </c>
      <c r="B343" s="279">
        <v>78</v>
      </c>
      <c r="C343" s="279">
        <v>82</v>
      </c>
      <c r="D343" s="279">
        <v>80</v>
      </c>
      <c r="E343" s="279">
        <v>80</v>
      </c>
      <c r="F343" s="237">
        <f t="shared" si="98"/>
        <v>0</v>
      </c>
      <c r="G343" s="280">
        <f t="shared" si="99"/>
        <v>0</v>
      </c>
      <c r="H343" s="237">
        <f t="shared" si="100"/>
        <v>0.24096385542168675</v>
      </c>
      <c r="I343" s="281"/>
      <c r="J343" s="282">
        <v>79</v>
      </c>
      <c r="K343" s="282">
        <v>82</v>
      </c>
      <c r="L343" s="282">
        <v>80</v>
      </c>
      <c r="M343" s="282">
        <v>80</v>
      </c>
      <c r="N343" s="237">
        <f t="shared" si="101"/>
        <v>0</v>
      </c>
      <c r="O343" s="280">
        <f t="shared" si="102"/>
        <v>0</v>
      </c>
      <c r="P343" s="237">
        <f t="shared" si="103"/>
        <v>0.24096385542168675</v>
      </c>
    </row>
    <row r="344" spans="1:16" x14ac:dyDescent="0.25">
      <c r="A344" s="31" t="s">
        <v>52</v>
      </c>
      <c r="B344" s="279">
        <v>62</v>
      </c>
      <c r="C344" s="279">
        <v>64</v>
      </c>
      <c r="D344" s="279">
        <v>64</v>
      </c>
      <c r="E344" s="279">
        <v>69</v>
      </c>
      <c r="F344" s="237">
        <f t="shared" si="98"/>
        <v>7.8125E-2</v>
      </c>
      <c r="G344" s="280">
        <f t="shared" si="99"/>
        <v>5</v>
      </c>
      <c r="H344" s="237">
        <f t="shared" si="100"/>
        <v>0.20783132530120482</v>
      </c>
      <c r="I344" s="281"/>
      <c r="J344" s="282">
        <v>61</v>
      </c>
      <c r="K344" s="282">
        <v>63</v>
      </c>
      <c r="L344" s="282">
        <v>64</v>
      </c>
      <c r="M344" s="282">
        <v>68</v>
      </c>
      <c r="N344" s="237">
        <f t="shared" si="101"/>
        <v>6.25E-2</v>
      </c>
      <c r="O344" s="280">
        <f t="shared" si="102"/>
        <v>4</v>
      </c>
      <c r="P344" s="237">
        <f t="shared" si="103"/>
        <v>0.20481927710843373</v>
      </c>
    </row>
    <row r="345" spans="1:16" x14ac:dyDescent="0.25">
      <c r="A345" s="31" t="s">
        <v>53</v>
      </c>
      <c r="B345" s="279">
        <v>12</v>
      </c>
      <c r="C345" s="279">
        <v>12</v>
      </c>
      <c r="D345" s="279">
        <v>13</v>
      </c>
      <c r="E345" s="279">
        <v>13</v>
      </c>
      <c r="F345" s="237">
        <f t="shared" si="98"/>
        <v>0</v>
      </c>
      <c r="G345" s="280">
        <f t="shared" si="99"/>
        <v>0</v>
      </c>
      <c r="H345" s="237">
        <f t="shared" si="100"/>
        <v>3.9156626506024098E-2</v>
      </c>
      <c r="I345" s="281"/>
      <c r="J345" s="282">
        <v>12</v>
      </c>
      <c r="K345" s="282">
        <v>12</v>
      </c>
      <c r="L345" s="282">
        <v>13</v>
      </c>
      <c r="M345" s="282">
        <v>13</v>
      </c>
      <c r="N345" s="237">
        <f t="shared" si="101"/>
        <v>0</v>
      </c>
      <c r="O345" s="280">
        <f t="shared" si="102"/>
        <v>0</v>
      </c>
      <c r="P345" s="237">
        <f t="shared" si="103"/>
        <v>3.9156626506024098E-2</v>
      </c>
    </row>
    <row r="346" spans="1:16" x14ac:dyDescent="0.25">
      <c r="A346" s="31" t="s">
        <v>54</v>
      </c>
      <c r="B346" s="279">
        <v>19</v>
      </c>
      <c r="C346" s="279">
        <v>20</v>
      </c>
      <c r="D346" s="279">
        <v>20</v>
      </c>
      <c r="E346" s="279">
        <v>22</v>
      </c>
      <c r="F346" s="237">
        <f t="shared" si="98"/>
        <v>0.10000000000000009</v>
      </c>
      <c r="G346" s="280">
        <f t="shared" si="99"/>
        <v>2</v>
      </c>
      <c r="H346" s="237">
        <f t="shared" si="100"/>
        <v>6.6265060240963861E-2</v>
      </c>
      <c r="I346" s="281"/>
      <c r="J346" s="282">
        <v>19</v>
      </c>
      <c r="K346" s="282">
        <v>20</v>
      </c>
      <c r="L346" s="282">
        <v>20</v>
      </c>
      <c r="M346" s="282">
        <v>21</v>
      </c>
      <c r="N346" s="237">
        <f t="shared" si="101"/>
        <v>5.0000000000000044E-2</v>
      </c>
      <c r="O346" s="280">
        <f t="shared" si="102"/>
        <v>1</v>
      </c>
      <c r="P346" s="237">
        <f t="shared" si="103"/>
        <v>6.3253012048192767E-2</v>
      </c>
    </row>
    <row r="347" spans="1:16" x14ac:dyDescent="0.25">
      <c r="A347" s="31" t="s">
        <v>55</v>
      </c>
      <c r="B347" s="279">
        <v>5</v>
      </c>
      <c r="C347" s="279">
        <v>6</v>
      </c>
      <c r="D347" s="279">
        <v>6</v>
      </c>
      <c r="E347" s="279">
        <v>6</v>
      </c>
      <c r="F347" s="237">
        <f t="shared" si="98"/>
        <v>0</v>
      </c>
      <c r="G347" s="280">
        <f t="shared" si="99"/>
        <v>0</v>
      </c>
      <c r="H347" s="237">
        <f t="shared" si="100"/>
        <v>1.8072289156626505E-2</v>
      </c>
      <c r="I347" s="281"/>
      <c r="J347" s="282">
        <v>5</v>
      </c>
      <c r="K347" s="282">
        <v>6</v>
      </c>
      <c r="L347" s="282">
        <v>6</v>
      </c>
      <c r="M347" s="282">
        <v>6</v>
      </c>
      <c r="N347" s="237">
        <f t="shared" si="101"/>
        <v>0</v>
      </c>
      <c r="O347" s="280">
        <f t="shared" si="102"/>
        <v>0</v>
      </c>
      <c r="P347" s="237">
        <f t="shared" si="103"/>
        <v>1.8072289156626505E-2</v>
      </c>
    </row>
    <row r="348" spans="1:16" x14ac:dyDescent="0.25">
      <c r="A348" s="31" t="s">
        <v>56</v>
      </c>
      <c r="B348" s="279">
        <v>13</v>
      </c>
      <c r="C348" s="279">
        <v>14</v>
      </c>
      <c r="D348" s="279">
        <v>15</v>
      </c>
      <c r="E348" s="279">
        <v>15</v>
      </c>
      <c r="F348" s="237">
        <f t="shared" si="98"/>
        <v>0</v>
      </c>
      <c r="G348" s="280">
        <f t="shared" si="99"/>
        <v>0</v>
      </c>
      <c r="H348" s="237">
        <f t="shared" si="100"/>
        <v>4.5180722891566265E-2</v>
      </c>
      <c r="I348" s="281"/>
      <c r="J348" s="282">
        <v>13</v>
      </c>
      <c r="K348" s="282">
        <v>14</v>
      </c>
      <c r="L348" s="282">
        <v>15</v>
      </c>
      <c r="M348" s="282">
        <v>15</v>
      </c>
      <c r="N348" s="237">
        <f t="shared" si="101"/>
        <v>0</v>
      </c>
      <c r="O348" s="280">
        <f t="shared" si="102"/>
        <v>0</v>
      </c>
      <c r="P348" s="237">
        <f t="shared" si="103"/>
        <v>4.5180722891566265E-2</v>
      </c>
    </row>
    <row r="349" spans="1:16" x14ac:dyDescent="0.25">
      <c r="A349" s="31" t="s">
        <v>51</v>
      </c>
      <c r="B349" s="279">
        <v>7</v>
      </c>
      <c r="C349" s="279">
        <v>7</v>
      </c>
      <c r="D349" s="279">
        <v>8</v>
      </c>
      <c r="E349" s="279">
        <v>8</v>
      </c>
      <c r="F349" s="237">
        <f t="shared" si="98"/>
        <v>0</v>
      </c>
      <c r="G349" s="280">
        <f t="shared" si="99"/>
        <v>0</v>
      </c>
      <c r="H349" s="237">
        <f t="shared" si="100"/>
        <v>2.4096385542168676E-2</v>
      </c>
      <c r="I349" s="281"/>
      <c r="J349" s="282">
        <v>7</v>
      </c>
      <c r="K349" s="282">
        <v>7</v>
      </c>
      <c r="L349" s="282">
        <v>7</v>
      </c>
      <c r="M349" s="282">
        <v>8</v>
      </c>
      <c r="N349" s="237">
        <f t="shared" si="101"/>
        <v>0.14285714285714279</v>
      </c>
      <c r="O349" s="280">
        <f t="shared" si="102"/>
        <v>1</v>
      </c>
      <c r="P349" s="237">
        <f t="shared" si="103"/>
        <v>2.4096385542168676E-2</v>
      </c>
    </row>
    <row r="350" spans="1:16" x14ac:dyDescent="0.25">
      <c r="A350" s="52" t="s">
        <v>57</v>
      </c>
      <c r="B350" s="279">
        <v>5</v>
      </c>
      <c r="C350" s="279">
        <v>5</v>
      </c>
      <c r="D350" s="279">
        <v>6</v>
      </c>
      <c r="E350" s="279">
        <v>5</v>
      </c>
      <c r="F350" s="237">
        <f t="shared" si="98"/>
        <v>-0.16666666666666663</v>
      </c>
      <c r="G350" s="280">
        <f t="shared" si="99"/>
        <v>-1</v>
      </c>
      <c r="H350" s="237">
        <f t="shared" si="100"/>
        <v>1.5060240963855422E-2</v>
      </c>
      <c r="I350" s="281"/>
      <c r="J350" s="282">
        <v>5</v>
      </c>
      <c r="K350" s="282">
        <v>5</v>
      </c>
      <c r="L350" s="282">
        <v>6</v>
      </c>
      <c r="M350" s="282">
        <v>5</v>
      </c>
      <c r="N350" s="237">
        <f t="shared" si="101"/>
        <v>-0.16666666666666663</v>
      </c>
      <c r="O350" s="280">
        <f t="shared" si="102"/>
        <v>-1</v>
      </c>
      <c r="P350" s="237">
        <f t="shared" si="103"/>
        <v>1.5060240963855422E-2</v>
      </c>
    </row>
    <row r="351" spans="1:16" x14ac:dyDescent="0.25">
      <c r="A351" s="38" t="s">
        <v>58</v>
      </c>
      <c r="B351" s="279">
        <v>16</v>
      </c>
      <c r="C351" s="279">
        <v>19</v>
      </c>
      <c r="D351" s="279">
        <v>18</v>
      </c>
      <c r="E351" s="279">
        <v>19</v>
      </c>
      <c r="F351" s="237">
        <f t="shared" si="98"/>
        <v>5.555555555555558E-2</v>
      </c>
      <c r="G351" s="280">
        <f t="shared" si="99"/>
        <v>1</v>
      </c>
      <c r="H351" s="237">
        <f t="shared" si="100"/>
        <v>5.7228915662650599E-2</v>
      </c>
      <c r="I351" s="281"/>
      <c r="J351" s="282">
        <v>16</v>
      </c>
      <c r="K351" s="282">
        <v>18</v>
      </c>
      <c r="L351" s="282">
        <v>18</v>
      </c>
      <c r="M351" s="282">
        <v>19</v>
      </c>
      <c r="N351" s="237">
        <f t="shared" si="101"/>
        <v>5.555555555555558E-2</v>
      </c>
      <c r="O351" s="280">
        <f t="shared" si="102"/>
        <v>1</v>
      </c>
      <c r="P351" s="237">
        <f t="shared" si="103"/>
        <v>5.7228915662650599E-2</v>
      </c>
    </row>
    <row r="352" spans="1:16" ht="21" x14ac:dyDescent="0.35">
      <c r="A352" s="291" t="s">
        <v>79</v>
      </c>
      <c r="B352" s="291"/>
      <c r="C352" s="291"/>
      <c r="D352" s="291"/>
      <c r="E352" s="291"/>
      <c r="F352" s="291"/>
      <c r="G352" s="291"/>
      <c r="H352" s="291"/>
      <c r="I352" s="291"/>
      <c r="J352" s="291"/>
      <c r="K352" s="291"/>
      <c r="L352" s="291"/>
      <c r="M352" s="291"/>
      <c r="N352" s="291"/>
      <c r="O352" s="291"/>
      <c r="P352" s="291"/>
    </row>
    <row r="353" spans="1:16" x14ac:dyDescent="0.25">
      <c r="A353" s="67"/>
      <c r="B353" s="11" t="s">
        <v>145</v>
      </c>
      <c r="C353" s="12"/>
      <c r="D353" s="12"/>
      <c r="E353" s="12"/>
      <c r="F353" s="12"/>
      <c r="G353" s="12"/>
      <c r="H353" s="12"/>
      <c r="I353" s="259"/>
      <c r="J353" s="11" t="str">
        <f>$J$324</f>
        <v>acumulado abril (promedio del periodo acumulado)</v>
      </c>
      <c r="K353" s="12"/>
      <c r="L353" s="12"/>
      <c r="M353" s="12"/>
      <c r="N353" s="12"/>
      <c r="O353" s="12"/>
      <c r="P353" s="13"/>
    </row>
    <row r="354" spans="1:16" x14ac:dyDescent="0.25">
      <c r="A354" s="15"/>
      <c r="B354" s="97">
        <f>B$6</f>
        <v>2023</v>
      </c>
      <c r="C354" s="97">
        <f>C$6</f>
        <v>2024</v>
      </c>
      <c r="D354" s="97">
        <f>D$6</f>
        <v>2025</v>
      </c>
      <c r="E354" s="97">
        <f>E$6</f>
        <v>2026</v>
      </c>
      <c r="F354" s="97" t="str">
        <f>CONCATENATE("var ",RIGHT(E354,2),"/",RIGHT(D354,2))</f>
        <v>var 26/25</v>
      </c>
      <c r="G354" s="97" t="str">
        <f>CONCATENATE("dif ",RIGHT(E354,2),"-",RIGHT(D354,2))</f>
        <v>dif 26-25</v>
      </c>
      <c r="H354" s="97" t="str">
        <f>CONCATENATE("cuota ",RIGHT(E354,2))</f>
        <v>cuota 26</v>
      </c>
      <c r="I354" s="261"/>
      <c r="J354" s="97">
        <f>J$6</f>
        <v>2023</v>
      </c>
      <c r="K354" s="97">
        <f>K$6</f>
        <v>2024</v>
      </c>
      <c r="L354" s="97">
        <f>L$6</f>
        <v>2025</v>
      </c>
      <c r="M354" s="97">
        <f>M$6</f>
        <v>2026</v>
      </c>
      <c r="N354" s="97" t="str">
        <f>CONCATENATE("var ",RIGHT(M354,2),"/",RIGHT(L354,2))</f>
        <v>var 26/25</v>
      </c>
      <c r="O354" s="97" t="str">
        <f>CONCATENATE("dif ",RIGHT(M354,2),"-",RIGHT(L354,2))</f>
        <v>dif 26-25</v>
      </c>
      <c r="P354" s="97" t="str">
        <f>CONCATENATE("cuota ",RIGHT(M354,2))</f>
        <v>cuota 26</v>
      </c>
    </row>
    <row r="355" spans="1:16" x14ac:dyDescent="0.25">
      <c r="A355" s="262" t="s">
        <v>4</v>
      </c>
      <c r="B355" s="292">
        <v>125206</v>
      </c>
      <c r="C355" s="292">
        <v>126945</v>
      </c>
      <c r="D355" s="292">
        <v>124624</v>
      </c>
      <c r="E355" s="292">
        <v>128923</v>
      </c>
      <c r="F355" s="264">
        <f>E355/D355-1</f>
        <v>3.4495763255873557E-2</v>
      </c>
      <c r="G355" s="293">
        <f t="shared" ref="G355:G366" si="104">E355-D355</f>
        <v>4299</v>
      </c>
      <c r="H355" s="264">
        <f t="shared" ref="H355:H366" si="105">E355/$E$355</f>
        <v>1</v>
      </c>
      <c r="I355" s="266"/>
      <c r="J355" s="292">
        <v>125943</v>
      </c>
      <c r="K355" s="292">
        <v>127415</v>
      </c>
      <c r="L355" s="292">
        <v>126193</v>
      </c>
      <c r="M355" s="292">
        <v>128986</v>
      </c>
      <c r="N355" s="264">
        <f t="shared" ref="N355:N366" si="106">M355/L355-1</f>
        <v>2.2132764891871881E-2</v>
      </c>
      <c r="O355" s="293">
        <f t="shared" ref="O355:O366" si="107">M355-L355</f>
        <v>2793</v>
      </c>
      <c r="P355" s="264">
        <f>M355/$M$355</f>
        <v>1</v>
      </c>
    </row>
    <row r="356" spans="1:16" x14ac:dyDescent="0.25">
      <c r="A356" s="268" t="s">
        <v>5</v>
      </c>
      <c r="B356" s="294">
        <v>88734</v>
      </c>
      <c r="C356" s="294">
        <v>90959</v>
      </c>
      <c r="D356" s="294">
        <v>88588</v>
      </c>
      <c r="E356" s="294">
        <v>92996</v>
      </c>
      <c r="F356" s="270">
        <f t="shared" ref="F356:F366" si="108">E356/D356-1</f>
        <v>4.9758432293312893E-2</v>
      </c>
      <c r="G356" s="295">
        <f t="shared" si="104"/>
        <v>4408</v>
      </c>
      <c r="H356" s="270">
        <f t="shared" si="105"/>
        <v>0.72132978599629238</v>
      </c>
      <c r="I356" s="272"/>
      <c r="J356" s="294">
        <v>89436</v>
      </c>
      <c r="K356" s="294">
        <v>91275</v>
      </c>
      <c r="L356" s="294">
        <v>90165</v>
      </c>
      <c r="M356" s="294">
        <v>92929</v>
      </c>
      <c r="N356" s="270">
        <f t="shared" si="106"/>
        <v>3.0654910441967553E-2</v>
      </c>
      <c r="O356" s="295">
        <f t="shared" si="107"/>
        <v>2764</v>
      </c>
      <c r="P356" s="270">
        <f t="shared" ref="P356:P366" si="109">M356/$M$355</f>
        <v>0.72045803420526255</v>
      </c>
    </row>
    <row r="357" spans="1:16" x14ac:dyDescent="0.25">
      <c r="A357" s="60" t="s">
        <v>6</v>
      </c>
      <c r="B357" s="296">
        <v>16382</v>
      </c>
      <c r="C357" s="296">
        <v>17518</v>
      </c>
      <c r="D357" s="296">
        <v>17788</v>
      </c>
      <c r="E357" s="296">
        <v>19822</v>
      </c>
      <c r="F357" s="275">
        <f t="shared" si="108"/>
        <v>0.11434675061839439</v>
      </c>
      <c r="G357" s="297">
        <f t="shared" si="104"/>
        <v>2034</v>
      </c>
      <c r="H357" s="275">
        <f t="shared" si="105"/>
        <v>0.15375068839539879</v>
      </c>
      <c r="I357" s="277"/>
      <c r="J357" s="296">
        <v>16758</v>
      </c>
      <c r="K357" s="296">
        <v>17518</v>
      </c>
      <c r="L357" s="296">
        <v>17988</v>
      </c>
      <c r="M357" s="296">
        <v>19610</v>
      </c>
      <c r="N357" s="275">
        <f t="shared" si="106"/>
        <v>9.0171225261285404E-2</v>
      </c>
      <c r="O357" s="297">
        <f t="shared" si="107"/>
        <v>1622</v>
      </c>
      <c r="P357" s="275">
        <f t="shared" si="109"/>
        <v>0.15203200347324516</v>
      </c>
    </row>
    <row r="358" spans="1:16" x14ac:dyDescent="0.25">
      <c r="A358" s="31" t="s">
        <v>7</v>
      </c>
      <c r="B358" s="298">
        <v>55360</v>
      </c>
      <c r="C358" s="298">
        <v>56722</v>
      </c>
      <c r="D358" s="298">
        <v>55283</v>
      </c>
      <c r="E358" s="298">
        <v>57123</v>
      </c>
      <c r="F358" s="237">
        <f t="shared" si="108"/>
        <v>3.3283287809995787E-2</v>
      </c>
      <c r="G358" s="299">
        <f t="shared" si="104"/>
        <v>1840</v>
      </c>
      <c r="H358" s="237">
        <f t="shared" si="105"/>
        <v>0.44307842665777247</v>
      </c>
      <c r="I358" s="281"/>
      <c r="J358" s="298">
        <v>55299</v>
      </c>
      <c r="K358" s="298">
        <v>56882</v>
      </c>
      <c r="L358" s="298">
        <v>56089</v>
      </c>
      <c r="M358" s="298">
        <v>56869</v>
      </c>
      <c r="N358" s="237">
        <f t="shared" si="106"/>
        <v>1.3906470074346089E-2</v>
      </c>
      <c r="O358" s="299">
        <f t="shared" si="107"/>
        <v>780</v>
      </c>
      <c r="P358" s="237">
        <f t="shared" si="109"/>
        <v>0.44089281007241093</v>
      </c>
    </row>
    <row r="359" spans="1:16" x14ac:dyDescent="0.25">
      <c r="A359" s="31" t="s">
        <v>8</v>
      </c>
      <c r="B359" s="298">
        <v>14245</v>
      </c>
      <c r="C359" s="298">
        <v>13935</v>
      </c>
      <c r="D359" s="298">
        <v>12759</v>
      </c>
      <c r="E359" s="298">
        <v>13154</v>
      </c>
      <c r="F359" s="237">
        <f t="shared" si="108"/>
        <v>3.0958539070460089E-2</v>
      </c>
      <c r="G359" s="299">
        <f t="shared" si="104"/>
        <v>395</v>
      </c>
      <c r="H359" s="237">
        <f t="shared" si="105"/>
        <v>0.1020298938125858</v>
      </c>
      <c r="I359" s="281"/>
      <c r="J359" s="298">
        <v>14625</v>
      </c>
      <c r="K359" s="298">
        <v>14114</v>
      </c>
      <c r="L359" s="298">
        <v>13309</v>
      </c>
      <c r="M359" s="298">
        <v>13546</v>
      </c>
      <c r="N359" s="237">
        <f t="shared" si="106"/>
        <v>1.7807498685100231E-2</v>
      </c>
      <c r="O359" s="299">
        <f t="shared" si="107"/>
        <v>237</v>
      </c>
      <c r="P359" s="237">
        <f t="shared" si="109"/>
        <v>0.10501914936504737</v>
      </c>
    </row>
    <row r="360" spans="1:16" x14ac:dyDescent="0.25">
      <c r="A360" s="31" t="s">
        <v>9</v>
      </c>
      <c r="B360" s="298">
        <v>2162</v>
      </c>
      <c r="C360" s="298">
        <v>2094</v>
      </c>
      <c r="D360" s="298">
        <v>2066</v>
      </c>
      <c r="E360" s="298">
        <v>2184</v>
      </c>
      <c r="F360" s="237">
        <f t="shared" si="108"/>
        <v>5.7115198451113347E-2</v>
      </c>
      <c r="G360" s="299">
        <f t="shared" si="104"/>
        <v>118</v>
      </c>
      <c r="H360" s="237">
        <f t="shared" si="105"/>
        <v>1.6940344236482243E-2</v>
      </c>
      <c r="I360" s="281"/>
      <c r="J360" s="298">
        <v>2169</v>
      </c>
      <c r="K360" s="298">
        <v>2086</v>
      </c>
      <c r="L360" s="298">
        <v>2087</v>
      </c>
      <c r="M360" s="298">
        <v>2167</v>
      </c>
      <c r="N360" s="237">
        <f t="shared" si="106"/>
        <v>3.8332534738859669E-2</v>
      </c>
      <c r="O360" s="299">
        <f t="shared" si="107"/>
        <v>80</v>
      </c>
      <c r="P360" s="237">
        <f t="shared" si="109"/>
        <v>1.6800272897833875E-2</v>
      </c>
    </row>
    <row r="361" spans="1:16" x14ac:dyDescent="0.25">
      <c r="A361" s="52" t="s">
        <v>10</v>
      </c>
      <c r="B361" s="300">
        <v>585</v>
      </c>
      <c r="C361" s="300">
        <v>690</v>
      </c>
      <c r="D361" s="300">
        <v>692</v>
      </c>
      <c r="E361" s="300">
        <v>713</v>
      </c>
      <c r="F361" s="284">
        <f t="shared" si="108"/>
        <v>3.0346820809248554E-2</v>
      </c>
      <c r="G361" s="301">
        <f t="shared" si="104"/>
        <v>21</v>
      </c>
      <c r="H361" s="284">
        <f t="shared" si="105"/>
        <v>5.5304328940530391E-3</v>
      </c>
      <c r="I361" s="286"/>
      <c r="J361" s="300">
        <v>585</v>
      </c>
      <c r="K361" s="300">
        <v>674</v>
      </c>
      <c r="L361" s="300">
        <v>692</v>
      </c>
      <c r="M361" s="300">
        <v>735</v>
      </c>
      <c r="N361" s="284">
        <f t="shared" si="106"/>
        <v>6.2138728323699377E-2</v>
      </c>
      <c r="O361" s="301">
        <f t="shared" si="107"/>
        <v>43</v>
      </c>
      <c r="P361" s="284">
        <f t="shared" si="109"/>
        <v>5.6982928379824167E-3</v>
      </c>
    </row>
    <row r="362" spans="1:16" x14ac:dyDescent="0.25">
      <c r="A362" s="288" t="s">
        <v>11</v>
      </c>
      <c r="B362" s="294">
        <v>36472</v>
      </c>
      <c r="C362" s="294">
        <v>35986</v>
      </c>
      <c r="D362" s="294">
        <v>36036</v>
      </c>
      <c r="E362" s="294">
        <v>35927</v>
      </c>
      <c r="F362" s="270">
        <f t="shared" si="108"/>
        <v>-3.0247530247530241E-3</v>
      </c>
      <c r="G362" s="295">
        <f t="shared" si="104"/>
        <v>-109</v>
      </c>
      <c r="H362" s="270">
        <f t="shared" si="105"/>
        <v>0.27867021400370762</v>
      </c>
      <c r="I362" s="272"/>
      <c r="J362" s="294">
        <v>36507</v>
      </c>
      <c r="K362" s="294">
        <v>36139</v>
      </c>
      <c r="L362" s="294">
        <v>36027</v>
      </c>
      <c r="M362" s="294">
        <v>36057</v>
      </c>
      <c r="N362" s="270">
        <f t="shared" si="106"/>
        <v>8.3270880173214046E-4</v>
      </c>
      <c r="O362" s="295">
        <f t="shared" si="107"/>
        <v>30</v>
      </c>
      <c r="P362" s="270">
        <f t="shared" si="109"/>
        <v>0.27954196579473739</v>
      </c>
    </row>
    <row r="363" spans="1:16" x14ac:dyDescent="0.25">
      <c r="A363" s="60" t="s">
        <v>12</v>
      </c>
      <c r="B363" s="298">
        <v>2117</v>
      </c>
      <c r="C363" s="298">
        <v>2117</v>
      </c>
      <c r="D363" s="298">
        <v>2201</v>
      </c>
      <c r="E363" s="298">
        <v>2201</v>
      </c>
      <c r="F363" s="275">
        <f t="shared" si="108"/>
        <v>0</v>
      </c>
      <c r="G363" s="297">
        <f t="shared" si="104"/>
        <v>0</v>
      </c>
      <c r="H363" s="275">
        <f t="shared" si="105"/>
        <v>1.7072205890337644E-2</v>
      </c>
      <c r="I363" s="277"/>
      <c r="J363" s="298">
        <v>2117</v>
      </c>
      <c r="K363" s="298">
        <v>2117</v>
      </c>
      <c r="L363" s="298">
        <v>2201</v>
      </c>
      <c r="M363" s="298">
        <v>2201</v>
      </c>
      <c r="N363" s="275">
        <f t="shared" si="106"/>
        <v>0</v>
      </c>
      <c r="O363" s="297">
        <f t="shared" si="107"/>
        <v>0</v>
      </c>
      <c r="P363" s="275">
        <f t="shared" si="109"/>
        <v>1.7063867396461631E-2</v>
      </c>
    </row>
    <row r="364" spans="1:16" x14ac:dyDescent="0.25">
      <c r="A364" s="31" t="s">
        <v>8</v>
      </c>
      <c r="B364" s="298">
        <v>21601</v>
      </c>
      <c r="C364" s="298">
        <v>21076</v>
      </c>
      <c r="D364" s="298">
        <v>21540</v>
      </c>
      <c r="E364" s="298">
        <v>21803</v>
      </c>
      <c r="F364" s="237">
        <f t="shared" si="108"/>
        <v>1.22098421541319E-2</v>
      </c>
      <c r="G364" s="299">
        <f t="shared" si="104"/>
        <v>263</v>
      </c>
      <c r="H364" s="237">
        <f t="shared" si="105"/>
        <v>0.16911644935349007</v>
      </c>
      <c r="I364" s="281"/>
      <c r="J364" s="298">
        <v>21644</v>
      </c>
      <c r="K364" s="298">
        <v>21236</v>
      </c>
      <c r="L364" s="298">
        <v>21532</v>
      </c>
      <c r="M364" s="298">
        <v>21810</v>
      </c>
      <c r="N364" s="237">
        <f t="shared" si="106"/>
        <v>1.2911016161991418E-2</v>
      </c>
      <c r="O364" s="299">
        <f t="shared" si="107"/>
        <v>278</v>
      </c>
      <c r="P364" s="237">
        <f t="shared" si="109"/>
        <v>0.16908811809033539</v>
      </c>
    </row>
    <row r="365" spans="1:16" x14ac:dyDescent="0.25">
      <c r="A365" s="31" t="s">
        <v>9</v>
      </c>
      <c r="B365" s="298">
        <v>9325</v>
      </c>
      <c r="C365" s="298">
        <v>9384</v>
      </c>
      <c r="D365" s="298">
        <v>8771</v>
      </c>
      <c r="E365" s="298">
        <v>8375</v>
      </c>
      <c r="F365" s="237">
        <f t="shared" si="108"/>
        <v>-4.5148785771291777E-2</v>
      </c>
      <c r="G365" s="299">
        <f t="shared" si="104"/>
        <v>-396</v>
      </c>
      <c r="H365" s="237">
        <f t="shared" si="105"/>
        <v>6.4961255943470131E-2</v>
      </c>
      <c r="I365" s="281"/>
      <c r="J365" s="298">
        <v>9325</v>
      </c>
      <c r="K365" s="298">
        <v>9384</v>
      </c>
      <c r="L365" s="298">
        <v>8771</v>
      </c>
      <c r="M365" s="298">
        <v>8461</v>
      </c>
      <c r="N365" s="237">
        <f t="shared" si="106"/>
        <v>-3.5343746437122348E-2</v>
      </c>
      <c r="O365" s="299">
        <f t="shared" si="107"/>
        <v>-310</v>
      </c>
      <c r="P365" s="237">
        <f t="shared" si="109"/>
        <v>6.5596266261454733E-2</v>
      </c>
    </row>
    <row r="366" spans="1:16" x14ac:dyDescent="0.25">
      <c r="A366" s="63" t="s">
        <v>10</v>
      </c>
      <c r="B366" s="300">
        <v>3429</v>
      </c>
      <c r="C366" s="300">
        <v>3409</v>
      </c>
      <c r="D366" s="300">
        <v>3524</v>
      </c>
      <c r="E366" s="300">
        <v>3548</v>
      </c>
      <c r="F366" s="250">
        <f t="shared" si="108"/>
        <v>6.8104426787740646E-3</v>
      </c>
      <c r="G366" s="302">
        <f t="shared" si="104"/>
        <v>24</v>
      </c>
      <c r="H366" s="250">
        <f t="shared" si="105"/>
        <v>2.7520302816409794E-2</v>
      </c>
      <c r="I366" s="290"/>
      <c r="J366" s="300">
        <v>3421</v>
      </c>
      <c r="K366" s="300">
        <v>3402</v>
      </c>
      <c r="L366" s="300">
        <v>3523</v>
      </c>
      <c r="M366" s="300">
        <v>3585</v>
      </c>
      <c r="N366" s="250">
        <f t="shared" si="106"/>
        <v>1.7598637524836702E-2</v>
      </c>
      <c r="O366" s="302">
        <f t="shared" si="107"/>
        <v>62</v>
      </c>
      <c r="P366" s="250">
        <f t="shared" si="109"/>
        <v>2.7793714046485667E-2</v>
      </c>
    </row>
    <row r="367" spans="1:16" ht="21" x14ac:dyDescent="0.35">
      <c r="A367" s="291" t="s">
        <v>80</v>
      </c>
      <c r="B367" s="291"/>
      <c r="C367" s="291"/>
      <c r="D367" s="291"/>
      <c r="E367" s="291"/>
      <c r="F367" s="291"/>
      <c r="G367" s="291"/>
      <c r="H367" s="291"/>
      <c r="I367" s="291"/>
      <c r="J367" s="291"/>
      <c r="K367" s="291"/>
      <c r="L367" s="291"/>
      <c r="M367" s="291"/>
      <c r="N367" s="291"/>
      <c r="O367" s="291"/>
      <c r="P367" s="291"/>
    </row>
    <row r="368" spans="1:16" x14ac:dyDescent="0.25">
      <c r="A368" s="67"/>
      <c r="B368" s="11" t="s">
        <v>145</v>
      </c>
      <c r="C368" s="12"/>
      <c r="D368" s="12"/>
      <c r="E368" s="12"/>
      <c r="F368" s="12"/>
      <c r="G368" s="12"/>
      <c r="H368" s="12"/>
      <c r="I368" s="259"/>
      <c r="J368" s="11" t="str">
        <f>$J$324</f>
        <v>acumulado abril (promedio del periodo acumulado)</v>
      </c>
      <c r="K368" s="12"/>
      <c r="L368" s="12"/>
      <c r="M368" s="12"/>
      <c r="N368" s="12"/>
      <c r="O368" s="12"/>
      <c r="P368" s="13"/>
    </row>
    <row r="369" spans="1:16" x14ac:dyDescent="0.25">
      <c r="A369" s="15"/>
      <c r="B369" s="97">
        <f>B$6</f>
        <v>2023</v>
      </c>
      <c r="C369" s="97">
        <f>C$6</f>
        <v>2024</v>
      </c>
      <c r="D369" s="97">
        <f>D$6</f>
        <v>2025</v>
      </c>
      <c r="E369" s="97">
        <f>E$6</f>
        <v>2026</v>
      </c>
      <c r="F369" s="97" t="str">
        <f>CONCATENATE("var ",RIGHT(E369,2),"/",RIGHT(D369,2))</f>
        <v>var 26/25</v>
      </c>
      <c r="G369" s="97" t="str">
        <f>CONCATENATE("dif ",RIGHT(E369,2),"-",RIGHT(D369,2))</f>
        <v>dif 26-25</v>
      </c>
      <c r="H369" s="97" t="str">
        <f>CONCATENATE("cuota ",RIGHT(E369,2))</f>
        <v>cuota 26</v>
      </c>
      <c r="I369" s="261"/>
      <c r="J369" s="97">
        <f>J$6</f>
        <v>2023</v>
      </c>
      <c r="K369" s="97">
        <f>K$6</f>
        <v>2024</v>
      </c>
      <c r="L369" s="97">
        <f>L$6</f>
        <v>2025</v>
      </c>
      <c r="M369" s="97">
        <f>M$6</f>
        <v>2026</v>
      </c>
      <c r="N369" s="97" t="str">
        <f>CONCATENATE("var ",RIGHT(M369,2),"/",RIGHT(L369,2))</f>
        <v>var 26/25</v>
      </c>
      <c r="O369" s="97" t="str">
        <f>CONCATENATE("dif ",RIGHT(M369,2),"-",RIGHT(L369,2))</f>
        <v>dif 26-25</v>
      </c>
      <c r="P369" s="97" t="str">
        <f>CONCATENATE("cuota ",RIGHT(M369,2))</f>
        <v>cuota 26</v>
      </c>
    </row>
    <row r="370" spans="1:16" x14ac:dyDescent="0.25">
      <c r="A370" s="262" t="s">
        <v>48</v>
      </c>
      <c r="B370" s="292">
        <v>125206</v>
      </c>
      <c r="C370" s="292">
        <v>126945</v>
      </c>
      <c r="D370" s="292">
        <v>124624</v>
      </c>
      <c r="E370" s="292">
        <v>128923</v>
      </c>
      <c r="F370" s="264">
        <f t="shared" ref="F370:F380" si="110">E370/D370-1</f>
        <v>3.4495763255873557E-2</v>
      </c>
      <c r="G370" s="293">
        <f t="shared" ref="G370:G380" si="111">E370-D370</f>
        <v>4299</v>
      </c>
      <c r="H370" s="264">
        <f t="shared" ref="H370:H380" si="112">E370/$E$370</f>
        <v>1</v>
      </c>
      <c r="I370" s="266"/>
      <c r="J370" s="292">
        <v>125943</v>
      </c>
      <c r="K370" s="292">
        <v>127415</v>
      </c>
      <c r="L370" s="292">
        <v>126193</v>
      </c>
      <c r="M370" s="292">
        <v>128986</v>
      </c>
      <c r="N370" s="264">
        <f t="shared" ref="N370:N380" si="113">M370/L370-1</f>
        <v>2.2132764891871881E-2</v>
      </c>
      <c r="O370" s="293">
        <f t="shared" ref="O370:O380" si="114">M370-L370</f>
        <v>2793</v>
      </c>
      <c r="P370" s="264">
        <f>M370/$M$370</f>
        <v>1</v>
      </c>
    </row>
    <row r="371" spans="1:16" x14ac:dyDescent="0.25">
      <c r="A371" s="88" t="s">
        <v>49</v>
      </c>
      <c r="B371" s="298">
        <v>45736</v>
      </c>
      <c r="C371" s="298">
        <v>46121</v>
      </c>
      <c r="D371" s="296">
        <v>44735</v>
      </c>
      <c r="E371" s="298">
        <v>46724</v>
      </c>
      <c r="F371" s="237">
        <f t="shared" si="110"/>
        <v>4.446183078126742E-2</v>
      </c>
      <c r="G371" s="299">
        <f t="shared" si="111"/>
        <v>1989</v>
      </c>
      <c r="H371" s="237">
        <f t="shared" si="112"/>
        <v>0.36241787733763564</v>
      </c>
      <c r="I371" s="281"/>
      <c r="J371" s="298">
        <v>45871</v>
      </c>
      <c r="K371" s="298">
        <v>46482</v>
      </c>
      <c r="L371" s="298">
        <v>45056</v>
      </c>
      <c r="M371" s="298">
        <v>46983</v>
      </c>
      <c r="N371" s="237">
        <f t="shared" si="113"/>
        <v>4.2768998579545414E-2</v>
      </c>
      <c r="O371" s="299">
        <f t="shared" si="114"/>
        <v>1927</v>
      </c>
      <c r="P371" s="237">
        <f t="shared" ref="P371:P380" si="115">M371/$M$370</f>
        <v>0.36424883320670459</v>
      </c>
    </row>
    <row r="372" spans="1:16" x14ac:dyDescent="0.25">
      <c r="A372" s="31" t="s">
        <v>50</v>
      </c>
      <c r="B372" s="298">
        <v>37203</v>
      </c>
      <c r="C372" s="298">
        <v>37697</v>
      </c>
      <c r="D372" s="298">
        <v>37015</v>
      </c>
      <c r="E372" s="298">
        <v>37640</v>
      </c>
      <c r="F372" s="237">
        <f t="shared" si="110"/>
        <v>1.6885046602728604E-2</v>
      </c>
      <c r="G372" s="299">
        <f t="shared" si="111"/>
        <v>625</v>
      </c>
      <c r="H372" s="237">
        <f t="shared" si="112"/>
        <v>0.29195721477160785</v>
      </c>
      <c r="I372" s="281"/>
      <c r="J372" s="298">
        <v>37678</v>
      </c>
      <c r="K372" s="298">
        <v>37879</v>
      </c>
      <c r="L372" s="298">
        <v>37661</v>
      </c>
      <c r="M372" s="298">
        <v>37693</v>
      </c>
      <c r="N372" s="237">
        <f t="shared" si="113"/>
        <v>8.4968535089346986E-4</v>
      </c>
      <c r="O372" s="299">
        <f t="shared" si="114"/>
        <v>32</v>
      </c>
      <c r="P372" s="237">
        <f t="shared" si="115"/>
        <v>0.2922255128463554</v>
      </c>
    </row>
    <row r="373" spans="1:16" x14ac:dyDescent="0.25">
      <c r="A373" s="31" t="s">
        <v>52</v>
      </c>
      <c r="B373" s="298">
        <v>19226</v>
      </c>
      <c r="C373" s="298">
        <v>20140</v>
      </c>
      <c r="D373" s="298">
        <v>19545</v>
      </c>
      <c r="E373" s="298">
        <v>21245</v>
      </c>
      <c r="F373" s="237">
        <f t="shared" si="110"/>
        <v>8.6978766948068609E-2</v>
      </c>
      <c r="G373" s="299">
        <f t="shared" si="111"/>
        <v>1700</v>
      </c>
      <c r="H373" s="237">
        <f t="shared" si="112"/>
        <v>0.16478828447988333</v>
      </c>
      <c r="I373" s="281"/>
      <c r="J373" s="298">
        <v>19185</v>
      </c>
      <c r="K373" s="298">
        <v>19954</v>
      </c>
      <c r="L373" s="298">
        <v>20127</v>
      </c>
      <c r="M373" s="298">
        <v>20912</v>
      </c>
      <c r="N373" s="237">
        <f t="shared" si="113"/>
        <v>3.9002335171659963E-2</v>
      </c>
      <c r="O373" s="299">
        <f t="shared" si="114"/>
        <v>785</v>
      </c>
      <c r="P373" s="237">
        <f t="shared" si="115"/>
        <v>0.16212612221481401</v>
      </c>
    </row>
    <row r="374" spans="1:16" x14ac:dyDescent="0.25">
      <c r="A374" s="31" t="s">
        <v>53</v>
      </c>
      <c r="B374" s="298">
        <v>4791</v>
      </c>
      <c r="C374" s="298">
        <v>4797</v>
      </c>
      <c r="D374" s="298">
        <v>4863</v>
      </c>
      <c r="E374" s="298">
        <v>4635</v>
      </c>
      <c r="F374" s="237">
        <f t="shared" si="110"/>
        <v>-4.6884639111659521E-2</v>
      </c>
      <c r="G374" s="299">
        <f t="shared" si="111"/>
        <v>-228</v>
      </c>
      <c r="H374" s="237">
        <f t="shared" si="112"/>
        <v>3.5951692095281679E-2</v>
      </c>
      <c r="I374" s="281"/>
      <c r="J374" s="298">
        <v>4791</v>
      </c>
      <c r="K374" s="298">
        <v>4797</v>
      </c>
      <c r="L374" s="298">
        <v>4863</v>
      </c>
      <c r="M374" s="298">
        <v>4635</v>
      </c>
      <c r="N374" s="237">
        <f t="shared" si="113"/>
        <v>-4.6884639111659521E-2</v>
      </c>
      <c r="O374" s="299">
        <f t="shared" si="114"/>
        <v>-228</v>
      </c>
      <c r="P374" s="237">
        <f t="shared" si="115"/>
        <v>3.5934132386460545E-2</v>
      </c>
    </row>
    <row r="375" spans="1:16" x14ac:dyDescent="0.25">
      <c r="A375" s="31" t="s">
        <v>54</v>
      </c>
      <c r="B375" s="298">
        <v>2855</v>
      </c>
      <c r="C375" s="298">
        <v>2773</v>
      </c>
      <c r="D375" s="298">
        <v>2679</v>
      </c>
      <c r="E375" s="298">
        <v>3005</v>
      </c>
      <c r="F375" s="237">
        <f t="shared" si="110"/>
        <v>0.12168719671519224</v>
      </c>
      <c r="G375" s="299">
        <f t="shared" si="111"/>
        <v>326</v>
      </c>
      <c r="H375" s="237">
        <f t="shared" si="112"/>
        <v>2.3308486460910775E-2</v>
      </c>
      <c r="I375" s="281"/>
      <c r="J375" s="298">
        <v>2843</v>
      </c>
      <c r="K375" s="298">
        <v>2773</v>
      </c>
      <c r="L375" s="298">
        <v>2679</v>
      </c>
      <c r="M375" s="298">
        <v>2991</v>
      </c>
      <c r="N375" s="237">
        <f t="shared" si="113"/>
        <v>0.1164613661814109</v>
      </c>
      <c r="O375" s="299">
        <f t="shared" si="114"/>
        <v>312</v>
      </c>
      <c r="P375" s="237">
        <f t="shared" si="115"/>
        <v>2.3188563099871305E-2</v>
      </c>
    </row>
    <row r="376" spans="1:16" x14ac:dyDescent="0.25">
      <c r="A376" s="31" t="s">
        <v>55</v>
      </c>
      <c r="B376" s="298">
        <v>663</v>
      </c>
      <c r="C376" s="298">
        <v>673</v>
      </c>
      <c r="D376" s="298">
        <v>673</v>
      </c>
      <c r="E376" s="298">
        <v>677</v>
      </c>
      <c r="F376" s="237">
        <f t="shared" si="110"/>
        <v>5.9435364041604544E-3</v>
      </c>
      <c r="G376" s="299">
        <f t="shared" si="111"/>
        <v>4</v>
      </c>
      <c r="H376" s="237">
        <f t="shared" si="112"/>
        <v>5.2511964505945414E-3</v>
      </c>
      <c r="I376" s="281"/>
      <c r="J376" s="298">
        <v>663</v>
      </c>
      <c r="K376" s="298">
        <v>673</v>
      </c>
      <c r="L376" s="298">
        <v>673</v>
      </c>
      <c r="M376" s="298">
        <v>674</v>
      </c>
      <c r="N376" s="237">
        <f t="shared" si="113"/>
        <v>1.4858841010401136E-3</v>
      </c>
      <c r="O376" s="299">
        <f t="shared" si="114"/>
        <v>1</v>
      </c>
      <c r="P376" s="237">
        <f t="shared" si="115"/>
        <v>5.2253732963267333E-3</v>
      </c>
    </row>
    <row r="377" spans="1:16" x14ac:dyDescent="0.25">
      <c r="A377" s="31" t="s">
        <v>56</v>
      </c>
      <c r="B377" s="298">
        <v>6177</v>
      </c>
      <c r="C377" s="298">
        <v>6415</v>
      </c>
      <c r="D377" s="298">
        <v>6497</v>
      </c>
      <c r="E377" s="298">
        <v>6393</v>
      </c>
      <c r="F377" s="237">
        <f t="shared" si="110"/>
        <v>-1.6007388025242375E-2</v>
      </c>
      <c r="G377" s="299">
        <f t="shared" si="111"/>
        <v>-104</v>
      </c>
      <c r="H377" s="237">
        <f t="shared" si="112"/>
        <v>4.9587738417505023E-2</v>
      </c>
      <c r="I377" s="281"/>
      <c r="J377" s="298">
        <v>6355</v>
      </c>
      <c r="K377" s="298">
        <v>6415</v>
      </c>
      <c r="L377" s="298">
        <v>6497</v>
      </c>
      <c r="M377" s="298">
        <v>6471</v>
      </c>
      <c r="N377" s="237">
        <f t="shared" si="113"/>
        <v>-4.001847006310566E-3</v>
      </c>
      <c r="O377" s="299">
        <f t="shared" si="114"/>
        <v>-26</v>
      </c>
      <c r="P377" s="237">
        <f t="shared" si="115"/>
        <v>5.0168235312359484E-2</v>
      </c>
    </row>
    <row r="378" spans="1:16" x14ac:dyDescent="0.25">
      <c r="A378" s="31" t="s">
        <v>51</v>
      </c>
      <c r="B378" s="298">
        <v>912</v>
      </c>
      <c r="C378" s="298">
        <v>912</v>
      </c>
      <c r="D378" s="298">
        <v>916</v>
      </c>
      <c r="E378" s="298">
        <v>905</v>
      </c>
      <c r="F378" s="237">
        <f t="shared" si="110"/>
        <v>-1.2008733624454093E-2</v>
      </c>
      <c r="G378" s="299">
        <f t="shared" si="111"/>
        <v>-11</v>
      </c>
      <c r="H378" s="237">
        <f t="shared" si="112"/>
        <v>7.0196939258316982E-3</v>
      </c>
      <c r="I378" s="281"/>
      <c r="J378" s="298">
        <v>912</v>
      </c>
      <c r="K378" s="298">
        <v>912</v>
      </c>
      <c r="L378" s="298">
        <v>915</v>
      </c>
      <c r="M378" s="298">
        <v>905</v>
      </c>
      <c r="N378" s="237">
        <f t="shared" si="113"/>
        <v>-1.0928961748633892E-2</v>
      </c>
      <c r="O378" s="299">
        <f t="shared" si="114"/>
        <v>-10</v>
      </c>
      <c r="P378" s="237">
        <f t="shared" si="115"/>
        <v>7.0162653311212067E-3</v>
      </c>
    </row>
    <row r="379" spans="1:16" x14ac:dyDescent="0.25">
      <c r="A379" s="52" t="s">
        <v>57</v>
      </c>
      <c r="B379" s="298">
        <v>4562</v>
      </c>
      <c r="C379" s="298">
        <v>4307</v>
      </c>
      <c r="D379" s="298">
        <v>4616</v>
      </c>
      <c r="E379" s="298">
        <v>4586</v>
      </c>
      <c r="F379" s="237">
        <f t="shared" si="110"/>
        <v>-6.4991334488734287E-3</v>
      </c>
      <c r="G379" s="299">
        <f t="shared" si="111"/>
        <v>-30</v>
      </c>
      <c r="H379" s="237">
        <f t="shared" si="112"/>
        <v>3.5571620269463165E-2</v>
      </c>
      <c r="I379" s="281"/>
      <c r="J379" s="298">
        <v>4562</v>
      </c>
      <c r="K379" s="298">
        <v>4434</v>
      </c>
      <c r="L379" s="298">
        <v>4616</v>
      </c>
      <c r="M379" s="298">
        <v>4608</v>
      </c>
      <c r="N379" s="237">
        <f t="shared" si="113"/>
        <v>-1.7331022530329143E-3</v>
      </c>
      <c r="O379" s="299">
        <f t="shared" si="114"/>
        <v>-8</v>
      </c>
      <c r="P379" s="237">
        <f t="shared" si="115"/>
        <v>3.572480734343262E-2</v>
      </c>
    </row>
    <row r="380" spans="1:16" x14ac:dyDescent="0.25">
      <c r="A380" s="38" t="s">
        <v>58</v>
      </c>
      <c r="B380" s="298">
        <v>3081</v>
      </c>
      <c r="C380" s="298">
        <v>3110</v>
      </c>
      <c r="D380" s="298">
        <v>3085</v>
      </c>
      <c r="E380" s="298">
        <v>3113</v>
      </c>
      <c r="F380" s="237">
        <f t="shared" si="110"/>
        <v>9.0761750405186081E-3</v>
      </c>
      <c r="G380" s="299">
        <f t="shared" si="111"/>
        <v>28</v>
      </c>
      <c r="H380" s="237">
        <f t="shared" si="112"/>
        <v>2.4146195791286271E-2</v>
      </c>
      <c r="I380" s="281"/>
      <c r="J380" s="298">
        <v>3081</v>
      </c>
      <c r="K380" s="298">
        <v>3095</v>
      </c>
      <c r="L380" s="298">
        <v>3106</v>
      </c>
      <c r="M380" s="298">
        <v>3113</v>
      </c>
      <c r="N380" s="237">
        <f t="shared" si="113"/>
        <v>2.2537025112685516E-3</v>
      </c>
      <c r="O380" s="299">
        <f t="shared" si="114"/>
        <v>7</v>
      </c>
      <c r="P380" s="237">
        <f t="shared" si="115"/>
        <v>2.413440218318267E-2</v>
      </c>
    </row>
    <row r="381" spans="1:16" ht="21" x14ac:dyDescent="0.35">
      <c r="A381" s="258" t="s">
        <v>81</v>
      </c>
      <c r="B381" s="258"/>
      <c r="C381" s="258"/>
      <c r="D381" s="258"/>
      <c r="E381" s="258"/>
      <c r="F381" s="258"/>
      <c r="G381" s="258"/>
      <c r="H381" s="258"/>
      <c r="I381" s="258"/>
      <c r="J381" s="258"/>
      <c r="K381" s="258"/>
      <c r="L381" s="258"/>
      <c r="M381" s="258"/>
      <c r="N381" s="258"/>
      <c r="O381" s="258"/>
      <c r="P381" s="258"/>
    </row>
  </sheetData>
  <mergeCells count="78">
    <mergeCell ref="A381:P381"/>
    <mergeCell ref="A352:P352"/>
    <mergeCell ref="B353:H353"/>
    <mergeCell ref="J353:P353"/>
    <mergeCell ref="A367:P367"/>
    <mergeCell ref="B368:H368"/>
    <mergeCell ref="J368:P368"/>
    <mergeCell ref="A323:P323"/>
    <mergeCell ref="B324:H324"/>
    <mergeCell ref="J324:P324"/>
    <mergeCell ref="A338:P338"/>
    <mergeCell ref="B339:H339"/>
    <mergeCell ref="J339:P339"/>
    <mergeCell ref="A306:P306"/>
    <mergeCell ref="A307:P307"/>
    <mergeCell ref="B308:H308"/>
    <mergeCell ref="J308:P308"/>
    <mergeCell ref="A321:P321"/>
    <mergeCell ref="A322:P322"/>
    <mergeCell ref="A276:P276"/>
    <mergeCell ref="B277:H277"/>
    <mergeCell ref="J277:P277"/>
    <mergeCell ref="A290:P290"/>
    <mergeCell ref="A291:P291"/>
    <mergeCell ref="B292:H292"/>
    <mergeCell ref="J292:P292"/>
    <mergeCell ref="B247:H247"/>
    <mergeCell ref="J247:P247"/>
    <mergeCell ref="A260:P260"/>
    <mergeCell ref="B261:H261"/>
    <mergeCell ref="J261:P261"/>
    <mergeCell ref="A275:P275"/>
    <mergeCell ref="A229:P229"/>
    <mergeCell ref="A230:P230"/>
    <mergeCell ref="B231:H231"/>
    <mergeCell ref="J231:P231"/>
    <mergeCell ref="A245:P245"/>
    <mergeCell ref="A246:P246"/>
    <mergeCell ref="A199:P199"/>
    <mergeCell ref="B200:H200"/>
    <mergeCell ref="J200:P200"/>
    <mergeCell ref="A214:P214"/>
    <mergeCell ref="A215:P215"/>
    <mergeCell ref="B216:H216"/>
    <mergeCell ref="J216:P216"/>
    <mergeCell ref="A149:P149"/>
    <mergeCell ref="A150:P150"/>
    <mergeCell ref="B151:H151"/>
    <mergeCell ref="J151:P151"/>
    <mergeCell ref="A185:P185"/>
    <mergeCell ref="B186:H186"/>
    <mergeCell ref="J186:P186"/>
    <mergeCell ref="A120:P120"/>
    <mergeCell ref="B121:H121"/>
    <mergeCell ref="J121:P121"/>
    <mergeCell ref="A134:P134"/>
    <mergeCell ref="B135:H135"/>
    <mergeCell ref="J135:P135"/>
    <mergeCell ref="A69:P69"/>
    <mergeCell ref="B70:H70"/>
    <mergeCell ref="J70:P70"/>
    <mergeCell ref="A84:P84"/>
    <mergeCell ref="A85:P85"/>
    <mergeCell ref="B86:H86"/>
    <mergeCell ref="J86:P86"/>
    <mergeCell ref="A19:P19"/>
    <mergeCell ref="A20:P20"/>
    <mergeCell ref="B21:H21"/>
    <mergeCell ref="J21:P21"/>
    <mergeCell ref="A55:P55"/>
    <mergeCell ref="B56:H56"/>
    <mergeCell ref="J56:P56"/>
    <mergeCell ref="A1:P1"/>
    <mergeCell ref="A2:P2"/>
    <mergeCell ref="A3:P3"/>
    <mergeCell ref="A4:P4"/>
    <mergeCell ref="B5:H5"/>
    <mergeCell ref="J5:P5"/>
  </mergeCells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17610-D171-4D20-B9F2-508F70AFDECC}">
  <sheetPr codeName="Hoja15"/>
  <dimension ref="A1:V411"/>
  <sheetViews>
    <sheetView workbookViewId="0">
      <selection activeCell="B7" sqref="B7"/>
    </sheetView>
  </sheetViews>
  <sheetFormatPr baseColWidth="10" defaultColWidth="0" defaultRowHeight="15" customHeight="1" zeroHeight="1" x14ac:dyDescent="0.25"/>
  <cols>
    <col min="1" max="1" width="29.85546875" style="303" bestFit="1" customWidth="1"/>
    <col min="2" max="5" width="11.42578125" style="339" customWidth="1"/>
    <col min="6" max="6" width="12.28515625" style="339" customWidth="1"/>
    <col min="7" max="7" width="12.7109375" style="339" customWidth="1"/>
    <col min="8" max="8" width="11.42578125" style="339" customWidth="1"/>
    <col min="9" max="9" width="1.28515625" style="339" customWidth="1"/>
    <col min="10" max="12" width="12.5703125" style="339" customWidth="1"/>
    <col min="13" max="14" width="11.42578125" style="339" customWidth="1"/>
    <col min="15" max="15" width="14" style="339" customWidth="1"/>
    <col min="16" max="16" width="11.42578125" style="339" customWidth="1"/>
    <col min="17" max="20" width="11.42578125" hidden="1" customWidth="1"/>
    <col min="21" max="21" width="24" hidden="1" customWidth="1"/>
    <col min="22" max="16384" width="11.42578125" hidden="1"/>
  </cols>
  <sheetData>
    <row r="1" spans="1:22" ht="5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2" ht="21" x14ac:dyDescent="0.35">
      <c r="A2" s="304" t="s">
        <v>82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</row>
    <row r="3" spans="1:22" ht="21" x14ac:dyDescent="0.25">
      <c r="A3" s="4" t="s">
        <v>83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22" ht="21" x14ac:dyDescent="0.35">
      <c r="A4" s="305" t="s">
        <v>84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</row>
    <row r="5" spans="1:22" x14ac:dyDescent="0.25">
      <c r="A5" s="67"/>
      <c r="B5" s="11" t="s">
        <v>145</v>
      </c>
      <c r="C5" s="12"/>
      <c r="D5" s="12"/>
      <c r="E5" s="12"/>
      <c r="F5" s="12"/>
      <c r="G5" s="12"/>
      <c r="H5" s="13"/>
      <c r="I5" s="306"/>
      <c r="J5" s="11" t="str">
        <f>CONCATENATE("acumulado ",B5)</f>
        <v>acumulado abril</v>
      </c>
      <c r="K5" s="12"/>
      <c r="L5" s="12"/>
      <c r="M5" s="12"/>
      <c r="N5" s="12"/>
      <c r="O5" s="12"/>
      <c r="P5" s="13"/>
    </row>
    <row r="6" spans="1:22" x14ac:dyDescent="0.25">
      <c r="A6" s="15"/>
      <c r="B6" s="17">
        <v>2023</v>
      </c>
      <c r="C6" s="17">
        <v>2024</v>
      </c>
      <c r="D6" s="17">
        <v>2025</v>
      </c>
      <c r="E6" s="17">
        <v>2026</v>
      </c>
      <c r="F6" s="17" t="str">
        <f>CONCATENATE("var ",RIGHT(E6,2),"/",RIGHT(D6,2))</f>
        <v>var 26/25</v>
      </c>
      <c r="G6" s="17" t="str">
        <f>CONCATENATE("dif ",RIGHT(E6,2),"-",RIGHT(D6,2))</f>
        <v>dif 26-25</v>
      </c>
      <c r="H6" s="17" t="str">
        <f>CONCATENATE("cuota ",RIGHT(E6,2))</f>
        <v>cuota 26</v>
      </c>
      <c r="I6" s="306"/>
      <c r="J6" s="17">
        <v>2023</v>
      </c>
      <c r="K6" s="17">
        <v>2024</v>
      </c>
      <c r="L6" s="17">
        <v>2025</v>
      </c>
      <c r="M6" s="17">
        <v>2026</v>
      </c>
      <c r="N6" s="17" t="str">
        <f>CONCATENATE("var ",RIGHT(M6,2),"/",RIGHT(L6,2))</f>
        <v>var 26/25</v>
      </c>
      <c r="O6" s="17" t="str">
        <f>CONCATENATE("dif ",RIGHT(M6,2),"-",RIGHT(L6,2))</f>
        <v>dif 26-25</v>
      </c>
      <c r="P6" s="17" t="str">
        <f>CONCATENATE("cuota ",RIGHT(M6,2))</f>
        <v>cuota 26</v>
      </c>
      <c r="V6" s="307"/>
    </row>
    <row r="7" spans="1:22" x14ac:dyDescent="0.25">
      <c r="A7" s="308" t="s">
        <v>85</v>
      </c>
      <c r="B7" s="309">
        <v>745503</v>
      </c>
      <c r="C7" s="309">
        <v>790249</v>
      </c>
      <c r="D7" s="309">
        <v>857507</v>
      </c>
      <c r="E7" s="309">
        <v>815697</v>
      </c>
      <c r="F7" s="310">
        <f>IFERROR(E7/D7-1,"-")</f>
        <v>-4.8757619471327951E-2</v>
      </c>
      <c r="G7" s="309">
        <f>IFERROR(E7-D7,"-")</f>
        <v>-41810</v>
      </c>
      <c r="H7" s="310">
        <f>E7/$E$7</f>
        <v>1</v>
      </c>
      <c r="I7" s="311"/>
      <c r="J7" s="309">
        <v>3028313</v>
      </c>
      <c r="K7" s="309">
        <v>3385168</v>
      </c>
      <c r="L7" s="309">
        <v>3555051</v>
      </c>
      <c r="M7" s="309">
        <v>3526801</v>
      </c>
      <c r="N7" s="310">
        <f>IFERROR(M7/L7-1,"-")</f>
        <v>-7.9464401495225045E-3</v>
      </c>
      <c r="O7" s="309">
        <f>IFERROR(M7-L7,"-")</f>
        <v>-28250</v>
      </c>
      <c r="P7" s="310">
        <f>M7/$M$7</f>
        <v>1</v>
      </c>
      <c r="V7" s="312"/>
    </row>
    <row r="8" spans="1:22" x14ac:dyDescent="0.25">
      <c r="A8" s="313" t="s">
        <v>86</v>
      </c>
      <c r="B8" s="314">
        <v>684214</v>
      </c>
      <c r="C8" s="314">
        <v>738324</v>
      </c>
      <c r="D8" s="314">
        <v>801938</v>
      </c>
      <c r="E8" s="314">
        <v>764671</v>
      </c>
      <c r="F8" s="315">
        <f>IFERROR(E8/D8-1,"-")</f>
        <v>-4.6471173581997594E-2</v>
      </c>
      <c r="G8" s="314">
        <f>IFERROR(E8-D8,"-")</f>
        <v>-37267</v>
      </c>
      <c r="H8" s="315">
        <f>E8/$E$7</f>
        <v>0.93744490907775802</v>
      </c>
      <c r="I8" s="306"/>
      <c r="J8" s="314">
        <v>2739625</v>
      </c>
      <c r="K8" s="314">
        <v>3098808</v>
      </c>
      <c r="L8" s="314">
        <v>3270411</v>
      </c>
      <c r="M8" s="314">
        <v>3253195</v>
      </c>
      <c r="N8" s="315">
        <f>IFERROR(M8/L8-1,"-")</f>
        <v>-5.2641701608757696E-3</v>
      </c>
      <c r="O8" s="314">
        <f>IFERROR(M8-L8,"-")</f>
        <v>-17216</v>
      </c>
      <c r="P8" s="315">
        <f>M8/$M$7</f>
        <v>0.92242091345669919</v>
      </c>
    </row>
    <row r="9" spans="1:22" x14ac:dyDescent="0.25">
      <c r="A9" s="313" t="s">
        <v>87</v>
      </c>
      <c r="B9" s="314">
        <v>61289</v>
      </c>
      <c r="C9" s="314">
        <v>51925</v>
      </c>
      <c r="D9" s="314">
        <v>55569</v>
      </c>
      <c r="E9" s="314">
        <v>51026</v>
      </c>
      <c r="F9" s="315">
        <f>IFERROR(E9/D9-1,"-")</f>
        <v>-8.1754215479853842E-2</v>
      </c>
      <c r="G9" s="314">
        <f>IFERROR(E9-D9,"-")</f>
        <v>-4543</v>
      </c>
      <c r="H9" s="315">
        <f>E9/$E$7</f>
        <v>6.2555090922241957E-2</v>
      </c>
      <c r="I9" s="306"/>
      <c r="J9" s="314">
        <v>288688</v>
      </c>
      <c r="K9" s="314">
        <v>286360</v>
      </c>
      <c r="L9" s="314">
        <v>284640</v>
      </c>
      <c r="M9" s="314">
        <v>273606</v>
      </c>
      <c r="N9" s="315">
        <f>IFERROR(M9/L9-1,"-")</f>
        <v>-3.8764755480607094E-2</v>
      </c>
      <c r="O9" s="314">
        <f>IFERROR(M9-L9,"-")</f>
        <v>-11034</v>
      </c>
      <c r="P9" s="315">
        <f>M9/$M$7</f>
        <v>7.7579086543300854E-2</v>
      </c>
    </row>
    <row r="10" spans="1:22" ht="21" x14ac:dyDescent="0.35">
      <c r="A10" s="305" t="s">
        <v>88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</row>
    <row r="11" spans="1:22" x14ac:dyDescent="0.25">
      <c r="A11" s="67"/>
      <c r="B11" s="11" t="s">
        <v>145</v>
      </c>
      <c r="C11" s="12"/>
      <c r="D11" s="12"/>
      <c r="E11" s="12"/>
      <c r="F11" s="12"/>
      <c r="G11" s="12"/>
      <c r="H11" s="13"/>
      <c r="I11" s="306"/>
      <c r="J11" s="11" t="str">
        <f>CONCATENATE("acumulado ",B11)</f>
        <v>acumulado abril</v>
      </c>
      <c r="K11" s="12"/>
      <c r="L11" s="12"/>
      <c r="M11" s="12"/>
      <c r="N11" s="12"/>
      <c r="O11" s="12"/>
      <c r="P11" s="13"/>
      <c r="U11" s="316"/>
    </row>
    <row r="12" spans="1:22" x14ac:dyDescent="0.25">
      <c r="A12" s="15" t="s">
        <v>89</v>
      </c>
      <c r="B12" s="17">
        <f>B$6</f>
        <v>2023</v>
      </c>
      <c r="C12" s="17">
        <f t="shared" ref="C12" si="0">C$6</f>
        <v>2024</v>
      </c>
      <c r="D12" s="17">
        <f>D$6</f>
        <v>2025</v>
      </c>
      <c r="E12" s="17">
        <v>2026</v>
      </c>
      <c r="F12" s="17" t="str">
        <f>CONCATENATE("var ",RIGHT(E12,2),"/",RIGHT(D12,2))</f>
        <v>var 26/25</v>
      </c>
      <c r="G12" s="17" t="str">
        <f>CONCATENATE("dif ",RIGHT(E12,2),"-",RIGHT(D12,2))</f>
        <v>dif 26-25</v>
      </c>
      <c r="H12" s="17" t="str">
        <f>CONCATENATE("cuota ",RIGHT(E12,2))</f>
        <v>cuota 26</v>
      </c>
      <c r="I12" s="306"/>
      <c r="J12" s="17">
        <f>J$6</f>
        <v>2023</v>
      </c>
      <c r="K12" s="17">
        <f>K$6</f>
        <v>2024</v>
      </c>
      <c r="L12" s="17">
        <f t="shared" ref="L12:M12" si="1">L$6</f>
        <v>2025</v>
      </c>
      <c r="M12" s="17">
        <f t="shared" si="1"/>
        <v>2026</v>
      </c>
      <c r="N12" s="17" t="str">
        <f>CONCATENATE("var ",RIGHT(M12,2),"/",RIGHT(L12,2))</f>
        <v>var 26/25</v>
      </c>
      <c r="O12" s="17" t="str">
        <f>CONCATENATE("dif ",RIGHT(M12,2),"-",RIGHT(L12,2))</f>
        <v>dif 26-25</v>
      </c>
      <c r="P12" s="17" t="str">
        <f>CONCATENATE("cuota ",RIGHT(M12,2))</f>
        <v>cuota 26</v>
      </c>
      <c r="U12" s="317"/>
    </row>
    <row r="13" spans="1:22" x14ac:dyDescent="0.25">
      <c r="A13" s="318" t="s">
        <v>90</v>
      </c>
      <c r="B13" s="319">
        <v>745503</v>
      </c>
      <c r="C13" s="319">
        <v>790249</v>
      </c>
      <c r="D13" s="319">
        <v>857507</v>
      </c>
      <c r="E13" s="319">
        <v>815697</v>
      </c>
      <c r="F13" s="320">
        <f>IFERROR(E13/D13-1,"-")</f>
        <v>-4.8757619471327951E-2</v>
      </c>
      <c r="G13" s="319">
        <f t="shared" ref="G13:G47" si="2">IFERROR(E13-D13,"-")</f>
        <v>-41810</v>
      </c>
      <c r="H13" s="320">
        <f t="shared" ref="H13:H47" si="3">IFERROR(E13/$E$7,"-")</f>
        <v>1</v>
      </c>
      <c r="I13" s="311"/>
      <c r="J13" s="309">
        <v>3028313</v>
      </c>
      <c r="K13" s="309">
        <v>3385168</v>
      </c>
      <c r="L13" s="309">
        <v>3555051</v>
      </c>
      <c r="M13" s="309">
        <v>3526801</v>
      </c>
      <c r="N13" s="310">
        <f t="shared" ref="N13:N47" si="4">IFERROR(M13/L13-1,"-")</f>
        <v>-7.9464401495225045E-3</v>
      </c>
      <c r="O13" s="309">
        <f t="shared" ref="O13:O47" si="5">IFERROR(M13-L13,"-")</f>
        <v>-28250</v>
      </c>
      <c r="P13" s="310">
        <f>M13/$M$13</f>
        <v>1</v>
      </c>
      <c r="U13" s="317"/>
    </row>
    <row r="14" spans="1:22" x14ac:dyDescent="0.25">
      <c r="A14" s="321" t="s">
        <v>91</v>
      </c>
      <c r="B14" s="322">
        <v>293245</v>
      </c>
      <c r="C14" s="322">
        <v>310182</v>
      </c>
      <c r="D14" s="322">
        <v>339376</v>
      </c>
      <c r="E14" s="322">
        <v>341262</v>
      </c>
      <c r="F14" s="323">
        <f t="shared" ref="F14:F47" si="6">IFERROR(E14/D14-1,"-")</f>
        <v>5.5572580264957594E-3</v>
      </c>
      <c r="G14" s="322">
        <f t="shared" si="2"/>
        <v>1886</v>
      </c>
      <c r="H14" s="323">
        <f t="shared" si="3"/>
        <v>0.41836858539384109</v>
      </c>
      <c r="I14" s="311"/>
      <c r="J14" s="322">
        <v>1084195</v>
      </c>
      <c r="K14" s="322">
        <v>1192203</v>
      </c>
      <c r="L14" s="322">
        <v>1252306</v>
      </c>
      <c r="M14" s="322">
        <v>1231191</v>
      </c>
      <c r="N14" s="323">
        <f>IFERROR(M14/L14-1,"-")</f>
        <v>-1.6860895020865518E-2</v>
      </c>
      <c r="O14" s="322">
        <f t="shared" si="5"/>
        <v>-21115</v>
      </c>
      <c r="P14" s="323">
        <f t="shared" ref="P14:P47" si="7">M14/$M$13</f>
        <v>0.34909568189415846</v>
      </c>
    </row>
    <row r="15" spans="1:22" x14ac:dyDescent="0.25">
      <c r="A15" s="313" t="s">
        <v>92</v>
      </c>
      <c r="B15" s="314">
        <v>121386</v>
      </c>
      <c r="C15" s="314">
        <v>124099</v>
      </c>
      <c r="D15" s="314">
        <v>131311</v>
      </c>
      <c r="E15" s="314">
        <v>140899</v>
      </c>
      <c r="F15" s="315">
        <f t="shared" si="6"/>
        <v>7.3017492822383456E-2</v>
      </c>
      <c r="G15" s="314">
        <f t="shared" si="2"/>
        <v>9588</v>
      </c>
      <c r="H15" s="315">
        <f t="shared" si="3"/>
        <v>0.17273448351532494</v>
      </c>
      <c r="I15" s="306"/>
      <c r="J15" s="314">
        <v>438893</v>
      </c>
      <c r="K15" s="314">
        <v>467100</v>
      </c>
      <c r="L15" s="314">
        <v>482033</v>
      </c>
      <c r="M15" s="314">
        <v>496623</v>
      </c>
      <c r="N15" s="315">
        <f t="shared" si="4"/>
        <v>3.0267637277945791E-2</v>
      </c>
      <c r="O15" s="314">
        <f>IFERROR(M15-L15,"-")</f>
        <v>14590</v>
      </c>
      <c r="P15" s="315">
        <f t="shared" si="7"/>
        <v>0.14081401247192568</v>
      </c>
    </row>
    <row r="16" spans="1:22" x14ac:dyDescent="0.25">
      <c r="A16" s="324" t="s">
        <v>93</v>
      </c>
      <c r="B16" s="325">
        <v>171859</v>
      </c>
      <c r="C16" s="325">
        <v>186083</v>
      </c>
      <c r="D16" s="325">
        <v>208065</v>
      </c>
      <c r="E16" s="325">
        <v>200363</v>
      </c>
      <c r="F16" s="326">
        <f t="shared" si="6"/>
        <v>-3.7017278254391606E-2</v>
      </c>
      <c r="G16" s="325">
        <f t="shared" si="2"/>
        <v>-7702</v>
      </c>
      <c r="H16" s="326">
        <f t="shared" si="3"/>
        <v>0.24563410187851617</v>
      </c>
      <c r="I16" s="306"/>
      <c r="J16" s="325">
        <v>645302</v>
      </c>
      <c r="K16" s="325">
        <v>725103</v>
      </c>
      <c r="L16" s="325">
        <v>770273</v>
      </c>
      <c r="M16" s="325">
        <v>734568</v>
      </c>
      <c r="N16" s="326">
        <f t="shared" si="4"/>
        <v>-4.6353695378132165E-2</v>
      </c>
      <c r="O16" s="325">
        <f t="shared" si="5"/>
        <v>-35705</v>
      </c>
      <c r="P16" s="326">
        <f t="shared" si="7"/>
        <v>0.20828166942223278</v>
      </c>
    </row>
    <row r="17" spans="1:17" x14ac:dyDescent="0.25">
      <c r="A17" s="321" t="s">
        <v>94</v>
      </c>
      <c r="B17" s="322">
        <v>452258</v>
      </c>
      <c r="C17" s="322">
        <v>480067</v>
      </c>
      <c r="D17" s="322">
        <v>518131</v>
      </c>
      <c r="E17" s="322">
        <v>474435</v>
      </c>
      <c r="F17" s="323">
        <f t="shared" si="6"/>
        <v>-8.4333884673953086E-2</v>
      </c>
      <c r="G17" s="322">
        <f t="shared" si="2"/>
        <v>-43696</v>
      </c>
      <c r="H17" s="323">
        <f t="shared" si="3"/>
        <v>0.58163141460615886</v>
      </c>
      <c r="I17" s="311"/>
      <c r="J17" s="322">
        <v>1944118</v>
      </c>
      <c r="K17" s="322">
        <v>2192965</v>
      </c>
      <c r="L17" s="322">
        <v>2302745</v>
      </c>
      <c r="M17" s="322">
        <v>2295610</v>
      </c>
      <c r="N17" s="323">
        <f t="shared" si="4"/>
        <v>-3.0984759493560832E-3</v>
      </c>
      <c r="O17" s="322">
        <f t="shared" si="5"/>
        <v>-7135</v>
      </c>
      <c r="P17" s="323">
        <f t="shared" si="7"/>
        <v>0.65090431810584148</v>
      </c>
    </row>
    <row r="18" spans="1:17" x14ac:dyDescent="0.25">
      <c r="A18" s="313" t="s">
        <v>29</v>
      </c>
      <c r="B18" s="314">
        <v>203756</v>
      </c>
      <c r="C18" s="314">
        <v>223326</v>
      </c>
      <c r="D18" s="314">
        <v>232540</v>
      </c>
      <c r="E18" s="314">
        <v>220004</v>
      </c>
      <c r="F18" s="315">
        <f t="shared" si="6"/>
        <v>-5.3909004902382374E-2</v>
      </c>
      <c r="G18" s="314">
        <f t="shared" si="2"/>
        <v>-12536</v>
      </c>
      <c r="H18" s="315">
        <f t="shared" si="3"/>
        <v>0.26971289584245128</v>
      </c>
      <c r="I18" s="306"/>
      <c r="J18" s="314">
        <v>826301</v>
      </c>
      <c r="K18" s="314">
        <v>912168</v>
      </c>
      <c r="L18" s="314">
        <v>938077</v>
      </c>
      <c r="M18" s="314">
        <v>941373</v>
      </c>
      <c r="N18" s="315">
        <f t="shared" si="4"/>
        <v>3.5135708475957372E-3</v>
      </c>
      <c r="O18" s="314">
        <f t="shared" si="5"/>
        <v>3296</v>
      </c>
      <c r="P18" s="315">
        <f t="shared" si="7"/>
        <v>0.2669197950210403</v>
      </c>
      <c r="Q18" s="303"/>
    </row>
    <row r="19" spans="1:17" x14ac:dyDescent="0.25">
      <c r="A19" s="313" t="s">
        <v>22</v>
      </c>
      <c r="B19" s="314">
        <v>67890</v>
      </c>
      <c r="C19" s="314">
        <v>68974</v>
      </c>
      <c r="D19" s="314">
        <v>80664</v>
      </c>
      <c r="E19" s="314">
        <v>62923</v>
      </c>
      <c r="F19" s="315">
        <f>IFERROR(E19/D19-1,"-")</f>
        <v>-0.21993702271149462</v>
      </c>
      <c r="G19" s="314">
        <f t="shared" si="2"/>
        <v>-17741</v>
      </c>
      <c r="H19" s="315">
        <f t="shared" si="3"/>
        <v>7.7140163565637729E-2</v>
      </c>
      <c r="I19" s="306"/>
      <c r="J19" s="314">
        <v>314648</v>
      </c>
      <c r="K19" s="314">
        <v>354511</v>
      </c>
      <c r="L19" s="314">
        <v>379242</v>
      </c>
      <c r="M19" s="314">
        <v>353655</v>
      </c>
      <c r="N19" s="315">
        <f t="shared" si="4"/>
        <v>-6.7468793013432005E-2</v>
      </c>
      <c r="O19" s="314">
        <f t="shared" si="5"/>
        <v>-25587</v>
      </c>
      <c r="P19" s="315">
        <f t="shared" si="7"/>
        <v>0.10027642614369225</v>
      </c>
      <c r="Q19" s="303"/>
    </row>
    <row r="20" spans="1:17" x14ac:dyDescent="0.25">
      <c r="A20" s="313" t="s">
        <v>95</v>
      </c>
      <c r="B20" s="314">
        <v>19825</v>
      </c>
      <c r="C20" s="314">
        <v>19591</v>
      </c>
      <c r="D20" s="314">
        <v>22134</v>
      </c>
      <c r="E20" s="314">
        <v>24883</v>
      </c>
      <c r="F20" s="315">
        <f t="shared" si="6"/>
        <v>0.12419806632330355</v>
      </c>
      <c r="G20" s="314">
        <f t="shared" si="2"/>
        <v>2749</v>
      </c>
      <c r="H20" s="315">
        <f t="shared" si="3"/>
        <v>3.0505199847492389E-2</v>
      </c>
      <c r="I20" s="306"/>
      <c r="J20" s="314">
        <v>84137</v>
      </c>
      <c r="K20" s="314">
        <v>89501</v>
      </c>
      <c r="L20" s="314">
        <v>97392</v>
      </c>
      <c r="M20" s="314">
        <v>102124</v>
      </c>
      <c r="N20" s="315">
        <f t="shared" si="4"/>
        <v>4.8587152948907475E-2</v>
      </c>
      <c r="O20" s="314">
        <f t="shared" si="5"/>
        <v>4732</v>
      </c>
      <c r="P20" s="315">
        <f t="shared" si="7"/>
        <v>2.8956552978180509E-2</v>
      </c>
      <c r="Q20" s="303"/>
    </row>
    <row r="21" spans="1:17" x14ac:dyDescent="0.25">
      <c r="A21" s="313" t="s">
        <v>96</v>
      </c>
      <c r="B21" s="314">
        <v>18832</v>
      </c>
      <c r="C21" s="314">
        <v>19521</v>
      </c>
      <c r="D21" s="314">
        <v>16439</v>
      </c>
      <c r="E21" s="314">
        <v>17208</v>
      </c>
      <c r="F21" s="315">
        <f t="shared" si="6"/>
        <v>4.6779001155788036E-2</v>
      </c>
      <c r="G21" s="314">
        <f t="shared" si="2"/>
        <v>769</v>
      </c>
      <c r="H21" s="315">
        <f t="shared" si="3"/>
        <v>2.109606876082663E-2</v>
      </c>
      <c r="I21" s="306"/>
      <c r="J21" s="314">
        <v>66285</v>
      </c>
      <c r="K21" s="314">
        <v>74006</v>
      </c>
      <c r="L21" s="314">
        <v>72989</v>
      </c>
      <c r="M21" s="314">
        <v>76293</v>
      </c>
      <c r="N21" s="315">
        <f t="shared" si="4"/>
        <v>4.5267095041718663E-2</v>
      </c>
      <c r="O21" s="314">
        <f t="shared" si="5"/>
        <v>3304</v>
      </c>
      <c r="P21" s="315">
        <f t="shared" si="7"/>
        <v>2.1632351811173921E-2</v>
      </c>
      <c r="Q21" s="303"/>
    </row>
    <row r="22" spans="1:17" x14ac:dyDescent="0.25">
      <c r="A22" s="313" t="s">
        <v>28</v>
      </c>
      <c r="B22" s="314">
        <v>3313</v>
      </c>
      <c r="C22" s="314">
        <v>2974</v>
      </c>
      <c r="D22" s="314">
        <v>2701</v>
      </c>
      <c r="E22" s="314">
        <v>2766</v>
      </c>
      <c r="F22" s="315">
        <f t="shared" si="6"/>
        <v>2.4065161051462391E-2</v>
      </c>
      <c r="G22" s="314">
        <f t="shared" si="2"/>
        <v>65</v>
      </c>
      <c r="H22" s="315">
        <f t="shared" si="3"/>
        <v>3.3909650274550475E-3</v>
      </c>
      <c r="I22" s="306"/>
      <c r="J22" s="314">
        <v>9627</v>
      </c>
      <c r="K22" s="314">
        <v>9569</v>
      </c>
      <c r="L22" s="314">
        <v>9336</v>
      </c>
      <c r="M22" s="314">
        <v>9819</v>
      </c>
      <c r="N22" s="315">
        <f t="shared" si="4"/>
        <v>5.1735218508997427E-2</v>
      </c>
      <c r="O22" s="314">
        <f t="shared" si="5"/>
        <v>483</v>
      </c>
      <c r="P22" s="315">
        <f t="shared" si="7"/>
        <v>2.7841094521635894E-3</v>
      </c>
      <c r="Q22" s="303"/>
    </row>
    <row r="23" spans="1:17" x14ac:dyDescent="0.25">
      <c r="A23" s="313" t="s">
        <v>97</v>
      </c>
      <c r="B23" s="314">
        <f>B24+B25+B26+B27</f>
        <v>20631</v>
      </c>
      <c r="C23" s="314">
        <f t="shared" ref="C23:D23" si="8">C24+C25+C26+C27</f>
        <v>12897</v>
      </c>
      <c r="D23" s="314">
        <f t="shared" si="8"/>
        <v>17892</v>
      </c>
      <c r="E23" s="314">
        <f>E24+E25+E26+E27</f>
        <v>11451</v>
      </c>
      <c r="F23" s="315">
        <f t="shared" si="6"/>
        <v>-0.35999329309188466</v>
      </c>
      <c r="G23" s="314">
        <f t="shared" si="2"/>
        <v>-6441</v>
      </c>
      <c r="H23" s="315">
        <f t="shared" si="3"/>
        <v>1.4038300986763468E-2</v>
      </c>
      <c r="I23" s="306"/>
      <c r="J23" s="314">
        <f>J24+J25+J26+J27</f>
        <v>166452</v>
      </c>
      <c r="K23" s="314">
        <f t="shared" ref="K23:M23" si="9">K24+K25+K26+K27</f>
        <v>163962</v>
      </c>
      <c r="L23" s="314">
        <f t="shared" si="9"/>
        <v>147007</v>
      </c>
      <c r="M23" s="314">
        <f t="shared" si="9"/>
        <v>141726</v>
      </c>
      <c r="N23" s="315">
        <f t="shared" si="4"/>
        <v>-3.5923459427102067E-2</v>
      </c>
      <c r="O23" s="314">
        <f t="shared" si="5"/>
        <v>-5281</v>
      </c>
      <c r="P23" s="315">
        <f t="shared" si="7"/>
        <v>4.0185425829242991E-2</v>
      </c>
      <c r="Q23" s="303"/>
    </row>
    <row r="24" spans="1:17" x14ac:dyDescent="0.25">
      <c r="A24" s="313" t="s">
        <v>27</v>
      </c>
      <c r="B24" s="314">
        <v>3568</v>
      </c>
      <c r="C24" s="314">
        <v>2426</v>
      </c>
      <c r="D24" s="314">
        <v>2028</v>
      </c>
      <c r="E24" s="314">
        <v>1387</v>
      </c>
      <c r="F24" s="315">
        <f>IFERROR(E24/D24-1,"-")</f>
        <v>-0.31607495069033531</v>
      </c>
      <c r="G24" s="314">
        <f t="shared" si="2"/>
        <v>-641</v>
      </c>
      <c r="H24" s="315">
        <f t="shared" si="3"/>
        <v>1.7003862954013561E-3</v>
      </c>
      <c r="I24" s="306"/>
      <c r="J24" s="314">
        <v>42208</v>
      </c>
      <c r="K24" s="314">
        <v>41145</v>
      </c>
      <c r="L24" s="314">
        <v>34361</v>
      </c>
      <c r="M24" s="314">
        <v>33592</v>
      </c>
      <c r="N24" s="315">
        <f t="shared" si="4"/>
        <v>-2.2380023864264742E-2</v>
      </c>
      <c r="O24" s="314">
        <f t="shared" si="5"/>
        <v>-769</v>
      </c>
      <c r="P24" s="315">
        <f t="shared" si="7"/>
        <v>9.5247789710845611E-3</v>
      </c>
      <c r="Q24" s="303"/>
    </row>
    <row r="25" spans="1:17" x14ac:dyDescent="0.25">
      <c r="A25" s="313" t="s">
        <v>37</v>
      </c>
      <c r="B25" s="314">
        <v>5995</v>
      </c>
      <c r="C25" s="314">
        <v>3567</v>
      </c>
      <c r="D25" s="314">
        <v>3889</v>
      </c>
      <c r="E25" s="314">
        <v>3303</v>
      </c>
      <c r="F25" s="315">
        <f t="shared" si="6"/>
        <v>-0.15068140910259709</v>
      </c>
      <c r="G25" s="314">
        <f t="shared" si="2"/>
        <v>-586</v>
      </c>
      <c r="H25" s="315">
        <f t="shared" si="3"/>
        <v>4.0492977171670361E-3</v>
      </c>
      <c r="I25" s="306"/>
      <c r="J25" s="314">
        <v>37883</v>
      </c>
      <c r="K25" s="314">
        <v>41174</v>
      </c>
      <c r="L25" s="314">
        <v>32150</v>
      </c>
      <c r="M25" s="314">
        <v>32310</v>
      </c>
      <c r="N25" s="315">
        <f>IFERROR(M25/L25-1,"-")</f>
        <v>4.976671850699832E-3</v>
      </c>
      <c r="O25" s="314">
        <f>IFERROR(M25-L25,"-")</f>
        <v>160</v>
      </c>
      <c r="P25" s="315">
        <f>M25/$M$13</f>
        <v>9.1612767490992543E-3</v>
      </c>
      <c r="Q25" s="303"/>
    </row>
    <row r="26" spans="1:17" x14ac:dyDescent="0.25">
      <c r="A26" s="313" t="s">
        <v>25</v>
      </c>
      <c r="B26" s="314">
        <v>6850</v>
      </c>
      <c r="C26" s="314">
        <v>4291</v>
      </c>
      <c r="D26" s="314">
        <v>7699</v>
      </c>
      <c r="E26" s="314">
        <v>5142</v>
      </c>
      <c r="F26" s="315">
        <f t="shared" si="6"/>
        <v>-0.33212105468242625</v>
      </c>
      <c r="G26" s="314">
        <f t="shared" si="2"/>
        <v>-2557</v>
      </c>
      <c r="H26" s="315">
        <f t="shared" si="3"/>
        <v>6.3038113417114442E-3</v>
      </c>
      <c r="I26" s="306"/>
      <c r="J26" s="314">
        <v>54139</v>
      </c>
      <c r="K26" s="314">
        <v>46510</v>
      </c>
      <c r="L26" s="314">
        <v>45624</v>
      </c>
      <c r="M26" s="314">
        <v>43101</v>
      </c>
      <c r="N26" s="315">
        <f t="shared" si="4"/>
        <v>-5.5299842188321957E-2</v>
      </c>
      <c r="O26" s="314">
        <f t="shared" si="5"/>
        <v>-2523</v>
      </c>
      <c r="P26" s="315">
        <f t="shared" si="7"/>
        <v>1.2220990070037975E-2</v>
      </c>
      <c r="Q26" s="303"/>
    </row>
    <row r="27" spans="1:17" x14ac:dyDescent="0.25">
      <c r="A27" s="313" t="s">
        <v>36</v>
      </c>
      <c r="B27" s="314">
        <v>4218</v>
      </c>
      <c r="C27" s="314">
        <v>2613</v>
      </c>
      <c r="D27" s="314">
        <v>4276</v>
      </c>
      <c r="E27" s="314">
        <v>1619</v>
      </c>
      <c r="F27" s="315">
        <f t="shared" si="6"/>
        <v>-0.62137511693171188</v>
      </c>
      <c r="G27" s="314">
        <f t="shared" si="2"/>
        <v>-2657</v>
      </c>
      <c r="H27" s="315">
        <f t="shared" si="3"/>
        <v>1.9848056324836306E-3</v>
      </c>
      <c r="I27" s="306"/>
      <c r="J27" s="314">
        <v>32222</v>
      </c>
      <c r="K27" s="314">
        <v>35133</v>
      </c>
      <c r="L27" s="314">
        <v>34872</v>
      </c>
      <c r="M27" s="314">
        <v>32723</v>
      </c>
      <c r="N27" s="315">
        <f t="shared" si="4"/>
        <v>-6.1625372791924704E-2</v>
      </c>
      <c r="O27" s="314">
        <f t="shared" si="5"/>
        <v>-2149</v>
      </c>
      <c r="P27" s="315">
        <f t="shared" si="7"/>
        <v>9.2783800390211987E-3</v>
      </c>
      <c r="Q27" s="303"/>
    </row>
    <row r="28" spans="1:17" x14ac:dyDescent="0.25">
      <c r="A28" s="313" t="s">
        <v>30</v>
      </c>
      <c r="B28" s="314">
        <v>20645</v>
      </c>
      <c r="C28" s="314">
        <v>19843</v>
      </c>
      <c r="D28" s="314">
        <v>19994</v>
      </c>
      <c r="E28" s="314">
        <v>25497</v>
      </c>
      <c r="F28" s="315">
        <f t="shared" si="6"/>
        <v>0.27523256977093125</v>
      </c>
      <c r="G28" s="314">
        <f t="shared" si="2"/>
        <v>5503</v>
      </c>
      <c r="H28" s="315">
        <f t="shared" si="3"/>
        <v>3.125793033442565E-2</v>
      </c>
      <c r="I28" s="306"/>
      <c r="J28" s="314">
        <v>86983</v>
      </c>
      <c r="K28" s="314">
        <v>85283</v>
      </c>
      <c r="L28" s="314">
        <v>92071</v>
      </c>
      <c r="M28" s="314">
        <v>99835</v>
      </c>
      <c r="N28" s="315">
        <f t="shared" si="4"/>
        <v>8.432622649911492E-2</v>
      </c>
      <c r="O28" s="314">
        <f t="shared" si="5"/>
        <v>7764</v>
      </c>
      <c r="P28" s="315">
        <f t="shared" si="7"/>
        <v>2.8307522879799568E-2</v>
      </c>
      <c r="Q28" s="303"/>
    </row>
    <row r="29" spans="1:17" x14ac:dyDescent="0.25">
      <c r="A29" s="313" t="s">
        <v>35</v>
      </c>
      <c r="B29" s="314">
        <v>25521</v>
      </c>
      <c r="C29" s="314">
        <v>34026</v>
      </c>
      <c r="D29" s="314">
        <v>33224</v>
      </c>
      <c r="E29" s="314">
        <v>27165</v>
      </c>
      <c r="F29" s="315">
        <f t="shared" si="6"/>
        <v>-0.18236816758969421</v>
      </c>
      <c r="G29" s="314">
        <f t="shared" si="2"/>
        <v>-6059</v>
      </c>
      <c r="H29" s="315">
        <f t="shared" si="3"/>
        <v>3.3302807292413729E-2</v>
      </c>
      <c r="I29" s="306"/>
      <c r="J29" s="314">
        <v>107961</v>
      </c>
      <c r="K29" s="314">
        <v>139498</v>
      </c>
      <c r="L29" s="314">
        <v>163763</v>
      </c>
      <c r="M29" s="314">
        <v>151176</v>
      </c>
      <c r="N29" s="315">
        <f t="shared" si="4"/>
        <v>-7.6861073624689302E-2</v>
      </c>
      <c r="O29" s="314">
        <f t="shared" si="5"/>
        <v>-12587</v>
      </c>
      <c r="P29" s="315">
        <f t="shared" si="7"/>
        <v>4.2864907886778984E-2</v>
      </c>
      <c r="Q29" s="303"/>
    </row>
    <row r="30" spans="1:17" x14ac:dyDescent="0.25">
      <c r="A30" s="313" t="s">
        <v>43</v>
      </c>
      <c r="B30" s="314">
        <v>10434</v>
      </c>
      <c r="C30" s="314">
        <v>16167</v>
      </c>
      <c r="D30" s="314">
        <v>16153</v>
      </c>
      <c r="E30" s="314">
        <v>16776</v>
      </c>
      <c r="F30" s="315">
        <f t="shared" si="6"/>
        <v>3.8568686931220286E-2</v>
      </c>
      <c r="G30" s="314">
        <f t="shared" si="2"/>
        <v>623</v>
      </c>
      <c r="H30" s="315">
        <f t="shared" si="3"/>
        <v>2.0566460340052741E-2</v>
      </c>
      <c r="I30" s="306"/>
      <c r="J30" s="314">
        <v>43353</v>
      </c>
      <c r="K30" s="314">
        <v>71405</v>
      </c>
      <c r="L30" s="314">
        <v>86167</v>
      </c>
      <c r="M30" s="314">
        <v>100549</v>
      </c>
      <c r="N30" s="315">
        <f t="shared" si="4"/>
        <v>0.16690844522845172</v>
      </c>
      <c r="O30" s="314">
        <f t="shared" si="5"/>
        <v>14382</v>
      </c>
      <c r="P30" s="315">
        <f t="shared" si="7"/>
        <v>2.8509972635257844E-2</v>
      </c>
      <c r="Q30" s="303"/>
    </row>
    <row r="31" spans="1:17" x14ac:dyDescent="0.25">
      <c r="A31" s="313" t="s">
        <v>33</v>
      </c>
      <c r="B31" s="314">
        <v>14757</v>
      </c>
      <c r="C31" s="314">
        <v>17690</v>
      </c>
      <c r="D31" s="314">
        <v>21131</v>
      </c>
      <c r="E31" s="314">
        <v>21152</v>
      </c>
      <c r="F31" s="315">
        <f t="shared" si="6"/>
        <v>9.9380057735087846E-4</v>
      </c>
      <c r="G31" s="314">
        <f t="shared" si="2"/>
        <v>21</v>
      </c>
      <c r="H31" s="315">
        <f t="shared" si="3"/>
        <v>2.5931197491225296E-2</v>
      </c>
      <c r="I31" s="306"/>
      <c r="J31" s="314">
        <v>58041</v>
      </c>
      <c r="K31" s="314">
        <v>81136</v>
      </c>
      <c r="L31" s="314">
        <v>91497</v>
      </c>
      <c r="M31" s="314">
        <v>96517</v>
      </c>
      <c r="N31" s="315">
        <f t="shared" si="4"/>
        <v>5.486518683672692E-2</v>
      </c>
      <c r="O31" s="314">
        <f t="shared" si="5"/>
        <v>5020</v>
      </c>
      <c r="P31" s="315">
        <f t="shared" si="7"/>
        <v>2.7366726957375818E-2</v>
      </c>
      <c r="Q31" s="303"/>
    </row>
    <row r="32" spans="1:17" x14ac:dyDescent="0.25">
      <c r="A32" s="313" t="s">
        <v>44</v>
      </c>
      <c r="B32" s="314">
        <v>12057</v>
      </c>
      <c r="C32" s="314">
        <v>9850</v>
      </c>
      <c r="D32" s="314">
        <v>11489</v>
      </c>
      <c r="E32" s="314">
        <v>9069</v>
      </c>
      <c r="F32" s="315">
        <f t="shared" si="6"/>
        <v>-0.21063626077117248</v>
      </c>
      <c r="G32" s="314">
        <f t="shared" si="2"/>
        <v>-2420</v>
      </c>
      <c r="H32" s="315">
        <f t="shared" si="3"/>
        <v>1.1118098999996322E-2</v>
      </c>
      <c r="I32" s="306"/>
      <c r="J32" s="314">
        <v>38282</v>
      </c>
      <c r="K32" s="314">
        <v>42016</v>
      </c>
      <c r="L32" s="314">
        <v>43777</v>
      </c>
      <c r="M32" s="314">
        <v>42011</v>
      </c>
      <c r="N32" s="315">
        <f t="shared" si="4"/>
        <v>-4.0340818237887488E-2</v>
      </c>
      <c r="O32" s="314">
        <f t="shared" si="5"/>
        <v>-1766</v>
      </c>
      <c r="P32" s="315">
        <f t="shared" si="7"/>
        <v>1.1911928118428004E-2</v>
      </c>
      <c r="Q32" s="303"/>
    </row>
    <row r="33" spans="1:17" x14ac:dyDescent="0.25">
      <c r="A33" s="313" t="s">
        <v>23</v>
      </c>
      <c r="B33" s="314">
        <v>7088</v>
      </c>
      <c r="C33" s="314">
        <v>7698</v>
      </c>
      <c r="D33" s="314">
        <v>7262</v>
      </c>
      <c r="E33" s="314">
        <v>5749</v>
      </c>
      <c r="F33" s="315">
        <f t="shared" si="6"/>
        <v>-0.20834480859267424</v>
      </c>
      <c r="G33" s="314">
        <f t="shared" si="2"/>
        <v>-1513</v>
      </c>
      <c r="H33" s="315">
        <f t="shared" si="3"/>
        <v>7.0479602107154987E-3</v>
      </c>
      <c r="I33" s="306"/>
      <c r="J33" s="314">
        <v>31680</v>
      </c>
      <c r="K33" s="314">
        <v>40045</v>
      </c>
      <c r="L33" s="314">
        <v>38249</v>
      </c>
      <c r="M33" s="314">
        <v>37975</v>
      </c>
      <c r="N33" s="315">
        <f t="shared" si="4"/>
        <v>-7.1635859761040033E-3</v>
      </c>
      <c r="O33" s="314">
        <f t="shared" si="5"/>
        <v>-274</v>
      </c>
      <c r="P33" s="315">
        <f t="shared" si="7"/>
        <v>1.0767548268246493E-2</v>
      </c>
      <c r="Q33" s="303"/>
    </row>
    <row r="34" spans="1:17" x14ac:dyDescent="0.25">
      <c r="A34" s="313" t="s">
        <v>40</v>
      </c>
      <c r="B34" s="314">
        <v>4889</v>
      </c>
      <c r="C34" s="314">
        <v>3767</v>
      </c>
      <c r="D34" s="314">
        <v>4324</v>
      </c>
      <c r="E34" s="314">
        <v>4883</v>
      </c>
      <c r="F34" s="315">
        <f t="shared" si="6"/>
        <v>0.12927844588344128</v>
      </c>
      <c r="G34" s="314">
        <f t="shared" si="2"/>
        <v>559</v>
      </c>
      <c r="H34" s="315">
        <f t="shared" si="3"/>
        <v>5.9862914783308015E-3</v>
      </c>
      <c r="I34" s="306"/>
      <c r="J34" s="314">
        <v>21898</v>
      </c>
      <c r="K34" s="314">
        <v>11337</v>
      </c>
      <c r="L34" s="314">
        <v>12168</v>
      </c>
      <c r="M34" s="314">
        <v>18801</v>
      </c>
      <c r="N34" s="315">
        <f t="shared" si="4"/>
        <v>0.5451183431952662</v>
      </c>
      <c r="O34" s="314">
        <f t="shared" si="5"/>
        <v>6633</v>
      </c>
      <c r="P34" s="315">
        <f t="shared" si="7"/>
        <v>5.3308933506597059E-3</v>
      </c>
      <c r="Q34" s="303"/>
    </row>
    <row r="35" spans="1:17" x14ac:dyDescent="0.25">
      <c r="A35" s="313" t="s">
        <v>98</v>
      </c>
      <c r="B35" s="314" t="s">
        <v>146</v>
      </c>
      <c r="C35" s="314" t="s">
        <v>146</v>
      </c>
      <c r="D35" s="314" t="s">
        <v>146</v>
      </c>
      <c r="E35" s="314" t="s">
        <v>146</v>
      </c>
      <c r="F35" s="315" t="str">
        <f>IFERROR(E35/D35-1,"-")</f>
        <v>-</v>
      </c>
      <c r="G35" s="314" t="str">
        <f t="shared" si="2"/>
        <v>-</v>
      </c>
      <c r="H35" s="315" t="str">
        <f t="shared" si="3"/>
        <v>-</v>
      </c>
      <c r="I35" s="306"/>
      <c r="J35" s="314">
        <v>0</v>
      </c>
      <c r="K35" s="314">
        <v>0</v>
      </c>
      <c r="L35" s="314">
        <v>0</v>
      </c>
      <c r="M35" s="314">
        <v>0</v>
      </c>
      <c r="N35" s="315" t="str">
        <f t="shared" si="4"/>
        <v>-</v>
      </c>
      <c r="O35" s="314">
        <f t="shared" si="5"/>
        <v>0</v>
      </c>
      <c r="P35" s="315">
        <f t="shared" si="7"/>
        <v>0</v>
      </c>
      <c r="Q35" s="303"/>
    </row>
    <row r="36" spans="1:17" x14ac:dyDescent="0.25">
      <c r="A36" s="313" t="s">
        <v>41</v>
      </c>
      <c r="B36" s="314">
        <v>1058</v>
      </c>
      <c r="C36" s="314">
        <v>1641</v>
      </c>
      <c r="D36" s="314">
        <v>871</v>
      </c>
      <c r="E36" s="314">
        <v>1131</v>
      </c>
      <c r="F36" s="315">
        <f t="shared" si="6"/>
        <v>0.29850746268656714</v>
      </c>
      <c r="G36" s="314">
        <f t="shared" si="2"/>
        <v>260</v>
      </c>
      <c r="H36" s="315">
        <f t="shared" si="3"/>
        <v>1.3865442682760877E-3</v>
      </c>
      <c r="I36" s="306"/>
      <c r="J36" s="314">
        <v>5671</v>
      </c>
      <c r="K36" s="314">
        <v>10013</v>
      </c>
      <c r="L36" s="314">
        <v>7592</v>
      </c>
      <c r="M36" s="314">
        <v>6990</v>
      </c>
      <c r="N36" s="315">
        <f t="shared" si="4"/>
        <v>-7.9293993677555297E-2</v>
      </c>
      <c r="O36" s="314">
        <f t="shared" si="5"/>
        <v>-602</v>
      </c>
      <c r="P36" s="315">
        <f t="shared" si="7"/>
        <v>1.9819660933520209E-3</v>
      </c>
      <c r="Q36" s="303"/>
    </row>
    <row r="37" spans="1:17" x14ac:dyDescent="0.25">
      <c r="A37" s="313" t="s">
        <v>99</v>
      </c>
      <c r="B37" s="314">
        <v>2914</v>
      </c>
      <c r="C37" s="314">
        <v>3294</v>
      </c>
      <c r="D37" s="314">
        <v>3775</v>
      </c>
      <c r="E37" s="314">
        <v>3081</v>
      </c>
      <c r="F37" s="315">
        <f t="shared" si="6"/>
        <v>-0.18384105960264896</v>
      </c>
      <c r="G37" s="314">
        <f t="shared" si="2"/>
        <v>-694</v>
      </c>
      <c r="H37" s="315">
        <f t="shared" si="3"/>
        <v>3.7771378342693427E-3</v>
      </c>
      <c r="I37" s="306"/>
      <c r="J37" s="314">
        <v>10288</v>
      </c>
      <c r="K37" s="314">
        <v>13214</v>
      </c>
      <c r="L37" s="314">
        <v>12572</v>
      </c>
      <c r="M37" s="314">
        <v>13315</v>
      </c>
      <c r="N37" s="315">
        <f t="shared" si="4"/>
        <v>5.9099586382437064E-2</v>
      </c>
      <c r="O37" s="314">
        <f t="shared" si="5"/>
        <v>743</v>
      </c>
      <c r="P37" s="315">
        <f t="shared" si="7"/>
        <v>3.7753760419144715E-3</v>
      </c>
      <c r="Q37" s="303"/>
    </row>
    <row r="38" spans="1:17" x14ac:dyDescent="0.25">
      <c r="A38" s="313" t="s">
        <v>100</v>
      </c>
      <c r="B38" s="314">
        <v>1060</v>
      </c>
      <c r="C38" s="314">
        <v>1355</v>
      </c>
      <c r="D38" s="314">
        <v>851</v>
      </c>
      <c r="E38" s="314">
        <v>706</v>
      </c>
      <c r="F38" s="315">
        <f t="shared" si="6"/>
        <v>-0.17038777908343128</v>
      </c>
      <c r="G38" s="314">
        <f t="shared" si="2"/>
        <v>-145</v>
      </c>
      <c r="H38" s="315">
        <f t="shared" si="3"/>
        <v>8.6551746543140403E-4</v>
      </c>
      <c r="I38" s="306"/>
      <c r="J38" s="314">
        <v>4402</v>
      </c>
      <c r="K38" s="314">
        <v>6304</v>
      </c>
      <c r="L38" s="314">
        <v>5085</v>
      </c>
      <c r="M38" s="314">
        <v>4880</v>
      </c>
      <c r="N38" s="315">
        <f t="shared" si="4"/>
        <v>-4.0314650934120011E-2</v>
      </c>
      <c r="O38" s="314">
        <f t="shared" si="5"/>
        <v>-205</v>
      </c>
      <c r="P38" s="315">
        <f t="shared" si="7"/>
        <v>1.3836902053730846E-3</v>
      </c>
      <c r="Q38" s="303"/>
    </row>
    <row r="39" spans="1:17" x14ac:dyDescent="0.25">
      <c r="A39" s="313" t="s">
        <v>101</v>
      </c>
      <c r="B39" s="314">
        <v>2862</v>
      </c>
      <c r="C39" s="314">
        <v>6017</v>
      </c>
      <c r="D39" s="314">
        <v>6216</v>
      </c>
      <c r="E39" s="314">
        <v>6154</v>
      </c>
      <c r="F39" s="315">
        <f t="shared" si="6"/>
        <v>-9.9742599742599358E-3</v>
      </c>
      <c r="G39" s="314">
        <f t="shared" si="2"/>
        <v>-62</v>
      </c>
      <c r="H39" s="315">
        <f t="shared" si="3"/>
        <v>7.5444681051910203E-3</v>
      </c>
      <c r="I39" s="306"/>
      <c r="J39" s="314">
        <v>8783</v>
      </c>
      <c r="K39" s="314">
        <v>25933</v>
      </c>
      <c r="L39" s="314">
        <v>27366</v>
      </c>
      <c r="M39" s="314">
        <v>31796</v>
      </c>
      <c r="N39" s="315">
        <f t="shared" si="4"/>
        <v>0.16187970474311197</v>
      </c>
      <c r="O39" s="314">
        <f t="shared" si="5"/>
        <v>4430</v>
      </c>
      <c r="P39" s="315">
        <f t="shared" si="7"/>
        <v>9.0155356086152865E-3</v>
      </c>
      <c r="Q39" s="303"/>
    </row>
    <row r="40" spans="1:17" x14ac:dyDescent="0.25">
      <c r="A40" s="313" t="s">
        <v>34</v>
      </c>
      <c r="B40" s="314">
        <v>6834</v>
      </c>
      <c r="C40" s="314">
        <v>5392</v>
      </c>
      <c r="D40" s="314">
        <v>8194</v>
      </c>
      <c r="E40" s="314">
        <v>3831</v>
      </c>
      <c r="F40" s="315">
        <f t="shared" si="6"/>
        <v>-0.5324627776421772</v>
      </c>
      <c r="G40" s="314">
        <f t="shared" si="2"/>
        <v>-4363</v>
      </c>
      <c r="H40" s="315">
        <f t="shared" si="3"/>
        <v>4.6965968981129026E-3</v>
      </c>
      <c r="I40" s="306"/>
      <c r="J40" s="314">
        <v>28586</v>
      </c>
      <c r="K40" s="314">
        <v>29625</v>
      </c>
      <c r="L40" s="314">
        <v>29155</v>
      </c>
      <c r="M40" s="314">
        <v>22206</v>
      </c>
      <c r="N40" s="315">
        <f t="shared" si="4"/>
        <v>-0.23834676727833992</v>
      </c>
      <c r="O40" s="314">
        <f t="shared" si="5"/>
        <v>-6949</v>
      </c>
      <c r="P40" s="315">
        <f t="shared" si="7"/>
        <v>6.2963575205972778E-3</v>
      </c>
      <c r="Q40" s="303"/>
    </row>
    <row r="41" spans="1:17" x14ac:dyDescent="0.25">
      <c r="A41" s="313" t="s">
        <v>102</v>
      </c>
      <c r="B41" s="314">
        <v>2837</v>
      </c>
      <c r="C41" s="314">
        <v>1960</v>
      </c>
      <c r="D41" s="314">
        <v>2217</v>
      </c>
      <c r="E41" s="314">
        <v>2128</v>
      </c>
      <c r="F41" s="315">
        <f t="shared" si="6"/>
        <v>-4.0144339197113244E-2</v>
      </c>
      <c r="G41" s="314">
        <f t="shared" si="2"/>
        <v>-89</v>
      </c>
      <c r="H41" s="315">
        <f t="shared" si="3"/>
        <v>2.6088118504787928E-3</v>
      </c>
      <c r="I41" s="306"/>
      <c r="J41" s="314">
        <v>13522</v>
      </c>
      <c r="K41" s="314">
        <v>10825</v>
      </c>
      <c r="L41" s="314">
        <v>10657</v>
      </c>
      <c r="M41" s="314">
        <v>10962</v>
      </c>
      <c r="N41" s="315">
        <f t="shared" si="4"/>
        <v>2.8619686590973137E-2</v>
      </c>
      <c r="O41" s="314">
        <f t="shared" si="5"/>
        <v>305</v>
      </c>
      <c r="P41" s="315">
        <f t="shared" si="7"/>
        <v>3.1081991867417526E-3</v>
      </c>
      <c r="Q41" s="303"/>
    </row>
    <row r="42" spans="1:17" x14ac:dyDescent="0.25">
      <c r="A42" s="313" t="s">
        <v>103</v>
      </c>
      <c r="B42" s="314">
        <v>1827</v>
      </c>
      <c r="C42" s="314">
        <v>288</v>
      </c>
      <c r="D42" s="314">
        <v>4301</v>
      </c>
      <c r="E42" s="314">
        <v>3599</v>
      </c>
      <c r="F42" s="315">
        <f t="shared" si="6"/>
        <v>-0.16321785631248542</v>
      </c>
      <c r="G42" s="314">
        <f t="shared" si="2"/>
        <v>-702</v>
      </c>
      <c r="H42" s="315">
        <f t="shared" si="3"/>
        <v>4.412177561030628E-3</v>
      </c>
      <c r="I42" s="306"/>
      <c r="J42" s="314">
        <v>5877</v>
      </c>
      <c r="K42" s="314">
        <v>4856</v>
      </c>
      <c r="L42" s="314">
        <v>13405</v>
      </c>
      <c r="M42" s="314">
        <v>13627</v>
      </c>
      <c r="N42" s="315">
        <f t="shared" si="4"/>
        <v>1.65609847071988E-2</v>
      </c>
      <c r="O42" s="314">
        <f t="shared" si="5"/>
        <v>222</v>
      </c>
      <c r="P42" s="315">
        <f t="shared" si="7"/>
        <v>3.8638414812743899E-3</v>
      </c>
      <c r="Q42" s="303"/>
    </row>
    <row r="43" spans="1:17" x14ac:dyDescent="0.25">
      <c r="A43" s="313" t="s">
        <v>42</v>
      </c>
      <c r="B43" s="314">
        <v>2450</v>
      </c>
      <c r="C43" s="314">
        <v>2759</v>
      </c>
      <c r="D43" s="314">
        <v>2959</v>
      </c>
      <c r="E43" s="314">
        <v>2754</v>
      </c>
      <c r="F43" s="315">
        <f t="shared" si="6"/>
        <v>-6.9280162216965202E-2</v>
      </c>
      <c r="G43" s="314">
        <f t="shared" si="2"/>
        <v>-205</v>
      </c>
      <c r="H43" s="315">
        <f t="shared" si="3"/>
        <v>3.3762536824335507E-3</v>
      </c>
      <c r="I43" s="306"/>
      <c r="J43" s="314">
        <v>8436</v>
      </c>
      <c r="K43" s="314">
        <v>13571</v>
      </c>
      <c r="L43" s="314">
        <v>14581</v>
      </c>
      <c r="M43" s="314">
        <v>16678</v>
      </c>
      <c r="N43" s="315">
        <f t="shared" si="4"/>
        <v>0.14381729648172281</v>
      </c>
      <c r="O43" s="314">
        <f t="shared" si="5"/>
        <v>2097</v>
      </c>
      <c r="P43" s="315">
        <f t="shared" si="7"/>
        <v>4.728931402707439E-3</v>
      </c>
      <c r="Q43" s="303"/>
    </row>
    <row r="44" spans="1:17" x14ac:dyDescent="0.25">
      <c r="A44" s="313" t="s">
        <v>104</v>
      </c>
      <c r="B44" s="314" t="s">
        <v>146</v>
      </c>
      <c r="C44" s="314" t="s">
        <v>146</v>
      </c>
      <c r="D44" s="314" t="s">
        <v>146</v>
      </c>
      <c r="E44" s="314" t="s">
        <v>146</v>
      </c>
      <c r="F44" s="315" t="str">
        <f t="shared" si="6"/>
        <v>-</v>
      </c>
      <c r="G44" s="314" t="str">
        <f t="shared" si="2"/>
        <v>-</v>
      </c>
      <c r="H44" s="315" t="str">
        <f t="shared" si="3"/>
        <v>-</v>
      </c>
      <c r="I44" s="306"/>
      <c r="J44" s="314">
        <v>0</v>
      </c>
      <c r="K44" s="314">
        <v>0</v>
      </c>
      <c r="L44" s="314">
        <v>0</v>
      </c>
      <c r="M44" s="314">
        <v>0</v>
      </c>
      <c r="N44" s="315" t="str">
        <f t="shared" si="4"/>
        <v>-</v>
      </c>
      <c r="O44" s="314">
        <f t="shared" si="5"/>
        <v>0</v>
      </c>
      <c r="P44" s="315">
        <f t="shared" si="7"/>
        <v>0</v>
      </c>
      <c r="Q44" s="303"/>
    </row>
    <row r="45" spans="1:17" x14ac:dyDescent="0.25">
      <c r="A45" s="313" t="s">
        <v>26</v>
      </c>
      <c r="B45" s="314">
        <v>0</v>
      </c>
      <c r="C45" s="314">
        <v>0</v>
      </c>
      <c r="D45" s="314">
        <v>1714</v>
      </c>
      <c r="E45" s="314">
        <v>0</v>
      </c>
      <c r="F45" s="315">
        <f t="shared" si="6"/>
        <v>-1</v>
      </c>
      <c r="G45" s="314">
        <f t="shared" si="2"/>
        <v>-1714</v>
      </c>
      <c r="H45" s="315">
        <f t="shared" si="3"/>
        <v>0</v>
      </c>
      <c r="I45" s="306"/>
      <c r="J45" s="314">
        <v>12</v>
      </c>
      <c r="K45" s="314">
        <v>3</v>
      </c>
      <c r="L45" s="314">
        <v>5907</v>
      </c>
      <c r="M45" s="314">
        <v>7</v>
      </c>
      <c r="N45" s="315">
        <f t="shared" si="4"/>
        <v>-0.99881496529541225</v>
      </c>
      <c r="O45" s="314">
        <f t="shared" si="5"/>
        <v>-5900</v>
      </c>
      <c r="P45" s="315">
        <f t="shared" si="7"/>
        <v>1.984801524100736E-6</v>
      </c>
      <c r="Q45" s="303"/>
    </row>
    <row r="46" spans="1:17" x14ac:dyDescent="0.25">
      <c r="A46" s="313" t="s">
        <v>105</v>
      </c>
      <c r="B46" s="314">
        <v>765</v>
      </c>
      <c r="C46" s="314">
        <v>845</v>
      </c>
      <c r="D46" s="314">
        <v>1075</v>
      </c>
      <c r="E46" s="314">
        <v>1166</v>
      </c>
      <c r="F46" s="315">
        <f t="shared" si="6"/>
        <v>8.4651162790697621E-2</v>
      </c>
      <c r="G46" s="314">
        <f t="shared" si="2"/>
        <v>91</v>
      </c>
      <c r="H46" s="315">
        <f t="shared" si="3"/>
        <v>1.4294523579221207E-3</v>
      </c>
      <c r="I46" s="306"/>
      <c r="J46" s="314">
        <v>2668</v>
      </c>
      <c r="K46" s="314">
        <v>3637</v>
      </c>
      <c r="L46" s="314">
        <v>3850</v>
      </c>
      <c r="M46" s="314">
        <v>1453</v>
      </c>
      <c r="N46" s="315">
        <f t="shared" si="4"/>
        <v>-0.62259740259740259</v>
      </c>
      <c r="O46" s="314">
        <f t="shared" si="5"/>
        <v>-2397</v>
      </c>
      <c r="P46" s="315">
        <f t="shared" si="7"/>
        <v>4.1198808778833852E-4</v>
      </c>
      <c r="Q46" s="303"/>
    </row>
    <row r="47" spans="1:17" x14ac:dyDescent="0.25">
      <c r="A47" s="313" t="s">
        <v>106</v>
      </c>
      <c r="B47" s="314">
        <f>IFERROR(B17-SUM(B18:B22)-SUM(B24:B46),"-")</f>
        <v>13</v>
      </c>
      <c r="C47" s="314">
        <f>IFERROR(C17-SUM(C18:C22)-SUM(C24:C46),"-")</f>
        <v>192</v>
      </c>
      <c r="D47" s="314">
        <f>IFERROR(D17-SUM(D18:D22)-SUM(D24:D46),"-")</f>
        <v>11</v>
      </c>
      <c r="E47" s="314">
        <f>IFERROR(E17-SUM(E18:E22)-SUM(E24:E46),"-")</f>
        <v>359</v>
      </c>
      <c r="F47" s="315">
        <f t="shared" si="6"/>
        <v>31.636363636363633</v>
      </c>
      <c r="G47" s="314">
        <f t="shared" si="2"/>
        <v>348</v>
      </c>
      <c r="H47" s="315">
        <f t="shared" si="3"/>
        <v>4.4011440522645051E-4</v>
      </c>
      <c r="I47" s="306"/>
      <c r="J47" s="314">
        <f>IFERROR(J17-SUM(J18:J22)-SUM(J24:J46),"-")</f>
        <v>225</v>
      </c>
      <c r="K47" s="314">
        <f>IFERROR(K17-SUM(K18:K22)-SUM(K24:K46),"-")</f>
        <v>547</v>
      </c>
      <c r="L47" s="314">
        <f>IFERROR(L17-SUM(L18:L22)-SUM(L24:L46),"-")</f>
        <v>840</v>
      </c>
      <c r="M47" s="314">
        <f>IFERROR(M17-SUM(M18:M22)-SUM(M24:M46),"-")</f>
        <v>1842</v>
      </c>
      <c r="N47" s="315">
        <f t="shared" si="4"/>
        <v>1.1928571428571431</v>
      </c>
      <c r="O47" s="314">
        <f t="shared" si="5"/>
        <v>1002</v>
      </c>
      <c r="P47" s="315">
        <f t="shared" si="7"/>
        <v>5.2228634391336508E-4</v>
      </c>
      <c r="Q47" s="303"/>
    </row>
    <row r="48" spans="1:17" ht="21" x14ac:dyDescent="0.35">
      <c r="A48" s="305" t="s">
        <v>107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5"/>
      <c r="P48" s="305"/>
      <c r="Q48" s="303"/>
    </row>
    <row r="49" spans="1:17" x14ac:dyDescent="0.25">
      <c r="A49" s="67"/>
      <c r="B49" s="11" t="s">
        <v>145</v>
      </c>
      <c r="C49" s="12"/>
      <c r="D49" s="12"/>
      <c r="E49" s="12"/>
      <c r="F49" s="12"/>
      <c r="G49" s="12"/>
      <c r="H49" s="13"/>
      <c r="I49" s="306"/>
      <c r="J49" s="11" t="str">
        <f>CONCATENATE("acumulado ",B49)</f>
        <v>acumulado abril</v>
      </c>
      <c r="K49" s="12"/>
      <c r="L49" s="12"/>
      <c r="M49" s="12"/>
      <c r="N49" s="12"/>
      <c r="O49" s="12"/>
      <c r="P49" s="13"/>
      <c r="Q49" s="303"/>
    </row>
    <row r="50" spans="1:17" x14ac:dyDescent="0.25">
      <c r="A50" s="15"/>
      <c r="B50" s="17">
        <f>B$6</f>
        <v>2023</v>
      </c>
      <c r="C50" s="17">
        <f t="shared" ref="C50:E50" si="10">C$6</f>
        <v>2024</v>
      </c>
      <c r="D50" s="17">
        <f t="shared" si="10"/>
        <v>2025</v>
      </c>
      <c r="E50" s="17">
        <f t="shared" si="10"/>
        <v>2026</v>
      </c>
      <c r="F50" s="17" t="str">
        <f>CONCATENATE("var ",RIGHT(E50,2),"/",RIGHT(D50,2))</f>
        <v>var 26/25</v>
      </c>
      <c r="G50" s="17" t="str">
        <f>CONCATENATE("dif ",RIGHT(E50,2),"-",RIGHT(D50,2))</f>
        <v>dif 26-25</v>
      </c>
      <c r="H50" s="17" t="str">
        <f>CONCATENATE("cuota ",RIGHT(E50,2))</f>
        <v>cuota 26</v>
      </c>
      <c r="I50" s="306"/>
      <c r="J50" s="17">
        <f>J$6</f>
        <v>2023</v>
      </c>
      <c r="K50" s="17">
        <f>K$6</f>
        <v>2024</v>
      </c>
      <c r="L50" s="17">
        <f t="shared" ref="L50:M50" si="11">L$6</f>
        <v>2025</v>
      </c>
      <c r="M50" s="17">
        <f t="shared" si="11"/>
        <v>2026</v>
      </c>
      <c r="N50" s="17" t="str">
        <f>CONCATENATE("var ",RIGHT(M50,2),"/",RIGHT(L50,2))</f>
        <v>var 26/25</v>
      </c>
      <c r="O50" s="17" t="str">
        <f>CONCATENATE("dif ",RIGHT(M50,2),"-",RIGHT(L50,2))</f>
        <v>dif 26-25</v>
      </c>
      <c r="P50" s="17" t="str">
        <f>CONCATENATE("cuota ",RIGHT(M50,2))</f>
        <v>cuota 26</v>
      </c>
    </row>
    <row r="51" spans="1:17" x14ac:dyDescent="0.25">
      <c r="A51" s="308" t="s">
        <v>85</v>
      </c>
      <c r="B51" s="309">
        <v>745503</v>
      </c>
      <c r="C51" s="309">
        <v>790249</v>
      </c>
      <c r="D51" s="309">
        <v>857507</v>
      </c>
      <c r="E51" s="309">
        <v>815697</v>
      </c>
      <c r="F51" s="310">
        <f>IFERROR(E51/D51-1,"-")</f>
        <v>-4.8757619471327951E-2</v>
      </c>
      <c r="G51" s="309">
        <f>IFERROR(E51-D51,"-")</f>
        <v>-41810</v>
      </c>
      <c r="H51" s="310">
        <f>E51/$E$51</f>
        <v>1</v>
      </c>
      <c r="I51" s="311"/>
      <c r="J51" s="309">
        <v>3028313</v>
      </c>
      <c r="K51" s="309">
        <v>3385168</v>
      </c>
      <c r="L51" s="309">
        <v>3555051</v>
      </c>
      <c r="M51" s="309">
        <v>3526801</v>
      </c>
      <c r="N51" s="310">
        <f>IFERROR(M51/L51-1,"-")</f>
        <v>-7.9464401495225045E-3</v>
      </c>
      <c r="O51" s="309">
        <f>IFERROR(M51-L51,"-")</f>
        <v>-28250</v>
      </c>
      <c r="P51" s="310">
        <f>M51/$M$51</f>
        <v>1</v>
      </c>
    </row>
    <row r="52" spans="1:17" x14ac:dyDescent="0.25">
      <c r="A52" s="313" t="s">
        <v>108</v>
      </c>
      <c r="B52" s="314">
        <v>251338</v>
      </c>
      <c r="C52" s="314">
        <v>266727</v>
      </c>
      <c r="D52" s="314">
        <v>293961</v>
      </c>
      <c r="E52" s="314">
        <v>307141</v>
      </c>
      <c r="F52" s="315">
        <f>IFERROR(E52/D52-1,"-")</f>
        <v>4.4835879589469441E-2</v>
      </c>
      <c r="G52" s="314">
        <f>IFERROR(E52-D52,"-")</f>
        <v>13180</v>
      </c>
      <c r="H52" s="315">
        <f>E52/$E$51</f>
        <v>0.37653810177063296</v>
      </c>
      <c r="I52" s="306"/>
      <c r="J52" s="314">
        <v>922447</v>
      </c>
      <c r="K52" s="314">
        <v>1018665</v>
      </c>
      <c r="L52" s="314">
        <v>1087331</v>
      </c>
      <c r="M52" s="314">
        <v>1105028</v>
      </c>
      <c r="N52" s="315">
        <f>IFERROR(M52/L52-1,"-")</f>
        <v>1.6275632719015665E-2</v>
      </c>
      <c r="O52" s="314">
        <f>IFERROR(M52-L52,"-")</f>
        <v>17697</v>
      </c>
      <c r="P52" s="315">
        <f>M52/$M$51</f>
        <v>0.31332303693914115</v>
      </c>
    </row>
    <row r="53" spans="1:17" x14ac:dyDescent="0.25">
      <c r="A53" s="313" t="s">
        <v>109</v>
      </c>
      <c r="B53" s="314">
        <v>494165</v>
      </c>
      <c r="C53" s="314">
        <v>523522</v>
      </c>
      <c r="D53" s="314">
        <v>563546</v>
      </c>
      <c r="E53" s="314">
        <v>508556</v>
      </c>
      <c r="F53" s="315">
        <f>IFERROR(E53/D53-1,"-")</f>
        <v>-9.7578547270320448E-2</v>
      </c>
      <c r="G53" s="314">
        <f>IFERROR(E53-D53,"-")</f>
        <v>-54990</v>
      </c>
      <c r="H53" s="315">
        <f>E53/$E$51</f>
        <v>0.62346189822936704</v>
      </c>
      <c r="I53" s="306"/>
      <c r="J53" s="314">
        <v>2105866</v>
      </c>
      <c r="K53" s="314">
        <v>2366503</v>
      </c>
      <c r="L53" s="314">
        <v>2467720</v>
      </c>
      <c r="M53" s="314">
        <v>2421773</v>
      </c>
      <c r="N53" s="315">
        <f>IFERROR(M53/L53-1,"-")</f>
        <v>-1.8619211255734069E-2</v>
      </c>
      <c r="O53" s="314">
        <f>IFERROR(M53-L53,"-")</f>
        <v>-45947</v>
      </c>
      <c r="P53" s="315">
        <f>M53/$M$51</f>
        <v>0.68667696306085879</v>
      </c>
    </row>
    <row r="54" spans="1:17" ht="21" x14ac:dyDescent="0.35">
      <c r="A54" s="258" t="s">
        <v>110</v>
      </c>
      <c r="B54" s="258"/>
      <c r="C54" s="258"/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58"/>
    </row>
    <row r="55" spans="1:17" x14ac:dyDescent="0.25">
      <c r="A55" s="67"/>
      <c r="B55" s="11" t="s">
        <v>145</v>
      </c>
      <c r="C55" s="12"/>
      <c r="D55" s="12"/>
      <c r="E55" s="12"/>
      <c r="F55" s="12"/>
      <c r="G55" s="12"/>
      <c r="H55" s="13"/>
      <c r="I55" s="327"/>
      <c r="J55" s="11" t="str">
        <f>CONCATENATE("acumulado ",B55)</f>
        <v>acumulado abril</v>
      </c>
      <c r="K55" s="12"/>
      <c r="L55" s="12"/>
      <c r="M55" s="12"/>
      <c r="N55" s="12"/>
      <c r="O55" s="12"/>
      <c r="P55" s="13"/>
    </row>
    <row r="56" spans="1:17" x14ac:dyDescent="0.25">
      <c r="A56" s="15"/>
      <c r="B56" s="17">
        <f>B$6</f>
        <v>2023</v>
      </c>
      <c r="C56" s="17">
        <f t="shared" ref="C56:E56" si="12">C$6</f>
        <v>2024</v>
      </c>
      <c r="D56" s="17">
        <f t="shared" si="12"/>
        <v>2025</v>
      </c>
      <c r="E56" s="17">
        <f t="shared" si="12"/>
        <v>2026</v>
      </c>
      <c r="F56" s="17" t="str">
        <f>CONCATENATE("var ",RIGHT(E56,2),"/",RIGHT(D56,2))</f>
        <v>var 26/25</v>
      </c>
      <c r="G56" s="17" t="str">
        <f>CONCATENATE("dif ",RIGHT(E56,2),"-",RIGHT(D56,2))</f>
        <v>dif 26-25</v>
      </c>
      <c r="H56" s="17" t="str">
        <f>CONCATENATE("cuota ",RIGHT(E56,2))</f>
        <v>cuota 26</v>
      </c>
      <c r="I56" s="327"/>
      <c r="J56" s="17">
        <f>J$6</f>
        <v>2023</v>
      </c>
      <c r="K56" s="17">
        <f>K$6</f>
        <v>2024</v>
      </c>
      <c r="L56" s="17">
        <f t="shared" ref="L56:M56" si="13">L$6</f>
        <v>2025</v>
      </c>
      <c r="M56" s="17">
        <f t="shared" si="13"/>
        <v>2026</v>
      </c>
      <c r="N56" s="17" t="str">
        <f>CONCATENATE("var ",RIGHT(M56,2),"/",RIGHT(L56,2))</f>
        <v>var 26/25</v>
      </c>
      <c r="O56" s="17" t="str">
        <f>CONCATENATE("dif ",RIGHT(M56,2),"-",RIGHT(L56,2))</f>
        <v>dif 26-25</v>
      </c>
      <c r="P56" s="17" t="str">
        <f>CONCATENATE("cuota ",RIGHT(M56,2))</f>
        <v>cuota 26</v>
      </c>
    </row>
    <row r="57" spans="1:17" x14ac:dyDescent="0.25">
      <c r="A57" s="328" t="s">
        <v>85</v>
      </c>
      <c r="B57" s="329">
        <v>5952</v>
      </c>
      <c r="C57" s="329">
        <v>6450</v>
      </c>
      <c r="D57" s="329">
        <v>6837</v>
      </c>
      <c r="E57" s="329">
        <v>6706</v>
      </c>
      <c r="F57" s="330">
        <f>IFERROR(E57/D57-1,"-")</f>
        <v>-1.916045048998094E-2</v>
      </c>
      <c r="G57" s="329">
        <f>IFERROR(E57-D57,"-")</f>
        <v>-131</v>
      </c>
      <c r="H57" s="330">
        <f>E57/$E$57</f>
        <v>1</v>
      </c>
      <c r="I57" s="331"/>
      <c r="J57" s="329">
        <v>24145</v>
      </c>
      <c r="K57" s="329">
        <v>26474</v>
      </c>
      <c r="L57" s="329">
        <v>28245</v>
      </c>
      <c r="M57" s="329">
        <v>28007</v>
      </c>
      <c r="N57" s="330">
        <f>IFERROR(M57/L57-1,"-")</f>
        <v>-8.4262701363072567E-3</v>
      </c>
      <c r="O57" s="329">
        <f>IFERROR(M57-L57,"-")</f>
        <v>-238</v>
      </c>
      <c r="P57" s="330">
        <f>M57/$M$57</f>
        <v>1</v>
      </c>
    </row>
    <row r="58" spans="1:17" x14ac:dyDescent="0.25">
      <c r="A58" s="313" t="s">
        <v>86</v>
      </c>
      <c r="B58" s="314">
        <v>5510</v>
      </c>
      <c r="C58" s="314">
        <v>6077</v>
      </c>
      <c r="D58" s="314">
        <v>6435</v>
      </c>
      <c r="E58" s="314">
        <v>6349</v>
      </c>
      <c r="F58" s="315">
        <f t="shared" ref="F58:F59" si="14">IFERROR(E58/D58-1,"-")</f>
        <v>-1.3364413364413408E-2</v>
      </c>
      <c r="G58" s="314">
        <f>IFERROR(E58-D58,"-")</f>
        <v>-86</v>
      </c>
      <c r="H58" s="315">
        <f>E58/$E$57</f>
        <v>0.94676409185803756</v>
      </c>
      <c r="I58" s="327"/>
      <c r="J58" s="314">
        <v>22112</v>
      </c>
      <c r="K58" s="314">
        <v>24525</v>
      </c>
      <c r="L58" s="314">
        <v>26273</v>
      </c>
      <c r="M58" s="314">
        <v>26138</v>
      </c>
      <c r="N58" s="315">
        <f>IFERROR(M58/L58-1,"-")</f>
        <v>-5.1383549651733418E-3</v>
      </c>
      <c r="O58" s="314">
        <f>IFERROR(M58-L58,"-")</f>
        <v>-135</v>
      </c>
      <c r="P58" s="315">
        <f>M58/$M$57</f>
        <v>0.93326668332916773</v>
      </c>
    </row>
    <row r="59" spans="1:17" x14ac:dyDescent="0.25">
      <c r="A59" s="313" t="s">
        <v>87</v>
      </c>
      <c r="B59" s="314">
        <v>442</v>
      </c>
      <c r="C59" s="314">
        <v>373</v>
      </c>
      <c r="D59" s="314">
        <v>402</v>
      </c>
      <c r="E59" s="314">
        <v>357</v>
      </c>
      <c r="F59" s="315">
        <f t="shared" si="14"/>
        <v>-0.11194029850746268</v>
      </c>
      <c r="G59" s="314">
        <f>IFERROR(E59-D59,"-")</f>
        <v>-45</v>
      </c>
      <c r="H59" s="315">
        <f>E59/$E$57</f>
        <v>5.3235908141962419E-2</v>
      </c>
      <c r="I59" s="327"/>
      <c r="J59" s="314">
        <v>2033</v>
      </c>
      <c r="K59" s="314">
        <v>1949</v>
      </c>
      <c r="L59" s="314">
        <v>1972</v>
      </c>
      <c r="M59" s="314">
        <v>1869</v>
      </c>
      <c r="N59" s="315">
        <f>IFERROR(M59/L59-1,"-")</f>
        <v>-5.2231237322515223E-2</v>
      </c>
      <c r="O59" s="314">
        <f>IFERROR(M59-L59,"-")</f>
        <v>-103</v>
      </c>
      <c r="P59" s="315">
        <f>M59/$M$57</f>
        <v>6.6733316670832293E-2</v>
      </c>
    </row>
    <row r="60" spans="1:17" ht="21" x14ac:dyDescent="0.35">
      <c r="A60" s="258" t="s">
        <v>111</v>
      </c>
      <c r="B60" s="258"/>
      <c r="C60" s="258"/>
      <c r="D60" s="258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</row>
    <row r="61" spans="1:17" x14ac:dyDescent="0.25">
      <c r="A61" s="67"/>
      <c r="B61" s="11" t="s">
        <v>145</v>
      </c>
      <c r="C61" s="12"/>
      <c r="D61" s="12"/>
      <c r="E61" s="12"/>
      <c r="F61" s="12"/>
      <c r="G61" s="12"/>
      <c r="H61" s="13"/>
      <c r="I61" s="327"/>
      <c r="J61" s="11" t="str">
        <f>CONCATENATE("acumulado ",B61)</f>
        <v>acumulado abril</v>
      </c>
      <c r="K61" s="12"/>
      <c r="L61" s="12"/>
      <c r="M61" s="12"/>
      <c r="N61" s="12"/>
      <c r="O61" s="12"/>
      <c r="P61" s="13"/>
    </row>
    <row r="62" spans="1:17" x14ac:dyDescent="0.25">
      <c r="A62" s="15" t="s">
        <v>89</v>
      </c>
      <c r="B62" s="17">
        <f>B$6</f>
        <v>2023</v>
      </c>
      <c r="C62" s="17">
        <f t="shared" ref="C62:E62" si="15">C$6</f>
        <v>2024</v>
      </c>
      <c r="D62" s="17">
        <f t="shared" si="15"/>
        <v>2025</v>
      </c>
      <c r="E62" s="17">
        <f t="shared" si="15"/>
        <v>2026</v>
      </c>
      <c r="F62" s="17" t="str">
        <f>CONCATENATE("var ",RIGHT(E62,2),"/",RIGHT(D62,2))</f>
        <v>var 26/25</v>
      </c>
      <c r="G62" s="17" t="str">
        <f>CONCATENATE("dif ",RIGHT(E62,2),"-",RIGHT(D62,2))</f>
        <v>dif 26-25</v>
      </c>
      <c r="H62" s="17" t="str">
        <f>CONCATENATE("cuota ",RIGHT(E62,2))</f>
        <v>cuota 26</v>
      </c>
      <c r="I62" s="327"/>
      <c r="J62" s="17">
        <f>J$6</f>
        <v>2023</v>
      </c>
      <c r="K62" s="17">
        <f>K$6</f>
        <v>2024</v>
      </c>
      <c r="L62" s="17">
        <f t="shared" ref="L62:M62" si="16">L$6</f>
        <v>2025</v>
      </c>
      <c r="M62" s="17">
        <f t="shared" si="16"/>
        <v>2026</v>
      </c>
      <c r="N62" s="17" t="str">
        <f>CONCATENATE("var ",RIGHT(M62,2),"/",RIGHT(L62,2))</f>
        <v>var 26/25</v>
      </c>
      <c r="O62" s="17" t="str">
        <f>CONCATENATE("dif ",RIGHT(M62,2),"-",RIGHT(L62,2))</f>
        <v>dif 26-25</v>
      </c>
      <c r="P62" s="17" t="str">
        <f>CONCATENATE("cuota ",RIGHT(M62,2))</f>
        <v>cuota 26</v>
      </c>
    </row>
    <row r="63" spans="1:17" x14ac:dyDescent="0.25">
      <c r="A63" s="332" t="s">
        <v>90</v>
      </c>
      <c r="B63" s="333">
        <v>5952</v>
      </c>
      <c r="C63" s="333">
        <v>6450</v>
      </c>
      <c r="D63" s="333">
        <v>6837</v>
      </c>
      <c r="E63" s="333">
        <v>6706</v>
      </c>
      <c r="F63" s="334">
        <f>IFERROR(E63/D63-1,"-")</f>
        <v>-1.916045048998094E-2</v>
      </c>
      <c r="G63" s="333">
        <f t="shared" ref="G63:G97" si="17">IFERROR(E63-D63,"-")</f>
        <v>-131</v>
      </c>
      <c r="H63" s="334">
        <f t="shared" ref="H63:H72" si="18">IFERROR(E63/$E$63,"-")</f>
        <v>1</v>
      </c>
      <c r="I63" s="331"/>
      <c r="J63" s="333">
        <v>24145</v>
      </c>
      <c r="K63" s="333">
        <v>26474</v>
      </c>
      <c r="L63" s="333">
        <v>28245</v>
      </c>
      <c r="M63" s="333">
        <v>28007</v>
      </c>
      <c r="N63" s="334">
        <f t="shared" ref="N63:N97" si="19">IFERROR(M63/L63-1,"-")</f>
        <v>-8.4262701363072567E-3</v>
      </c>
      <c r="O63" s="333">
        <f t="shared" ref="O63:O97" si="20">IFERROR(M63-L63,"-")</f>
        <v>-238</v>
      </c>
      <c r="P63" s="334">
        <f>M63/$M$63</f>
        <v>1</v>
      </c>
    </row>
    <row r="64" spans="1:17" x14ac:dyDescent="0.25">
      <c r="A64" s="335" t="s">
        <v>91</v>
      </c>
      <c r="B64" s="336">
        <v>3278</v>
      </c>
      <c r="C64" s="336">
        <v>3599</v>
      </c>
      <c r="D64" s="336">
        <v>3717</v>
      </c>
      <c r="E64" s="336">
        <v>3881</v>
      </c>
      <c r="F64" s="337">
        <f t="shared" ref="F64:F97" si="21">IFERROR(E64/D64-1,"-")</f>
        <v>4.4121603443637358E-2</v>
      </c>
      <c r="G64" s="336">
        <f t="shared" si="17"/>
        <v>164</v>
      </c>
      <c r="H64" s="337">
        <f t="shared" si="18"/>
        <v>0.57873546078138982</v>
      </c>
      <c r="I64" s="338"/>
      <c r="J64" s="336">
        <v>12361</v>
      </c>
      <c r="K64" s="336">
        <v>13544</v>
      </c>
      <c r="L64" s="336">
        <v>14149</v>
      </c>
      <c r="M64" s="336">
        <v>14448</v>
      </c>
      <c r="N64" s="337">
        <f t="shared" si="19"/>
        <v>2.1132235493674489E-2</v>
      </c>
      <c r="O64" s="336">
        <f t="shared" si="20"/>
        <v>299</v>
      </c>
      <c r="P64" s="337">
        <f t="shared" ref="P64:P96" si="22">M64/$M$63</f>
        <v>0.51587103224193953</v>
      </c>
    </row>
    <row r="65" spans="1:16" x14ac:dyDescent="0.25">
      <c r="A65" s="313" t="s">
        <v>92</v>
      </c>
      <c r="B65" s="314">
        <v>2212</v>
      </c>
      <c r="C65" s="314">
        <v>2364</v>
      </c>
      <c r="D65" s="314">
        <v>2389</v>
      </c>
      <c r="E65" s="314">
        <v>2542</v>
      </c>
      <c r="F65" s="315">
        <f t="shared" si="21"/>
        <v>6.4043532858936825E-2</v>
      </c>
      <c r="G65" s="314">
        <f t="shared" si="17"/>
        <v>153</v>
      </c>
      <c r="H65" s="315">
        <f t="shared" si="18"/>
        <v>0.37906352520131226</v>
      </c>
      <c r="I65" s="327"/>
      <c r="J65" s="314">
        <v>8186</v>
      </c>
      <c r="K65" s="314">
        <v>8733</v>
      </c>
      <c r="L65" s="314">
        <v>9000</v>
      </c>
      <c r="M65" s="314">
        <v>9327</v>
      </c>
      <c r="N65" s="315">
        <f t="shared" si="19"/>
        <v>3.6333333333333329E-2</v>
      </c>
      <c r="O65" s="314">
        <f t="shared" si="20"/>
        <v>327</v>
      </c>
      <c r="P65" s="315">
        <f t="shared" si="22"/>
        <v>0.33302388688542151</v>
      </c>
    </row>
    <row r="66" spans="1:16" x14ac:dyDescent="0.25">
      <c r="A66" s="313" t="s">
        <v>93</v>
      </c>
      <c r="B66" s="314">
        <v>1066</v>
      </c>
      <c r="C66" s="314">
        <v>1235</v>
      </c>
      <c r="D66" s="314">
        <v>1328</v>
      </c>
      <c r="E66" s="314">
        <v>1339</v>
      </c>
      <c r="F66" s="315">
        <f t="shared" si="21"/>
        <v>8.2831325301204739E-3</v>
      </c>
      <c r="G66" s="314">
        <f t="shared" si="17"/>
        <v>11</v>
      </c>
      <c r="H66" s="315">
        <f t="shared" si="18"/>
        <v>0.19967193558007754</v>
      </c>
      <c r="I66" s="327"/>
      <c r="J66" s="314">
        <v>4175</v>
      </c>
      <c r="K66" s="314">
        <v>4811</v>
      </c>
      <c r="L66" s="314">
        <v>5149</v>
      </c>
      <c r="M66" s="314">
        <v>5121</v>
      </c>
      <c r="N66" s="315">
        <f t="shared" si="19"/>
        <v>-5.4379491163332183E-3</v>
      </c>
      <c r="O66" s="314">
        <f t="shared" si="20"/>
        <v>-28</v>
      </c>
      <c r="P66" s="315">
        <f t="shared" si="22"/>
        <v>0.18284714535651803</v>
      </c>
    </row>
    <row r="67" spans="1:16" x14ac:dyDescent="0.25">
      <c r="A67" s="335" t="s">
        <v>94</v>
      </c>
      <c r="B67" s="336">
        <v>2674</v>
      </c>
      <c r="C67" s="336">
        <v>2851</v>
      </c>
      <c r="D67" s="336">
        <v>3120</v>
      </c>
      <c r="E67" s="336">
        <v>2825</v>
      </c>
      <c r="F67" s="337">
        <f t="shared" si="21"/>
        <v>-9.4551282051282048E-2</v>
      </c>
      <c r="G67" s="336">
        <f t="shared" si="17"/>
        <v>-295</v>
      </c>
      <c r="H67" s="337">
        <f t="shared" si="18"/>
        <v>0.42126453921861018</v>
      </c>
      <c r="I67" s="338"/>
      <c r="J67" s="336">
        <v>11784</v>
      </c>
      <c r="K67" s="336">
        <v>12930</v>
      </c>
      <c r="L67" s="336">
        <v>14096</v>
      </c>
      <c r="M67" s="336">
        <v>13559</v>
      </c>
      <c r="N67" s="337">
        <f t="shared" si="19"/>
        <v>-3.8095913734392695E-2</v>
      </c>
      <c r="O67" s="336">
        <f t="shared" si="20"/>
        <v>-537</v>
      </c>
      <c r="P67" s="337">
        <f t="shared" si="22"/>
        <v>0.48412896775806047</v>
      </c>
    </row>
    <row r="68" spans="1:16" x14ac:dyDescent="0.25">
      <c r="A68" s="313" t="s">
        <v>29</v>
      </c>
      <c r="B68" s="314">
        <v>1136</v>
      </c>
      <c r="C68" s="314">
        <v>1279</v>
      </c>
      <c r="D68" s="314">
        <v>1355</v>
      </c>
      <c r="E68" s="314">
        <v>1288</v>
      </c>
      <c r="F68" s="315">
        <f t="shared" si="21"/>
        <v>-4.9446494464944646E-2</v>
      </c>
      <c r="G68" s="314">
        <f t="shared" si="17"/>
        <v>-67</v>
      </c>
      <c r="H68" s="315">
        <f t="shared" si="18"/>
        <v>0.19206680584551147</v>
      </c>
      <c r="I68" s="327"/>
      <c r="J68" s="314">
        <v>4738</v>
      </c>
      <c r="K68" s="314">
        <v>5191</v>
      </c>
      <c r="L68" s="314">
        <v>5639</v>
      </c>
      <c r="M68" s="314">
        <v>5517</v>
      </c>
      <c r="N68" s="315">
        <f t="shared" si="19"/>
        <v>-2.1635041674055722E-2</v>
      </c>
      <c r="O68" s="314">
        <f t="shared" si="20"/>
        <v>-122</v>
      </c>
      <c r="P68" s="315">
        <f t="shared" si="22"/>
        <v>0.1969864676687971</v>
      </c>
    </row>
    <row r="69" spans="1:16" x14ac:dyDescent="0.25">
      <c r="A69" s="313" t="s">
        <v>22</v>
      </c>
      <c r="B69" s="314">
        <v>437</v>
      </c>
      <c r="C69" s="314">
        <v>427</v>
      </c>
      <c r="D69" s="314">
        <v>526</v>
      </c>
      <c r="E69" s="314">
        <v>386</v>
      </c>
      <c r="F69" s="315">
        <f t="shared" si="21"/>
        <v>-0.26615969581749055</v>
      </c>
      <c r="G69" s="314">
        <f t="shared" si="17"/>
        <v>-140</v>
      </c>
      <c r="H69" s="315">
        <f t="shared" si="18"/>
        <v>5.7560393677303909E-2</v>
      </c>
      <c r="I69" s="327"/>
      <c r="J69" s="314">
        <v>2012</v>
      </c>
      <c r="K69" s="314">
        <v>2127</v>
      </c>
      <c r="L69" s="314">
        <v>2413</v>
      </c>
      <c r="M69" s="314">
        <v>2095</v>
      </c>
      <c r="N69" s="315">
        <f t="shared" si="19"/>
        <v>-0.13178615830915874</v>
      </c>
      <c r="O69" s="314">
        <f t="shared" si="20"/>
        <v>-318</v>
      </c>
      <c r="P69" s="315">
        <f t="shared" si="22"/>
        <v>7.4802727889456203E-2</v>
      </c>
    </row>
    <row r="70" spans="1:16" x14ac:dyDescent="0.25">
      <c r="A70" s="313" t="s">
        <v>95</v>
      </c>
      <c r="B70" s="314">
        <v>118</v>
      </c>
      <c r="C70" s="314">
        <v>122</v>
      </c>
      <c r="D70" s="314">
        <v>141</v>
      </c>
      <c r="E70" s="314">
        <v>153</v>
      </c>
      <c r="F70" s="315">
        <f t="shared" si="21"/>
        <v>8.5106382978723305E-2</v>
      </c>
      <c r="G70" s="314">
        <f t="shared" si="17"/>
        <v>12</v>
      </c>
      <c r="H70" s="315">
        <f t="shared" si="18"/>
        <v>2.2815389203698182E-2</v>
      </c>
      <c r="I70" s="327"/>
      <c r="J70" s="314">
        <v>553</v>
      </c>
      <c r="K70" s="314">
        <v>563</v>
      </c>
      <c r="L70" s="314">
        <v>642</v>
      </c>
      <c r="M70" s="314">
        <v>649</v>
      </c>
      <c r="N70" s="315">
        <f t="shared" si="19"/>
        <v>1.0903426791277315E-2</v>
      </c>
      <c r="O70" s="314">
        <f t="shared" si="20"/>
        <v>7</v>
      </c>
      <c r="P70" s="315">
        <f t="shared" si="22"/>
        <v>2.3172778234012925E-2</v>
      </c>
    </row>
    <row r="71" spans="1:16" x14ac:dyDescent="0.25">
      <c r="A71" s="313" t="s">
        <v>96</v>
      </c>
      <c r="B71" s="314">
        <v>109</v>
      </c>
      <c r="C71" s="314">
        <v>109</v>
      </c>
      <c r="D71" s="314">
        <v>93</v>
      </c>
      <c r="E71" s="314">
        <v>92</v>
      </c>
      <c r="F71" s="315">
        <f t="shared" si="21"/>
        <v>-1.0752688172043001E-2</v>
      </c>
      <c r="G71" s="314">
        <f t="shared" si="17"/>
        <v>-1</v>
      </c>
      <c r="H71" s="315">
        <f t="shared" si="18"/>
        <v>1.3719057560393677E-2</v>
      </c>
      <c r="I71" s="327"/>
      <c r="J71" s="314">
        <v>442</v>
      </c>
      <c r="K71" s="314">
        <v>436</v>
      </c>
      <c r="L71" s="314">
        <v>432</v>
      </c>
      <c r="M71" s="314">
        <v>419</v>
      </c>
      <c r="N71" s="315">
        <f t="shared" si="19"/>
        <v>-3.009259259259256E-2</v>
      </c>
      <c r="O71" s="314">
        <f t="shared" si="20"/>
        <v>-13</v>
      </c>
      <c r="P71" s="315">
        <f t="shared" si="22"/>
        <v>1.4960545577891242E-2</v>
      </c>
    </row>
    <row r="72" spans="1:16" x14ac:dyDescent="0.25">
      <c r="A72" s="313" t="s">
        <v>28</v>
      </c>
      <c r="B72" s="314">
        <v>23</v>
      </c>
      <c r="C72" s="314">
        <v>26</v>
      </c>
      <c r="D72" s="314">
        <v>21</v>
      </c>
      <c r="E72" s="314">
        <v>21</v>
      </c>
      <c r="F72" s="315">
        <f t="shared" si="21"/>
        <v>0</v>
      </c>
      <c r="G72" s="314">
        <f t="shared" si="17"/>
        <v>0</v>
      </c>
      <c r="H72" s="315">
        <f t="shared" si="18"/>
        <v>3.1315240083507308E-3</v>
      </c>
      <c r="I72" s="327"/>
      <c r="J72" s="314">
        <v>69</v>
      </c>
      <c r="K72" s="314">
        <v>79</v>
      </c>
      <c r="L72" s="314">
        <v>76</v>
      </c>
      <c r="M72" s="314">
        <v>76</v>
      </c>
      <c r="N72" s="315">
        <f t="shared" si="19"/>
        <v>0</v>
      </c>
      <c r="O72" s="314">
        <f t="shared" si="20"/>
        <v>0</v>
      </c>
      <c r="P72" s="315">
        <f t="shared" si="22"/>
        <v>2.7136073124576E-3</v>
      </c>
    </row>
    <row r="73" spans="1:16" x14ac:dyDescent="0.25">
      <c r="A73" s="313" t="s">
        <v>97</v>
      </c>
      <c r="B73" s="314">
        <f t="shared" ref="B73:E73" si="23">B74+B75+B76+B77</f>
        <v>124</v>
      </c>
      <c r="C73" s="314">
        <f t="shared" si="23"/>
        <v>81</v>
      </c>
      <c r="D73" s="314">
        <f t="shared" si="23"/>
        <v>108</v>
      </c>
      <c r="E73" s="314">
        <f t="shared" si="23"/>
        <v>69</v>
      </c>
      <c r="F73" s="315">
        <f>IFERROR(E73/D73-1,"-")</f>
        <v>-0.36111111111111116</v>
      </c>
      <c r="G73" s="314">
        <f t="shared" si="17"/>
        <v>-39</v>
      </c>
      <c r="H73" s="315">
        <f>IFERROR(E73/$E$7,"-")</f>
        <v>8.459023387360748E-5</v>
      </c>
      <c r="I73" s="327"/>
      <c r="J73" s="314">
        <f t="shared" ref="J73:M73" si="24">J74+J75+J76+J77</f>
        <v>971</v>
      </c>
      <c r="K73" s="314">
        <f t="shared" si="24"/>
        <v>951</v>
      </c>
      <c r="L73" s="314">
        <f t="shared" si="24"/>
        <v>866</v>
      </c>
      <c r="M73" s="314">
        <f t="shared" si="24"/>
        <v>783</v>
      </c>
      <c r="N73" s="315">
        <f t="shared" si="19"/>
        <v>-9.5842956120092415E-2</v>
      </c>
      <c r="O73" s="314">
        <f t="shared" si="20"/>
        <v>-83</v>
      </c>
      <c r="P73" s="315">
        <f t="shared" ref="P73" si="25">M73/$M$13</f>
        <v>2.2201422762441092E-4</v>
      </c>
    </row>
    <row r="74" spans="1:16" x14ac:dyDescent="0.25">
      <c r="A74" s="313" t="s">
        <v>27</v>
      </c>
      <c r="B74" s="314">
        <v>21</v>
      </c>
      <c r="C74" s="314">
        <v>19</v>
      </c>
      <c r="D74" s="314">
        <v>13</v>
      </c>
      <c r="E74" s="314">
        <v>9</v>
      </c>
      <c r="F74" s="315">
        <f t="shared" si="21"/>
        <v>-0.30769230769230771</v>
      </c>
      <c r="G74" s="314">
        <f t="shared" si="17"/>
        <v>-4</v>
      </c>
      <c r="H74" s="315">
        <f t="shared" ref="H74:H96" si="26">IFERROR(E74/$E$63,"-")</f>
        <v>1.3420817178645989E-3</v>
      </c>
      <c r="I74" s="327"/>
      <c r="J74" s="314">
        <v>248</v>
      </c>
      <c r="K74" s="314">
        <v>261</v>
      </c>
      <c r="L74" s="314">
        <v>228</v>
      </c>
      <c r="M74" s="314">
        <v>201</v>
      </c>
      <c r="N74" s="315">
        <f t="shared" si="19"/>
        <v>-0.11842105263157898</v>
      </c>
      <c r="O74" s="314">
        <f t="shared" si="20"/>
        <v>-27</v>
      </c>
      <c r="P74" s="315">
        <f t="shared" si="22"/>
        <v>7.1767772342628631E-3</v>
      </c>
    </row>
    <row r="75" spans="1:16" x14ac:dyDescent="0.25">
      <c r="A75" s="313" t="s">
        <v>37</v>
      </c>
      <c r="B75" s="314">
        <v>34</v>
      </c>
      <c r="C75" s="314">
        <v>19</v>
      </c>
      <c r="D75" s="314">
        <v>22</v>
      </c>
      <c r="E75" s="314">
        <v>19</v>
      </c>
      <c r="F75" s="315">
        <f t="shared" si="21"/>
        <v>-0.13636363636363635</v>
      </c>
      <c r="G75" s="314">
        <f t="shared" si="17"/>
        <v>-3</v>
      </c>
      <c r="H75" s="315">
        <f t="shared" si="26"/>
        <v>2.8332836266030423E-3</v>
      </c>
      <c r="I75" s="327"/>
      <c r="J75" s="314">
        <v>211</v>
      </c>
      <c r="K75" s="314">
        <v>221</v>
      </c>
      <c r="L75" s="314">
        <v>177</v>
      </c>
      <c r="M75" s="314">
        <v>163</v>
      </c>
      <c r="N75" s="315">
        <f t="shared" si="19"/>
        <v>-7.9096045197740161E-2</v>
      </c>
      <c r="O75" s="314">
        <f t="shared" si="20"/>
        <v>-14</v>
      </c>
      <c r="P75" s="315">
        <f t="shared" si="22"/>
        <v>5.8199735780340633E-3</v>
      </c>
    </row>
    <row r="76" spans="1:16" x14ac:dyDescent="0.25">
      <c r="A76" s="313" t="s">
        <v>25</v>
      </c>
      <c r="B76" s="314">
        <v>40</v>
      </c>
      <c r="C76" s="314">
        <v>25</v>
      </c>
      <c r="D76" s="314">
        <v>46</v>
      </c>
      <c r="E76" s="314">
        <v>29</v>
      </c>
      <c r="F76" s="315">
        <f t="shared" si="21"/>
        <v>-0.36956521739130432</v>
      </c>
      <c r="G76" s="314">
        <f t="shared" si="17"/>
        <v>-17</v>
      </c>
      <c r="H76" s="315">
        <f t="shared" si="26"/>
        <v>4.324485535341485E-3</v>
      </c>
      <c r="I76" s="327"/>
      <c r="J76" s="314">
        <v>330</v>
      </c>
      <c r="K76" s="314">
        <v>267</v>
      </c>
      <c r="L76" s="314">
        <v>265</v>
      </c>
      <c r="M76" s="314">
        <v>239</v>
      </c>
      <c r="N76" s="315">
        <f t="shared" si="19"/>
        <v>-9.811320754716979E-2</v>
      </c>
      <c r="O76" s="314">
        <f t="shared" si="20"/>
        <v>-26</v>
      </c>
      <c r="P76" s="315">
        <f t="shared" si="22"/>
        <v>8.533580890491662E-3</v>
      </c>
    </row>
    <row r="77" spans="1:16" x14ac:dyDescent="0.25">
      <c r="A77" s="313" t="s">
        <v>36</v>
      </c>
      <c r="B77" s="314">
        <v>29</v>
      </c>
      <c r="C77" s="314">
        <v>18</v>
      </c>
      <c r="D77" s="314">
        <v>27</v>
      </c>
      <c r="E77" s="314">
        <v>12</v>
      </c>
      <c r="F77" s="315">
        <f t="shared" si="21"/>
        <v>-0.55555555555555558</v>
      </c>
      <c r="G77" s="314">
        <f t="shared" si="17"/>
        <v>-15</v>
      </c>
      <c r="H77" s="315">
        <f t="shared" si="26"/>
        <v>1.7894422904861319E-3</v>
      </c>
      <c r="I77" s="327"/>
      <c r="J77" s="314">
        <v>182</v>
      </c>
      <c r="K77" s="314">
        <v>202</v>
      </c>
      <c r="L77" s="314">
        <v>196</v>
      </c>
      <c r="M77" s="314">
        <v>180</v>
      </c>
      <c r="N77" s="315">
        <f t="shared" si="19"/>
        <v>-8.1632653061224469E-2</v>
      </c>
      <c r="O77" s="314">
        <f t="shared" si="20"/>
        <v>-16</v>
      </c>
      <c r="P77" s="315">
        <f t="shared" si="22"/>
        <v>6.4269646873995785E-3</v>
      </c>
    </row>
    <row r="78" spans="1:16" x14ac:dyDescent="0.25">
      <c r="A78" s="313" t="s">
        <v>30</v>
      </c>
      <c r="B78" s="314">
        <v>123</v>
      </c>
      <c r="C78" s="314">
        <v>114</v>
      </c>
      <c r="D78" s="314">
        <v>119</v>
      </c>
      <c r="E78" s="314">
        <v>143</v>
      </c>
      <c r="F78" s="315">
        <f t="shared" si="21"/>
        <v>0.20168067226890751</v>
      </c>
      <c r="G78" s="314">
        <f t="shared" si="17"/>
        <v>24</v>
      </c>
      <c r="H78" s="315">
        <f t="shared" si="26"/>
        <v>2.1324187294959739E-2</v>
      </c>
      <c r="I78" s="327"/>
      <c r="J78" s="314">
        <v>547</v>
      </c>
      <c r="K78" s="314">
        <v>523</v>
      </c>
      <c r="L78" s="314">
        <v>557</v>
      </c>
      <c r="M78" s="314">
        <v>602</v>
      </c>
      <c r="N78" s="315">
        <f t="shared" si="19"/>
        <v>8.0789946140035873E-2</v>
      </c>
      <c r="O78" s="314">
        <f t="shared" si="20"/>
        <v>45</v>
      </c>
      <c r="P78" s="315">
        <f t="shared" si="22"/>
        <v>2.1494626343414147E-2</v>
      </c>
    </row>
    <row r="79" spans="1:16" x14ac:dyDescent="0.25">
      <c r="A79" s="313" t="s">
        <v>35</v>
      </c>
      <c r="B79" s="314">
        <v>148</v>
      </c>
      <c r="C79" s="314">
        <v>192</v>
      </c>
      <c r="D79" s="314">
        <v>176</v>
      </c>
      <c r="E79" s="314">
        <v>151</v>
      </c>
      <c r="F79" s="315">
        <f t="shared" si="21"/>
        <v>-0.14204545454545459</v>
      </c>
      <c r="G79" s="314">
        <f t="shared" si="17"/>
        <v>-25</v>
      </c>
      <c r="H79" s="315">
        <f t="shared" si="26"/>
        <v>2.2517148821950491E-2</v>
      </c>
      <c r="I79" s="327"/>
      <c r="J79" s="314">
        <v>612</v>
      </c>
      <c r="K79" s="314">
        <v>766</v>
      </c>
      <c r="L79" s="314">
        <v>896</v>
      </c>
      <c r="M79" s="314">
        <v>846</v>
      </c>
      <c r="N79" s="315">
        <f t="shared" si="19"/>
        <v>-5.5803571428571397E-2</v>
      </c>
      <c r="O79" s="314">
        <f t="shared" si="20"/>
        <v>-50</v>
      </c>
      <c r="P79" s="315">
        <f t="shared" si="22"/>
        <v>3.0206734030778021E-2</v>
      </c>
    </row>
    <row r="80" spans="1:16" x14ac:dyDescent="0.25">
      <c r="A80" s="313" t="s">
        <v>43</v>
      </c>
      <c r="B80" s="314">
        <v>53</v>
      </c>
      <c r="C80" s="314">
        <v>81</v>
      </c>
      <c r="D80" s="314">
        <v>81</v>
      </c>
      <c r="E80" s="314">
        <v>84</v>
      </c>
      <c r="F80" s="315">
        <f t="shared" si="21"/>
        <v>3.7037037037036979E-2</v>
      </c>
      <c r="G80" s="314">
        <f t="shared" si="17"/>
        <v>3</v>
      </c>
      <c r="H80" s="315">
        <f t="shared" si="26"/>
        <v>1.2526096033402923E-2</v>
      </c>
      <c r="I80" s="327"/>
      <c r="J80" s="314">
        <v>213</v>
      </c>
      <c r="K80" s="314">
        <v>357</v>
      </c>
      <c r="L80" s="314">
        <v>440</v>
      </c>
      <c r="M80" s="314">
        <v>513</v>
      </c>
      <c r="N80" s="315">
        <f t="shared" si="19"/>
        <v>0.16590909090909101</v>
      </c>
      <c r="O80" s="314">
        <f t="shared" si="20"/>
        <v>73</v>
      </c>
      <c r="P80" s="315">
        <f t="shared" si="22"/>
        <v>1.83168493590888E-2</v>
      </c>
    </row>
    <row r="81" spans="1:16" x14ac:dyDescent="0.25">
      <c r="A81" s="313" t="s">
        <v>33</v>
      </c>
      <c r="B81" s="314">
        <v>85</v>
      </c>
      <c r="C81" s="314">
        <v>103</v>
      </c>
      <c r="D81" s="314">
        <v>125</v>
      </c>
      <c r="E81" s="314">
        <v>130</v>
      </c>
      <c r="F81" s="315">
        <f t="shared" si="21"/>
        <v>4.0000000000000036E-2</v>
      </c>
      <c r="G81" s="314">
        <f t="shared" si="17"/>
        <v>5</v>
      </c>
      <c r="H81" s="315">
        <f t="shared" si="26"/>
        <v>1.9385624813599761E-2</v>
      </c>
      <c r="I81" s="327"/>
      <c r="J81" s="314">
        <v>340</v>
      </c>
      <c r="K81" s="314">
        <v>483</v>
      </c>
      <c r="L81" s="314">
        <v>560</v>
      </c>
      <c r="M81" s="314">
        <v>570</v>
      </c>
      <c r="N81" s="315">
        <f t="shared" si="19"/>
        <v>1.7857142857142794E-2</v>
      </c>
      <c r="O81" s="314">
        <f t="shared" si="20"/>
        <v>10</v>
      </c>
      <c r="P81" s="315">
        <f t="shared" si="22"/>
        <v>2.0352054843431999E-2</v>
      </c>
    </row>
    <row r="82" spans="1:16" x14ac:dyDescent="0.25">
      <c r="A82" s="313" t="s">
        <v>44</v>
      </c>
      <c r="B82" s="314">
        <v>85</v>
      </c>
      <c r="C82" s="314">
        <v>70</v>
      </c>
      <c r="D82" s="314">
        <v>75</v>
      </c>
      <c r="E82" s="314">
        <v>62</v>
      </c>
      <c r="F82" s="315">
        <f t="shared" si="21"/>
        <v>-0.17333333333333334</v>
      </c>
      <c r="G82" s="314">
        <f t="shared" si="17"/>
        <v>-13</v>
      </c>
      <c r="H82" s="315">
        <f t="shared" si="26"/>
        <v>9.2454518341783479E-3</v>
      </c>
      <c r="I82" s="327"/>
      <c r="J82" s="314">
        <v>314</v>
      </c>
      <c r="K82" s="314">
        <v>303</v>
      </c>
      <c r="L82" s="314">
        <v>309</v>
      </c>
      <c r="M82" s="314">
        <v>293</v>
      </c>
      <c r="N82" s="315">
        <f t="shared" si="19"/>
        <v>-5.1779935275080957E-2</v>
      </c>
      <c r="O82" s="314">
        <f t="shared" si="20"/>
        <v>-16</v>
      </c>
      <c r="P82" s="315">
        <f t="shared" si="22"/>
        <v>1.0461670296711537E-2</v>
      </c>
    </row>
    <row r="83" spans="1:16" x14ac:dyDescent="0.25">
      <c r="A83" s="313" t="s">
        <v>23</v>
      </c>
      <c r="B83" s="314">
        <v>41</v>
      </c>
      <c r="C83" s="314">
        <v>46</v>
      </c>
      <c r="D83" s="314">
        <v>42</v>
      </c>
      <c r="E83" s="314">
        <v>34</v>
      </c>
      <c r="F83" s="315">
        <f t="shared" si="21"/>
        <v>-0.19047619047619047</v>
      </c>
      <c r="G83" s="314">
        <f t="shared" si="17"/>
        <v>-8</v>
      </c>
      <c r="H83" s="315">
        <f t="shared" si="26"/>
        <v>5.0700864897107066E-3</v>
      </c>
      <c r="I83" s="327"/>
      <c r="J83" s="314">
        <v>170</v>
      </c>
      <c r="K83" s="314">
        <v>231</v>
      </c>
      <c r="L83" s="314">
        <v>221</v>
      </c>
      <c r="M83" s="314">
        <v>215</v>
      </c>
      <c r="N83" s="315">
        <f t="shared" si="19"/>
        <v>-2.714932126696834E-2</v>
      </c>
      <c r="O83" s="314">
        <f t="shared" si="20"/>
        <v>-6</v>
      </c>
      <c r="P83" s="315">
        <f t="shared" si="22"/>
        <v>7.6766522655050519E-3</v>
      </c>
    </row>
    <row r="84" spans="1:16" x14ac:dyDescent="0.25">
      <c r="A84" s="313" t="s">
        <v>40</v>
      </c>
      <c r="B84" s="314">
        <v>45</v>
      </c>
      <c r="C84" s="314">
        <v>36</v>
      </c>
      <c r="D84" s="314">
        <v>36</v>
      </c>
      <c r="E84" s="314">
        <v>39</v>
      </c>
      <c r="F84" s="315">
        <f t="shared" si="21"/>
        <v>8.3333333333333259E-2</v>
      </c>
      <c r="G84" s="314">
        <f t="shared" si="17"/>
        <v>3</v>
      </c>
      <c r="H84" s="315">
        <f t="shared" si="26"/>
        <v>5.8156874440799282E-3</v>
      </c>
      <c r="I84" s="327"/>
      <c r="J84" s="314">
        <v>214</v>
      </c>
      <c r="K84" s="314">
        <v>133</v>
      </c>
      <c r="L84" s="314">
        <v>131</v>
      </c>
      <c r="M84" s="314">
        <v>167</v>
      </c>
      <c r="N84" s="315">
        <f t="shared" si="19"/>
        <v>0.27480916030534353</v>
      </c>
      <c r="O84" s="314">
        <f t="shared" si="20"/>
        <v>36</v>
      </c>
      <c r="P84" s="315">
        <f t="shared" si="22"/>
        <v>5.9627950155318309E-3</v>
      </c>
    </row>
    <row r="85" spans="1:16" x14ac:dyDescent="0.25">
      <c r="A85" s="313" t="s">
        <v>98</v>
      </c>
      <c r="B85" s="314">
        <v>0</v>
      </c>
      <c r="C85" s="314">
        <v>0</v>
      </c>
      <c r="D85" s="314">
        <v>0</v>
      </c>
      <c r="E85" s="314">
        <v>0</v>
      </c>
      <c r="F85" s="315" t="str">
        <f t="shared" si="21"/>
        <v>-</v>
      </c>
      <c r="G85" s="314">
        <f t="shared" si="17"/>
        <v>0</v>
      </c>
      <c r="H85" s="315">
        <f t="shared" si="26"/>
        <v>0</v>
      </c>
      <c r="I85" s="327"/>
      <c r="J85" s="314">
        <v>0</v>
      </c>
      <c r="K85" s="314">
        <v>0</v>
      </c>
      <c r="L85" s="314">
        <v>0</v>
      </c>
      <c r="M85" s="314">
        <v>0</v>
      </c>
      <c r="N85" s="315" t="str">
        <f t="shared" si="19"/>
        <v>-</v>
      </c>
      <c r="O85" s="314">
        <f t="shared" si="20"/>
        <v>0</v>
      </c>
      <c r="P85" s="315">
        <f t="shared" si="22"/>
        <v>0</v>
      </c>
    </row>
    <row r="86" spans="1:16" x14ac:dyDescent="0.25">
      <c r="A86" s="313" t="s">
        <v>41</v>
      </c>
      <c r="B86" s="314">
        <v>6</v>
      </c>
      <c r="C86" s="314">
        <v>12</v>
      </c>
      <c r="D86" s="314">
        <v>5</v>
      </c>
      <c r="E86" s="314">
        <v>8</v>
      </c>
      <c r="F86" s="315">
        <f t="shared" si="21"/>
        <v>0.60000000000000009</v>
      </c>
      <c r="G86" s="314">
        <f t="shared" si="17"/>
        <v>3</v>
      </c>
      <c r="H86" s="315">
        <f t="shared" si="26"/>
        <v>1.1929615269907546E-3</v>
      </c>
      <c r="I86" s="327"/>
      <c r="J86" s="314">
        <v>32</v>
      </c>
      <c r="K86" s="314">
        <v>67</v>
      </c>
      <c r="L86" s="314">
        <v>52</v>
      </c>
      <c r="M86" s="314">
        <v>48</v>
      </c>
      <c r="N86" s="315">
        <f t="shared" si="19"/>
        <v>-7.6923076923076872E-2</v>
      </c>
      <c r="O86" s="314">
        <f t="shared" si="20"/>
        <v>-4</v>
      </c>
      <c r="P86" s="315">
        <f t="shared" si="22"/>
        <v>1.713857249973221E-3</v>
      </c>
    </row>
    <row r="87" spans="1:16" x14ac:dyDescent="0.25">
      <c r="A87" s="313" t="s">
        <v>99</v>
      </c>
      <c r="B87" s="314">
        <v>16</v>
      </c>
      <c r="C87" s="314">
        <v>22</v>
      </c>
      <c r="D87" s="314">
        <v>31</v>
      </c>
      <c r="E87" s="314">
        <v>21</v>
      </c>
      <c r="F87" s="315">
        <f t="shared" si="21"/>
        <v>-0.32258064516129037</v>
      </c>
      <c r="G87" s="314">
        <f t="shared" si="17"/>
        <v>-10</v>
      </c>
      <c r="H87" s="315">
        <f t="shared" si="26"/>
        <v>3.1315240083507308E-3</v>
      </c>
      <c r="I87" s="327"/>
      <c r="J87" s="314">
        <v>65</v>
      </c>
      <c r="K87" s="314">
        <v>91</v>
      </c>
      <c r="L87" s="314">
        <v>96</v>
      </c>
      <c r="M87" s="314">
        <v>93</v>
      </c>
      <c r="N87" s="315">
        <f t="shared" si="19"/>
        <v>-3.125E-2</v>
      </c>
      <c r="O87" s="314">
        <f t="shared" si="20"/>
        <v>-3</v>
      </c>
      <c r="P87" s="315">
        <f t="shared" si="22"/>
        <v>3.3205984218231156E-3</v>
      </c>
    </row>
    <row r="88" spans="1:16" x14ac:dyDescent="0.25">
      <c r="A88" s="313" t="s">
        <v>100</v>
      </c>
      <c r="B88" s="314">
        <v>7</v>
      </c>
      <c r="C88" s="314">
        <v>13</v>
      </c>
      <c r="D88" s="314">
        <v>8</v>
      </c>
      <c r="E88" s="314">
        <v>7</v>
      </c>
      <c r="F88" s="315">
        <f t="shared" si="21"/>
        <v>-0.125</v>
      </c>
      <c r="G88" s="314">
        <f t="shared" si="17"/>
        <v>-1</v>
      </c>
      <c r="H88" s="315">
        <f t="shared" si="26"/>
        <v>1.0438413361169101E-3</v>
      </c>
      <c r="I88" s="327"/>
      <c r="J88" s="314">
        <v>26</v>
      </c>
      <c r="K88" s="314">
        <v>53</v>
      </c>
      <c r="L88" s="314">
        <v>43</v>
      </c>
      <c r="M88" s="314">
        <v>43</v>
      </c>
      <c r="N88" s="315">
        <f t="shared" si="19"/>
        <v>0</v>
      </c>
      <c r="O88" s="314">
        <f t="shared" si="20"/>
        <v>0</v>
      </c>
      <c r="P88" s="315">
        <f t="shared" si="22"/>
        <v>1.5353304531010104E-3</v>
      </c>
    </row>
    <row r="89" spans="1:16" x14ac:dyDescent="0.25">
      <c r="A89" s="313" t="s">
        <v>101</v>
      </c>
      <c r="B89" s="314">
        <v>13</v>
      </c>
      <c r="C89" s="314">
        <v>30</v>
      </c>
      <c r="D89" s="314">
        <v>30</v>
      </c>
      <c r="E89" s="314">
        <v>30</v>
      </c>
      <c r="F89" s="315">
        <f t="shared" si="21"/>
        <v>0</v>
      </c>
      <c r="G89" s="314">
        <f t="shared" si="17"/>
        <v>0</v>
      </c>
      <c r="H89" s="315">
        <f t="shared" si="26"/>
        <v>4.4736057262153295E-3</v>
      </c>
      <c r="I89" s="327"/>
      <c r="J89" s="314">
        <v>40</v>
      </c>
      <c r="K89" s="314">
        <v>130</v>
      </c>
      <c r="L89" s="314">
        <v>134</v>
      </c>
      <c r="M89" s="314">
        <v>157</v>
      </c>
      <c r="N89" s="315">
        <f t="shared" si="19"/>
        <v>0.17164179104477606</v>
      </c>
      <c r="O89" s="314">
        <f t="shared" si="20"/>
        <v>23</v>
      </c>
      <c r="P89" s="315">
        <f t="shared" si="22"/>
        <v>5.6057414217874106E-3</v>
      </c>
    </row>
    <row r="90" spans="1:16" x14ac:dyDescent="0.25">
      <c r="A90" s="313" t="s">
        <v>34</v>
      </c>
      <c r="B90" s="314">
        <v>50</v>
      </c>
      <c r="C90" s="314">
        <v>41</v>
      </c>
      <c r="D90" s="314">
        <v>58</v>
      </c>
      <c r="E90" s="314">
        <v>31</v>
      </c>
      <c r="F90" s="315">
        <f t="shared" si="21"/>
        <v>-0.46551724137931039</v>
      </c>
      <c r="G90" s="314">
        <f t="shared" si="17"/>
        <v>-27</v>
      </c>
      <c r="H90" s="315">
        <f t="shared" si="26"/>
        <v>4.622725917089174E-3</v>
      </c>
      <c r="I90" s="327"/>
      <c r="J90" s="314">
        <v>195</v>
      </c>
      <c r="K90" s="314">
        <v>192</v>
      </c>
      <c r="L90" s="314">
        <v>207</v>
      </c>
      <c r="M90" s="314">
        <v>149</v>
      </c>
      <c r="N90" s="315">
        <f t="shared" si="19"/>
        <v>-0.28019323671497587</v>
      </c>
      <c r="O90" s="314">
        <f t="shared" si="20"/>
        <v>-58</v>
      </c>
      <c r="P90" s="315">
        <f t="shared" si="22"/>
        <v>5.3200985467918736E-3</v>
      </c>
    </row>
    <row r="91" spans="1:16" x14ac:dyDescent="0.25">
      <c r="A91" s="313" t="s">
        <v>102</v>
      </c>
      <c r="B91" s="314">
        <v>21</v>
      </c>
      <c r="C91" s="314">
        <v>18</v>
      </c>
      <c r="D91" s="314">
        <v>19</v>
      </c>
      <c r="E91" s="314">
        <v>19</v>
      </c>
      <c r="F91" s="315">
        <f t="shared" si="21"/>
        <v>0</v>
      </c>
      <c r="G91" s="314">
        <f t="shared" si="17"/>
        <v>0</v>
      </c>
      <c r="H91" s="315">
        <f t="shared" si="26"/>
        <v>2.8332836266030423E-3</v>
      </c>
      <c r="I91" s="327"/>
      <c r="J91" s="314">
        <v>101</v>
      </c>
      <c r="K91" s="314">
        <v>87</v>
      </c>
      <c r="L91" s="314">
        <v>84</v>
      </c>
      <c r="M91" s="314">
        <v>86</v>
      </c>
      <c r="N91" s="315">
        <f t="shared" si="19"/>
        <v>2.3809523809523725E-2</v>
      </c>
      <c r="O91" s="314">
        <f t="shared" si="20"/>
        <v>2</v>
      </c>
      <c r="P91" s="315">
        <f t="shared" si="22"/>
        <v>3.0706609062020208E-3</v>
      </c>
    </row>
    <row r="92" spans="1:16" x14ac:dyDescent="0.25">
      <c r="A92" s="313" t="s">
        <v>103</v>
      </c>
      <c r="B92" s="314">
        <v>15</v>
      </c>
      <c r="C92" s="314">
        <v>8</v>
      </c>
      <c r="D92" s="314">
        <v>37</v>
      </c>
      <c r="E92" s="314">
        <v>31</v>
      </c>
      <c r="F92" s="315">
        <f t="shared" si="21"/>
        <v>-0.16216216216216217</v>
      </c>
      <c r="G92" s="314">
        <f t="shared" si="17"/>
        <v>-6</v>
      </c>
      <c r="H92" s="315">
        <f t="shared" si="26"/>
        <v>4.622725917089174E-3</v>
      </c>
      <c r="I92" s="327"/>
      <c r="J92" s="314">
        <v>54</v>
      </c>
      <c r="K92" s="314">
        <v>48</v>
      </c>
      <c r="L92" s="314">
        <v>124</v>
      </c>
      <c r="M92" s="314">
        <v>123</v>
      </c>
      <c r="N92" s="315">
        <f t="shared" si="19"/>
        <v>-8.0645161290322509E-3</v>
      </c>
      <c r="O92" s="314">
        <f t="shared" si="20"/>
        <v>-1</v>
      </c>
      <c r="P92" s="315">
        <f t="shared" si="22"/>
        <v>4.3917592030563784E-3</v>
      </c>
    </row>
    <row r="93" spans="1:16" x14ac:dyDescent="0.25">
      <c r="A93" s="313" t="s">
        <v>42</v>
      </c>
      <c r="B93" s="314">
        <v>11</v>
      </c>
      <c r="C93" s="314">
        <v>13</v>
      </c>
      <c r="D93" s="314">
        <v>13</v>
      </c>
      <c r="E93" s="314">
        <v>13</v>
      </c>
      <c r="F93" s="315">
        <f t="shared" si="21"/>
        <v>0</v>
      </c>
      <c r="G93" s="314">
        <f t="shared" si="17"/>
        <v>0</v>
      </c>
      <c r="H93" s="315">
        <f t="shared" si="26"/>
        <v>1.9385624813599762E-3</v>
      </c>
      <c r="I93" s="327"/>
      <c r="J93" s="314">
        <v>38</v>
      </c>
      <c r="K93" s="314">
        <v>64</v>
      </c>
      <c r="L93" s="314">
        <v>65</v>
      </c>
      <c r="M93" s="314">
        <v>76</v>
      </c>
      <c r="N93" s="315">
        <f t="shared" si="19"/>
        <v>0.1692307692307693</v>
      </c>
      <c r="O93" s="314">
        <f t="shared" si="20"/>
        <v>11</v>
      </c>
      <c r="P93" s="315">
        <f t="shared" si="22"/>
        <v>2.7136073124576E-3</v>
      </c>
    </row>
    <row r="94" spans="1:16" x14ac:dyDescent="0.25">
      <c r="A94" s="313" t="s">
        <v>104</v>
      </c>
      <c r="B94" s="314">
        <v>0</v>
      </c>
      <c r="C94" s="314">
        <v>0</v>
      </c>
      <c r="D94" s="314">
        <v>0</v>
      </c>
      <c r="E94" s="314">
        <v>0</v>
      </c>
      <c r="F94" s="315" t="str">
        <f t="shared" si="21"/>
        <v>-</v>
      </c>
      <c r="G94" s="314">
        <f t="shared" si="17"/>
        <v>0</v>
      </c>
      <c r="H94" s="315">
        <f t="shared" si="26"/>
        <v>0</v>
      </c>
      <c r="I94" s="327"/>
      <c r="J94" s="314">
        <v>0</v>
      </c>
      <c r="K94" s="314">
        <v>0</v>
      </c>
      <c r="L94" s="314">
        <v>0</v>
      </c>
      <c r="M94" s="314">
        <v>0</v>
      </c>
      <c r="N94" s="315" t="str">
        <f t="shared" si="19"/>
        <v>-</v>
      </c>
      <c r="O94" s="314">
        <f t="shared" si="20"/>
        <v>0</v>
      </c>
      <c r="P94" s="315">
        <f t="shared" si="22"/>
        <v>0</v>
      </c>
    </row>
    <row r="95" spans="1:16" x14ac:dyDescent="0.25">
      <c r="A95" s="313" t="s">
        <v>26</v>
      </c>
      <c r="B95" s="314">
        <v>0</v>
      </c>
      <c r="C95" s="314">
        <v>0</v>
      </c>
      <c r="D95" s="314">
        <v>14</v>
      </c>
      <c r="E95" s="314">
        <v>0</v>
      </c>
      <c r="F95" s="315">
        <f t="shared" si="21"/>
        <v>-1</v>
      </c>
      <c r="G95" s="314">
        <f t="shared" si="17"/>
        <v>-14</v>
      </c>
      <c r="H95" s="315">
        <f t="shared" si="26"/>
        <v>0</v>
      </c>
      <c r="I95" s="327"/>
      <c r="J95" s="314">
        <v>3</v>
      </c>
      <c r="K95" s="314">
        <v>1</v>
      </c>
      <c r="L95" s="314">
        <v>59</v>
      </c>
      <c r="M95" s="314">
        <v>2</v>
      </c>
      <c r="N95" s="315">
        <f t="shared" si="19"/>
        <v>-0.96610169491525422</v>
      </c>
      <c r="O95" s="314">
        <f t="shared" si="20"/>
        <v>-57</v>
      </c>
      <c r="P95" s="315">
        <f t="shared" si="22"/>
        <v>7.1410718748884204E-5</v>
      </c>
    </row>
    <row r="96" spans="1:16" x14ac:dyDescent="0.25">
      <c r="A96" s="313" t="s">
        <v>105</v>
      </c>
      <c r="B96" s="314">
        <v>5</v>
      </c>
      <c r="C96" s="314">
        <v>4</v>
      </c>
      <c r="D96" s="314">
        <v>4</v>
      </c>
      <c r="E96" s="314">
        <v>4</v>
      </c>
      <c r="F96" s="315">
        <f t="shared" si="21"/>
        <v>0</v>
      </c>
      <c r="G96" s="314">
        <f t="shared" si="17"/>
        <v>0</v>
      </c>
      <c r="H96" s="315">
        <f t="shared" si="26"/>
        <v>5.9648076349537731E-4</v>
      </c>
      <c r="I96" s="327"/>
      <c r="J96" s="314">
        <v>17</v>
      </c>
      <c r="K96" s="314">
        <v>17</v>
      </c>
      <c r="L96" s="314">
        <v>17</v>
      </c>
      <c r="M96" s="314">
        <v>5</v>
      </c>
      <c r="N96" s="315">
        <f t="shared" si="19"/>
        <v>-0.70588235294117641</v>
      </c>
      <c r="O96" s="314">
        <f t="shared" si="20"/>
        <v>-12</v>
      </c>
      <c r="P96" s="315">
        <f t="shared" si="22"/>
        <v>1.7852679687221053E-4</v>
      </c>
    </row>
    <row r="97" spans="1:16" x14ac:dyDescent="0.25">
      <c r="A97" s="313" t="s">
        <v>106</v>
      </c>
      <c r="B97" s="314">
        <f>IFERROR(B67-SUM(B68:B72)-SUM(B74:B96),"-")</f>
        <v>3</v>
      </c>
      <c r="C97" s="314">
        <f>IFERROR(C67-SUM(C68:C72)-SUM(C74:C96),"-")</f>
        <v>4</v>
      </c>
      <c r="D97" s="314">
        <f>IFERROR(D67-SUM(D68:D72)-SUM(D74:D96),"-")</f>
        <v>3</v>
      </c>
      <c r="E97" s="314">
        <f>IFERROR(E67-SUM(E68:E72)-SUM(E74:E96),"-")</f>
        <v>9</v>
      </c>
      <c r="F97" s="315">
        <f t="shared" si="21"/>
        <v>2</v>
      </c>
      <c r="G97" s="314">
        <f t="shared" si="17"/>
        <v>6</v>
      </c>
      <c r="H97" s="315">
        <f>IFERROR(E97/$E$7,"-")</f>
        <v>1.1033508766122714E-5</v>
      </c>
      <c r="I97" s="327"/>
      <c r="J97" s="314">
        <f>IFERROR(J67-SUM(J68:J72)-SUM(J74:J96),"-")</f>
        <v>18</v>
      </c>
      <c r="K97" s="314">
        <f>IFERROR(K67-SUM(K68:K72)-SUM(K74:K96),"-")</f>
        <v>37</v>
      </c>
      <c r="L97" s="314">
        <f>IFERROR(L67-SUM(L68:L72)-SUM(L74:L96),"-")</f>
        <v>33</v>
      </c>
      <c r="M97" s="314">
        <f>IFERROR(M67-SUM(M68:M72)-SUM(M74:M96),"-")</f>
        <v>32</v>
      </c>
      <c r="N97" s="315">
        <f t="shared" si="19"/>
        <v>-3.0303030303030276E-2</v>
      </c>
      <c r="O97" s="314">
        <f t="shared" si="20"/>
        <v>-1</v>
      </c>
      <c r="P97" s="315">
        <f t="shared" ref="P97" si="27">M97/$M$13</f>
        <v>9.0733783958890796E-6</v>
      </c>
    </row>
    <row r="98" spans="1:16" ht="21" x14ac:dyDescent="0.35">
      <c r="A98" s="258" t="s">
        <v>112</v>
      </c>
      <c r="B98" s="258"/>
      <c r="C98" s="258"/>
      <c r="D98" s="258"/>
      <c r="E98" s="258"/>
      <c r="F98" s="258"/>
      <c r="G98" s="258"/>
      <c r="H98" s="258"/>
      <c r="I98" s="258"/>
      <c r="J98" s="258"/>
      <c r="K98" s="258"/>
      <c r="L98" s="258"/>
      <c r="M98" s="258"/>
      <c r="N98" s="258"/>
      <c r="O98" s="258"/>
      <c r="P98" s="258"/>
    </row>
    <row r="99" spans="1:16" x14ac:dyDescent="0.25">
      <c r="A99" s="67"/>
      <c r="B99" s="11" t="s">
        <v>145</v>
      </c>
      <c r="C99" s="12"/>
      <c r="D99" s="12"/>
      <c r="E99" s="12"/>
      <c r="F99" s="12"/>
      <c r="G99" s="12"/>
      <c r="H99" s="13"/>
      <c r="I99" s="327"/>
      <c r="J99" s="11" t="str">
        <f>CONCATENATE("acumulado ",B99)</f>
        <v>acumulado abril</v>
      </c>
      <c r="K99" s="12"/>
      <c r="L99" s="12"/>
      <c r="M99" s="12"/>
      <c r="N99" s="12"/>
      <c r="O99" s="12"/>
      <c r="P99" s="13"/>
    </row>
    <row r="100" spans="1:16" x14ac:dyDescent="0.25">
      <c r="A100" s="15"/>
      <c r="B100" s="17">
        <f>B$6</f>
        <v>2023</v>
      </c>
      <c r="C100" s="17">
        <f t="shared" ref="C100:E100" si="28">C$6</f>
        <v>2024</v>
      </c>
      <c r="D100" s="17">
        <f t="shared" si="28"/>
        <v>2025</v>
      </c>
      <c r="E100" s="17">
        <f t="shared" si="28"/>
        <v>2026</v>
      </c>
      <c r="F100" s="17" t="str">
        <f>CONCATENATE("var ",RIGHT(E100,2),"/",RIGHT(D100,2))</f>
        <v>var 26/25</v>
      </c>
      <c r="G100" s="17" t="str">
        <f>CONCATENATE("dif ",RIGHT(E100,2),"-",RIGHT(D100,2))</f>
        <v>dif 26-25</v>
      </c>
      <c r="H100" s="17" t="str">
        <f>CONCATENATE("cuota ",RIGHT(E100,2))</f>
        <v>cuota 26</v>
      </c>
      <c r="I100" s="327"/>
      <c r="J100" s="17">
        <f>J$6</f>
        <v>2023</v>
      </c>
      <c r="K100" s="17">
        <f>K$6</f>
        <v>2024</v>
      </c>
      <c r="L100" s="17">
        <f t="shared" ref="L100:M100" si="29">L$6</f>
        <v>2025</v>
      </c>
      <c r="M100" s="17">
        <f t="shared" si="29"/>
        <v>2026</v>
      </c>
      <c r="N100" s="17" t="str">
        <f>CONCATENATE("var ",RIGHT(M100,2),"/",RIGHT(L100,2))</f>
        <v>var 26/25</v>
      </c>
      <c r="O100" s="17" t="str">
        <f>CONCATENATE("dif ",RIGHT(M100,2),"-",RIGHT(L100,2))</f>
        <v>dif 26-25</v>
      </c>
      <c r="P100" s="17" t="str">
        <f>CONCATENATE("cuota ",RIGHT(M100,2))</f>
        <v>cuota 26</v>
      </c>
    </row>
    <row r="101" spans="1:16" x14ac:dyDescent="0.25">
      <c r="A101" s="328" t="s">
        <v>85</v>
      </c>
      <c r="B101" s="329">
        <v>5952</v>
      </c>
      <c r="C101" s="329">
        <v>6450</v>
      </c>
      <c r="D101" s="329">
        <v>6837</v>
      </c>
      <c r="E101" s="329">
        <v>6706</v>
      </c>
      <c r="F101" s="330">
        <f>IFERROR(E101/D101-1,"-")</f>
        <v>-1.916045048998094E-2</v>
      </c>
      <c r="G101" s="329">
        <f>IFERROR(E101-D101,"-")</f>
        <v>-131</v>
      </c>
      <c r="H101" s="330">
        <f>E101/$E$101</f>
        <v>1</v>
      </c>
      <c r="I101" s="331"/>
      <c r="J101" s="329">
        <v>24145</v>
      </c>
      <c r="K101" s="329">
        <v>26474</v>
      </c>
      <c r="L101" s="329">
        <v>28245</v>
      </c>
      <c r="M101" s="329">
        <v>28007</v>
      </c>
      <c r="N101" s="330">
        <f>IFERROR(M101/L101-1,"-")</f>
        <v>-8.4262701363072567E-3</v>
      </c>
      <c r="O101" s="329">
        <f>IFERROR(M101-L101,"-")</f>
        <v>-238</v>
      </c>
      <c r="P101" s="330">
        <f>M101/$M$101</f>
        <v>1</v>
      </c>
    </row>
    <row r="102" spans="1:16" x14ac:dyDescent="0.25">
      <c r="A102" s="313" t="s">
        <v>108</v>
      </c>
      <c r="B102" s="314">
        <v>2850</v>
      </c>
      <c r="C102" s="314">
        <v>3150</v>
      </c>
      <c r="D102" s="314">
        <v>3249</v>
      </c>
      <c r="E102" s="314">
        <v>3461</v>
      </c>
      <c r="F102" s="315">
        <f>IFERROR(E102/D102-1,"-")</f>
        <v>6.525084641428136E-2</v>
      </c>
      <c r="G102" s="314">
        <f>IFERROR(E102-D102,"-")</f>
        <v>212</v>
      </c>
      <c r="H102" s="315">
        <f>E102/$E$101</f>
        <v>0.51610498061437515</v>
      </c>
      <c r="I102" s="327"/>
      <c r="J102" s="314">
        <v>10696</v>
      </c>
      <c r="K102" s="314">
        <v>11772</v>
      </c>
      <c r="L102" s="314">
        <v>12369</v>
      </c>
      <c r="M102" s="314">
        <v>12916</v>
      </c>
      <c r="N102" s="315">
        <f>IFERROR(M102/L102-1,"-")</f>
        <v>4.4223461880507742E-2</v>
      </c>
      <c r="O102" s="314">
        <f>IFERROR(M102-L102,"-")</f>
        <v>547</v>
      </c>
      <c r="P102" s="315">
        <f>M102/$M$101</f>
        <v>0.46117042168029421</v>
      </c>
    </row>
    <row r="103" spans="1:16" x14ac:dyDescent="0.25">
      <c r="A103" s="313" t="s">
        <v>109</v>
      </c>
      <c r="B103" s="314">
        <v>3102</v>
      </c>
      <c r="C103" s="314">
        <v>3300</v>
      </c>
      <c r="D103" s="314">
        <v>3588</v>
      </c>
      <c r="E103" s="314">
        <v>3245</v>
      </c>
      <c r="F103" s="315">
        <f t="shared" ref="F103" si="30">IFERROR(E103/D103-1,"-")</f>
        <v>-9.5596432552954247E-2</v>
      </c>
      <c r="G103" s="314">
        <f t="shared" ref="G103" si="31">IFERROR(E103-D103,"-")</f>
        <v>-343</v>
      </c>
      <c r="H103" s="315">
        <f>E103/$E$101</f>
        <v>0.48389501938562479</v>
      </c>
      <c r="I103" s="327"/>
      <c r="J103" s="314">
        <v>13449</v>
      </c>
      <c r="K103" s="314">
        <v>14702</v>
      </c>
      <c r="L103" s="314">
        <v>15876</v>
      </c>
      <c r="M103" s="314">
        <v>15091</v>
      </c>
      <c r="N103" s="315">
        <f>IFERROR(M103/L103-1,"-")</f>
        <v>-4.9445704207608965E-2</v>
      </c>
      <c r="O103" s="314">
        <f>IFERROR(M103-L103,"-")</f>
        <v>-785</v>
      </c>
      <c r="P103" s="315">
        <f>M103/$M$101</f>
        <v>0.53882957831970579</v>
      </c>
    </row>
    <row r="104" spans="1:16" ht="21" x14ac:dyDescent="0.35">
      <c r="A104" s="258" t="s">
        <v>113</v>
      </c>
      <c r="B104" s="258"/>
      <c r="C104" s="258"/>
      <c r="D104" s="258"/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</row>
    <row r="105" spans="1:16" ht="15" customHeight="1" x14ac:dyDescent="0.25"/>
    <row r="106" spans="1:16" ht="15" customHeight="1" x14ac:dyDescent="0.25"/>
    <row r="107" spans="1:16" ht="15" customHeight="1" x14ac:dyDescent="0.25"/>
    <row r="108" spans="1:16" ht="15" customHeight="1" x14ac:dyDescent="0.25"/>
    <row r="109" spans="1:16" ht="15" customHeight="1" x14ac:dyDescent="0.25"/>
    <row r="110" spans="1:16" ht="15" customHeight="1" x14ac:dyDescent="0.25"/>
    <row r="111" spans="1:16" ht="15" customHeight="1" x14ac:dyDescent="0.25"/>
    <row r="112" spans="1:16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spans="2:16" ht="15" customHeight="1" x14ac:dyDescent="0.25"/>
    <row r="338" spans="2:16" ht="15" customHeight="1" x14ac:dyDescent="0.25"/>
    <row r="339" spans="2:16" ht="15" customHeight="1" x14ac:dyDescent="0.25"/>
    <row r="340" spans="2:16" ht="15" customHeight="1" x14ac:dyDescent="0.25"/>
    <row r="341" spans="2:16" ht="15" customHeight="1" x14ac:dyDescent="0.25"/>
    <row r="342" spans="2:16" ht="15" customHeight="1" x14ac:dyDescent="0.25"/>
    <row r="344" spans="2:16" ht="15" customHeight="1" x14ac:dyDescent="0.25"/>
    <row r="345" spans="2:16" ht="15" customHeight="1" x14ac:dyDescent="0.25"/>
    <row r="346" spans="2:16" ht="15" hidden="1" customHeight="1" x14ac:dyDescent="0.25">
      <c r="B346" s="340"/>
      <c r="C346" s="340"/>
      <c r="D346" s="340"/>
      <c r="E346" s="340"/>
      <c r="F346" s="340"/>
      <c r="G346" s="340"/>
      <c r="H346" s="340"/>
      <c r="I346" s="341"/>
      <c r="J346"/>
      <c r="K346"/>
      <c r="L346"/>
      <c r="M346"/>
      <c r="N346"/>
      <c r="O346"/>
      <c r="P346"/>
    </row>
    <row r="347" spans="2:16" ht="15" hidden="1" customHeight="1" x14ac:dyDescent="0.25">
      <c r="B347"/>
      <c r="D347"/>
      <c r="E347"/>
      <c r="F347"/>
      <c r="G347"/>
      <c r="H347"/>
      <c r="I347" s="342"/>
      <c r="K347"/>
      <c r="M347"/>
      <c r="P347"/>
    </row>
    <row r="348" spans="2:16" ht="15" hidden="1" customHeight="1" x14ac:dyDescent="0.25">
      <c r="B348"/>
      <c r="D348"/>
      <c r="E348"/>
      <c r="F348"/>
      <c r="G348"/>
      <c r="H348"/>
      <c r="I348" s="342"/>
      <c r="K348"/>
      <c r="M348"/>
      <c r="P348"/>
    </row>
    <row r="349" spans="2:16" ht="15" hidden="1" customHeight="1" x14ac:dyDescent="0.25">
      <c r="B349"/>
      <c r="D349"/>
      <c r="E349"/>
      <c r="F349"/>
      <c r="G349"/>
      <c r="H349"/>
      <c r="I349" s="342"/>
      <c r="K349"/>
      <c r="M349"/>
      <c r="P349"/>
    </row>
    <row r="350" spans="2:16" ht="15" hidden="1" customHeight="1" x14ac:dyDescent="0.25">
      <c r="B350"/>
      <c r="D350"/>
      <c r="E350"/>
      <c r="F350"/>
      <c r="G350"/>
      <c r="H350"/>
      <c r="I350" s="342"/>
      <c r="K350"/>
      <c r="M350"/>
      <c r="P350"/>
    </row>
    <row r="351" spans="2:16" ht="15" hidden="1" customHeight="1" x14ac:dyDescent="0.25">
      <c r="B351"/>
      <c r="D351"/>
      <c r="E351"/>
      <c r="F351"/>
      <c r="G351"/>
      <c r="H351"/>
      <c r="I351" s="342"/>
      <c r="K351"/>
      <c r="M351"/>
      <c r="P351"/>
    </row>
    <row r="352" spans="2:16" ht="15" hidden="1" customHeight="1" x14ac:dyDescent="0.25">
      <c r="B352"/>
      <c r="D352"/>
      <c r="E352"/>
      <c r="F352"/>
      <c r="G352"/>
      <c r="H352"/>
      <c r="I352" s="342"/>
      <c r="K352"/>
      <c r="M352"/>
      <c r="P352"/>
    </row>
    <row r="353" spans="2:16" ht="15" hidden="1" customHeight="1" x14ac:dyDescent="0.25">
      <c r="B353"/>
      <c r="D353"/>
      <c r="E353"/>
      <c r="F353"/>
      <c r="G353"/>
      <c r="H353"/>
      <c r="I353" s="342"/>
      <c r="K353"/>
      <c r="M353"/>
      <c r="P353"/>
    </row>
    <row r="354" spans="2:16" ht="15" hidden="1" customHeight="1" x14ac:dyDescent="0.25">
      <c r="B354"/>
      <c r="D354"/>
      <c r="E354"/>
      <c r="F354"/>
      <c r="G354"/>
      <c r="H354"/>
      <c r="I354" s="342"/>
      <c r="K354"/>
      <c r="M354"/>
      <c r="P354"/>
    </row>
    <row r="355" spans="2:16" ht="15" hidden="1" customHeight="1" x14ac:dyDescent="0.25">
      <c r="B355"/>
      <c r="D355"/>
      <c r="E355"/>
      <c r="F355"/>
      <c r="G355"/>
      <c r="H355"/>
      <c r="I355" s="342"/>
      <c r="K355"/>
      <c r="M355"/>
      <c r="P355"/>
    </row>
    <row r="356" spans="2:16" ht="15" hidden="1" customHeight="1" x14ac:dyDescent="0.25">
      <c r="B356"/>
      <c r="D356"/>
      <c r="E356"/>
      <c r="F356"/>
      <c r="G356"/>
      <c r="H356"/>
      <c r="I356" s="342"/>
      <c r="K356"/>
      <c r="M356"/>
      <c r="P356"/>
    </row>
    <row r="357" spans="2:16" ht="15" hidden="1" customHeight="1" x14ac:dyDescent="0.25">
      <c r="B357"/>
      <c r="D357"/>
      <c r="E357"/>
      <c r="F357"/>
      <c r="G357"/>
      <c r="H357"/>
      <c r="I357" s="342"/>
      <c r="K357"/>
      <c r="M357"/>
      <c r="P357"/>
    </row>
    <row r="358" spans="2:16" ht="15" hidden="1" customHeight="1" x14ac:dyDescent="0.25">
      <c r="B358"/>
      <c r="D358"/>
      <c r="E358"/>
      <c r="F358"/>
      <c r="G358"/>
      <c r="H358"/>
      <c r="I358" s="342"/>
      <c r="K358"/>
      <c r="M358"/>
      <c r="P358"/>
    </row>
    <row r="359" spans="2:16" ht="15" hidden="1" customHeight="1" x14ac:dyDescent="0.25">
      <c r="B359"/>
      <c r="E359"/>
      <c r="F359"/>
      <c r="G359"/>
      <c r="H359"/>
      <c r="I359" s="342"/>
      <c r="K359"/>
      <c r="M359"/>
      <c r="P359"/>
    </row>
    <row r="360" spans="2:16" ht="15" customHeight="1" x14ac:dyDescent="0.25"/>
    <row r="361" spans="2:16" ht="15" hidden="1" customHeight="1" x14ac:dyDescent="0.25">
      <c r="B361" s="340"/>
      <c r="C361" s="340"/>
      <c r="D361" s="340"/>
      <c r="E361" s="340"/>
      <c r="F361" s="340"/>
      <c r="G361" s="340"/>
      <c r="H361" s="340"/>
      <c r="I361" s="341"/>
      <c r="J361"/>
      <c r="K361"/>
      <c r="L361"/>
      <c r="M361"/>
      <c r="N361"/>
      <c r="O361"/>
      <c r="P361"/>
    </row>
    <row r="362" spans="2:16" ht="15" hidden="1" customHeight="1" x14ac:dyDescent="0.25">
      <c r="B362"/>
      <c r="D362"/>
      <c r="E362"/>
      <c r="F362"/>
      <c r="G362"/>
      <c r="H362"/>
      <c r="I362" s="342"/>
      <c r="K362"/>
      <c r="N362"/>
      <c r="O362"/>
      <c r="P362"/>
    </row>
    <row r="363" spans="2:16" ht="15" hidden="1" customHeight="1" x14ac:dyDescent="0.25">
      <c r="B363"/>
      <c r="D363"/>
      <c r="E363"/>
      <c r="F363"/>
      <c r="G363"/>
      <c r="H363"/>
      <c r="I363" s="342"/>
      <c r="K363"/>
      <c r="N363"/>
      <c r="O363"/>
      <c r="P363"/>
    </row>
    <row r="364" spans="2:16" ht="15" hidden="1" customHeight="1" x14ac:dyDescent="0.25">
      <c r="B364"/>
      <c r="D364"/>
      <c r="E364"/>
      <c r="F364"/>
      <c r="G364"/>
      <c r="H364"/>
      <c r="I364" s="342"/>
      <c r="K364"/>
      <c r="N364"/>
      <c r="O364"/>
      <c r="P364"/>
    </row>
    <row r="365" spans="2:16" ht="15" hidden="1" customHeight="1" x14ac:dyDescent="0.25">
      <c r="B365"/>
      <c r="D365"/>
      <c r="E365"/>
      <c r="F365"/>
      <c r="G365"/>
      <c r="H365"/>
      <c r="I365" s="342"/>
      <c r="K365"/>
      <c r="N365"/>
      <c r="O365"/>
      <c r="P365"/>
    </row>
    <row r="366" spans="2:16" ht="15" hidden="1" customHeight="1" x14ac:dyDescent="0.25">
      <c r="B366"/>
      <c r="D366"/>
      <c r="E366"/>
      <c r="F366"/>
      <c r="G366"/>
      <c r="H366"/>
      <c r="I366" s="342"/>
      <c r="K366"/>
      <c r="N366"/>
      <c r="O366"/>
      <c r="P366"/>
    </row>
    <row r="367" spans="2:16" ht="15" hidden="1" customHeight="1" x14ac:dyDescent="0.25">
      <c r="B367"/>
      <c r="D367"/>
      <c r="E367"/>
      <c r="F367"/>
      <c r="G367"/>
      <c r="H367"/>
      <c r="I367" s="342"/>
      <c r="K367"/>
      <c r="N367"/>
      <c r="O367"/>
      <c r="P367"/>
    </row>
    <row r="368" spans="2:16" ht="15" hidden="1" customHeight="1" x14ac:dyDescent="0.25">
      <c r="B368"/>
      <c r="D368"/>
      <c r="E368"/>
      <c r="F368"/>
      <c r="G368"/>
      <c r="H368"/>
      <c r="I368" s="342"/>
      <c r="K368"/>
      <c r="N368"/>
      <c r="O368"/>
      <c r="P368"/>
    </row>
    <row r="369" spans="2:16" ht="15" hidden="1" customHeight="1" x14ac:dyDescent="0.25">
      <c r="B369"/>
      <c r="D369"/>
      <c r="E369"/>
      <c r="F369"/>
      <c r="G369"/>
      <c r="H369"/>
      <c r="I369" s="342"/>
      <c r="K369"/>
      <c r="N369"/>
      <c r="O369"/>
      <c r="P369"/>
    </row>
    <row r="370" spans="2:16" ht="15" hidden="1" customHeight="1" x14ac:dyDescent="0.25">
      <c r="B370"/>
      <c r="D370"/>
      <c r="E370"/>
      <c r="F370"/>
      <c r="G370"/>
      <c r="H370"/>
      <c r="I370" s="342"/>
      <c r="K370"/>
      <c r="N370"/>
      <c r="O370"/>
      <c r="P370"/>
    </row>
    <row r="371" spans="2:16" ht="15" hidden="1" customHeight="1" x14ac:dyDescent="0.25">
      <c r="B371"/>
      <c r="D371"/>
      <c r="E371"/>
      <c r="F371"/>
      <c r="G371"/>
      <c r="H371"/>
      <c r="I371" s="342"/>
      <c r="K371"/>
      <c r="N371"/>
      <c r="O371"/>
      <c r="P371"/>
    </row>
    <row r="372" spans="2:16" ht="15" hidden="1" customHeight="1" x14ac:dyDescent="0.25">
      <c r="B372"/>
      <c r="D372"/>
      <c r="E372"/>
      <c r="F372"/>
      <c r="G372"/>
      <c r="H372"/>
      <c r="I372" s="342"/>
      <c r="K372"/>
      <c r="N372"/>
      <c r="O372"/>
      <c r="P372"/>
    </row>
    <row r="373" spans="2:16" ht="15" hidden="1" customHeight="1" x14ac:dyDescent="0.25">
      <c r="B373"/>
      <c r="D373"/>
      <c r="E373"/>
      <c r="F373"/>
      <c r="G373"/>
      <c r="H373"/>
      <c r="I373" s="342"/>
      <c r="K373"/>
      <c r="N373"/>
      <c r="O373"/>
      <c r="P373"/>
    </row>
    <row r="374" spans="2:16" ht="15" customHeight="1" x14ac:dyDescent="0.25"/>
    <row r="375" spans="2:16" ht="15" hidden="1" customHeight="1" x14ac:dyDescent="0.25">
      <c r="B375" s="340"/>
      <c r="C375" s="340"/>
      <c r="D375" s="340"/>
      <c r="E375" s="340"/>
      <c r="F375" s="340"/>
      <c r="G375" s="340"/>
      <c r="H375" s="340"/>
      <c r="I375" s="341"/>
      <c r="J375"/>
      <c r="K375"/>
      <c r="L375"/>
      <c r="M375"/>
      <c r="N375"/>
      <c r="O375"/>
      <c r="P375"/>
    </row>
    <row r="376" spans="2:16" ht="15" hidden="1" customHeight="1" x14ac:dyDescent="0.25">
      <c r="B376"/>
      <c r="D376"/>
      <c r="E376"/>
      <c r="F376"/>
      <c r="G376"/>
      <c r="H376"/>
      <c r="I376" s="342"/>
      <c r="K376"/>
      <c r="N376"/>
      <c r="O376"/>
      <c r="P376"/>
    </row>
    <row r="377" spans="2:16" ht="15" hidden="1" customHeight="1" x14ac:dyDescent="0.25">
      <c r="B377"/>
      <c r="D377"/>
      <c r="E377"/>
      <c r="F377"/>
      <c r="G377"/>
      <c r="H377"/>
      <c r="I377" s="342"/>
      <c r="K377"/>
      <c r="N377"/>
      <c r="O377"/>
      <c r="P377"/>
    </row>
    <row r="378" spans="2:16" ht="15" hidden="1" customHeight="1" x14ac:dyDescent="0.25">
      <c r="B378"/>
      <c r="D378"/>
      <c r="E378"/>
      <c r="F378"/>
      <c r="G378"/>
      <c r="H378"/>
      <c r="I378" s="342"/>
      <c r="K378"/>
      <c r="N378"/>
      <c r="O378"/>
      <c r="P378"/>
    </row>
    <row r="379" spans="2:16" ht="15" hidden="1" customHeight="1" x14ac:dyDescent="0.25">
      <c r="B379"/>
      <c r="D379"/>
      <c r="E379"/>
      <c r="F379"/>
      <c r="G379"/>
      <c r="H379"/>
      <c r="I379" s="342"/>
      <c r="K379"/>
      <c r="N379"/>
      <c r="O379"/>
      <c r="P379"/>
    </row>
    <row r="380" spans="2:16" ht="15" hidden="1" customHeight="1" x14ac:dyDescent="0.25">
      <c r="B380"/>
      <c r="D380"/>
      <c r="E380"/>
      <c r="F380"/>
      <c r="G380"/>
      <c r="H380"/>
      <c r="I380" s="342"/>
      <c r="K380"/>
      <c r="N380"/>
      <c r="O380"/>
      <c r="P380"/>
    </row>
    <row r="381" spans="2:16" ht="15" hidden="1" customHeight="1" x14ac:dyDescent="0.25">
      <c r="B381"/>
      <c r="D381"/>
      <c r="E381"/>
      <c r="F381"/>
      <c r="G381"/>
      <c r="H381"/>
      <c r="I381" s="342"/>
      <c r="K381"/>
      <c r="N381"/>
      <c r="O381"/>
      <c r="P381"/>
    </row>
    <row r="382" spans="2:16" ht="15" hidden="1" customHeight="1" x14ac:dyDescent="0.25">
      <c r="B382"/>
      <c r="D382"/>
      <c r="E382"/>
      <c r="F382"/>
      <c r="G382"/>
      <c r="H382"/>
      <c r="I382" s="342"/>
      <c r="K382"/>
      <c r="N382"/>
      <c r="O382"/>
      <c r="P382"/>
    </row>
    <row r="383" spans="2:16" ht="15" hidden="1" customHeight="1" x14ac:dyDescent="0.25">
      <c r="B383"/>
      <c r="D383"/>
      <c r="E383"/>
      <c r="F383"/>
      <c r="G383"/>
      <c r="H383"/>
      <c r="I383" s="342"/>
      <c r="K383"/>
      <c r="N383"/>
      <c r="O383"/>
      <c r="P383"/>
    </row>
    <row r="384" spans="2:16" ht="15" hidden="1" customHeight="1" x14ac:dyDescent="0.25">
      <c r="B384"/>
      <c r="D384"/>
      <c r="E384"/>
      <c r="F384"/>
      <c r="G384"/>
      <c r="H384"/>
      <c r="I384" s="342"/>
      <c r="K384"/>
      <c r="N384"/>
      <c r="O384"/>
      <c r="P384"/>
    </row>
    <row r="385" spans="2:16" ht="15" hidden="1" customHeight="1" x14ac:dyDescent="0.25">
      <c r="B385"/>
      <c r="D385"/>
      <c r="E385"/>
      <c r="F385"/>
      <c r="G385"/>
      <c r="H385"/>
      <c r="I385" s="342"/>
      <c r="K385"/>
      <c r="N385"/>
      <c r="O385"/>
      <c r="P385"/>
    </row>
    <row r="386" spans="2:16" ht="15" hidden="1" customHeight="1" x14ac:dyDescent="0.25">
      <c r="B386"/>
      <c r="D386"/>
      <c r="E386"/>
      <c r="F386"/>
      <c r="G386"/>
      <c r="H386"/>
      <c r="I386" s="342"/>
      <c r="K386"/>
      <c r="N386"/>
      <c r="O386"/>
      <c r="P386"/>
    </row>
    <row r="387" spans="2:16" ht="15" hidden="1" customHeight="1" x14ac:dyDescent="0.25">
      <c r="B387"/>
      <c r="D387"/>
      <c r="E387"/>
      <c r="F387"/>
      <c r="G387"/>
      <c r="H387"/>
      <c r="I387" s="342"/>
      <c r="K387"/>
      <c r="N387"/>
      <c r="O387"/>
      <c r="P387"/>
    </row>
    <row r="388" spans="2:16" ht="15" hidden="1" customHeight="1" x14ac:dyDescent="0.25">
      <c r="B388"/>
      <c r="D388"/>
      <c r="E388"/>
      <c r="F388"/>
      <c r="G388"/>
      <c r="H388"/>
      <c r="I388" s="342"/>
      <c r="K388"/>
      <c r="N388"/>
      <c r="O388"/>
      <c r="P388"/>
    </row>
    <row r="389" spans="2:16" ht="15" customHeight="1" x14ac:dyDescent="0.25"/>
    <row r="390" spans="2:16" ht="15" hidden="1" customHeight="1" x14ac:dyDescent="0.25">
      <c r="B390" s="340"/>
      <c r="C390" s="340"/>
      <c r="D390" s="340"/>
      <c r="E390" s="340"/>
      <c r="F390" s="340"/>
      <c r="G390" s="340"/>
      <c r="H390" s="340"/>
      <c r="I390" s="341"/>
      <c r="J390"/>
      <c r="K390"/>
      <c r="L390"/>
      <c r="M390"/>
      <c r="N390"/>
      <c r="O390"/>
      <c r="P390"/>
    </row>
    <row r="391" spans="2:16" ht="15" hidden="1" customHeight="1" x14ac:dyDescent="0.25">
      <c r="B391"/>
      <c r="D391"/>
      <c r="E391"/>
      <c r="F391"/>
      <c r="G391"/>
      <c r="H391"/>
      <c r="I391" s="342"/>
      <c r="K391"/>
      <c r="N391"/>
      <c r="O391"/>
      <c r="P391"/>
    </row>
    <row r="392" spans="2:16" ht="15" hidden="1" customHeight="1" x14ac:dyDescent="0.25">
      <c r="B392"/>
      <c r="D392"/>
      <c r="E392"/>
      <c r="F392"/>
      <c r="G392"/>
      <c r="H392"/>
      <c r="I392" s="342"/>
      <c r="K392"/>
      <c r="N392"/>
      <c r="O392"/>
      <c r="P392"/>
    </row>
    <row r="393" spans="2:16" ht="15" hidden="1" customHeight="1" x14ac:dyDescent="0.25">
      <c r="B393"/>
      <c r="D393"/>
      <c r="E393"/>
      <c r="F393"/>
      <c r="G393"/>
      <c r="H393"/>
      <c r="I393" s="342"/>
      <c r="K393"/>
      <c r="N393"/>
      <c r="O393"/>
      <c r="P393"/>
    </row>
    <row r="394" spans="2:16" ht="15" hidden="1" customHeight="1" x14ac:dyDescent="0.25">
      <c r="B394"/>
      <c r="D394"/>
      <c r="E394"/>
      <c r="F394"/>
      <c r="G394"/>
      <c r="H394"/>
      <c r="I394" s="342"/>
      <c r="K394"/>
      <c r="N394"/>
      <c r="O394"/>
      <c r="P394"/>
    </row>
    <row r="395" spans="2:16" ht="15" hidden="1" customHeight="1" x14ac:dyDescent="0.25">
      <c r="B395"/>
      <c r="D395"/>
      <c r="E395"/>
      <c r="F395"/>
      <c r="G395"/>
      <c r="H395"/>
      <c r="I395" s="342"/>
      <c r="K395"/>
      <c r="N395"/>
      <c r="O395"/>
      <c r="P395"/>
    </row>
    <row r="396" spans="2:16" ht="15" hidden="1" customHeight="1" x14ac:dyDescent="0.25">
      <c r="B396"/>
      <c r="D396"/>
      <c r="E396"/>
      <c r="F396"/>
      <c r="G396"/>
      <c r="H396"/>
      <c r="I396" s="342"/>
      <c r="K396"/>
      <c r="N396"/>
      <c r="O396"/>
      <c r="P396"/>
    </row>
    <row r="397" spans="2:16" ht="15" hidden="1" customHeight="1" x14ac:dyDescent="0.25">
      <c r="B397"/>
      <c r="D397"/>
      <c r="E397"/>
      <c r="F397"/>
      <c r="G397"/>
      <c r="H397"/>
      <c r="I397" s="342"/>
      <c r="K397"/>
      <c r="N397"/>
      <c r="O397"/>
      <c r="P397"/>
    </row>
    <row r="398" spans="2:16" ht="15" hidden="1" customHeight="1" x14ac:dyDescent="0.25">
      <c r="B398"/>
      <c r="D398"/>
      <c r="E398"/>
      <c r="F398"/>
      <c r="G398"/>
      <c r="H398"/>
      <c r="I398" s="342"/>
      <c r="K398"/>
      <c r="N398"/>
      <c r="O398"/>
      <c r="P398"/>
    </row>
    <row r="399" spans="2:16" ht="15" hidden="1" customHeight="1" x14ac:dyDescent="0.25">
      <c r="B399"/>
      <c r="D399"/>
      <c r="E399"/>
      <c r="F399"/>
      <c r="G399"/>
      <c r="H399"/>
      <c r="I399" s="342"/>
      <c r="K399"/>
      <c r="N399"/>
      <c r="O399"/>
      <c r="P399"/>
    </row>
    <row r="400" spans="2:16" ht="15" hidden="1" customHeight="1" x14ac:dyDescent="0.25">
      <c r="B400"/>
      <c r="D400"/>
      <c r="E400"/>
      <c r="F400"/>
      <c r="G400"/>
      <c r="H400"/>
      <c r="I400" s="342"/>
      <c r="K400"/>
      <c r="N400"/>
      <c r="O400"/>
      <c r="P400"/>
    </row>
    <row r="401" spans="2:16" ht="15" hidden="1" customHeight="1" x14ac:dyDescent="0.25">
      <c r="B401"/>
      <c r="D401"/>
      <c r="E401"/>
      <c r="F401"/>
      <c r="G401"/>
      <c r="H401"/>
      <c r="I401" s="342"/>
      <c r="K401"/>
      <c r="N401"/>
      <c r="O401"/>
      <c r="P401"/>
    </row>
    <row r="402" spans="2:16" ht="15" hidden="1" customHeight="1" x14ac:dyDescent="0.25">
      <c r="B402"/>
      <c r="D402"/>
      <c r="E402"/>
      <c r="F402"/>
      <c r="G402"/>
      <c r="H402"/>
      <c r="I402" s="342"/>
      <c r="K402"/>
      <c r="N402"/>
      <c r="O402"/>
      <c r="P402"/>
    </row>
    <row r="403" spans="2:16" ht="15" customHeight="1" x14ac:dyDescent="0.25"/>
    <row r="404" spans="2:16" ht="15" customHeight="1" x14ac:dyDescent="0.25"/>
    <row r="405" spans="2:16" ht="15" customHeight="1" x14ac:dyDescent="0.25"/>
    <row r="406" spans="2:16" ht="15" customHeight="1" x14ac:dyDescent="0.25"/>
    <row r="407" spans="2:16" ht="15" customHeight="1" x14ac:dyDescent="0.25"/>
    <row r="408" spans="2:16" ht="15" customHeight="1" x14ac:dyDescent="0.25"/>
    <row r="409" spans="2:16" ht="15" customHeight="1" x14ac:dyDescent="0.25"/>
    <row r="410" spans="2:16" ht="15" customHeight="1" x14ac:dyDescent="0.25"/>
    <row r="411" spans="2:16" ht="15" customHeight="1" x14ac:dyDescent="0.25"/>
  </sheetData>
  <mergeCells count="26">
    <mergeCell ref="B375:H375"/>
    <mergeCell ref="B390:H390"/>
    <mergeCell ref="A98:P98"/>
    <mergeCell ref="B99:H99"/>
    <mergeCell ref="J99:P99"/>
    <mergeCell ref="A104:P104"/>
    <mergeCell ref="B346:H346"/>
    <mergeCell ref="B361:H361"/>
    <mergeCell ref="A54:P54"/>
    <mergeCell ref="B55:H55"/>
    <mergeCell ref="J55:P55"/>
    <mergeCell ref="A60:P60"/>
    <mergeCell ref="B61:H61"/>
    <mergeCell ref="J61:P61"/>
    <mergeCell ref="A10:P10"/>
    <mergeCell ref="B11:H11"/>
    <mergeCell ref="J11:P11"/>
    <mergeCell ref="A48:P48"/>
    <mergeCell ref="B49:H49"/>
    <mergeCell ref="J49:P49"/>
    <mergeCell ref="A1:P1"/>
    <mergeCell ref="A2:P2"/>
    <mergeCell ref="A3:P3"/>
    <mergeCell ref="A4:P4"/>
    <mergeCell ref="B5:H5"/>
    <mergeCell ref="J5:P5"/>
  </mergeCells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84EF4-1C77-4921-8A3B-307BF02D31A8}">
  <sheetPr codeName="Hoja11"/>
  <dimension ref="A1:P380"/>
  <sheetViews>
    <sheetView workbookViewId="0">
      <selection activeCell="B7" sqref="B7"/>
    </sheetView>
  </sheetViews>
  <sheetFormatPr baseColWidth="10" defaultColWidth="11.42578125" defaultRowHeight="15" x14ac:dyDescent="0.25"/>
  <cols>
    <col min="1" max="1" width="55.42578125" style="303" customWidth="1"/>
    <col min="2" max="5" width="11.42578125" style="339" customWidth="1"/>
    <col min="6" max="6" width="12.28515625" style="339" bestFit="1" customWidth="1"/>
    <col min="7" max="7" width="12.7109375" style="339" customWidth="1"/>
    <col min="8" max="8" width="11.42578125" style="339" customWidth="1"/>
    <col min="9" max="9" width="1.28515625" style="339" customWidth="1"/>
    <col min="10" max="12" width="12.5703125" style="339" customWidth="1"/>
    <col min="13" max="14" width="11.42578125" style="339" customWidth="1"/>
    <col min="15" max="15" width="14" style="339" customWidth="1"/>
    <col min="16" max="16" width="11.42578125" style="339" customWidth="1"/>
  </cols>
  <sheetData>
    <row r="1" spans="1:16" ht="5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6.75" customHeight="1" x14ac:dyDescent="0.25">
      <c r="A2" s="343" t="s">
        <v>114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</row>
    <row r="3" spans="1:16" ht="21" x14ac:dyDescent="0.25">
      <c r="A3" s="4" t="s">
        <v>115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6" ht="21" x14ac:dyDescent="0.35">
      <c r="A4" s="344" t="s">
        <v>116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</row>
    <row r="5" spans="1:16" x14ac:dyDescent="0.25">
      <c r="A5" s="67"/>
      <c r="B5" s="11" t="s">
        <v>145</v>
      </c>
      <c r="C5" s="12"/>
      <c r="D5" s="12"/>
      <c r="E5" s="12"/>
      <c r="F5" s="12"/>
      <c r="G5" s="12"/>
      <c r="H5" s="13"/>
      <c r="I5" s="345"/>
      <c r="J5" s="11" t="str">
        <f>CONCATENATE("acumulado ",B5)</f>
        <v>acumulado abril</v>
      </c>
      <c r="K5" s="12"/>
      <c r="L5" s="12"/>
      <c r="M5" s="12"/>
      <c r="N5" s="12"/>
      <c r="O5" s="12"/>
      <c r="P5" s="13"/>
    </row>
    <row r="6" spans="1:16" x14ac:dyDescent="0.25">
      <c r="A6" s="10"/>
      <c r="B6" s="346">
        <v>2023</v>
      </c>
      <c r="C6" s="346">
        <v>2024</v>
      </c>
      <c r="D6" s="346">
        <v>2025</v>
      </c>
      <c r="E6" s="346">
        <v>2026</v>
      </c>
      <c r="F6" s="346" t="str">
        <f>CONCATENATE("var ",RIGHT(E6,2),"/",RIGHT(D6,2))</f>
        <v>var 26/25</v>
      </c>
      <c r="G6" s="346" t="str">
        <f>CONCATENATE("dif ",RIGHT(E6,2),"-",RIGHT(D6,2))</f>
        <v>dif 26-25</v>
      </c>
      <c r="H6" s="346" t="str">
        <f>CONCATENATE("cuota ",RIGHT(E6,2))</f>
        <v>cuota 26</v>
      </c>
      <c r="I6" s="345"/>
      <c r="J6" s="346">
        <v>2023</v>
      </c>
      <c r="K6" s="346">
        <v>2024</v>
      </c>
      <c r="L6" s="346">
        <v>2025</v>
      </c>
      <c r="M6" s="346">
        <v>2026</v>
      </c>
      <c r="N6" s="346" t="str">
        <f>CONCATENATE("var ",RIGHT(M6,2),"/",RIGHT(L6,2))</f>
        <v>var 26/25</v>
      </c>
      <c r="O6" s="346" t="str">
        <f>CONCATENATE("dif ",RIGHT(M6,2),"-",RIGHT(L6,2))</f>
        <v>dif 26-25</v>
      </c>
      <c r="P6" s="346" t="str">
        <f>CONCATENATE("cuota ",RIGHT(M6,2))</f>
        <v>cuota 26</v>
      </c>
    </row>
    <row r="7" spans="1:16" x14ac:dyDescent="0.25">
      <c r="A7" s="347" t="s">
        <v>117</v>
      </c>
      <c r="B7" s="348">
        <v>555233</v>
      </c>
      <c r="C7" s="348">
        <v>594315</v>
      </c>
      <c r="D7" s="348">
        <v>628371</v>
      </c>
      <c r="E7" s="348">
        <v>567727</v>
      </c>
      <c r="F7" s="349">
        <f>E7/D7-1</f>
        <v>-9.6509864395396994E-2</v>
      </c>
      <c r="G7" s="348">
        <f t="shared" ref="G7:G18" si="0">E7-D7</f>
        <v>-60644</v>
      </c>
      <c r="H7" s="349">
        <f t="shared" ref="H7:H18" si="1">E7/$E$7</f>
        <v>1</v>
      </c>
      <c r="I7" s="345"/>
      <c r="J7" s="348">
        <v>2274778</v>
      </c>
      <c r="K7" s="348">
        <v>2571355</v>
      </c>
      <c r="L7" s="348">
        <v>2647126</v>
      </c>
      <c r="M7" s="348">
        <v>2609879</v>
      </c>
      <c r="N7" s="349">
        <f>M7/L7-1</f>
        <v>-1.4070731804983971E-2</v>
      </c>
      <c r="O7" s="348">
        <f>M7-L7</f>
        <v>-37247</v>
      </c>
      <c r="P7" s="349">
        <f>M7/$M$7</f>
        <v>1</v>
      </c>
    </row>
    <row r="8" spans="1:16" x14ac:dyDescent="0.25">
      <c r="A8" s="350" t="s">
        <v>118</v>
      </c>
      <c r="B8" s="351">
        <v>76545</v>
      </c>
      <c r="C8" s="351">
        <v>81524</v>
      </c>
      <c r="D8" s="351">
        <v>69685</v>
      </c>
      <c r="E8" s="351">
        <v>72929</v>
      </c>
      <c r="F8" s="352">
        <f t="shared" ref="F8:F18" si="2">E8/D8-1</f>
        <v>4.6552342684939463E-2</v>
      </c>
      <c r="G8" s="351">
        <f t="shared" si="0"/>
        <v>3244</v>
      </c>
      <c r="H8" s="352">
        <f t="shared" si="1"/>
        <v>0.12845786795413994</v>
      </c>
      <c r="I8" s="345"/>
      <c r="J8" s="351">
        <v>269867</v>
      </c>
      <c r="K8" s="351">
        <v>278042</v>
      </c>
      <c r="L8" s="351">
        <v>246870</v>
      </c>
      <c r="M8" s="351">
        <v>243523</v>
      </c>
      <c r="N8" s="352">
        <f>M8/L8-1</f>
        <v>-1.3557742941629147E-2</v>
      </c>
      <c r="O8" s="351">
        <f t="shared" ref="O8:O18" si="3">M8-L8</f>
        <v>-3347</v>
      </c>
      <c r="P8" s="352">
        <f t="shared" ref="P8:P18" si="4">M8/$M$7</f>
        <v>9.3308157198092323E-2</v>
      </c>
    </row>
    <row r="9" spans="1:16" x14ac:dyDescent="0.25">
      <c r="A9" s="350" t="s">
        <v>119</v>
      </c>
      <c r="B9" s="351">
        <v>478688</v>
      </c>
      <c r="C9" s="351">
        <v>512790</v>
      </c>
      <c r="D9" s="351">
        <v>558686</v>
      </c>
      <c r="E9" s="351">
        <v>494798</v>
      </c>
      <c r="F9" s="352">
        <f>E9/D9-1</f>
        <v>-0.1143540378674246</v>
      </c>
      <c r="G9" s="351">
        <f t="shared" si="0"/>
        <v>-63888</v>
      </c>
      <c r="H9" s="352">
        <f t="shared" si="1"/>
        <v>0.87154213204586006</v>
      </c>
      <c r="I9" s="345"/>
      <c r="J9" s="351">
        <v>2004913</v>
      </c>
      <c r="K9" s="351">
        <v>2293312</v>
      </c>
      <c r="L9" s="351">
        <v>2400255</v>
      </c>
      <c r="M9" s="351">
        <v>2366358</v>
      </c>
      <c r="N9" s="352">
        <f>M9/L9-1</f>
        <v>-1.4122249510989504E-2</v>
      </c>
      <c r="O9" s="351">
        <f t="shared" si="3"/>
        <v>-33897</v>
      </c>
      <c r="P9" s="352">
        <f t="shared" si="4"/>
        <v>0.90669260912095928</v>
      </c>
    </row>
    <row r="10" spans="1:16" x14ac:dyDescent="0.25">
      <c r="A10" s="313" t="s">
        <v>22</v>
      </c>
      <c r="B10" s="61">
        <v>72893</v>
      </c>
      <c r="C10" s="61">
        <v>86586</v>
      </c>
      <c r="D10" s="61">
        <v>81629</v>
      </c>
      <c r="E10" s="61">
        <v>63916</v>
      </c>
      <c r="F10" s="62">
        <f>E10/D10-1</f>
        <v>-0.21699396047973152</v>
      </c>
      <c r="G10" s="61">
        <f t="shared" si="0"/>
        <v>-17713</v>
      </c>
      <c r="H10" s="62">
        <f t="shared" si="1"/>
        <v>0.11258227986338504</v>
      </c>
      <c r="I10" s="345"/>
      <c r="J10" s="61">
        <v>313839</v>
      </c>
      <c r="K10" s="61">
        <v>379066</v>
      </c>
      <c r="L10" s="61">
        <v>360800</v>
      </c>
      <c r="M10" s="61">
        <v>353775</v>
      </c>
      <c r="N10" s="62">
        <f t="shared" ref="N10:N18" si="5">M10/L10-1</f>
        <v>-1.9470620842572117E-2</v>
      </c>
      <c r="O10" s="61">
        <f t="shared" si="3"/>
        <v>-7025</v>
      </c>
      <c r="P10" s="62">
        <f t="shared" si="4"/>
        <v>0.13555226123509939</v>
      </c>
    </row>
    <row r="11" spans="1:16" x14ac:dyDescent="0.25">
      <c r="A11" s="313" t="s">
        <v>32</v>
      </c>
      <c r="B11" s="61">
        <v>21074</v>
      </c>
      <c r="C11" s="61">
        <v>19856</v>
      </c>
      <c r="D11" s="61">
        <v>23820</v>
      </c>
      <c r="E11" s="61">
        <v>26114</v>
      </c>
      <c r="F11" s="33">
        <f t="shared" si="2"/>
        <v>9.6305625524769178E-2</v>
      </c>
      <c r="G11" s="32">
        <f t="shared" si="0"/>
        <v>2294</v>
      </c>
      <c r="H11" s="33">
        <f t="shared" si="1"/>
        <v>4.5997460046818275E-2</v>
      </c>
      <c r="I11" s="345"/>
      <c r="J11" s="61">
        <v>79218</v>
      </c>
      <c r="K11" s="61">
        <v>85450</v>
      </c>
      <c r="L11" s="61">
        <v>96578</v>
      </c>
      <c r="M11" s="61">
        <v>95328</v>
      </c>
      <c r="N11" s="33">
        <f t="shared" si="5"/>
        <v>-1.2942906251941388E-2</v>
      </c>
      <c r="O11" s="32">
        <f t="shared" si="3"/>
        <v>-1250</v>
      </c>
      <c r="P11" s="33">
        <f>M11/$M$7</f>
        <v>3.6525831274170181E-2</v>
      </c>
    </row>
    <row r="12" spans="1:16" x14ac:dyDescent="0.25">
      <c r="A12" s="313" t="s">
        <v>30</v>
      </c>
      <c r="B12" s="61">
        <v>31454</v>
      </c>
      <c r="C12" s="61">
        <v>31408</v>
      </c>
      <c r="D12" s="61">
        <v>37113</v>
      </c>
      <c r="E12" s="61">
        <v>35448</v>
      </c>
      <c r="F12" s="33">
        <f>E12/D12-1</f>
        <v>-4.4862986015681838E-2</v>
      </c>
      <c r="G12" s="32">
        <f t="shared" si="0"/>
        <v>-1665</v>
      </c>
      <c r="H12" s="33">
        <f t="shared" si="1"/>
        <v>6.2438460739052397E-2</v>
      </c>
      <c r="I12" s="345"/>
      <c r="J12" s="61">
        <v>121897</v>
      </c>
      <c r="K12" s="61">
        <v>134397</v>
      </c>
      <c r="L12" s="61">
        <v>143019</v>
      </c>
      <c r="M12" s="61">
        <v>142288</v>
      </c>
      <c r="N12" s="33">
        <f t="shared" si="5"/>
        <v>-5.1112090002027877E-3</v>
      </c>
      <c r="O12" s="32">
        <f t="shared" si="3"/>
        <v>-731</v>
      </c>
      <c r="P12" s="33">
        <f>M12/$M$7</f>
        <v>5.4519002605101619E-2</v>
      </c>
    </row>
    <row r="13" spans="1:16" x14ac:dyDescent="0.25">
      <c r="A13" s="313" t="s">
        <v>31</v>
      </c>
      <c r="B13" s="61">
        <v>19249.000000000004</v>
      </c>
      <c r="C13" s="61">
        <v>21522</v>
      </c>
      <c r="D13" s="61">
        <v>20030</v>
      </c>
      <c r="E13" s="61">
        <v>20880</v>
      </c>
      <c r="F13" s="33">
        <f t="shared" si="2"/>
        <v>4.2436345481777327E-2</v>
      </c>
      <c r="G13" s="32">
        <f t="shared" si="0"/>
        <v>850</v>
      </c>
      <c r="H13" s="33">
        <f t="shared" si="1"/>
        <v>3.6778240245751923E-2</v>
      </c>
      <c r="I13" s="345"/>
      <c r="J13" s="61">
        <v>68951</v>
      </c>
      <c r="K13" s="61">
        <v>82525</v>
      </c>
      <c r="L13" s="61">
        <v>88528</v>
      </c>
      <c r="M13" s="61">
        <v>85388</v>
      </c>
      <c r="N13" s="33">
        <f t="shared" si="5"/>
        <v>-3.5469004156876927E-2</v>
      </c>
      <c r="O13" s="32">
        <f t="shared" si="3"/>
        <v>-3140</v>
      </c>
      <c r="P13" s="33">
        <f t="shared" si="4"/>
        <v>3.2717225587852922E-2</v>
      </c>
    </row>
    <row r="14" spans="1:16" x14ac:dyDescent="0.25">
      <c r="A14" s="313" t="s">
        <v>33</v>
      </c>
      <c r="B14" s="61">
        <v>17768</v>
      </c>
      <c r="C14" s="61">
        <v>18672</v>
      </c>
      <c r="D14" s="61">
        <v>26206</v>
      </c>
      <c r="E14" s="61">
        <v>21670</v>
      </c>
      <c r="F14" s="33">
        <f t="shared" si="2"/>
        <v>-0.17309013203083268</v>
      </c>
      <c r="G14" s="32">
        <f t="shared" si="0"/>
        <v>-4536</v>
      </c>
      <c r="H14" s="33">
        <f t="shared" si="1"/>
        <v>3.8169754124781803E-2</v>
      </c>
      <c r="I14" s="345"/>
      <c r="J14" s="61">
        <v>64017</v>
      </c>
      <c r="K14" s="61">
        <v>88943</v>
      </c>
      <c r="L14" s="61">
        <v>96869</v>
      </c>
      <c r="M14" s="61">
        <v>100064</v>
      </c>
      <c r="N14" s="33">
        <f t="shared" si="5"/>
        <v>3.2982687960028567E-2</v>
      </c>
      <c r="O14" s="32">
        <f t="shared" si="3"/>
        <v>3195</v>
      </c>
      <c r="P14" s="33">
        <f t="shared" si="4"/>
        <v>3.8340474788294783E-2</v>
      </c>
    </row>
    <row r="15" spans="1:16" x14ac:dyDescent="0.25">
      <c r="A15" s="313" t="s">
        <v>35</v>
      </c>
      <c r="B15" s="61">
        <v>23079</v>
      </c>
      <c r="C15" s="61">
        <v>29829</v>
      </c>
      <c r="D15" s="61">
        <v>27845</v>
      </c>
      <c r="E15" s="61">
        <v>23252</v>
      </c>
      <c r="F15" s="33">
        <f t="shared" si="2"/>
        <v>-0.16494882384629195</v>
      </c>
      <c r="G15" s="32">
        <f t="shared" si="0"/>
        <v>-4593</v>
      </c>
      <c r="H15" s="33">
        <f t="shared" si="1"/>
        <v>4.0956304702788486E-2</v>
      </c>
      <c r="I15" s="345"/>
      <c r="J15" s="61">
        <v>102227</v>
      </c>
      <c r="K15" s="61">
        <v>135003</v>
      </c>
      <c r="L15" s="61">
        <v>149971</v>
      </c>
      <c r="M15" s="61">
        <v>137573</v>
      </c>
      <c r="N15" s="33">
        <f t="shared" si="5"/>
        <v>-8.2669316067773058E-2</v>
      </c>
      <c r="O15" s="32">
        <f t="shared" si="3"/>
        <v>-12398</v>
      </c>
      <c r="P15" s="33">
        <f t="shared" si="4"/>
        <v>5.2712405441018531E-2</v>
      </c>
    </row>
    <row r="16" spans="1:16" x14ac:dyDescent="0.25">
      <c r="A16" s="313" t="s">
        <v>97</v>
      </c>
      <c r="B16" s="61">
        <v>21474</v>
      </c>
      <c r="C16" s="61">
        <v>17337</v>
      </c>
      <c r="D16" s="61">
        <v>22503</v>
      </c>
      <c r="E16" s="61">
        <v>15703</v>
      </c>
      <c r="F16" s="33">
        <f t="shared" si="2"/>
        <v>-0.30218193129804916</v>
      </c>
      <c r="G16" s="32">
        <f t="shared" si="0"/>
        <v>-6800</v>
      </c>
      <c r="H16" s="33">
        <f t="shared" si="1"/>
        <v>2.765942081317253E-2</v>
      </c>
      <c r="I16" s="345"/>
      <c r="J16" s="61">
        <v>179027</v>
      </c>
      <c r="K16" s="61">
        <v>184381</v>
      </c>
      <c r="L16" s="61">
        <v>165050</v>
      </c>
      <c r="M16" s="61">
        <v>163682</v>
      </c>
      <c r="N16" s="33">
        <f t="shared" si="5"/>
        <v>-8.2883974553166206E-3</v>
      </c>
      <c r="O16" s="32">
        <f t="shared" si="3"/>
        <v>-1368</v>
      </c>
      <c r="P16" s="33">
        <f t="shared" si="4"/>
        <v>6.2716317499776811E-2</v>
      </c>
    </row>
    <row r="17" spans="1:16" x14ac:dyDescent="0.25">
      <c r="A17" s="313" t="s">
        <v>29</v>
      </c>
      <c r="B17" s="61">
        <v>200761</v>
      </c>
      <c r="C17" s="61">
        <v>218755</v>
      </c>
      <c r="D17" s="61">
        <v>230190</v>
      </c>
      <c r="E17" s="61">
        <v>213442</v>
      </c>
      <c r="F17" s="33">
        <f t="shared" si="2"/>
        <v>-7.275728745818677E-2</v>
      </c>
      <c r="G17" s="32">
        <f t="shared" si="0"/>
        <v>-16748</v>
      </c>
      <c r="H17" s="33">
        <f t="shared" si="1"/>
        <v>0.37595886755429986</v>
      </c>
      <c r="I17" s="345"/>
      <c r="J17" s="61">
        <v>788048</v>
      </c>
      <c r="K17" s="61">
        <v>891594</v>
      </c>
      <c r="L17" s="61">
        <v>917327</v>
      </c>
      <c r="M17" s="61">
        <v>898641</v>
      </c>
      <c r="N17" s="33">
        <f t="shared" si="5"/>
        <v>-2.0370053426967738E-2</v>
      </c>
      <c r="O17" s="32">
        <f t="shared" si="3"/>
        <v>-18686</v>
      </c>
      <c r="P17" s="33">
        <f t="shared" si="4"/>
        <v>0.34432285941225627</v>
      </c>
    </row>
    <row r="18" spans="1:16" x14ac:dyDescent="0.25">
      <c r="A18" s="313" t="s">
        <v>46</v>
      </c>
      <c r="B18" s="61">
        <v>70938</v>
      </c>
      <c r="C18" s="61">
        <v>68825</v>
      </c>
      <c r="D18" s="61">
        <v>89351</v>
      </c>
      <c r="E18" s="61">
        <v>74373</v>
      </c>
      <c r="F18" s="33">
        <f t="shared" si="2"/>
        <v>-0.16763102819218589</v>
      </c>
      <c r="G18" s="32">
        <f t="shared" si="0"/>
        <v>-14978</v>
      </c>
      <c r="H18" s="33">
        <f t="shared" si="1"/>
        <v>0.13100134395580976</v>
      </c>
      <c r="I18" s="345"/>
      <c r="J18" s="61">
        <v>287691</v>
      </c>
      <c r="K18" s="61">
        <v>311956</v>
      </c>
      <c r="L18" s="61">
        <v>382119</v>
      </c>
      <c r="M18" s="61">
        <v>389618</v>
      </c>
      <c r="N18" s="33">
        <f t="shared" si="5"/>
        <v>1.9624776574836744E-2</v>
      </c>
      <c r="O18" s="32">
        <f t="shared" si="3"/>
        <v>7499</v>
      </c>
      <c r="P18" s="33">
        <f t="shared" si="4"/>
        <v>0.14928584811786294</v>
      </c>
    </row>
    <row r="19" spans="1:16" ht="21" x14ac:dyDescent="0.35">
      <c r="A19" s="353" t="s">
        <v>120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353"/>
      <c r="P19" s="353"/>
    </row>
    <row r="20" spans="1:16" x14ac:dyDescent="0.25">
      <c r="A20" s="67"/>
      <c r="B20" s="11" t="s">
        <v>145</v>
      </c>
      <c r="C20" s="12"/>
      <c r="D20" s="12"/>
      <c r="E20" s="12"/>
      <c r="F20" s="12"/>
      <c r="G20" s="12"/>
      <c r="H20" s="13"/>
      <c r="I20" s="354"/>
      <c r="J20" s="11" t="str">
        <f>CONCATENATE("acumulado ",B20)</f>
        <v>acumulado abril</v>
      </c>
      <c r="K20" s="12"/>
      <c r="L20" s="12"/>
      <c r="M20" s="12"/>
      <c r="N20" s="12"/>
      <c r="O20" s="12"/>
      <c r="P20" s="13"/>
    </row>
    <row r="21" spans="1:16" x14ac:dyDescent="0.25">
      <c r="A21" s="15"/>
      <c r="B21" s="346">
        <v>2023</v>
      </c>
      <c r="C21" s="17">
        <v>2024</v>
      </c>
      <c r="D21" s="17">
        <v>2025</v>
      </c>
      <c r="E21" s="17">
        <v>2026</v>
      </c>
      <c r="F21" s="17" t="str">
        <f>CONCATENATE("var ",RIGHT(E21,2),"/",RIGHT(D21,2))</f>
        <v>var 26/25</v>
      </c>
      <c r="G21" s="17" t="str">
        <f>CONCATENATE("dif ",RIGHT(E21,2),"-",RIGHT(D21,2))</f>
        <v>dif 26-25</v>
      </c>
      <c r="H21" s="17" t="str">
        <f>CONCATENATE("cuota ",RIGHT(E21,2))</f>
        <v>cuota 26</v>
      </c>
      <c r="I21" s="354"/>
      <c r="J21" s="346">
        <v>2023</v>
      </c>
      <c r="K21" s="17">
        <v>2024</v>
      </c>
      <c r="L21" s="17">
        <v>2025</v>
      </c>
      <c r="M21" s="17">
        <v>2026</v>
      </c>
      <c r="N21" s="17" t="str">
        <f>CONCATENATE("var ",RIGHT(M21,2),"/",RIGHT(L21,2))</f>
        <v>var 26/25</v>
      </c>
      <c r="O21" s="17" t="str">
        <f>CONCATENATE("dif ",RIGHT(M21,2),"-",RIGHT(L21,2))</f>
        <v>dif 26-25</v>
      </c>
      <c r="P21" s="17" t="str">
        <f>CONCATENATE("cuota ",RIGHT(M21,2))</f>
        <v>cuota 26</v>
      </c>
    </row>
    <row r="22" spans="1:16" x14ac:dyDescent="0.25">
      <c r="A22" s="355" t="s">
        <v>121</v>
      </c>
      <c r="B22" s="356">
        <v>555233</v>
      </c>
      <c r="C22" s="356">
        <v>594315</v>
      </c>
      <c r="D22" s="356">
        <v>628371</v>
      </c>
      <c r="E22" s="356">
        <v>567727</v>
      </c>
      <c r="F22" s="357">
        <f t="shared" ref="F22:F26" si="6">E22/D22-1</f>
        <v>-9.6509864395396994E-2</v>
      </c>
      <c r="G22" s="356">
        <f>E22-D22</f>
        <v>-60644</v>
      </c>
      <c r="H22" s="357">
        <f>E22/$E$22</f>
        <v>1</v>
      </c>
      <c r="I22" s="354"/>
      <c r="J22" s="356">
        <v>2274778</v>
      </c>
      <c r="K22" s="356">
        <v>2571355</v>
      </c>
      <c r="L22" s="356">
        <v>2647126</v>
      </c>
      <c r="M22" s="356">
        <v>2609879</v>
      </c>
      <c r="N22" s="357">
        <f t="shared" ref="N22" si="7">M22/L22-1</f>
        <v>-1.4070731804983971E-2</v>
      </c>
      <c r="O22" s="356">
        <f t="shared" ref="O22:O26" si="8">M22-L22</f>
        <v>-37247</v>
      </c>
      <c r="P22" s="357">
        <f>M22/$M$22</f>
        <v>1</v>
      </c>
    </row>
    <row r="23" spans="1:16" x14ac:dyDescent="0.25">
      <c r="A23" s="313" t="s">
        <v>122</v>
      </c>
      <c r="B23" s="61">
        <v>359247</v>
      </c>
      <c r="C23" s="61">
        <v>421187</v>
      </c>
      <c r="D23" s="61">
        <v>440877</v>
      </c>
      <c r="E23" s="61">
        <v>404773</v>
      </c>
      <c r="F23" s="62">
        <f>E23/D23-1</f>
        <v>-8.1891321162138153E-2</v>
      </c>
      <c r="G23" s="61">
        <f>E23-D23</f>
        <v>-36104</v>
      </c>
      <c r="H23" s="62">
        <f>E23/$E$22</f>
        <v>0.71297119918552398</v>
      </c>
      <c r="I23" s="354"/>
      <c r="J23" s="61">
        <v>1380396</v>
      </c>
      <c r="K23" s="61">
        <v>1702704</v>
      </c>
      <c r="L23" s="61">
        <v>1774660</v>
      </c>
      <c r="M23" s="61">
        <v>1794208</v>
      </c>
      <c r="N23" s="62">
        <f>M23/L23-1</f>
        <v>1.1015067674934986E-2</v>
      </c>
      <c r="O23" s="61">
        <f t="shared" si="8"/>
        <v>19548</v>
      </c>
      <c r="P23" s="62">
        <f t="shared" ref="P23:P26" si="9">M23/$M$22</f>
        <v>0.68746788644224499</v>
      </c>
    </row>
    <row r="24" spans="1:16" x14ac:dyDescent="0.25">
      <c r="A24" s="313" t="s">
        <v>123</v>
      </c>
      <c r="B24" s="61">
        <v>173712</v>
      </c>
      <c r="C24" s="61">
        <v>151586</v>
      </c>
      <c r="D24" s="61">
        <v>162288</v>
      </c>
      <c r="E24" s="61">
        <v>137016</v>
      </c>
      <c r="F24" s="62">
        <f t="shared" si="6"/>
        <v>-0.15572315882874888</v>
      </c>
      <c r="G24" s="61">
        <f>E24-D24</f>
        <v>-25272</v>
      </c>
      <c r="H24" s="62">
        <f>E24/$E$22</f>
        <v>0.24134134892298587</v>
      </c>
      <c r="I24" s="354"/>
      <c r="J24" s="61">
        <v>680762</v>
      </c>
      <c r="K24" s="61">
        <v>672523</v>
      </c>
      <c r="L24" s="61">
        <v>690745</v>
      </c>
      <c r="M24" s="61">
        <v>647523</v>
      </c>
      <c r="N24" s="62">
        <f t="shared" ref="N24:N26" si="10">M24/L24-1</f>
        <v>-6.2573018986746165E-2</v>
      </c>
      <c r="O24" s="61">
        <f t="shared" si="8"/>
        <v>-43222</v>
      </c>
      <c r="P24" s="62">
        <f t="shared" si="9"/>
        <v>0.2481046056158159</v>
      </c>
    </row>
    <row r="25" spans="1:16" x14ac:dyDescent="0.25">
      <c r="A25" s="313" t="s">
        <v>124</v>
      </c>
      <c r="B25" s="61">
        <v>11420.000000000002</v>
      </c>
      <c r="C25" s="61">
        <v>13282</v>
      </c>
      <c r="D25" s="61">
        <v>15047</v>
      </c>
      <c r="E25" s="61">
        <v>15958</v>
      </c>
      <c r="F25" s="62">
        <f t="shared" si="6"/>
        <v>6.0543629959460388E-2</v>
      </c>
      <c r="G25" s="61">
        <f>E25-D25</f>
        <v>911</v>
      </c>
      <c r="H25" s="62">
        <f>E25/$E$22</f>
        <v>2.8108580356403692E-2</v>
      </c>
      <c r="I25" s="354"/>
      <c r="J25" s="61">
        <v>146003</v>
      </c>
      <c r="K25" s="61">
        <v>138860</v>
      </c>
      <c r="L25" s="61">
        <v>124678</v>
      </c>
      <c r="M25" s="61">
        <v>119086</v>
      </c>
      <c r="N25" s="62">
        <f t="shared" si="10"/>
        <v>-4.4851537560756549E-2</v>
      </c>
      <c r="O25" s="61">
        <f t="shared" si="8"/>
        <v>-5592</v>
      </c>
      <c r="P25" s="62">
        <f t="shared" si="9"/>
        <v>4.5628935287804533E-2</v>
      </c>
    </row>
    <row r="26" spans="1:16" x14ac:dyDescent="0.25">
      <c r="A26" s="313" t="s">
        <v>125</v>
      </c>
      <c r="B26" s="61">
        <v>10855</v>
      </c>
      <c r="C26" s="61">
        <v>8260</v>
      </c>
      <c r="D26" s="61">
        <v>10160</v>
      </c>
      <c r="E26" s="61">
        <v>9980.0000000000018</v>
      </c>
      <c r="F26" s="62">
        <f t="shared" si="6"/>
        <v>-1.7716535433070724E-2</v>
      </c>
      <c r="G26" s="61">
        <f>E26-D26</f>
        <v>-179.99999999999818</v>
      </c>
      <c r="H26" s="62">
        <f>E26/$E$22</f>
        <v>1.7578871535086409E-2</v>
      </c>
      <c r="I26" s="354"/>
      <c r="J26" s="61">
        <v>67619</v>
      </c>
      <c r="K26" s="61">
        <v>57269</v>
      </c>
      <c r="L26" s="61">
        <v>57043</v>
      </c>
      <c r="M26" s="61">
        <v>49064</v>
      </c>
      <c r="N26" s="62">
        <f t="shared" si="10"/>
        <v>-0.13987693494381437</v>
      </c>
      <c r="O26" s="61">
        <f t="shared" si="8"/>
        <v>-7979</v>
      </c>
      <c r="P26" s="62">
        <f t="shared" si="9"/>
        <v>1.8799338973186114E-2</v>
      </c>
    </row>
    <row r="27" spans="1:16" ht="21" x14ac:dyDescent="0.35">
      <c r="A27" s="358" t="s">
        <v>126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</row>
    <row r="28" spans="1:16" x14ac:dyDescent="0.25">
      <c r="A28" s="67"/>
      <c r="B28" s="11" t="s">
        <v>145</v>
      </c>
      <c r="C28" s="12"/>
      <c r="D28" s="12"/>
      <c r="E28" s="12"/>
      <c r="F28" s="12"/>
      <c r="G28" s="12"/>
      <c r="H28" s="13"/>
      <c r="I28" s="359"/>
      <c r="J28" s="11" t="str">
        <f>CONCATENATE("acumulado ",B28)</f>
        <v>acumulado abril</v>
      </c>
      <c r="K28" s="12"/>
      <c r="L28" s="12"/>
      <c r="M28" s="12"/>
      <c r="N28" s="12"/>
      <c r="O28" s="12"/>
      <c r="P28" s="13"/>
    </row>
    <row r="29" spans="1:16" x14ac:dyDescent="0.25">
      <c r="A29" s="15"/>
      <c r="B29" s="346">
        <v>2023</v>
      </c>
      <c r="C29" s="17">
        <v>2024</v>
      </c>
      <c r="D29" s="17">
        <v>2025</v>
      </c>
      <c r="E29" s="17">
        <v>2026</v>
      </c>
      <c r="F29" s="17" t="str">
        <f>CONCATENATE("var ",RIGHT(E29,2),"/",RIGHT(D29,2))</f>
        <v>var 26/25</v>
      </c>
      <c r="G29" s="17" t="str">
        <f>CONCATENATE("dif ",RIGHT(E29,2),"-",RIGHT(D29,2))</f>
        <v>dif 26-25</v>
      </c>
      <c r="H29" s="17" t="str">
        <f>CONCATENATE("cuota ",RIGHT(E29,2))</f>
        <v>cuota 26</v>
      </c>
      <c r="I29" s="359"/>
      <c r="J29" s="346">
        <v>2023</v>
      </c>
      <c r="K29" s="17">
        <v>2024</v>
      </c>
      <c r="L29" s="17">
        <v>2025</v>
      </c>
      <c r="M29" s="17">
        <v>2026</v>
      </c>
      <c r="N29" s="17" t="str">
        <f>CONCATENATE("var ",RIGHT(M29,2),"/",RIGHT(L29,2))</f>
        <v>var 26/25</v>
      </c>
      <c r="O29" s="17" t="str">
        <f>CONCATENATE("dif ",RIGHT(M29,2),"-",RIGHT(L29,2))</f>
        <v>dif 26-25</v>
      </c>
      <c r="P29" s="17" t="str">
        <f>CONCATENATE("cuota ",RIGHT(M29,2))</f>
        <v>cuota 26</v>
      </c>
    </row>
    <row r="30" spans="1:16" x14ac:dyDescent="0.25">
      <c r="A30" s="360" t="s">
        <v>127</v>
      </c>
      <c r="B30" s="361">
        <v>555233</v>
      </c>
      <c r="C30" s="361">
        <v>594315</v>
      </c>
      <c r="D30" s="361">
        <v>628371</v>
      </c>
      <c r="E30" s="361">
        <v>567727</v>
      </c>
      <c r="F30" s="362">
        <f t="shared" ref="F30:F37" si="11">E30/D30-1</f>
        <v>-9.6509864395396994E-2</v>
      </c>
      <c r="G30" s="361">
        <f t="shared" ref="G30:G37" si="12">E30-D30</f>
        <v>-60644</v>
      </c>
      <c r="H30" s="362">
        <f t="shared" ref="H30:H37" si="13">E30/$E$30</f>
        <v>1</v>
      </c>
      <c r="I30" s="363"/>
      <c r="J30" s="361">
        <v>2274778</v>
      </c>
      <c r="K30" s="361">
        <v>2571355</v>
      </c>
      <c r="L30" s="361">
        <v>2647126</v>
      </c>
      <c r="M30" s="361">
        <v>2609879</v>
      </c>
      <c r="N30" s="362">
        <f t="shared" ref="N30:N37" si="14">M30/L30-1</f>
        <v>-1.4070731804983971E-2</v>
      </c>
      <c r="O30" s="361">
        <f t="shared" ref="O30:O37" si="15">M30-L30</f>
        <v>-37247</v>
      </c>
      <c r="P30" s="362">
        <f>M30/$M$30</f>
        <v>1</v>
      </c>
    </row>
    <row r="31" spans="1:16" x14ac:dyDescent="0.25">
      <c r="A31" s="313" t="s">
        <v>128</v>
      </c>
      <c r="B31" s="314">
        <v>434410</v>
      </c>
      <c r="C31" s="314">
        <v>456105</v>
      </c>
      <c r="D31" s="314">
        <v>490353</v>
      </c>
      <c r="E31" s="314">
        <v>449889</v>
      </c>
      <c r="F31" s="364">
        <f t="shared" si="11"/>
        <v>-8.2520143651614197E-2</v>
      </c>
      <c r="G31" s="314">
        <f t="shared" si="12"/>
        <v>-40464</v>
      </c>
      <c r="H31" s="364">
        <f t="shared" si="13"/>
        <v>0.79243897154794474</v>
      </c>
      <c r="I31" s="359"/>
      <c r="J31" s="314">
        <v>1738263</v>
      </c>
      <c r="K31" s="314">
        <v>1951043</v>
      </c>
      <c r="L31" s="314">
        <v>1937448</v>
      </c>
      <c r="M31" s="314">
        <v>1984255</v>
      </c>
      <c r="N31" s="364">
        <f t="shared" si="14"/>
        <v>2.4159100011974521E-2</v>
      </c>
      <c r="O31" s="314">
        <f t="shared" si="15"/>
        <v>46807</v>
      </c>
      <c r="P31" s="364">
        <f t="shared" ref="P31:P37" si="16">M31/$M$30</f>
        <v>0.76028620483938147</v>
      </c>
    </row>
    <row r="32" spans="1:16" x14ac:dyDescent="0.25">
      <c r="A32" s="313" t="s">
        <v>129</v>
      </c>
      <c r="B32" s="314">
        <v>349006</v>
      </c>
      <c r="C32" s="314">
        <v>353997</v>
      </c>
      <c r="D32" s="314">
        <v>372987</v>
      </c>
      <c r="E32" s="314">
        <v>342229.00000000006</v>
      </c>
      <c r="F32" s="364">
        <f t="shared" si="11"/>
        <v>-8.2464000085793687E-2</v>
      </c>
      <c r="G32" s="314">
        <f t="shared" si="12"/>
        <v>-30757.999999999942</v>
      </c>
      <c r="H32" s="364">
        <f t="shared" si="13"/>
        <v>0.60280557380572009</v>
      </c>
      <c r="I32" s="359"/>
      <c r="J32" s="314">
        <v>1381315</v>
      </c>
      <c r="K32" s="314">
        <v>1515411</v>
      </c>
      <c r="L32" s="314">
        <v>1491042</v>
      </c>
      <c r="M32" s="314">
        <v>1521252</v>
      </c>
      <c r="N32" s="364">
        <f t="shared" si="14"/>
        <v>2.0260998684141773E-2</v>
      </c>
      <c r="O32" s="314">
        <f t="shared" si="15"/>
        <v>30210</v>
      </c>
      <c r="P32" s="364">
        <f t="shared" si="16"/>
        <v>0.58288219492168025</v>
      </c>
    </row>
    <row r="33" spans="1:16" x14ac:dyDescent="0.25">
      <c r="A33" s="313" t="s">
        <v>11</v>
      </c>
      <c r="B33" s="314">
        <v>85404</v>
      </c>
      <c r="C33" s="314">
        <v>102108</v>
      </c>
      <c r="D33" s="314">
        <v>117366.99999999999</v>
      </c>
      <c r="E33" s="314">
        <v>107660</v>
      </c>
      <c r="F33" s="364">
        <f t="shared" si="11"/>
        <v>-8.2706382543645041E-2</v>
      </c>
      <c r="G33" s="314">
        <f t="shared" si="12"/>
        <v>-9706.9999999999854</v>
      </c>
      <c r="H33" s="364">
        <f t="shared" si="13"/>
        <v>0.18963339774222471</v>
      </c>
      <c r="I33" s="359"/>
      <c r="J33" s="314">
        <v>356948</v>
      </c>
      <c r="K33" s="314">
        <v>435631</v>
      </c>
      <c r="L33" s="314">
        <v>446408</v>
      </c>
      <c r="M33" s="314">
        <v>463003</v>
      </c>
      <c r="N33" s="364">
        <f t="shared" si="14"/>
        <v>3.7174513001559051E-2</v>
      </c>
      <c r="O33" s="314">
        <f t="shared" si="15"/>
        <v>16595</v>
      </c>
      <c r="P33" s="364">
        <f t="shared" si="16"/>
        <v>0.17740400991770117</v>
      </c>
    </row>
    <row r="34" spans="1:16" x14ac:dyDescent="0.25">
      <c r="A34" s="313" t="s">
        <v>130</v>
      </c>
      <c r="B34" s="314">
        <v>30528</v>
      </c>
      <c r="C34" s="314">
        <v>37809</v>
      </c>
      <c r="D34" s="314">
        <v>27733</v>
      </c>
      <c r="E34" s="314">
        <v>25207</v>
      </c>
      <c r="F34" s="364">
        <f t="shared" si="11"/>
        <v>-9.1082825514729793E-2</v>
      </c>
      <c r="G34" s="314">
        <f t="shared" si="12"/>
        <v>-2526</v>
      </c>
      <c r="H34" s="364">
        <f t="shared" si="13"/>
        <v>4.4399861200894092E-2</v>
      </c>
      <c r="I34" s="359"/>
      <c r="J34" s="314">
        <v>145316</v>
      </c>
      <c r="K34" s="314">
        <v>155414</v>
      </c>
      <c r="L34" s="314">
        <v>138467</v>
      </c>
      <c r="M34" s="314">
        <v>119516</v>
      </c>
      <c r="N34" s="364">
        <f t="shared" si="14"/>
        <v>-0.13686293485090306</v>
      </c>
      <c r="O34" s="314">
        <f t="shared" si="15"/>
        <v>-18951</v>
      </c>
      <c r="P34" s="364">
        <f t="shared" si="16"/>
        <v>4.5793693883892699E-2</v>
      </c>
    </row>
    <row r="35" spans="1:16" x14ac:dyDescent="0.25">
      <c r="A35" s="313" t="s">
        <v>131</v>
      </c>
      <c r="B35" s="314">
        <v>22323</v>
      </c>
      <c r="C35" s="314">
        <v>11939</v>
      </c>
      <c r="D35" s="314">
        <v>20206</v>
      </c>
      <c r="E35" s="314">
        <v>16487</v>
      </c>
      <c r="F35" s="364">
        <f t="shared" si="11"/>
        <v>-0.18405424131446102</v>
      </c>
      <c r="G35" s="314">
        <f t="shared" si="12"/>
        <v>-3719</v>
      </c>
      <c r="H35" s="364">
        <f t="shared" si="13"/>
        <v>2.904036623236168E-2</v>
      </c>
      <c r="I35" s="359"/>
      <c r="J35" s="314">
        <v>90864</v>
      </c>
      <c r="K35" s="314">
        <v>73211</v>
      </c>
      <c r="L35" s="314">
        <v>96932</v>
      </c>
      <c r="M35" s="314">
        <v>75988</v>
      </c>
      <c r="N35" s="364">
        <f t="shared" si="14"/>
        <v>-0.21606899682251479</v>
      </c>
      <c r="O35" s="314">
        <f t="shared" si="15"/>
        <v>-20944</v>
      </c>
      <c r="P35" s="364">
        <f t="shared" si="16"/>
        <v>2.9115526045460347E-2</v>
      </c>
    </row>
    <row r="36" spans="1:16" x14ac:dyDescent="0.25">
      <c r="A36" s="313" t="s">
        <v>132</v>
      </c>
      <c r="B36" s="314">
        <v>28375</v>
      </c>
      <c r="C36" s="314">
        <v>34702</v>
      </c>
      <c r="D36" s="314">
        <v>25308</v>
      </c>
      <c r="E36" s="314">
        <v>29070</v>
      </c>
      <c r="F36" s="364">
        <f t="shared" si="11"/>
        <v>0.14864864864864868</v>
      </c>
      <c r="G36" s="314">
        <f t="shared" si="12"/>
        <v>3762</v>
      </c>
      <c r="H36" s="364">
        <f t="shared" si="13"/>
        <v>5.1204187928352886E-2</v>
      </c>
      <c r="I36" s="359"/>
      <c r="J36" s="314">
        <v>102481</v>
      </c>
      <c r="K36" s="314">
        <v>163940</v>
      </c>
      <c r="L36" s="314">
        <v>206036</v>
      </c>
      <c r="M36" s="314">
        <v>217733</v>
      </c>
      <c r="N36" s="364">
        <f t="shared" si="14"/>
        <v>5.6771632141955797E-2</v>
      </c>
      <c r="O36" s="314">
        <f t="shared" si="15"/>
        <v>11697</v>
      </c>
      <c r="P36" s="364">
        <f t="shared" si="16"/>
        <v>8.3426473028059916E-2</v>
      </c>
    </row>
    <row r="37" spans="1:16" x14ac:dyDescent="0.25">
      <c r="A37" s="313" t="s">
        <v>133</v>
      </c>
      <c r="B37" s="314">
        <v>39597</v>
      </c>
      <c r="C37" s="314">
        <v>53760</v>
      </c>
      <c r="D37" s="314">
        <v>64771</v>
      </c>
      <c r="E37" s="314">
        <v>47074.000000000007</v>
      </c>
      <c r="F37" s="364">
        <f t="shared" si="11"/>
        <v>-0.27322412808201191</v>
      </c>
      <c r="G37" s="314">
        <f t="shared" si="12"/>
        <v>-17696.999999999993</v>
      </c>
      <c r="H37" s="364">
        <f t="shared" si="13"/>
        <v>8.291661309044665E-2</v>
      </c>
      <c r="I37" s="359"/>
      <c r="J37" s="314">
        <v>197853</v>
      </c>
      <c r="K37" s="314">
        <v>227747</v>
      </c>
      <c r="L37" s="314">
        <v>268243</v>
      </c>
      <c r="M37" s="314">
        <v>212389</v>
      </c>
      <c r="N37" s="364">
        <f t="shared" si="14"/>
        <v>-0.20822164977278068</v>
      </c>
      <c r="O37" s="314">
        <f t="shared" si="15"/>
        <v>-55854</v>
      </c>
      <c r="P37" s="364">
        <f t="shared" si="16"/>
        <v>8.1378868522257161E-2</v>
      </c>
    </row>
    <row r="38" spans="1:16" ht="21" x14ac:dyDescent="0.35">
      <c r="A38" s="365" t="s">
        <v>134</v>
      </c>
      <c r="B38" s="365"/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  <c r="N38" s="365"/>
      <c r="O38" s="365"/>
      <c r="P38" s="365"/>
    </row>
    <row r="39" spans="1:16" x14ac:dyDescent="0.25">
      <c r="A39" s="67"/>
      <c r="B39" s="11" t="s">
        <v>145</v>
      </c>
      <c r="C39" s="12"/>
      <c r="D39" s="12"/>
      <c r="E39" s="12"/>
      <c r="F39" s="12"/>
      <c r="G39" s="12"/>
      <c r="H39" s="13"/>
      <c r="I39" s="366"/>
      <c r="J39" s="11" t="str">
        <f>CONCATENATE("acumulado ",B39)</f>
        <v>acumulado abril</v>
      </c>
      <c r="K39" s="12"/>
      <c r="L39" s="12"/>
      <c r="M39" s="12"/>
      <c r="N39" s="12"/>
      <c r="O39" s="12"/>
      <c r="P39" s="13"/>
    </row>
    <row r="40" spans="1:16" x14ac:dyDescent="0.25">
      <c r="A40" s="15"/>
      <c r="B40" s="346">
        <v>2023</v>
      </c>
      <c r="C40" s="17">
        <v>2024</v>
      </c>
      <c r="D40" s="17">
        <v>2025</v>
      </c>
      <c r="E40" s="17">
        <v>2026</v>
      </c>
      <c r="F40" s="17" t="str">
        <f>CONCATENATE("var ",RIGHT(E40,2),"/",RIGHT(D40,2))</f>
        <v>var 26/25</v>
      </c>
      <c r="G40" s="17" t="str">
        <f>CONCATENATE("dif ",RIGHT(E40,2),"-",RIGHT(D40,2))</f>
        <v>dif 26-25</v>
      </c>
      <c r="H40" s="17" t="str">
        <f>CONCATENATE("cuota ",RIGHT(E40,2))</f>
        <v>cuota 26</v>
      </c>
      <c r="I40" s="366"/>
      <c r="J40" s="346">
        <v>2023</v>
      </c>
      <c r="K40" s="17">
        <v>2024</v>
      </c>
      <c r="L40" s="17">
        <v>2025</v>
      </c>
      <c r="M40" s="17">
        <v>2026</v>
      </c>
      <c r="N40" s="17" t="str">
        <f>CONCATENATE("var ",RIGHT(M40,2),"/",RIGHT(L40,2))</f>
        <v>var 26/25</v>
      </c>
      <c r="O40" s="17" t="str">
        <f>CONCATENATE("dif ",RIGHT(M40,2),"-",RIGHT(L40,2))</f>
        <v>dif 26-25</v>
      </c>
      <c r="P40" s="17" t="str">
        <f>CONCATENATE("cuota ",RIGHT(M40,2))</f>
        <v>cuota 26</v>
      </c>
    </row>
    <row r="41" spans="1:16" x14ac:dyDescent="0.25">
      <c r="A41" s="367" t="s">
        <v>135</v>
      </c>
      <c r="B41" s="368">
        <v>555233</v>
      </c>
      <c r="C41" s="368">
        <v>594315</v>
      </c>
      <c r="D41" s="368">
        <v>628371</v>
      </c>
      <c r="E41" s="368">
        <v>567727</v>
      </c>
      <c r="F41" s="369">
        <f t="shared" ref="F41:F45" si="17">E41/D41-1</f>
        <v>-9.6509864395396994E-2</v>
      </c>
      <c r="G41" s="368">
        <f>E41-D41</f>
        <v>-60644</v>
      </c>
      <c r="H41" s="369">
        <f>E41/$E$41</f>
        <v>1</v>
      </c>
      <c r="I41" s="370"/>
      <c r="J41" s="368">
        <v>2274778</v>
      </c>
      <c r="K41" s="368">
        <v>2571355</v>
      </c>
      <c r="L41" s="368">
        <v>2647126</v>
      </c>
      <c r="M41" s="368">
        <v>2609879</v>
      </c>
      <c r="N41" s="369">
        <f t="shared" ref="N41:N45" si="18">M41/L41-1</f>
        <v>-1.4070731804983971E-2</v>
      </c>
      <c r="O41" s="368">
        <f t="shared" ref="O41:O45" si="19">M41-L41</f>
        <v>-37247</v>
      </c>
      <c r="P41" s="369">
        <f>M41/$M$41</f>
        <v>1</v>
      </c>
    </row>
    <row r="42" spans="1:16" x14ac:dyDescent="0.25">
      <c r="A42" s="313" t="s">
        <v>136</v>
      </c>
      <c r="B42" s="314">
        <v>533731</v>
      </c>
      <c r="C42" s="314">
        <v>573919</v>
      </c>
      <c r="D42" s="314">
        <v>606611</v>
      </c>
      <c r="E42" s="314">
        <v>555314</v>
      </c>
      <c r="F42" s="315">
        <f t="shared" si="17"/>
        <v>-8.4563253880987954E-2</v>
      </c>
      <c r="G42" s="314">
        <f>E42-D42</f>
        <v>-51297</v>
      </c>
      <c r="H42" s="315">
        <f>E42/$E$41</f>
        <v>0.97813561799949622</v>
      </c>
      <c r="I42" s="366"/>
      <c r="J42" s="314">
        <v>2170300</v>
      </c>
      <c r="K42" s="314">
        <v>2471940</v>
      </c>
      <c r="L42" s="314">
        <v>2553374</v>
      </c>
      <c r="M42" s="314">
        <v>2524272</v>
      </c>
      <c r="N42" s="315">
        <f t="shared" si="18"/>
        <v>-1.1397468604285921E-2</v>
      </c>
      <c r="O42" s="314">
        <f t="shared" si="19"/>
        <v>-29102</v>
      </c>
      <c r="P42" s="315">
        <f t="shared" ref="P42:P45" si="20">M42/$M$41</f>
        <v>0.96719886247599984</v>
      </c>
    </row>
    <row r="43" spans="1:16" x14ac:dyDescent="0.25">
      <c r="A43" s="313" t="s">
        <v>137</v>
      </c>
      <c r="B43" s="314">
        <v>5788</v>
      </c>
      <c r="C43" s="314">
        <v>8669</v>
      </c>
      <c r="D43" s="314">
        <v>5110.0000000000009</v>
      </c>
      <c r="E43" s="314">
        <v>6544</v>
      </c>
      <c r="F43" s="315">
        <f t="shared" si="17"/>
        <v>0.28062622309197627</v>
      </c>
      <c r="G43" s="314">
        <f>E43-D43</f>
        <v>1433.9999999999991</v>
      </c>
      <c r="H43" s="315">
        <f>E43/$E$41</f>
        <v>1.1526666866293131E-2</v>
      </c>
      <c r="I43" s="366"/>
      <c r="J43" s="314">
        <v>46487</v>
      </c>
      <c r="K43" s="314">
        <v>42007</v>
      </c>
      <c r="L43" s="314">
        <v>27246</v>
      </c>
      <c r="M43" s="314">
        <v>28792</v>
      </c>
      <c r="N43" s="315">
        <f t="shared" si="18"/>
        <v>5.6742274095280099E-2</v>
      </c>
      <c r="O43" s="314">
        <f t="shared" si="19"/>
        <v>1546</v>
      </c>
      <c r="P43" s="315">
        <f t="shared" si="20"/>
        <v>1.103192906644331E-2</v>
      </c>
    </row>
    <row r="44" spans="1:16" x14ac:dyDescent="0.25">
      <c r="A44" s="371" t="s">
        <v>138</v>
      </c>
      <c r="B44" s="314">
        <v>8924</v>
      </c>
      <c r="C44" s="314">
        <v>6277</v>
      </c>
      <c r="D44" s="314">
        <v>7304</v>
      </c>
      <c r="E44" s="314">
        <v>2886</v>
      </c>
      <c r="F44" s="315">
        <f t="shared" si="17"/>
        <v>-0.60487404162102965</v>
      </c>
      <c r="G44" s="314">
        <f>E44-D44</f>
        <v>-4418</v>
      </c>
      <c r="H44" s="315">
        <f>E44/$E$41</f>
        <v>5.0834291833927224E-3</v>
      </c>
      <c r="I44" s="366"/>
      <c r="J44" s="314">
        <v>37239</v>
      </c>
      <c r="K44" s="314">
        <v>38332</v>
      </c>
      <c r="L44" s="314">
        <v>34668</v>
      </c>
      <c r="M44" s="314">
        <v>26244</v>
      </c>
      <c r="N44" s="315">
        <f t="shared" si="18"/>
        <v>-0.2429906542056075</v>
      </c>
      <c r="O44" s="314">
        <f t="shared" si="19"/>
        <v>-8424</v>
      </c>
      <c r="P44" s="315">
        <f t="shared" si="20"/>
        <v>1.0055638594739449E-2</v>
      </c>
    </row>
    <row r="45" spans="1:16" x14ac:dyDescent="0.25">
      <c r="A45" s="313" t="s">
        <v>139</v>
      </c>
      <c r="B45" s="314">
        <v>6791</v>
      </c>
      <c r="C45" s="314">
        <v>5449.9999999999991</v>
      </c>
      <c r="D45" s="314">
        <v>9346</v>
      </c>
      <c r="E45" s="314">
        <v>2984</v>
      </c>
      <c r="F45" s="315">
        <f t="shared" si="17"/>
        <v>-0.68071902418146801</v>
      </c>
      <c r="G45" s="314">
        <f>E45-D45</f>
        <v>-6362</v>
      </c>
      <c r="H45" s="315">
        <f>E45/$E$41</f>
        <v>5.2560473607913662E-3</v>
      </c>
      <c r="I45" s="366"/>
      <c r="J45" s="314">
        <v>20755</v>
      </c>
      <c r="K45" s="314">
        <v>19076</v>
      </c>
      <c r="L45" s="314">
        <v>31839</v>
      </c>
      <c r="M45" s="314">
        <v>30572</v>
      </c>
      <c r="N45" s="315">
        <f t="shared" si="18"/>
        <v>-3.9793963378246811E-2</v>
      </c>
      <c r="O45" s="314">
        <f t="shared" si="19"/>
        <v>-1267</v>
      </c>
      <c r="P45" s="315">
        <f t="shared" si="20"/>
        <v>1.1713953022343182E-2</v>
      </c>
    </row>
    <row r="46" spans="1:16" ht="21" x14ac:dyDescent="0.35">
      <c r="A46" s="372" t="s">
        <v>140</v>
      </c>
      <c r="B46" s="372"/>
      <c r="C46" s="372"/>
      <c r="D46" s="372"/>
      <c r="E46" s="372"/>
      <c r="F46" s="372"/>
      <c r="G46" s="372"/>
      <c r="H46" s="372"/>
      <c r="I46" s="372"/>
      <c r="J46" s="372"/>
      <c r="K46" s="372"/>
      <c r="L46" s="372"/>
      <c r="M46" s="372"/>
      <c r="N46" s="372"/>
      <c r="O46" s="372"/>
      <c r="P46" s="372"/>
    </row>
    <row r="47" spans="1:16" x14ac:dyDescent="0.25">
      <c r="A47" s="67"/>
      <c r="B47" s="11" t="s">
        <v>145</v>
      </c>
      <c r="C47" s="12"/>
      <c r="D47" s="12"/>
      <c r="E47" s="12"/>
      <c r="F47" s="12"/>
      <c r="G47" s="12"/>
      <c r="H47" s="13"/>
      <c r="I47" s="373"/>
      <c r="J47" s="11" t="str">
        <f>CONCATENATE("acumulado ",B47)</f>
        <v>acumulado abril</v>
      </c>
      <c r="K47" s="12"/>
      <c r="L47" s="12"/>
      <c r="M47" s="12"/>
      <c r="N47" s="12"/>
      <c r="O47" s="12"/>
      <c r="P47" s="13"/>
    </row>
    <row r="48" spans="1:16" x14ac:dyDescent="0.25">
      <c r="A48" s="15"/>
      <c r="B48" s="346">
        <v>2023</v>
      </c>
      <c r="C48" s="17">
        <v>2024</v>
      </c>
      <c r="D48" s="17">
        <v>2025</v>
      </c>
      <c r="E48" s="17">
        <v>2026</v>
      </c>
      <c r="F48" s="17" t="str">
        <f>CONCATENATE("var ",RIGHT(E48,2),"/",RIGHT(D48,2))</f>
        <v>var 26/25</v>
      </c>
      <c r="G48" s="17" t="str">
        <f>CONCATENATE("dif ",RIGHT(E48,2),"-",RIGHT(D48,2))</f>
        <v>dif 26-25</v>
      </c>
      <c r="H48" s="17" t="str">
        <f>CONCATENATE("cuota ",RIGHT(E48,2))</f>
        <v>cuota 26</v>
      </c>
      <c r="I48" s="373"/>
      <c r="J48" s="346">
        <v>2023</v>
      </c>
      <c r="K48" s="17">
        <v>2024</v>
      </c>
      <c r="L48" s="17">
        <v>2025</v>
      </c>
      <c r="M48" s="17">
        <v>2026</v>
      </c>
      <c r="N48" s="17" t="str">
        <f>CONCATENATE("var ",RIGHT(M48,2),"/",RIGHT(L48,2))</f>
        <v>var 26/25</v>
      </c>
      <c r="O48" s="17" t="str">
        <f>CONCATENATE("dif ",RIGHT(M48,2),"-",RIGHT(L48,2))</f>
        <v>dif 26-25</v>
      </c>
      <c r="P48" s="17" t="str">
        <f>CONCATENATE("cuota ",RIGHT(M48,2))</f>
        <v>cuota 26</v>
      </c>
    </row>
    <row r="49" spans="1:16" x14ac:dyDescent="0.25">
      <c r="A49" s="374" t="s">
        <v>141</v>
      </c>
      <c r="B49" s="375">
        <v>555233</v>
      </c>
      <c r="C49" s="375">
        <v>594315</v>
      </c>
      <c r="D49" s="375">
        <v>628371</v>
      </c>
      <c r="E49" s="375">
        <v>567727</v>
      </c>
      <c r="F49" s="376">
        <f t="shared" ref="F49:F51" si="21">E49/D49-1</f>
        <v>-9.6509864395396994E-2</v>
      </c>
      <c r="G49" s="375">
        <f>E49-D49</f>
        <v>-60644</v>
      </c>
      <c r="H49" s="376">
        <f>E49/$E$49</f>
        <v>1</v>
      </c>
      <c r="I49" s="377"/>
      <c r="J49" s="375">
        <v>2274778</v>
      </c>
      <c r="K49" s="375">
        <v>2571355</v>
      </c>
      <c r="L49" s="375">
        <v>2647126</v>
      </c>
      <c r="M49" s="375">
        <v>2609879</v>
      </c>
      <c r="N49" s="376">
        <f t="shared" ref="N49:N51" si="22">M49/L49-1</f>
        <v>-1.4070731804983971E-2</v>
      </c>
      <c r="O49" s="375">
        <f t="shared" ref="O49:O51" si="23">M49-L49</f>
        <v>-37247</v>
      </c>
      <c r="P49" s="376">
        <f>M49/$M$49</f>
        <v>1</v>
      </c>
    </row>
    <row r="50" spans="1:16" x14ac:dyDescent="0.25">
      <c r="A50" s="313" t="s">
        <v>142</v>
      </c>
      <c r="B50" s="314">
        <v>248999</v>
      </c>
      <c r="C50" s="314">
        <v>251559</v>
      </c>
      <c r="D50" s="314">
        <v>257752</v>
      </c>
      <c r="E50" s="314">
        <v>254382</v>
      </c>
      <c r="F50" s="315">
        <f t="shared" si="21"/>
        <v>-1.3074583320401012E-2</v>
      </c>
      <c r="G50" s="314">
        <f>E50-D50</f>
        <v>-3370</v>
      </c>
      <c r="H50" s="315">
        <f>E50/$E$49</f>
        <v>0.44807099186757016</v>
      </c>
      <c r="I50" s="373"/>
      <c r="J50" s="314">
        <v>888104</v>
      </c>
      <c r="K50" s="314">
        <v>1070737</v>
      </c>
      <c r="L50" s="314">
        <v>1095383</v>
      </c>
      <c r="M50" s="314">
        <v>1195727</v>
      </c>
      <c r="N50" s="315">
        <f t="shared" si="22"/>
        <v>9.1606314868863281E-2</v>
      </c>
      <c r="O50" s="314">
        <f>M50-L50</f>
        <v>100344</v>
      </c>
      <c r="P50" s="315">
        <f t="shared" ref="P50:P51" si="24">M50/$M$49</f>
        <v>0.45815419029004795</v>
      </c>
    </row>
    <row r="51" spans="1:16" x14ac:dyDescent="0.25">
      <c r="A51" s="313" t="s">
        <v>143</v>
      </c>
      <c r="B51" s="314">
        <v>306234</v>
      </c>
      <c r="C51" s="314">
        <v>342755</v>
      </c>
      <c r="D51" s="314">
        <v>370619.00000000006</v>
      </c>
      <c r="E51" s="314">
        <v>313346</v>
      </c>
      <c r="F51" s="315">
        <f t="shared" si="21"/>
        <v>-0.15453336175425447</v>
      </c>
      <c r="G51" s="314">
        <f>E51-D51</f>
        <v>-57273.000000000058</v>
      </c>
      <c r="H51" s="315">
        <f>E51/$E$49</f>
        <v>0.55193076954240328</v>
      </c>
      <c r="I51" s="373"/>
      <c r="J51" s="314">
        <v>1386674</v>
      </c>
      <c r="K51" s="314">
        <v>1500617</v>
      </c>
      <c r="L51" s="314">
        <v>1551743</v>
      </c>
      <c r="M51" s="314">
        <v>1414154</v>
      </c>
      <c r="N51" s="315">
        <f t="shared" si="22"/>
        <v>-8.8667388865295349E-2</v>
      </c>
      <c r="O51" s="314">
        <f t="shared" si="23"/>
        <v>-137589</v>
      </c>
      <c r="P51" s="315">
        <f t="shared" si="24"/>
        <v>0.54184657602900366</v>
      </c>
    </row>
    <row r="52" spans="1:16" ht="21" x14ac:dyDescent="0.35">
      <c r="A52" s="258" t="s">
        <v>144</v>
      </c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</row>
    <row r="324" spans="2:16" x14ac:dyDescent="0.25">
      <c r="B324" s="340"/>
      <c r="C324" s="340"/>
      <c r="D324" s="340"/>
      <c r="E324" s="340"/>
      <c r="F324" s="340"/>
      <c r="G324" s="340"/>
      <c r="H324" s="340"/>
      <c r="I324" s="341"/>
      <c r="J324"/>
      <c r="K324"/>
      <c r="L324"/>
      <c r="M324"/>
      <c r="N324"/>
      <c r="O324"/>
      <c r="P324"/>
    </row>
    <row r="325" spans="2:16" x14ac:dyDescent="0.25">
      <c r="B325"/>
      <c r="D325"/>
      <c r="E325"/>
      <c r="F325"/>
      <c r="G325"/>
      <c r="H325"/>
      <c r="I325" s="342"/>
      <c r="K325"/>
      <c r="M325"/>
      <c r="P325"/>
    </row>
    <row r="326" spans="2:16" x14ac:dyDescent="0.25">
      <c r="B326"/>
      <c r="D326"/>
      <c r="E326"/>
      <c r="F326"/>
      <c r="G326"/>
      <c r="H326"/>
      <c r="I326" s="342"/>
      <c r="K326"/>
      <c r="M326"/>
      <c r="P326"/>
    </row>
    <row r="327" spans="2:16" x14ac:dyDescent="0.25">
      <c r="B327"/>
      <c r="D327"/>
      <c r="E327"/>
      <c r="F327"/>
      <c r="G327"/>
      <c r="H327"/>
      <c r="I327" s="342"/>
      <c r="K327"/>
      <c r="M327"/>
      <c r="P327"/>
    </row>
    <row r="328" spans="2:16" x14ac:dyDescent="0.25">
      <c r="B328"/>
      <c r="D328"/>
      <c r="E328"/>
      <c r="F328"/>
      <c r="G328"/>
      <c r="H328"/>
      <c r="I328" s="342"/>
      <c r="K328"/>
      <c r="M328"/>
      <c r="P328"/>
    </row>
    <row r="329" spans="2:16" x14ac:dyDescent="0.25">
      <c r="B329"/>
      <c r="D329"/>
      <c r="E329"/>
      <c r="F329"/>
      <c r="G329"/>
      <c r="H329"/>
      <c r="I329" s="342"/>
      <c r="K329"/>
      <c r="M329"/>
      <c r="P329"/>
    </row>
    <row r="330" spans="2:16" x14ac:dyDescent="0.25">
      <c r="B330"/>
      <c r="D330"/>
      <c r="E330"/>
      <c r="F330"/>
      <c r="G330"/>
      <c r="H330"/>
      <c r="I330" s="342"/>
      <c r="K330"/>
      <c r="M330"/>
      <c r="P330"/>
    </row>
    <row r="331" spans="2:16" x14ac:dyDescent="0.25">
      <c r="B331"/>
      <c r="D331"/>
      <c r="E331"/>
      <c r="F331"/>
      <c r="G331"/>
      <c r="H331"/>
      <c r="I331" s="342"/>
      <c r="K331"/>
      <c r="M331"/>
      <c r="P331"/>
    </row>
    <row r="332" spans="2:16" x14ac:dyDescent="0.25">
      <c r="B332"/>
      <c r="D332"/>
      <c r="E332"/>
      <c r="F332"/>
      <c r="G332"/>
      <c r="H332"/>
      <c r="I332" s="342"/>
      <c r="K332"/>
      <c r="M332"/>
      <c r="P332"/>
    </row>
    <row r="333" spans="2:16" x14ac:dyDescent="0.25">
      <c r="B333"/>
      <c r="D333"/>
      <c r="E333"/>
      <c r="F333"/>
      <c r="G333"/>
      <c r="H333"/>
      <c r="I333" s="342"/>
      <c r="K333"/>
      <c r="M333"/>
      <c r="P333"/>
    </row>
    <row r="334" spans="2:16" x14ac:dyDescent="0.25">
      <c r="B334"/>
      <c r="D334"/>
      <c r="E334"/>
      <c r="F334"/>
      <c r="G334"/>
      <c r="H334"/>
      <c r="I334" s="342"/>
      <c r="K334"/>
      <c r="M334"/>
      <c r="P334"/>
    </row>
    <row r="335" spans="2:16" x14ac:dyDescent="0.25">
      <c r="B335"/>
      <c r="D335"/>
      <c r="E335"/>
      <c r="F335"/>
      <c r="G335"/>
      <c r="H335"/>
      <c r="I335" s="342"/>
      <c r="K335"/>
      <c r="M335"/>
      <c r="P335"/>
    </row>
    <row r="336" spans="2:16" x14ac:dyDescent="0.25">
      <c r="B336"/>
      <c r="D336"/>
      <c r="E336"/>
      <c r="F336"/>
      <c r="G336"/>
      <c r="H336"/>
      <c r="I336" s="342"/>
      <c r="K336"/>
      <c r="M336"/>
      <c r="P336"/>
    </row>
    <row r="337" spans="2:16" x14ac:dyDescent="0.25">
      <c r="B337"/>
      <c r="E337"/>
      <c r="F337"/>
      <c r="G337"/>
      <c r="H337"/>
      <c r="I337" s="342"/>
      <c r="K337"/>
      <c r="M337"/>
      <c r="P337"/>
    </row>
    <row r="339" spans="2:16" x14ac:dyDescent="0.25">
      <c r="B339" s="340"/>
      <c r="C339" s="340"/>
      <c r="D339" s="340"/>
      <c r="E339" s="340"/>
      <c r="F339" s="340"/>
      <c r="G339" s="340"/>
      <c r="H339" s="340"/>
      <c r="I339" s="341"/>
      <c r="J339"/>
      <c r="K339"/>
      <c r="L339"/>
      <c r="M339"/>
      <c r="N339"/>
      <c r="O339"/>
      <c r="P339"/>
    </row>
    <row r="340" spans="2:16" x14ac:dyDescent="0.25">
      <c r="B340"/>
      <c r="D340"/>
      <c r="E340"/>
      <c r="F340"/>
      <c r="G340"/>
      <c r="H340"/>
      <c r="I340" s="342"/>
      <c r="K340"/>
      <c r="N340"/>
      <c r="O340"/>
      <c r="P340"/>
    </row>
    <row r="341" spans="2:16" x14ac:dyDescent="0.25">
      <c r="B341"/>
      <c r="D341"/>
      <c r="E341"/>
      <c r="F341"/>
      <c r="G341"/>
      <c r="H341"/>
      <c r="I341" s="342"/>
      <c r="K341"/>
      <c r="N341"/>
      <c r="O341"/>
      <c r="P341"/>
    </row>
    <row r="342" spans="2:16" x14ac:dyDescent="0.25">
      <c r="B342"/>
      <c r="D342"/>
      <c r="E342"/>
      <c r="F342"/>
      <c r="G342"/>
      <c r="H342"/>
      <c r="I342" s="342"/>
      <c r="K342"/>
      <c r="N342"/>
      <c r="O342"/>
      <c r="P342"/>
    </row>
    <row r="343" spans="2:16" x14ac:dyDescent="0.25">
      <c r="B343"/>
      <c r="D343"/>
      <c r="E343"/>
      <c r="F343"/>
      <c r="G343"/>
      <c r="H343"/>
      <c r="I343" s="342"/>
      <c r="K343"/>
      <c r="N343"/>
      <c r="O343"/>
      <c r="P343"/>
    </row>
    <row r="344" spans="2:16" x14ac:dyDescent="0.25">
      <c r="B344"/>
      <c r="D344"/>
      <c r="E344"/>
      <c r="F344"/>
      <c r="G344"/>
      <c r="H344"/>
      <c r="I344" s="342"/>
      <c r="K344"/>
      <c r="N344"/>
      <c r="O344"/>
      <c r="P344"/>
    </row>
    <row r="345" spans="2:16" x14ac:dyDescent="0.25">
      <c r="B345"/>
      <c r="D345"/>
      <c r="E345"/>
      <c r="F345"/>
      <c r="G345"/>
      <c r="H345"/>
      <c r="I345" s="342"/>
      <c r="K345"/>
      <c r="N345"/>
      <c r="O345"/>
      <c r="P345"/>
    </row>
    <row r="346" spans="2:16" x14ac:dyDescent="0.25">
      <c r="B346"/>
      <c r="D346"/>
      <c r="E346"/>
      <c r="F346"/>
      <c r="G346"/>
      <c r="H346"/>
      <c r="I346" s="342"/>
      <c r="K346"/>
      <c r="N346"/>
      <c r="O346"/>
      <c r="P346"/>
    </row>
    <row r="347" spans="2:16" x14ac:dyDescent="0.25">
      <c r="B347"/>
      <c r="D347"/>
      <c r="E347"/>
      <c r="F347"/>
      <c r="G347"/>
      <c r="H347"/>
      <c r="I347" s="342"/>
      <c r="K347"/>
      <c r="N347"/>
      <c r="O347"/>
      <c r="P347"/>
    </row>
    <row r="348" spans="2:16" x14ac:dyDescent="0.25">
      <c r="B348"/>
      <c r="D348"/>
      <c r="E348"/>
      <c r="F348"/>
      <c r="G348"/>
      <c r="H348"/>
      <c r="I348" s="342"/>
      <c r="K348"/>
      <c r="N348"/>
      <c r="O348"/>
      <c r="P348"/>
    </row>
    <row r="349" spans="2:16" x14ac:dyDescent="0.25">
      <c r="B349"/>
      <c r="D349"/>
      <c r="E349"/>
      <c r="F349"/>
      <c r="G349"/>
      <c r="H349"/>
      <c r="I349" s="342"/>
      <c r="K349"/>
      <c r="N349"/>
      <c r="O349"/>
      <c r="P349"/>
    </row>
    <row r="350" spans="2:16" x14ac:dyDescent="0.25">
      <c r="B350"/>
      <c r="D350"/>
      <c r="E350"/>
      <c r="F350"/>
      <c r="G350"/>
      <c r="H350"/>
      <c r="I350" s="342"/>
      <c r="K350"/>
      <c r="N350"/>
      <c r="O350"/>
      <c r="P350"/>
    </row>
    <row r="351" spans="2:16" x14ac:dyDescent="0.25">
      <c r="B351"/>
      <c r="D351"/>
      <c r="E351"/>
      <c r="F351"/>
      <c r="G351"/>
      <c r="H351"/>
      <c r="I351" s="342"/>
      <c r="K351"/>
      <c r="N351"/>
      <c r="O351"/>
      <c r="P351"/>
    </row>
    <row r="353" spans="2:16" x14ac:dyDescent="0.25">
      <c r="B353" s="340"/>
      <c r="C353" s="340"/>
      <c r="D353" s="340"/>
      <c r="E353" s="340"/>
      <c r="F353" s="340"/>
      <c r="G353" s="340"/>
      <c r="H353" s="340"/>
      <c r="I353" s="341"/>
      <c r="J353"/>
      <c r="K353"/>
      <c r="L353"/>
      <c r="M353"/>
      <c r="N353"/>
      <c r="O353"/>
      <c r="P353"/>
    </row>
    <row r="354" spans="2:16" x14ac:dyDescent="0.25">
      <c r="B354"/>
      <c r="D354"/>
      <c r="E354"/>
      <c r="F354"/>
      <c r="G354"/>
      <c r="H354"/>
      <c r="I354" s="342"/>
      <c r="K354"/>
      <c r="N354"/>
      <c r="O354"/>
      <c r="P354"/>
    </row>
    <row r="355" spans="2:16" x14ac:dyDescent="0.25">
      <c r="B355"/>
      <c r="D355"/>
      <c r="E355"/>
      <c r="F355"/>
      <c r="G355"/>
      <c r="H355"/>
      <c r="I355" s="342"/>
      <c r="K355"/>
      <c r="N355"/>
      <c r="O355"/>
      <c r="P355"/>
    </row>
    <row r="356" spans="2:16" x14ac:dyDescent="0.25">
      <c r="B356"/>
      <c r="D356"/>
      <c r="E356"/>
      <c r="F356"/>
      <c r="G356"/>
      <c r="H356"/>
      <c r="I356" s="342"/>
      <c r="K356"/>
      <c r="N356"/>
      <c r="O356"/>
      <c r="P356"/>
    </row>
    <row r="357" spans="2:16" x14ac:dyDescent="0.25">
      <c r="B357"/>
      <c r="D357"/>
      <c r="E357"/>
      <c r="F357"/>
      <c r="G357"/>
      <c r="H357"/>
      <c r="I357" s="342"/>
      <c r="K357"/>
      <c r="N357"/>
      <c r="O357"/>
      <c r="P357"/>
    </row>
    <row r="358" spans="2:16" x14ac:dyDescent="0.25">
      <c r="B358"/>
      <c r="D358"/>
      <c r="E358"/>
      <c r="F358"/>
      <c r="G358"/>
      <c r="H358"/>
      <c r="I358" s="342"/>
      <c r="K358"/>
      <c r="N358"/>
      <c r="O358"/>
      <c r="P358"/>
    </row>
    <row r="359" spans="2:16" x14ac:dyDescent="0.25">
      <c r="B359"/>
      <c r="D359"/>
      <c r="E359"/>
      <c r="F359"/>
      <c r="G359"/>
      <c r="H359"/>
      <c r="I359" s="342"/>
      <c r="K359"/>
      <c r="N359"/>
      <c r="O359"/>
      <c r="P359"/>
    </row>
    <row r="360" spans="2:16" x14ac:dyDescent="0.25">
      <c r="B360"/>
      <c r="D360"/>
      <c r="E360"/>
      <c r="F360"/>
      <c r="G360"/>
      <c r="H360"/>
      <c r="I360" s="342"/>
      <c r="K360"/>
      <c r="N360"/>
      <c r="O360"/>
      <c r="P360"/>
    </row>
    <row r="361" spans="2:16" x14ac:dyDescent="0.25">
      <c r="B361"/>
      <c r="D361"/>
      <c r="E361"/>
      <c r="F361"/>
      <c r="G361"/>
      <c r="H361"/>
      <c r="I361" s="342"/>
      <c r="K361"/>
      <c r="N361"/>
      <c r="O361"/>
      <c r="P361"/>
    </row>
    <row r="362" spans="2:16" x14ac:dyDescent="0.25">
      <c r="B362"/>
      <c r="D362"/>
      <c r="E362"/>
      <c r="F362"/>
      <c r="G362"/>
      <c r="H362"/>
      <c r="I362" s="342"/>
      <c r="K362"/>
      <c r="N362"/>
      <c r="O362"/>
      <c r="P362"/>
    </row>
    <row r="363" spans="2:16" x14ac:dyDescent="0.25">
      <c r="B363"/>
      <c r="D363"/>
      <c r="E363"/>
      <c r="F363"/>
      <c r="G363"/>
      <c r="H363"/>
      <c r="I363" s="342"/>
      <c r="K363"/>
      <c r="N363"/>
      <c r="O363"/>
      <c r="P363"/>
    </row>
    <row r="364" spans="2:16" x14ac:dyDescent="0.25">
      <c r="B364"/>
      <c r="D364"/>
      <c r="E364"/>
      <c r="F364"/>
      <c r="G364"/>
      <c r="H364"/>
      <c r="I364" s="342"/>
      <c r="K364"/>
      <c r="N364"/>
      <c r="O364"/>
      <c r="P364"/>
    </row>
    <row r="365" spans="2:16" x14ac:dyDescent="0.25">
      <c r="B365"/>
      <c r="D365"/>
      <c r="E365"/>
      <c r="F365"/>
      <c r="G365"/>
      <c r="H365"/>
      <c r="I365" s="342"/>
      <c r="K365"/>
      <c r="N365"/>
      <c r="O365"/>
      <c r="P365"/>
    </row>
    <row r="366" spans="2:16" x14ac:dyDescent="0.25">
      <c r="B366"/>
      <c r="D366"/>
      <c r="E366"/>
      <c r="F366"/>
      <c r="G366"/>
      <c r="H366"/>
      <c r="I366" s="342"/>
      <c r="K366"/>
      <c r="N366"/>
      <c r="O366"/>
      <c r="P366"/>
    </row>
    <row r="368" spans="2:16" x14ac:dyDescent="0.25">
      <c r="B368" s="340"/>
      <c r="C368" s="340"/>
      <c r="D368" s="340"/>
      <c r="E368" s="340"/>
      <c r="F368" s="340"/>
      <c r="G368" s="340"/>
      <c r="H368" s="340"/>
      <c r="I368" s="341"/>
      <c r="J368"/>
      <c r="K368"/>
      <c r="L368"/>
      <c r="M368"/>
      <c r="N368"/>
      <c r="O368"/>
      <c r="P368"/>
    </row>
    <row r="369" spans="2:16" x14ac:dyDescent="0.25">
      <c r="B369"/>
      <c r="D369"/>
      <c r="E369"/>
      <c r="F369"/>
      <c r="G369"/>
      <c r="H369"/>
      <c r="I369" s="342"/>
      <c r="K369"/>
      <c r="N369"/>
      <c r="O369"/>
      <c r="P369"/>
    </row>
    <row r="370" spans="2:16" x14ac:dyDescent="0.25">
      <c r="B370"/>
      <c r="D370"/>
      <c r="E370"/>
      <c r="F370"/>
      <c r="G370"/>
      <c r="H370"/>
      <c r="I370" s="342"/>
      <c r="K370"/>
      <c r="N370"/>
      <c r="O370"/>
      <c r="P370"/>
    </row>
    <row r="371" spans="2:16" x14ac:dyDescent="0.25">
      <c r="B371"/>
      <c r="D371"/>
      <c r="E371"/>
      <c r="F371"/>
      <c r="G371"/>
      <c r="H371"/>
      <c r="I371" s="342"/>
      <c r="K371"/>
      <c r="N371"/>
      <c r="O371"/>
      <c r="P371"/>
    </row>
    <row r="372" spans="2:16" x14ac:dyDescent="0.25">
      <c r="B372"/>
      <c r="D372"/>
      <c r="E372"/>
      <c r="F372"/>
      <c r="G372"/>
      <c r="H372"/>
      <c r="I372" s="342"/>
      <c r="K372"/>
      <c r="N372"/>
      <c r="O372"/>
      <c r="P372"/>
    </row>
    <row r="373" spans="2:16" x14ac:dyDescent="0.25">
      <c r="B373"/>
      <c r="D373"/>
      <c r="E373"/>
      <c r="F373"/>
      <c r="G373"/>
      <c r="H373"/>
      <c r="I373" s="342"/>
      <c r="K373"/>
      <c r="N373"/>
      <c r="O373"/>
      <c r="P373"/>
    </row>
    <row r="374" spans="2:16" x14ac:dyDescent="0.25">
      <c r="B374"/>
      <c r="D374"/>
      <c r="E374"/>
      <c r="F374"/>
      <c r="G374"/>
      <c r="H374"/>
      <c r="I374" s="342"/>
      <c r="K374"/>
      <c r="N374"/>
      <c r="O374"/>
      <c r="P374"/>
    </row>
    <row r="375" spans="2:16" x14ac:dyDescent="0.25">
      <c r="B375"/>
      <c r="D375"/>
      <c r="E375"/>
      <c r="F375"/>
      <c r="G375"/>
      <c r="H375"/>
      <c r="I375" s="342"/>
      <c r="K375"/>
      <c r="N375"/>
      <c r="O375"/>
      <c r="P375"/>
    </row>
    <row r="376" spans="2:16" x14ac:dyDescent="0.25">
      <c r="B376"/>
      <c r="D376"/>
      <c r="E376"/>
      <c r="F376"/>
      <c r="G376"/>
      <c r="H376"/>
      <c r="I376" s="342"/>
      <c r="K376"/>
      <c r="N376"/>
      <c r="O376"/>
      <c r="P376"/>
    </row>
    <row r="377" spans="2:16" x14ac:dyDescent="0.25">
      <c r="B377"/>
      <c r="D377"/>
      <c r="E377"/>
      <c r="F377"/>
      <c r="G377"/>
      <c r="H377"/>
      <c r="I377" s="342"/>
      <c r="K377"/>
      <c r="N377"/>
      <c r="O377"/>
      <c r="P377"/>
    </row>
    <row r="378" spans="2:16" x14ac:dyDescent="0.25">
      <c r="B378"/>
      <c r="D378"/>
      <c r="E378"/>
      <c r="F378"/>
      <c r="G378"/>
      <c r="H378"/>
      <c r="I378" s="342"/>
      <c r="K378"/>
      <c r="N378"/>
      <c r="O378"/>
      <c r="P378"/>
    </row>
    <row r="379" spans="2:16" x14ac:dyDescent="0.25">
      <c r="B379"/>
      <c r="D379"/>
      <c r="E379"/>
      <c r="F379"/>
      <c r="G379"/>
      <c r="H379"/>
      <c r="I379" s="342"/>
      <c r="K379"/>
      <c r="N379"/>
      <c r="O379"/>
      <c r="P379"/>
    </row>
    <row r="380" spans="2:16" x14ac:dyDescent="0.25">
      <c r="B380"/>
      <c r="D380"/>
      <c r="E380"/>
      <c r="F380"/>
      <c r="G380"/>
      <c r="H380"/>
      <c r="I380" s="342"/>
      <c r="K380"/>
      <c r="N380"/>
      <c r="O380"/>
      <c r="P380"/>
    </row>
  </sheetData>
  <mergeCells count="23">
    <mergeCell ref="A52:P52"/>
    <mergeCell ref="B324:H324"/>
    <mergeCell ref="B339:H339"/>
    <mergeCell ref="B353:H353"/>
    <mergeCell ref="B368:H368"/>
    <mergeCell ref="A38:P38"/>
    <mergeCell ref="B39:H39"/>
    <mergeCell ref="J39:P39"/>
    <mergeCell ref="A46:P46"/>
    <mergeCell ref="B47:H47"/>
    <mergeCell ref="J47:P47"/>
    <mergeCell ref="A19:P19"/>
    <mergeCell ref="B20:H20"/>
    <mergeCell ref="J20:P20"/>
    <mergeCell ref="A27:P27"/>
    <mergeCell ref="B28:H28"/>
    <mergeCell ref="J28:P28"/>
    <mergeCell ref="A1:P1"/>
    <mergeCell ref="A2:P2"/>
    <mergeCell ref="A3:P3"/>
    <mergeCell ref="A4:P4"/>
    <mergeCell ref="B5:H5"/>
    <mergeCell ref="J5:P5"/>
  </mergeCells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8F4558F8-7C44-449F-8E44-69BDDDC8794C}"/>
</file>

<file path=customXml/itemProps2.xml><?xml version="1.0" encoding="utf-8"?>
<ds:datastoreItem xmlns:ds="http://schemas.openxmlformats.org/officeDocument/2006/customXml" ds:itemID="{D2DEF9CF-0B10-4722-9AF3-14D6C5403FEC}"/>
</file>

<file path=customXml/itemProps3.xml><?xml version="1.0" encoding="utf-8"?>
<ds:datastoreItem xmlns:ds="http://schemas.openxmlformats.org/officeDocument/2006/customXml" ds:itemID="{814DA7EF-99A2-4058-A12F-6C9493D1B2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Indicadores alojativos</vt:lpstr>
      <vt:lpstr>Pasajeros</vt:lpstr>
      <vt:lpstr>Turistas FRONTUR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2026-06-04T09:00:33Z</dcterms:created>
  <dcterms:modified xsi:type="dcterms:W3CDTF">2026-06-04T09:01:14Z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cee399-9820-426f-a9dc-8d935479c632_Enabled">
    <vt:lpwstr>true</vt:lpwstr>
  </property>
  <property fmtid="{D5CDD505-2E9C-101B-9397-08002B2CF9AE}" pid="3" name="MSIP_Label_b1cee399-9820-426f-a9dc-8d935479c632_SetDate">
    <vt:lpwstr>2026-06-04T09:00:45Z</vt:lpwstr>
  </property>
  <property fmtid="{D5CDD505-2E9C-101B-9397-08002B2CF9AE}" pid="4" name="MSIP_Label_b1cee399-9820-426f-a9dc-8d935479c632_Method">
    <vt:lpwstr>Standard</vt:lpwstr>
  </property>
  <property fmtid="{D5CDD505-2E9C-101B-9397-08002B2CF9AE}" pid="5" name="MSIP_Label_b1cee399-9820-426f-a9dc-8d935479c632_Name">
    <vt:lpwstr>Interno</vt:lpwstr>
  </property>
  <property fmtid="{D5CDD505-2E9C-101B-9397-08002B2CF9AE}" pid="6" name="MSIP_Label_b1cee399-9820-426f-a9dc-8d935479c632_SiteId">
    <vt:lpwstr>c0807238-6fb1-47c8-ac5c-ed6069bd0d1b</vt:lpwstr>
  </property>
  <property fmtid="{D5CDD505-2E9C-101B-9397-08002B2CF9AE}" pid="7" name="MSIP_Label_b1cee399-9820-426f-a9dc-8d935479c632_ActionId">
    <vt:lpwstr>617fd96f-7419-4e21-95ce-180744a4402e</vt:lpwstr>
  </property>
  <property fmtid="{D5CDD505-2E9C-101B-9397-08002B2CF9AE}" pid="8" name="MSIP_Label_b1cee399-9820-426f-a9dc-8d935479c632_ContentBits">
    <vt:lpwstr>2</vt:lpwstr>
  </property>
  <property fmtid="{D5CDD505-2E9C-101B-9397-08002B2CF9AE}" pid="9" name="MSIP_Label_b1cee399-9820-426f-a9dc-8d935479c632_Tag">
    <vt:lpwstr>10, 3, 0, 1</vt:lpwstr>
  </property>
  <property fmtid="{D5CDD505-2E9C-101B-9397-08002B2CF9AE}" pid="10" name="ContentTypeId">
    <vt:lpwstr>0x010100F969C42FB1FA284BA60CDF94DEB4DBF3</vt:lpwstr>
  </property>
</Properties>
</file>