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BOLETIN ESTADÍSTICO SPET/INDICADORES TURISTICOS TENERIFE (NEW)/2026/"/>
    </mc:Choice>
  </mc:AlternateContent>
  <xr:revisionPtr revIDLastSave="5" documentId="8_{29EFAD9A-162F-4906-8C49-70C7A3511CA8}" xr6:coauthVersionLast="47" xr6:coauthVersionMax="47" xr10:uidLastSave="{5A691AEC-B444-4B20-A664-F7907930B206}"/>
  <bookViews>
    <workbookView xWindow="14295" yWindow="0" windowWidth="14610" windowHeight="15585" xr2:uid="{BE4C2650-38B3-4BF5-9002-85DA80A6CE83}"/>
  </bookViews>
  <sheets>
    <sheet name="Indicadores alojativos" sheetId="3" r:id="rId1"/>
    <sheet name="Pasajer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4" i="3" l="1"/>
  <c r="J339" i="3" s="1"/>
  <c r="E22" i="3"/>
  <c r="C325" i="3"/>
  <c r="J5" i="3"/>
  <c r="H12" i="3" l="1"/>
  <c r="G35" i="3"/>
  <c r="F35" i="3"/>
  <c r="G45" i="3"/>
  <c r="F45" i="3"/>
  <c r="G51" i="3"/>
  <c r="F51" i="3"/>
  <c r="H15" i="3"/>
  <c r="G15" i="3"/>
  <c r="F15" i="3"/>
  <c r="G18" i="3"/>
  <c r="H18" i="3"/>
  <c r="F18" i="3"/>
  <c r="F38" i="3"/>
  <c r="G38" i="3"/>
  <c r="F48" i="3"/>
  <c r="G48" i="3"/>
  <c r="E144" i="3"/>
  <c r="G31" i="3"/>
  <c r="F31" i="3"/>
  <c r="H14" i="3"/>
  <c r="G14" i="3"/>
  <c r="F14" i="3"/>
  <c r="F11" i="3"/>
  <c r="H11" i="3"/>
  <c r="G11" i="3"/>
  <c r="H17" i="3"/>
  <c r="G8" i="3"/>
  <c r="F8" i="3"/>
  <c r="H8" i="3"/>
  <c r="H10" i="3"/>
  <c r="H13" i="3"/>
  <c r="H7" i="3"/>
  <c r="K293" i="3"/>
  <c r="K354" i="3"/>
  <c r="K278" i="3"/>
  <c r="K340" i="3"/>
  <c r="K369" i="3"/>
  <c r="K262" i="3"/>
  <c r="K201" i="3"/>
  <c r="K232" i="3"/>
  <c r="K217" i="3"/>
  <c r="K309" i="3"/>
  <c r="K325" i="3"/>
  <c r="K152" i="3"/>
  <c r="K71" i="3"/>
  <c r="K122" i="3"/>
  <c r="K248" i="3"/>
  <c r="K187" i="3"/>
  <c r="K136" i="3"/>
  <c r="H22" i="3"/>
  <c r="J22" i="3"/>
  <c r="D87" i="3"/>
  <c r="L293" i="3"/>
  <c r="L354" i="3"/>
  <c r="L309" i="3"/>
  <c r="L278" i="3"/>
  <c r="L340" i="3"/>
  <c r="L201" i="3"/>
  <c r="L232" i="3"/>
  <c r="L217" i="3"/>
  <c r="L187" i="3"/>
  <c r="L325" i="3"/>
  <c r="L369" i="3"/>
  <c r="L152" i="3"/>
  <c r="L71" i="3"/>
  <c r="L262" i="3"/>
  <c r="L122" i="3"/>
  <c r="L248" i="3"/>
  <c r="L136" i="3"/>
  <c r="L22" i="3"/>
  <c r="J87" i="3"/>
  <c r="M22" i="3"/>
  <c r="K87" i="3"/>
  <c r="L87" i="3"/>
  <c r="M122" i="3"/>
  <c r="C57" i="3"/>
  <c r="M87" i="3"/>
  <c r="N6" i="3"/>
  <c r="D57" i="3"/>
  <c r="J369" i="3"/>
  <c r="J232" i="3"/>
  <c r="J293" i="3"/>
  <c r="J354" i="3"/>
  <c r="J309" i="3"/>
  <c r="J262" i="3"/>
  <c r="J340" i="3"/>
  <c r="J201" i="3"/>
  <c r="J187" i="3"/>
  <c r="J325" i="3"/>
  <c r="J278" i="3"/>
  <c r="J217" i="3"/>
  <c r="J152" i="3"/>
  <c r="J71" i="3"/>
  <c r="J122" i="3"/>
  <c r="J248" i="3"/>
  <c r="E57" i="3"/>
  <c r="M293" i="3"/>
  <c r="M354" i="3"/>
  <c r="M309" i="3"/>
  <c r="M340" i="3"/>
  <c r="M325" i="3"/>
  <c r="M369" i="3"/>
  <c r="M232" i="3"/>
  <c r="M217" i="3"/>
  <c r="M136" i="3"/>
  <c r="N136" i="3" s="1"/>
  <c r="M152" i="3"/>
  <c r="M187" i="3"/>
  <c r="M248" i="3"/>
  <c r="M262" i="3"/>
  <c r="M71" i="3"/>
  <c r="M278" i="3"/>
  <c r="M201" i="3"/>
  <c r="J231" i="3"/>
  <c r="J292" i="3"/>
  <c r="J308" i="3"/>
  <c r="J277" i="3"/>
  <c r="J121" i="3"/>
  <c r="J247" i="3"/>
  <c r="J261" i="3"/>
  <c r="J200" i="3"/>
  <c r="J216" i="3"/>
  <c r="J135" i="3"/>
  <c r="J56" i="3"/>
  <c r="J86" i="3"/>
  <c r="J151" i="3"/>
  <c r="B340" i="3"/>
  <c r="B325" i="3"/>
  <c r="B369" i="3"/>
  <c r="B232" i="3"/>
  <c r="B354" i="3"/>
  <c r="B309" i="3"/>
  <c r="B122" i="3"/>
  <c r="B248" i="3"/>
  <c r="B262" i="3"/>
  <c r="B201" i="3"/>
  <c r="B217" i="3"/>
  <c r="B136" i="3"/>
  <c r="B57" i="3"/>
  <c r="B278" i="3"/>
  <c r="B87" i="3"/>
  <c r="B152" i="3"/>
  <c r="B293" i="3"/>
  <c r="K22" i="3"/>
  <c r="C136" i="3"/>
  <c r="J57" i="3"/>
  <c r="D136" i="3"/>
  <c r="K57" i="3"/>
  <c r="O6" i="3"/>
  <c r="C340" i="3"/>
  <c r="C369" i="3"/>
  <c r="C293" i="3"/>
  <c r="C354" i="3"/>
  <c r="C309" i="3"/>
  <c r="C248" i="3"/>
  <c r="C232" i="3"/>
  <c r="C217" i="3"/>
  <c r="C278" i="3"/>
  <c r="C201" i="3"/>
  <c r="C262" i="3"/>
  <c r="C87" i="3"/>
  <c r="C152" i="3"/>
  <c r="C71" i="3"/>
  <c r="C187" i="3"/>
  <c r="C122" i="3"/>
  <c r="D248" i="3"/>
  <c r="D325" i="3"/>
  <c r="D369" i="3"/>
  <c r="D293" i="3"/>
  <c r="D354" i="3"/>
  <c r="D309" i="3"/>
  <c r="D340" i="3"/>
  <c r="D262" i="3"/>
  <c r="D201" i="3"/>
  <c r="D232" i="3"/>
  <c r="D217" i="3"/>
  <c r="D278" i="3"/>
  <c r="D152" i="3"/>
  <c r="D187" i="3"/>
  <c r="D122" i="3"/>
  <c r="L57" i="3"/>
  <c r="J70" i="3"/>
  <c r="J136" i="3"/>
  <c r="G6" i="3"/>
  <c r="C22" i="3"/>
  <c r="M57" i="3"/>
  <c r="B71" i="3"/>
  <c r="J186" i="3"/>
  <c r="P6" i="3"/>
  <c r="E248" i="3"/>
  <c r="E325" i="3"/>
  <c r="E369" i="3"/>
  <c r="E354" i="3"/>
  <c r="E309" i="3"/>
  <c r="E278" i="3"/>
  <c r="E340" i="3"/>
  <c r="E262" i="3"/>
  <c r="E201" i="3"/>
  <c r="E232" i="3"/>
  <c r="E217" i="3"/>
  <c r="E187" i="3"/>
  <c r="E293" i="3"/>
  <c r="E87" i="3"/>
  <c r="E152" i="3"/>
  <c r="E71" i="3"/>
  <c r="E122" i="3"/>
  <c r="E136" i="3"/>
  <c r="F136" i="3" s="1"/>
  <c r="J21" i="3"/>
  <c r="F6" i="3"/>
  <c r="B22" i="3"/>
  <c r="H6" i="3"/>
  <c r="D22" i="3"/>
  <c r="G22" i="3" s="1"/>
  <c r="D71" i="3"/>
  <c r="B187" i="3"/>
  <c r="J353" i="3"/>
  <c r="J368" i="3"/>
  <c r="E192" i="3" l="1"/>
  <c r="G127" i="3"/>
  <c r="F127" i="3"/>
  <c r="H127" i="3"/>
  <c r="F61" i="3"/>
  <c r="H61" i="3"/>
  <c r="G61" i="3"/>
  <c r="G220" i="3"/>
  <c r="F220" i="3"/>
  <c r="G219" i="3"/>
  <c r="F219" i="3"/>
  <c r="G272" i="3"/>
  <c r="F272" i="3"/>
  <c r="H258" i="3"/>
  <c r="G258" i="3"/>
  <c r="F258" i="3"/>
  <c r="D54" i="3"/>
  <c r="M145" i="3"/>
  <c r="O80" i="3"/>
  <c r="N80" i="3"/>
  <c r="P80" i="3"/>
  <c r="D171" i="3"/>
  <c r="C146" i="3"/>
  <c r="C145" i="3"/>
  <c r="L189" i="3"/>
  <c r="B170" i="3"/>
  <c r="B142" i="3"/>
  <c r="B183" i="3"/>
  <c r="L161" i="3"/>
  <c r="O271" i="3"/>
  <c r="N271" i="3"/>
  <c r="M168" i="3"/>
  <c r="P103" i="3"/>
  <c r="O103" i="3"/>
  <c r="N103" i="3"/>
  <c r="O296" i="3"/>
  <c r="N296" i="3"/>
  <c r="O320" i="3"/>
  <c r="N320" i="3"/>
  <c r="O298" i="3"/>
  <c r="N298" i="3"/>
  <c r="J180" i="3"/>
  <c r="J171" i="3"/>
  <c r="K142" i="3"/>
  <c r="K181" i="3"/>
  <c r="B169" i="3"/>
  <c r="M141" i="3"/>
  <c r="P76" i="3"/>
  <c r="N76" i="3"/>
  <c r="O76" i="3"/>
  <c r="L160" i="3"/>
  <c r="L183" i="3"/>
  <c r="K191" i="3"/>
  <c r="D68" i="3"/>
  <c r="C68" i="3"/>
  <c r="H252" i="3"/>
  <c r="G252" i="3"/>
  <c r="F252" i="3"/>
  <c r="G317" i="3"/>
  <c r="F317" i="3"/>
  <c r="K194" i="3"/>
  <c r="F52" i="3"/>
  <c r="H52" i="3"/>
  <c r="G52" i="3"/>
  <c r="O266" i="3"/>
  <c r="N266" i="3"/>
  <c r="C188" i="3"/>
  <c r="C133" i="3"/>
  <c r="J181" i="3"/>
  <c r="L140" i="3"/>
  <c r="F42" i="3"/>
  <c r="G42" i="3"/>
  <c r="E196" i="3"/>
  <c r="H131" i="3"/>
  <c r="G131" i="3"/>
  <c r="F131" i="3"/>
  <c r="G226" i="3"/>
  <c r="F226" i="3"/>
  <c r="F80" i="3"/>
  <c r="E145" i="3"/>
  <c r="H80" i="3"/>
  <c r="G80" i="3"/>
  <c r="G225" i="3"/>
  <c r="F225" i="3"/>
  <c r="G224" i="3"/>
  <c r="F224" i="3"/>
  <c r="G296" i="3"/>
  <c r="F296" i="3"/>
  <c r="G279" i="3"/>
  <c r="F279" i="3"/>
  <c r="O17" i="3"/>
  <c r="N17" i="3"/>
  <c r="P17" i="3"/>
  <c r="C143" i="3"/>
  <c r="D182" i="3"/>
  <c r="D145" i="3"/>
  <c r="C168" i="3"/>
  <c r="C170" i="3"/>
  <c r="J178" i="3"/>
  <c r="E166" i="3"/>
  <c r="H101" i="3"/>
  <c r="G101" i="3"/>
  <c r="F101" i="3"/>
  <c r="F13" i="3"/>
  <c r="G13" i="3"/>
  <c r="B188" i="3"/>
  <c r="B133" i="3"/>
  <c r="H30" i="3"/>
  <c r="G30" i="3"/>
  <c r="F30" i="3"/>
  <c r="M137" i="3"/>
  <c r="P72" i="3"/>
  <c r="N72" i="3"/>
  <c r="O72" i="3"/>
  <c r="P73" i="3"/>
  <c r="M176" i="3"/>
  <c r="P111" i="3"/>
  <c r="O111" i="3"/>
  <c r="N111" i="3"/>
  <c r="P233" i="3"/>
  <c r="O233" i="3"/>
  <c r="N233" i="3"/>
  <c r="N265" i="3"/>
  <c r="O265" i="3"/>
  <c r="O303" i="3"/>
  <c r="N303" i="3"/>
  <c r="J193" i="3"/>
  <c r="J179" i="3"/>
  <c r="B140" i="3"/>
  <c r="J172" i="3"/>
  <c r="P35" i="3"/>
  <c r="O35" i="3"/>
  <c r="N35" i="3"/>
  <c r="D160" i="3"/>
  <c r="P74" i="3"/>
  <c r="O74" i="3"/>
  <c r="N74" i="3"/>
  <c r="M139" i="3"/>
  <c r="L188" i="3"/>
  <c r="L133" i="3"/>
  <c r="L174" i="3"/>
  <c r="L192" i="3"/>
  <c r="E180" i="3"/>
  <c r="H115" i="3"/>
  <c r="G115" i="3"/>
  <c r="F115" i="3"/>
  <c r="K179" i="3"/>
  <c r="P33" i="3"/>
  <c r="O33" i="3"/>
  <c r="N33" i="3"/>
  <c r="K140" i="3"/>
  <c r="K166" i="3"/>
  <c r="B175" i="3"/>
  <c r="F60" i="3"/>
  <c r="G60" i="3"/>
  <c r="H233" i="3"/>
  <c r="G233" i="3"/>
  <c r="F233" i="3"/>
  <c r="F105" i="3"/>
  <c r="E170" i="3"/>
  <c r="H105" i="3"/>
  <c r="G105" i="3"/>
  <c r="G268" i="3"/>
  <c r="F268" i="3"/>
  <c r="G311" i="3"/>
  <c r="F311" i="3"/>
  <c r="G301" i="3"/>
  <c r="F301" i="3"/>
  <c r="F284" i="3"/>
  <c r="G284" i="3"/>
  <c r="C141" i="3"/>
  <c r="D195" i="3"/>
  <c r="D170" i="3"/>
  <c r="C179" i="3"/>
  <c r="C178" i="3"/>
  <c r="B174" i="3"/>
  <c r="H36" i="3"/>
  <c r="G36" i="3"/>
  <c r="F36" i="3"/>
  <c r="K163" i="3"/>
  <c r="P11" i="3"/>
  <c r="O11" i="3"/>
  <c r="N11" i="3"/>
  <c r="B162" i="3"/>
  <c r="B196" i="3"/>
  <c r="H128" i="3"/>
  <c r="G128" i="3"/>
  <c r="F128" i="3"/>
  <c r="E193" i="3"/>
  <c r="M147" i="3"/>
  <c r="P82" i="3"/>
  <c r="N82" i="3"/>
  <c r="O82" i="3"/>
  <c r="P242" i="3"/>
  <c r="O242" i="3"/>
  <c r="N242" i="3"/>
  <c r="N270" i="3"/>
  <c r="O270" i="3"/>
  <c r="D193" i="3"/>
  <c r="P38" i="3"/>
  <c r="O38" i="3"/>
  <c r="N38" i="3"/>
  <c r="C169" i="3"/>
  <c r="J68" i="3"/>
  <c r="P42" i="3"/>
  <c r="O42" i="3"/>
  <c r="N42" i="3"/>
  <c r="D137" i="3"/>
  <c r="L182" i="3"/>
  <c r="C172" i="3"/>
  <c r="O46" i="3"/>
  <c r="P46" i="3"/>
  <c r="N46" i="3"/>
  <c r="J167" i="3"/>
  <c r="N23" i="3"/>
  <c r="P23" i="3"/>
  <c r="O23" i="3"/>
  <c r="K160" i="3"/>
  <c r="K176" i="3"/>
  <c r="F113" i="3"/>
  <c r="E178" i="3"/>
  <c r="H113" i="3"/>
  <c r="G113" i="3"/>
  <c r="F303" i="3"/>
  <c r="G303" i="3"/>
  <c r="G315" i="3"/>
  <c r="F315" i="3"/>
  <c r="F236" i="3"/>
  <c r="G236" i="3"/>
  <c r="H236" i="3"/>
  <c r="G289" i="3"/>
  <c r="F289" i="3"/>
  <c r="O7" i="3"/>
  <c r="N7" i="3"/>
  <c r="P7" i="3"/>
  <c r="J138" i="3"/>
  <c r="D178" i="3"/>
  <c r="C192" i="3"/>
  <c r="J170" i="3"/>
  <c r="P44" i="3"/>
  <c r="O44" i="3"/>
  <c r="N44" i="3"/>
  <c r="D161" i="3"/>
  <c r="B165" i="3"/>
  <c r="D177" i="3"/>
  <c r="P101" i="3"/>
  <c r="M166" i="3"/>
  <c r="N101" i="3"/>
  <c r="O101" i="3"/>
  <c r="N283" i="3"/>
  <c r="O283" i="3"/>
  <c r="P252" i="3"/>
  <c r="O252" i="3"/>
  <c r="N252" i="3"/>
  <c r="N258" i="3"/>
  <c r="P258" i="3"/>
  <c r="O258" i="3"/>
  <c r="N294" i="3"/>
  <c r="O294" i="3"/>
  <c r="H123" i="3"/>
  <c r="G123" i="3"/>
  <c r="E188" i="3"/>
  <c r="E133" i="3"/>
  <c r="F123" i="3"/>
  <c r="H95" i="3"/>
  <c r="G95" i="3"/>
  <c r="F95" i="3"/>
  <c r="E160" i="3"/>
  <c r="D147" i="3"/>
  <c r="P67" i="3"/>
  <c r="N67" i="3"/>
  <c r="O67" i="3"/>
  <c r="L165" i="3"/>
  <c r="P255" i="3"/>
  <c r="O255" i="3"/>
  <c r="N255" i="3"/>
  <c r="K174" i="3"/>
  <c r="K195" i="3"/>
  <c r="H237" i="3"/>
  <c r="G237" i="3"/>
  <c r="F237" i="3"/>
  <c r="D146" i="3"/>
  <c r="E167" i="3"/>
  <c r="H102" i="3"/>
  <c r="G102" i="3"/>
  <c r="F102" i="3"/>
  <c r="C54" i="3"/>
  <c r="B153" i="3"/>
  <c r="B171" i="3"/>
  <c r="B173" i="3"/>
  <c r="K173" i="3"/>
  <c r="P112" i="3"/>
  <c r="M177" i="3"/>
  <c r="N112" i="3"/>
  <c r="O112" i="3"/>
  <c r="O289" i="3"/>
  <c r="N289" i="3"/>
  <c r="O313" i="3"/>
  <c r="N313" i="3"/>
  <c r="N311" i="3"/>
  <c r="O311" i="3"/>
  <c r="N299" i="3"/>
  <c r="O299" i="3"/>
  <c r="C177" i="3"/>
  <c r="J137" i="3"/>
  <c r="G17" i="3"/>
  <c r="F17" i="3"/>
  <c r="D142" i="3"/>
  <c r="P29" i="3"/>
  <c r="O29" i="3"/>
  <c r="N29" i="3"/>
  <c r="M54" i="3"/>
  <c r="P63" i="3"/>
  <c r="O63" i="3"/>
  <c r="N63" i="3"/>
  <c r="L172" i="3"/>
  <c r="L195" i="3"/>
  <c r="N130" i="3"/>
  <c r="O130" i="3"/>
  <c r="L162" i="3"/>
  <c r="O36" i="3"/>
  <c r="P36" i="3"/>
  <c r="N36" i="3"/>
  <c r="C196" i="3"/>
  <c r="K182" i="3"/>
  <c r="P113" i="3"/>
  <c r="O113" i="3"/>
  <c r="N113" i="3"/>
  <c r="M178" i="3"/>
  <c r="G32" i="3"/>
  <c r="F32" i="3"/>
  <c r="H125" i="3"/>
  <c r="G125" i="3"/>
  <c r="F125" i="3"/>
  <c r="E190" i="3"/>
  <c r="H74" i="3"/>
  <c r="G74" i="3"/>
  <c r="E139" i="3"/>
  <c r="F74" i="3"/>
  <c r="G263" i="3"/>
  <c r="F263" i="3"/>
  <c r="G282" i="3"/>
  <c r="F282" i="3"/>
  <c r="H253" i="3"/>
  <c r="G253" i="3"/>
  <c r="F253" i="3"/>
  <c r="F280" i="3"/>
  <c r="G280" i="3"/>
  <c r="G318" i="3"/>
  <c r="F318" i="3"/>
  <c r="D168" i="3"/>
  <c r="C138" i="3"/>
  <c r="E164" i="3"/>
  <c r="H99" i="3"/>
  <c r="G99" i="3"/>
  <c r="F99" i="3"/>
  <c r="H16" i="3"/>
  <c r="G16" i="3"/>
  <c r="F16" i="3"/>
  <c r="H43" i="3"/>
  <c r="G43" i="3"/>
  <c r="F43" i="3"/>
  <c r="G75" i="3"/>
  <c r="E140" i="3"/>
  <c r="H75" i="3"/>
  <c r="F75" i="3"/>
  <c r="B182" i="3"/>
  <c r="B181" i="3"/>
  <c r="J169" i="3"/>
  <c r="M190" i="3"/>
  <c r="P125" i="3"/>
  <c r="N125" i="3"/>
  <c r="O125" i="3"/>
  <c r="O295" i="3"/>
  <c r="N295" i="3"/>
  <c r="O263" i="3"/>
  <c r="N263" i="3"/>
  <c r="P98" i="3"/>
  <c r="O98" i="3"/>
  <c r="N98" i="3"/>
  <c r="M163" i="3"/>
  <c r="N304" i="3"/>
  <c r="O304" i="3"/>
  <c r="J173" i="3"/>
  <c r="J147" i="3"/>
  <c r="P51" i="3"/>
  <c r="O51" i="3"/>
  <c r="N51" i="3"/>
  <c r="M181" i="3"/>
  <c r="E147" i="3"/>
  <c r="H82" i="3"/>
  <c r="G82" i="3"/>
  <c r="F82" i="3"/>
  <c r="P15" i="3"/>
  <c r="O15" i="3"/>
  <c r="N15" i="3"/>
  <c r="O9" i="3"/>
  <c r="P9" i="3"/>
  <c r="N9" i="3"/>
  <c r="L196" i="3"/>
  <c r="J154" i="3"/>
  <c r="L54" i="3"/>
  <c r="K54" i="3"/>
  <c r="D190" i="3"/>
  <c r="O13" i="3"/>
  <c r="P13" i="3"/>
  <c r="N13" i="3"/>
  <c r="O284" i="3"/>
  <c r="N284" i="3"/>
  <c r="K197" i="3"/>
  <c r="G264" i="3"/>
  <c r="F264" i="3"/>
  <c r="G297" i="3"/>
  <c r="F297" i="3"/>
  <c r="F285" i="3"/>
  <c r="G285" i="3"/>
  <c r="O24" i="3"/>
  <c r="P24" i="3"/>
  <c r="N24" i="3"/>
  <c r="D179" i="3"/>
  <c r="C148" i="3"/>
  <c r="K153" i="3"/>
  <c r="H73" i="3"/>
  <c r="G73" i="3"/>
  <c r="F73" i="3"/>
  <c r="E138" i="3"/>
  <c r="B195" i="3"/>
  <c r="D166" i="3"/>
  <c r="O234" i="3"/>
  <c r="N234" i="3"/>
  <c r="P234" i="3"/>
  <c r="P243" i="3"/>
  <c r="O243" i="3"/>
  <c r="N243" i="3"/>
  <c r="O235" i="3"/>
  <c r="N235" i="3"/>
  <c r="P235" i="3"/>
  <c r="M173" i="3"/>
  <c r="P108" i="3"/>
  <c r="O108" i="3"/>
  <c r="N108" i="3"/>
  <c r="P237" i="3"/>
  <c r="O237" i="3"/>
  <c r="N237" i="3"/>
  <c r="H104" i="3"/>
  <c r="G104" i="3"/>
  <c r="E169" i="3"/>
  <c r="F104" i="3"/>
  <c r="J177" i="3"/>
  <c r="J146" i="3"/>
  <c r="J144" i="3"/>
  <c r="M68" i="3"/>
  <c r="P58" i="3"/>
  <c r="O58" i="3"/>
  <c r="N58" i="3"/>
  <c r="P32" i="3"/>
  <c r="O32" i="3"/>
  <c r="N32" i="3"/>
  <c r="K68" i="3"/>
  <c r="H28" i="3"/>
  <c r="C171" i="3"/>
  <c r="F256" i="3"/>
  <c r="H256" i="3"/>
  <c r="G256" i="3"/>
  <c r="E174" i="3"/>
  <c r="H109" i="3"/>
  <c r="G109" i="3"/>
  <c r="F109" i="3"/>
  <c r="O105" i="3"/>
  <c r="N105" i="3"/>
  <c r="M170" i="3"/>
  <c r="P105" i="3"/>
  <c r="H100" i="3"/>
  <c r="G100" i="3"/>
  <c r="E165" i="3"/>
  <c r="F100" i="3"/>
  <c r="G316" i="3"/>
  <c r="F316" i="3"/>
  <c r="H239" i="3"/>
  <c r="G239" i="3"/>
  <c r="F239" i="3"/>
  <c r="F269" i="3"/>
  <c r="G269" i="3"/>
  <c r="F39" i="3"/>
  <c r="G39" i="3"/>
  <c r="H39" i="3"/>
  <c r="D192" i="3"/>
  <c r="D138" i="3"/>
  <c r="C139" i="3"/>
  <c r="C167" i="3"/>
  <c r="L145" i="3"/>
  <c r="O34" i="3"/>
  <c r="P34" i="3"/>
  <c r="N34" i="3"/>
  <c r="D163" i="3"/>
  <c r="L139" i="3"/>
  <c r="P241" i="3"/>
  <c r="O241" i="3"/>
  <c r="N241" i="3"/>
  <c r="P253" i="3"/>
  <c r="O253" i="3"/>
  <c r="N253" i="3"/>
  <c r="O279" i="3"/>
  <c r="N279" i="3"/>
  <c r="M183" i="3"/>
  <c r="P118" i="3"/>
  <c r="O118" i="3"/>
  <c r="N118" i="3"/>
  <c r="P257" i="3"/>
  <c r="O257" i="3"/>
  <c r="N257" i="3"/>
  <c r="C166" i="3"/>
  <c r="P18" i="3"/>
  <c r="O18" i="3"/>
  <c r="N18" i="3"/>
  <c r="J190" i="3"/>
  <c r="J168" i="3"/>
  <c r="J142" i="3"/>
  <c r="H53" i="3"/>
  <c r="G53" i="3"/>
  <c r="F53" i="3"/>
  <c r="D154" i="3"/>
  <c r="L143" i="3"/>
  <c r="N16" i="3"/>
  <c r="O16" i="3"/>
  <c r="P16" i="3"/>
  <c r="K167" i="3"/>
  <c r="H242" i="3"/>
  <c r="G242" i="3"/>
  <c r="F242" i="3"/>
  <c r="E159" i="3"/>
  <c r="H94" i="3"/>
  <c r="G94" i="3"/>
  <c r="E119" i="3"/>
  <c r="F94" i="3"/>
  <c r="K161" i="3"/>
  <c r="E143" i="3"/>
  <c r="H78" i="3"/>
  <c r="G78" i="3"/>
  <c r="F78" i="3"/>
  <c r="E176" i="3"/>
  <c r="H111" i="3"/>
  <c r="G111" i="3"/>
  <c r="F111" i="3"/>
  <c r="G257" i="3"/>
  <c r="F257" i="3"/>
  <c r="H257" i="3"/>
  <c r="H249" i="3"/>
  <c r="G249" i="3"/>
  <c r="F249" i="3"/>
  <c r="G286" i="3"/>
  <c r="F286" i="3"/>
  <c r="F314" i="3"/>
  <c r="G314" i="3"/>
  <c r="O14" i="3"/>
  <c r="N14" i="3"/>
  <c r="P14" i="3"/>
  <c r="D148" i="3"/>
  <c r="C159" i="3"/>
  <c r="C119" i="3"/>
  <c r="C184" i="3" s="1"/>
  <c r="C191" i="3"/>
  <c r="B143" i="3"/>
  <c r="B54" i="3"/>
  <c r="B179" i="3"/>
  <c r="B138" i="3"/>
  <c r="C161" i="3"/>
  <c r="P251" i="3"/>
  <c r="O251" i="3"/>
  <c r="N251" i="3"/>
  <c r="O272" i="3"/>
  <c r="N272" i="3"/>
  <c r="O282" i="3"/>
  <c r="N282" i="3"/>
  <c r="M192" i="3"/>
  <c r="O127" i="3"/>
  <c r="N127" i="3"/>
  <c r="P127" i="3"/>
  <c r="O280" i="3"/>
  <c r="N280" i="3"/>
  <c r="C163" i="3"/>
  <c r="J192" i="3"/>
  <c r="H47" i="3"/>
  <c r="G47" i="3"/>
  <c r="F47" i="3"/>
  <c r="G7" i="3"/>
  <c r="F7" i="3"/>
  <c r="L197" i="3"/>
  <c r="L153" i="3"/>
  <c r="G265" i="3"/>
  <c r="F265" i="3"/>
  <c r="K164" i="3"/>
  <c r="K172" i="3"/>
  <c r="G223" i="3"/>
  <c r="F223" i="3"/>
  <c r="E177" i="3"/>
  <c r="H112" i="3"/>
  <c r="G112" i="3"/>
  <c r="F112" i="3"/>
  <c r="H243" i="3"/>
  <c r="G243" i="3"/>
  <c r="F243" i="3"/>
  <c r="N30" i="3"/>
  <c r="P30" i="3"/>
  <c r="O30" i="3"/>
  <c r="C154" i="3"/>
  <c r="H88" i="3"/>
  <c r="G88" i="3"/>
  <c r="F88" i="3"/>
  <c r="E153" i="3"/>
  <c r="E189" i="3"/>
  <c r="H124" i="3"/>
  <c r="G124" i="3"/>
  <c r="F124" i="3"/>
  <c r="G302" i="3"/>
  <c r="F302" i="3"/>
  <c r="F319" i="3"/>
  <c r="G319" i="3"/>
  <c r="F49" i="3"/>
  <c r="G49" i="3"/>
  <c r="D167" i="3"/>
  <c r="C176" i="3"/>
  <c r="P75" i="3"/>
  <c r="O75" i="3"/>
  <c r="N75" i="3"/>
  <c r="M140" i="3"/>
  <c r="H33" i="3"/>
  <c r="G33" i="3"/>
  <c r="F33" i="3"/>
  <c r="B192" i="3"/>
  <c r="B148" i="3"/>
  <c r="M142" i="3"/>
  <c r="P77" i="3"/>
  <c r="O77" i="3"/>
  <c r="N77" i="3"/>
  <c r="O267" i="3"/>
  <c r="N267" i="3"/>
  <c r="O50" i="3"/>
  <c r="P50" i="3"/>
  <c r="N50" i="3"/>
  <c r="N316" i="3"/>
  <c r="O316" i="3"/>
  <c r="O300" i="3"/>
  <c r="N300" i="3"/>
  <c r="O301" i="3"/>
  <c r="N301" i="3"/>
  <c r="O285" i="3"/>
  <c r="N285" i="3"/>
  <c r="P95" i="3"/>
  <c r="O95" i="3"/>
  <c r="N95" i="3"/>
  <c r="M160" i="3"/>
  <c r="H64" i="3"/>
  <c r="G64" i="3"/>
  <c r="F64" i="3"/>
  <c r="M191" i="3"/>
  <c r="P126" i="3"/>
  <c r="O126" i="3"/>
  <c r="N126" i="3"/>
  <c r="L144" i="3"/>
  <c r="L171" i="3"/>
  <c r="D180" i="3"/>
  <c r="G218" i="3"/>
  <c r="F218" i="3"/>
  <c r="D196" i="3"/>
  <c r="M161" i="3"/>
  <c r="P96" i="3"/>
  <c r="O96" i="3"/>
  <c r="N96" i="3"/>
  <c r="K183" i="3"/>
  <c r="P43" i="3"/>
  <c r="O43" i="3"/>
  <c r="N43" i="3"/>
  <c r="N40" i="3"/>
  <c r="P40" i="3"/>
  <c r="O40" i="3"/>
  <c r="B190" i="3"/>
  <c r="G313" i="3"/>
  <c r="F313" i="3"/>
  <c r="E175" i="3"/>
  <c r="F110" i="3"/>
  <c r="H110" i="3"/>
  <c r="G110" i="3"/>
  <c r="K148" i="3"/>
  <c r="K143" i="3"/>
  <c r="H98" i="3"/>
  <c r="G98" i="3"/>
  <c r="F98" i="3"/>
  <c r="E163" i="3"/>
  <c r="E197" i="3"/>
  <c r="H132" i="3"/>
  <c r="G132" i="3"/>
  <c r="F132" i="3"/>
  <c r="G267" i="3"/>
  <c r="F267" i="3"/>
  <c r="G222" i="3"/>
  <c r="F222" i="3"/>
  <c r="F107" i="3"/>
  <c r="E172" i="3"/>
  <c r="H107" i="3"/>
  <c r="G107" i="3"/>
  <c r="L178" i="3"/>
  <c r="P12" i="3"/>
  <c r="O12" i="3"/>
  <c r="N12" i="3"/>
  <c r="O47" i="3"/>
  <c r="N47" i="3"/>
  <c r="P47" i="3"/>
  <c r="D191" i="3"/>
  <c r="C189" i="3"/>
  <c r="P66" i="3"/>
  <c r="O66" i="3"/>
  <c r="N66" i="3"/>
  <c r="J194" i="3"/>
  <c r="B167" i="3"/>
  <c r="D140" i="3"/>
  <c r="P102" i="3"/>
  <c r="M167" i="3"/>
  <c r="O102" i="3"/>
  <c r="N102" i="3"/>
  <c r="O59" i="3"/>
  <c r="N59" i="3"/>
  <c r="P59" i="3"/>
  <c r="O305" i="3"/>
  <c r="N305" i="3"/>
  <c r="B145" i="3"/>
  <c r="G10" i="3"/>
  <c r="F10" i="3"/>
  <c r="H62" i="3"/>
  <c r="G62" i="3"/>
  <c r="F62" i="3"/>
  <c r="C137" i="3"/>
  <c r="D181" i="3"/>
  <c r="J54" i="3"/>
  <c r="L154" i="3"/>
  <c r="L179" i="3"/>
  <c r="K175" i="3"/>
  <c r="C180" i="3"/>
  <c r="B180" i="3"/>
  <c r="L159" i="3"/>
  <c r="L119" i="3"/>
  <c r="K196" i="3"/>
  <c r="K146" i="3"/>
  <c r="C190" i="3"/>
  <c r="E171" i="3"/>
  <c r="H106" i="3"/>
  <c r="G106" i="3"/>
  <c r="F106" i="3"/>
  <c r="G273" i="3"/>
  <c r="F273" i="3"/>
  <c r="H250" i="3"/>
  <c r="G250" i="3"/>
  <c r="F250" i="3"/>
  <c r="G227" i="3"/>
  <c r="F227" i="3"/>
  <c r="F117" i="3"/>
  <c r="E182" i="3"/>
  <c r="H117" i="3"/>
  <c r="G117" i="3"/>
  <c r="P109" i="3"/>
  <c r="O109" i="3"/>
  <c r="N109" i="3"/>
  <c r="M174" i="3"/>
  <c r="F29" i="3"/>
  <c r="E54" i="3"/>
  <c r="H29" i="3"/>
  <c r="G29" i="3"/>
  <c r="P49" i="3"/>
  <c r="O49" i="3"/>
  <c r="N49" i="3"/>
  <c r="C197" i="3"/>
  <c r="P64" i="3"/>
  <c r="O64" i="3"/>
  <c r="N64" i="3"/>
  <c r="C183" i="3"/>
  <c r="B194" i="3"/>
  <c r="H23" i="3"/>
  <c r="G23" i="3"/>
  <c r="F23" i="3"/>
  <c r="H31" i="3"/>
  <c r="H51" i="3"/>
  <c r="H49" i="3"/>
  <c r="H35" i="3"/>
  <c r="H26" i="3"/>
  <c r="H45" i="3"/>
  <c r="H38" i="3"/>
  <c r="H32" i="3"/>
  <c r="H48" i="3"/>
  <c r="H42" i="3"/>
  <c r="B191" i="3"/>
  <c r="B168" i="3"/>
  <c r="G66" i="3"/>
  <c r="H66" i="3"/>
  <c r="F66" i="3"/>
  <c r="P110" i="3"/>
  <c r="O110" i="3"/>
  <c r="N110" i="3"/>
  <c r="M175" i="3"/>
  <c r="O78" i="3"/>
  <c r="N78" i="3"/>
  <c r="M143" i="3"/>
  <c r="P78" i="3"/>
  <c r="N312" i="3"/>
  <c r="O312" i="3"/>
  <c r="O244" i="3"/>
  <c r="N244" i="3"/>
  <c r="P244" i="3"/>
  <c r="O314" i="3"/>
  <c r="N314" i="3"/>
  <c r="L142" i="3"/>
  <c r="P8" i="3"/>
  <c r="N8" i="3"/>
  <c r="O8" i="3"/>
  <c r="M138" i="3"/>
  <c r="J140" i="3"/>
  <c r="J166" i="3"/>
  <c r="B193" i="3"/>
  <c r="H37" i="3"/>
  <c r="G37" i="3"/>
  <c r="F37" i="3"/>
  <c r="L175" i="3"/>
  <c r="C160" i="3"/>
  <c r="H41" i="3"/>
  <c r="G41" i="3"/>
  <c r="F41" i="3"/>
  <c r="L169" i="3"/>
  <c r="B172" i="3"/>
  <c r="J175" i="3"/>
  <c r="K171" i="3"/>
  <c r="E154" i="3"/>
  <c r="H89" i="3"/>
  <c r="G89" i="3"/>
  <c r="F89" i="3"/>
  <c r="K168" i="3"/>
  <c r="H114" i="3"/>
  <c r="G114" i="3"/>
  <c r="E179" i="3"/>
  <c r="F114" i="3"/>
  <c r="G304" i="3"/>
  <c r="F304" i="3"/>
  <c r="K170" i="3"/>
  <c r="J188" i="3"/>
  <c r="J133" i="3"/>
  <c r="P128" i="3"/>
  <c r="O128" i="3"/>
  <c r="N128" i="3"/>
  <c r="M193" i="3"/>
  <c r="K144" i="3"/>
  <c r="B147" i="3"/>
  <c r="K190" i="3"/>
  <c r="H234" i="3"/>
  <c r="G234" i="3"/>
  <c r="F234" i="3"/>
  <c r="F76" i="3"/>
  <c r="E141" i="3"/>
  <c r="H76" i="3"/>
  <c r="G76" i="3"/>
  <c r="G12" i="3"/>
  <c r="F12" i="3"/>
  <c r="L138" i="3"/>
  <c r="O73" i="3"/>
  <c r="N73" i="3"/>
  <c r="P10" i="3"/>
  <c r="N10" i="3"/>
  <c r="O10" i="3"/>
  <c r="E195" i="3"/>
  <c r="H130" i="3"/>
  <c r="G130" i="3"/>
  <c r="F130" i="3"/>
  <c r="H58" i="3"/>
  <c r="G58" i="3"/>
  <c r="F58" i="3"/>
  <c r="E68" i="3"/>
  <c r="H65" i="3"/>
  <c r="H60" i="3"/>
  <c r="H259" i="3"/>
  <c r="G259" i="3"/>
  <c r="F259" i="3"/>
  <c r="G294" i="3"/>
  <c r="F294" i="3"/>
  <c r="F126" i="3"/>
  <c r="E191" i="3"/>
  <c r="H126" i="3"/>
  <c r="G126" i="3"/>
  <c r="G266" i="3"/>
  <c r="F266" i="3"/>
  <c r="L170" i="3"/>
  <c r="O37" i="3"/>
  <c r="N37" i="3"/>
  <c r="P37" i="3"/>
  <c r="D139" i="3"/>
  <c r="C142" i="3"/>
  <c r="C165" i="3"/>
  <c r="D164" i="3"/>
  <c r="K188" i="3"/>
  <c r="K133" i="3"/>
  <c r="P41" i="3"/>
  <c r="O41" i="3"/>
  <c r="N41" i="3"/>
  <c r="B178" i="3"/>
  <c r="P60" i="3"/>
  <c r="O60" i="3"/>
  <c r="N60" i="3"/>
  <c r="M188" i="3"/>
  <c r="M133" i="3"/>
  <c r="P123" i="3"/>
  <c r="O123" i="3"/>
  <c r="N123" i="3"/>
  <c r="P130" i="3"/>
  <c r="O88" i="3"/>
  <c r="N88" i="3"/>
  <c r="M153" i="3"/>
  <c r="P88" i="3"/>
  <c r="P116" i="3"/>
  <c r="P238" i="3"/>
  <c r="O238" i="3"/>
  <c r="N238" i="3"/>
  <c r="O254" i="3"/>
  <c r="N254" i="3"/>
  <c r="P254" i="3"/>
  <c r="O273" i="3"/>
  <c r="N273" i="3"/>
  <c r="O319" i="3"/>
  <c r="N319" i="3"/>
  <c r="C140" i="3"/>
  <c r="J160" i="3"/>
  <c r="J176" i="3"/>
  <c r="D188" i="3"/>
  <c r="D133" i="3"/>
  <c r="H44" i="3"/>
  <c r="G44" i="3"/>
  <c r="F44" i="3"/>
  <c r="L191" i="3"/>
  <c r="L180" i="3"/>
  <c r="K162" i="3"/>
  <c r="M164" i="3"/>
  <c r="P99" i="3"/>
  <c r="O99" i="3"/>
  <c r="N99" i="3"/>
  <c r="L167" i="3"/>
  <c r="P83" i="3"/>
  <c r="M148" i="3"/>
  <c r="O83" i="3"/>
  <c r="N83" i="3"/>
  <c r="K192" i="3"/>
  <c r="M146" i="3"/>
  <c r="P81" i="3"/>
  <c r="O81" i="3"/>
  <c r="N81" i="3"/>
  <c r="L173" i="3"/>
  <c r="G270" i="3"/>
  <c r="F270" i="3"/>
  <c r="H77" i="3"/>
  <c r="G77" i="3"/>
  <c r="F77" i="3"/>
  <c r="E142" i="3"/>
  <c r="G281" i="3"/>
  <c r="F281" i="3"/>
  <c r="G310" i="3"/>
  <c r="F310" i="3"/>
  <c r="F298" i="3"/>
  <c r="G298" i="3"/>
  <c r="G271" i="3"/>
  <c r="F271" i="3"/>
  <c r="J161" i="3"/>
  <c r="D159" i="3"/>
  <c r="D119" i="3"/>
  <c r="D184" i="3" s="1"/>
  <c r="C193" i="3"/>
  <c r="C175" i="3"/>
  <c r="B68" i="3"/>
  <c r="D153" i="3"/>
  <c r="M182" i="3"/>
  <c r="P117" i="3"/>
  <c r="O117" i="3"/>
  <c r="N117" i="3"/>
  <c r="H50" i="3"/>
  <c r="G50" i="3"/>
  <c r="F50" i="3"/>
  <c r="M172" i="3"/>
  <c r="P107" i="3"/>
  <c r="O107" i="3"/>
  <c r="N107" i="3"/>
  <c r="O106" i="3"/>
  <c r="N106" i="3"/>
  <c r="M171" i="3"/>
  <c r="P106" i="3"/>
  <c r="O268" i="3"/>
  <c r="N268" i="3"/>
  <c r="O297" i="3"/>
  <c r="N297" i="3"/>
  <c r="N236" i="3"/>
  <c r="P236" i="3"/>
  <c r="O236" i="3"/>
  <c r="K137" i="3"/>
  <c r="E27" i="3"/>
  <c r="H25" i="3"/>
  <c r="J174" i="3"/>
  <c r="J139" i="3"/>
  <c r="J195" i="3"/>
  <c r="L181" i="3"/>
  <c r="O116" i="3"/>
  <c r="N116" i="3"/>
  <c r="C147" i="3"/>
  <c r="D172" i="3"/>
  <c r="L193" i="3"/>
  <c r="D144" i="3"/>
  <c r="F79" i="3"/>
  <c r="G79" i="3"/>
  <c r="J162" i="3"/>
  <c r="L164" i="3"/>
  <c r="B146" i="3"/>
  <c r="J163" i="3"/>
  <c r="G295" i="3"/>
  <c r="F295" i="3"/>
  <c r="B154" i="3"/>
  <c r="M194" i="3"/>
  <c r="P129" i="3"/>
  <c r="O129" i="3"/>
  <c r="N129" i="3"/>
  <c r="D176" i="3"/>
  <c r="D165" i="3"/>
  <c r="C162" i="3"/>
  <c r="C194" i="3"/>
  <c r="K145" i="3"/>
  <c r="C164" i="3"/>
  <c r="B197" i="3"/>
  <c r="P131" i="3"/>
  <c r="O131" i="3"/>
  <c r="N131" i="3"/>
  <c r="M196" i="3"/>
  <c r="O114" i="3"/>
  <c r="N114" i="3"/>
  <c r="M179" i="3"/>
  <c r="P114" i="3"/>
  <c r="O287" i="3"/>
  <c r="N287" i="3"/>
  <c r="N288" i="3"/>
  <c r="O288" i="3"/>
  <c r="O302" i="3"/>
  <c r="N302" i="3"/>
  <c r="N256" i="3"/>
  <c r="P256" i="3"/>
  <c r="O256" i="3"/>
  <c r="J191" i="3"/>
  <c r="J182" i="3"/>
  <c r="J159" i="3"/>
  <c r="J119" i="3"/>
  <c r="J184" i="3" s="1"/>
  <c r="B177" i="3"/>
  <c r="L148" i="3"/>
  <c r="E137" i="3"/>
  <c r="H72" i="3"/>
  <c r="G72" i="3"/>
  <c r="F72" i="3"/>
  <c r="H79" i="3"/>
  <c r="M165" i="3"/>
  <c r="P100" i="3"/>
  <c r="O100" i="3"/>
  <c r="N100" i="3"/>
  <c r="L137" i="3"/>
  <c r="K141" i="3"/>
  <c r="C144" i="3"/>
  <c r="D162" i="3"/>
  <c r="G65" i="3"/>
  <c r="F65" i="3"/>
  <c r="K169" i="3"/>
  <c r="F67" i="3"/>
  <c r="H67" i="3"/>
  <c r="G67" i="3"/>
  <c r="F63" i="3"/>
  <c r="H63" i="3"/>
  <c r="G63" i="3"/>
  <c r="H240" i="3"/>
  <c r="G240" i="3"/>
  <c r="F240" i="3"/>
  <c r="E162" i="3"/>
  <c r="H97" i="3"/>
  <c r="G97" i="3"/>
  <c r="F97" i="3"/>
  <c r="G299" i="3"/>
  <c r="F299" i="3"/>
  <c r="H241" i="3"/>
  <c r="F241" i="3"/>
  <c r="G241" i="3"/>
  <c r="G300" i="3"/>
  <c r="F300" i="3"/>
  <c r="J148" i="3"/>
  <c r="O124" i="3"/>
  <c r="M189" i="3"/>
  <c r="N124" i="3"/>
  <c r="P124" i="3"/>
  <c r="D189" i="3"/>
  <c r="D175" i="3"/>
  <c r="C173" i="3"/>
  <c r="E161" i="3"/>
  <c r="H96" i="3"/>
  <c r="G96" i="3"/>
  <c r="F96" i="3"/>
  <c r="L141" i="3"/>
  <c r="P79" i="3"/>
  <c r="O79" i="3"/>
  <c r="N79" i="3"/>
  <c r="M144" i="3"/>
  <c r="N317" i="3"/>
  <c r="O317" i="3"/>
  <c r="O318" i="3"/>
  <c r="N318" i="3"/>
  <c r="J165" i="3"/>
  <c r="D173" i="3"/>
  <c r="M162" i="3"/>
  <c r="P97" i="3"/>
  <c r="O97" i="3"/>
  <c r="N97" i="3"/>
  <c r="L147" i="3"/>
  <c r="L146" i="3"/>
  <c r="B137" i="3"/>
  <c r="J141" i="3"/>
  <c r="M159" i="3"/>
  <c r="P94" i="3"/>
  <c r="O94" i="3"/>
  <c r="M119" i="3"/>
  <c r="N94" i="3"/>
  <c r="K180" i="3"/>
  <c r="K139" i="3"/>
  <c r="O315" i="3"/>
  <c r="N315" i="3"/>
  <c r="H251" i="3"/>
  <c r="F251" i="3"/>
  <c r="G251" i="3"/>
  <c r="G283" i="3"/>
  <c r="F283" i="3"/>
  <c r="G305" i="3"/>
  <c r="F305" i="3"/>
  <c r="D143" i="3"/>
  <c r="E183" i="3"/>
  <c r="G118" i="3"/>
  <c r="F118" i="3"/>
  <c r="H118" i="3"/>
  <c r="D174" i="3"/>
  <c r="D197" i="3"/>
  <c r="D194" i="3"/>
  <c r="C181" i="3"/>
  <c r="P65" i="3"/>
  <c r="O65" i="3"/>
  <c r="N65" i="3"/>
  <c r="M195" i="3"/>
  <c r="C153" i="3"/>
  <c r="P31" i="3"/>
  <c r="O31" i="3"/>
  <c r="N31" i="3"/>
  <c r="B159" i="3"/>
  <c r="B119" i="3"/>
  <c r="B141" i="3"/>
  <c r="M154" i="3"/>
  <c r="P89" i="3"/>
  <c r="O89" i="3"/>
  <c r="N89" i="3"/>
  <c r="P53" i="3"/>
  <c r="O53" i="3"/>
  <c r="N53" i="3"/>
  <c r="P240" i="3"/>
  <c r="O240" i="3"/>
  <c r="N240" i="3"/>
  <c r="O281" i="3"/>
  <c r="N281" i="3"/>
  <c r="N264" i="3"/>
  <c r="O264" i="3"/>
  <c r="J183" i="3"/>
  <c r="J189" i="3"/>
  <c r="D169" i="3"/>
  <c r="G228" i="3"/>
  <c r="F228" i="3"/>
  <c r="H34" i="3"/>
  <c r="G34" i="3"/>
  <c r="F34" i="3"/>
  <c r="L68" i="3"/>
  <c r="B160" i="3"/>
  <c r="L166" i="3"/>
  <c r="L168" i="3"/>
  <c r="B139" i="3"/>
  <c r="B144" i="3"/>
  <c r="P52" i="3"/>
  <c r="O52" i="3"/>
  <c r="N52" i="3"/>
  <c r="K193" i="3"/>
  <c r="K159" i="3"/>
  <c r="K119" i="3"/>
  <c r="K184" i="3" s="1"/>
  <c r="G221" i="3"/>
  <c r="F221" i="3"/>
  <c r="G235" i="3"/>
  <c r="F235" i="3"/>
  <c r="H235" i="3"/>
  <c r="G81" i="3"/>
  <c r="F81" i="3"/>
  <c r="E146" i="3"/>
  <c r="H81" i="3"/>
  <c r="E181" i="3"/>
  <c r="H116" i="3"/>
  <c r="G116" i="3"/>
  <c r="F116" i="3"/>
  <c r="H244" i="3"/>
  <c r="G244" i="3"/>
  <c r="F244" i="3"/>
  <c r="F274" i="3"/>
  <c r="G274" i="3"/>
  <c r="G288" i="3"/>
  <c r="F288" i="3"/>
  <c r="D141" i="3"/>
  <c r="F9" i="3"/>
  <c r="G9" i="3"/>
  <c r="H9" i="3"/>
  <c r="K178" i="3"/>
  <c r="C182" i="3"/>
  <c r="H59" i="3"/>
  <c r="G59" i="3"/>
  <c r="F59" i="3"/>
  <c r="E148" i="3"/>
  <c r="H83" i="3"/>
  <c r="G83" i="3"/>
  <c r="F83" i="3"/>
  <c r="F320" i="3"/>
  <c r="G320" i="3"/>
  <c r="B176" i="3"/>
  <c r="B161" i="3"/>
  <c r="H40" i="3"/>
  <c r="G40" i="3"/>
  <c r="F40" i="3"/>
  <c r="M169" i="3"/>
  <c r="P104" i="3"/>
  <c r="O104" i="3"/>
  <c r="N104" i="3"/>
  <c r="P62" i="3"/>
  <c r="O62" i="3"/>
  <c r="N62" i="3"/>
  <c r="P250" i="3"/>
  <c r="O250" i="3"/>
  <c r="N250" i="3"/>
  <c r="P239" i="3"/>
  <c r="O239" i="3"/>
  <c r="N239" i="3"/>
  <c r="O286" i="3"/>
  <c r="N286" i="3"/>
  <c r="O269" i="3"/>
  <c r="N269" i="3"/>
  <c r="J196" i="3"/>
  <c r="J143" i="3"/>
  <c r="J197" i="3"/>
  <c r="B166" i="3"/>
  <c r="P45" i="3"/>
  <c r="O45" i="3"/>
  <c r="N45" i="3"/>
  <c r="M197" i="3"/>
  <c r="N132" i="3"/>
  <c r="P132" i="3"/>
  <c r="O132" i="3"/>
  <c r="H24" i="3"/>
  <c r="G24" i="3"/>
  <c r="F24" i="3"/>
  <c r="D183" i="3"/>
  <c r="K154" i="3"/>
  <c r="P39" i="3"/>
  <c r="O39" i="3"/>
  <c r="N39" i="3"/>
  <c r="L177" i="3"/>
  <c r="L176" i="3"/>
  <c r="J164" i="3"/>
  <c r="P61" i="3"/>
  <c r="O61" i="3"/>
  <c r="N61" i="3"/>
  <c r="K147" i="3"/>
  <c r="K165" i="3"/>
  <c r="G255" i="3"/>
  <c r="F255" i="3"/>
  <c r="H255" i="3"/>
  <c r="H108" i="3"/>
  <c r="G108" i="3"/>
  <c r="F108" i="3"/>
  <c r="E173" i="3"/>
  <c r="G103" i="3"/>
  <c r="F103" i="3"/>
  <c r="E168" i="3"/>
  <c r="H103" i="3"/>
  <c r="H129" i="3"/>
  <c r="G129" i="3"/>
  <c r="F129" i="3"/>
  <c r="E194" i="3"/>
  <c r="H254" i="3"/>
  <c r="G254" i="3"/>
  <c r="F254" i="3"/>
  <c r="G312" i="3"/>
  <c r="F312" i="3"/>
  <c r="H238" i="3"/>
  <c r="G238" i="3"/>
  <c r="F238" i="3"/>
  <c r="K138" i="3"/>
  <c r="C174" i="3"/>
  <c r="C195" i="3"/>
  <c r="H46" i="3"/>
  <c r="G46" i="3"/>
  <c r="F46" i="3"/>
  <c r="J145" i="3"/>
  <c r="B189" i="3"/>
  <c r="B164" i="3"/>
  <c r="O115" i="3"/>
  <c r="N115" i="3"/>
  <c r="M180" i="3"/>
  <c r="P115" i="3"/>
  <c r="P259" i="3"/>
  <c r="O259" i="3"/>
  <c r="N259" i="3"/>
  <c r="P249" i="3"/>
  <c r="O249" i="3"/>
  <c r="N249" i="3"/>
  <c r="O310" i="3"/>
  <c r="N310" i="3"/>
  <c r="O274" i="3"/>
  <c r="N274" i="3"/>
  <c r="P48" i="3"/>
  <c r="O48" i="3"/>
  <c r="N48" i="3"/>
  <c r="J153" i="3"/>
  <c r="B163" i="3"/>
  <c r="G287" i="3"/>
  <c r="F287" i="3"/>
  <c r="L194" i="3"/>
  <c r="L190" i="3"/>
  <c r="L163" i="3"/>
  <c r="K177" i="3"/>
  <c r="K189" i="3"/>
  <c r="O201" i="3"/>
  <c r="N201" i="3"/>
  <c r="N217" i="3"/>
  <c r="O217" i="3"/>
  <c r="G144" i="3"/>
  <c r="F144" i="3"/>
  <c r="N57" i="3"/>
  <c r="O57" i="3"/>
  <c r="P57" i="3"/>
  <c r="O262" i="3"/>
  <c r="N262" i="3"/>
  <c r="N232" i="3"/>
  <c r="P232" i="3"/>
  <c r="O232" i="3"/>
  <c r="F22" i="3"/>
  <c r="O293" i="3"/>
  <c r="N293" i="3"/>
  <c r="P87" i="3"/>
  <c r="O87" i="3"/>
  <c r="N87" i="3"/>
  <c r="G262" i="3"/>
  <c r="F262" i="3"/>
  <c r="H122" i="3"/>
  <c r="G122" i="3"/>
  <c r="F122" i="3"/>
  <c r="G136" i="3"/>
  <c r="F309" i="3"/>
  <c r="G309" i="3"/>
  <c r="G152" i="3"/>
  <c r="F152" i="3"/>
  <c r="P22" i="3"/>
  <c r="O22" i="3"/>
  <c r="N22" i="3"/>
  <c r="G217" i="3"/>
  <c r="F217" i="3"/>
  <c r="H340" i="3"/>
  <c r="F340" i="3"/>
  <c r="G340" i="3"/>
  <c r="H354" i="3"/>
  <c r="G354" i="3"/>
  <c r="F354" i="3"/>
  <c r="O187" i="3"/>
  <c r="N187" i="3"/>
  <c r="O369" i="3"/>
  <c r="P369" i="3"/>
  <c r="N369" i="3"/>
  <c r="O309" i="3"/>
  <c r="N309" i="3"/>
  <c r="H369" i="3"/>
  <c r="G369" i="3"/>
  <c r="F369" i="3"/>
  <c r="P325" i="3"/>
  <c r="O325" i="3"/>
  <c r="N325" i="3"/>
  <c r="H248" i="3"/>
  <c r="G248" i="3"/>
  <c r="F248" i="3"/>
  <c r="P248" i="3"/>
  <c r="O248" i="3"/>
  <c r="N248" i="3"/>
  <c r="H87" i="3"/>
  <c r="G87" i="3"/>
  <c r="F87" i="3"/>
  <c r="H232" i="3"/>
  <c r="F232" i="3"/>
  <c r="G232" i="3"/>
  <c r="G278" i="3"/>
  <c r="F278" i="3"/>
  <c r="N278" i="3"/>
  <c r="O278" i="3"/>
  <c r="P340" i="3"/>
  <c r="O340" i="3"/>
  <c r="N340" i="3"/>
  <c r="N354" i="3"/>
  <c r="P354" i="3"/>
  <c r="O354" i="3"/>
  <c r="G187" i="3"/>
  <c r="F187" i="3"/>
  <c r="G71" i="3"/>
  <c r="F71" i="3"/>
  <c r="H71" i="3"/>
  <c r="O152" i="3"/>
  <c r="N152" i="3"/>
  <c r="H57" i="3"/>
  <c r="G57" i="3"/>
  <c r="F57" i="3"/>
  <c r="F293" i="3"/>
  <c r="G293" i="3"/>
  <c r="G325" i="3"/>
  <c r="F325" i="3"/>
  <c r="H325" i="3"/>
  <c r="G201" i="3"/>
  <c r="F201" i="3"/>
  <c r="P71" i="3"/>
  <c r="O71" i="3"/>
  <c r="N71" i="3"/>
  <c r="P122" i="3"/>
  <c r="O122" i="3"/>
  <c r="N122" i="3"/>
  <c r="O136" i="3"/>
  <c r="K92" i="3" l="1"/>
  <c r="K155" i="3"/>
  <c r="P342" i="3"/>
  <c r="O342" i="3"/>
  <c r="N342" i="3"/>
  <c r="K158" i="3"/>
  <c r="F208" i="3"/>
  <c r="G208" i="3"/>
  <c r="H341" i="3"/>
  <c r="G341" i="3"/>
  <c r="F341" i="3"/>
  <c r="K156" i="3"/>
  <c r="P356" i="3"/>
  <c r="O356" i="3"/>
  <c r="N356" i="3"/>
  <c r="O341" i="3"/>
  <c r="P341" i="3"/>
  <c r="N341" i="3"/>
  <c r="N336" i="3"/>
  <c r="P336" i="3"/>
  <c r="O336" i="3"/>
  <c r="H373" i="3"/>
  <c r="G373" i="3"/>
  <c r="F373" i="3"/>
  <c r="H365" i="3"/>
  <c r="G365" i="3"/>
  <c r="F365" i="3"/>
  <c r="M156" i="3"/>
  <c r="N91" i="3"/>
  <c r="O91" i="3"/>
  <c r="P91" i="3"/>
  <c r="O205" i="3"/>
  <c r="N205" i="3"/>
  <c r="O202" i="3"/>
  <c r="N202" i="3"/>
  <c r="O210" i="3"/>
  <c r="N210" i="3"/>
  <c r="O218" i="3"/>
  <c r="N218" i="3"/>
  <c r="O225" i="3"/>
  <c r="N225" i="3"/>
  <c r="O213" i="3"/>
  <c r="N213" i="3"/>
  <c r="O227" i="3"/>
  <c r="N227" i="3"/>
  <c r="O226" i="3"/>
  <c r="N226" i="3"/>
  <c r="O221" i="3"/>
  <c r="N221" i="3"/>
  <c r="O206" i="3"/>
  <c r="N206" i="3"/>
  <c r="C27" i="3"/>
  <c r="B27" i="3"/>
  <c r="O332" i="3"/>
  <c r="P332" i="3"/>
  <c r="N332" i="3"/>
  <c r="O351" i="3"/>
  <c r="P351" i="3"/>
  <c r="N351" i="3"/>
  <c r="H379" i="3"/>
  <c r="G379" i="3"/>
  <c r="F379" i="3"/>
  <c r="H361" i="3"/>
  <c r="G361" i="3"/>
  <c r="F361" i="3"/>
  <c r="P362" i="3"/>
  <c r="O362" i="3"/>
  <c r="N362" i="3"/>
  <c r="P344" i="3"/>
  <c r="O344" i="3"/>
  <c r="N344" i="3"/>
  <c r="H364" i="3"/>
  <c r="G364" i="3"/>
  <c r="F364" i="3"/>
  <c r="P355" i="3"/>
  <c r="O355" i="3"/>
  <c r="N355" i="3"/>
  <c r="P379" i="3"/>
  <c r="O379" i="3"/>
  <c r="N379" i="3"/>
  <c r="P372" i="3"/>
  <c r="O372" i="3"/>
  <c r="N372" i="3"/>
  <c r="H332" i="3"/>
  <c r="G332" i="3"/>
  <c r="F332" i="3"/>
  <c r="H347" i="3"/>
  <c r="G347" i="3"/>
  <c r="F347" i="3"/>
  <c r="P361" i="3"/>
  <c r="O361" i="3"/>
  <c r="N361" i="3"/>
  <c r="E156" i="3"/>
  <c r="G91" i="3"/>
  <c r="F91" i="3"/>
  <c r="H91" i="3"/>
  <c r="H375" i="3"/>
  <c r="F375" i="3"/>
  <c r="G375" i="3"/>
  <c r="P375" i="3"/>
  <c r="O375" i="3"/>
  <c r="N375" i="3"/>
  <c r="O209" i="3"/>
  <c r="N209" i="3"/>
  <c r="O223" i="3"/>
  <c r="N223" i="3"/>
  <c r="H329" i="3"/>
  <c r="F329" i="3"/>
  <c r="G329" i="3"/>
  <c r="H370" i="3"/>
  <c r="G370" i="3"/>
  <c r="F370" i="3"/>
  <c r="O219" i="3"/>
  <c r="N219" i="3"/>
  <c r="F203" i="3"/>
  <c r="G203" i="3"/>
  <c r="M158" i="3"/>
  <c r="P93" i="3"/>
  <c r="O93" i="3"/>
  <c r="N93" i="3"/>
  <c r="F213" i="3"/>
  <c r="G213" i="3"/>
  <c r="P366" i="3"/>
  <c r="O366" i="3"/>
  <c r="N366" i="3"/>
  <c r="H358" i="3"/>
  <c r="G358" i="3"/>
  <c r="F358" i="3"/>
  <c r="G335" i="3"/>
  <c r="F335" i="3"/>
  <c r="H335" i="3"/>
  <c r="G344" i="3"/>
  <c r="F344" i="3"/>
  <c r="H344" i="3"/>
  <c r="P376" i="3"/>
  <c r="O376" i="3"/>
  <c r="N376" i="3"/>
  <c r="H350" i="3"/>
  <c r="F350" i="3"/>
  <c r="G350" i="3"/>
  <c r="G372" i="3"/>
  <c r="F372" i="3"/>
  <c r="H372" i="3"/>
  <c r="H331" i="3"/>
  <c r="G331" i="3"/>
  <c r="F331" i="3"/>
  <c r="E158" i="3"/>
  <c r="H93" i="3"/>
  <c r="G93" i="3"/>
  <c r="F93" i="3"/>
  <c r="G205" i="3"/>
  <c r="F205" i="3"/>
  <c r="H337" i="3"/>
  <c r="G337" i="3"/>
  <c r="F337" i="3"/>
  <c r="N364" i="3"/>
  <c r="O364" i="3"/>
  <c r="P364" i="3"/>
  <c r="P331" i="3"/>
  <c r="O331" i="3"/>
  <c r="N331" i="3"/>
  <c r="P378" i="3"/>
  <c r="O378" i="3"/>
  <c r="N378" i="3"/>
  <c r="H360" i="3"/>
  <c r="G360" i="3"/>
  <c r="F360" i="3"/>
  <c r="J27" i="3"/>
  <c r="O203" i="3"/>
  <c r="N203" i="3"/>
  <c r="O220" i="3"/>
  <c r="N220" i="3"/>
  <c r="O224" i="3"/>
  <c r="N224" i="3"/>
  <c r="N326" i="3"/>
  <c r="P326" i="3"/>
  <c r="O326" i="3"/>
  <c r="H355" i="3"/>
  <c r="G355" i="3"/>
  <c r="F355" i="3"/>
  <c r="H351" i="3"/>
  <c r="G351" i="3"/>
  <c r="F351" i="3"/>
  <c r="N345" i="3"/>
  <c r="P345" i="3"/>
  <c r="O345" i="3"/>
  <c r="H334" i="3"/>
  <c r="F334" i="3"/>
  <c r="G334" i="3"/>
  <c r="P335" i="3"/>
  <c r="O335" i="3"/>
  <c r="N335" i="3"/>
  <c r="P328" i="3"/>
  <c r="O328" i="3"/>
  <c r="N328" i="3"/>
  <c r="P358" i="3"/>
  <c r="O358" i="3"/>
  <c r="N358" i="3"/>
  <c r="P347" i="3"/>
  <c r="O347" i="3"/>
  <c r="N347" i="3"/>
  <c r="H357" i="3"/>
  <c r="G357" i="3"/>
  <c r="F357" i="3"/>
  <c r="G210" i="3"/>
  <c r="F210" i="3"/>
  <c r="H327" i="3"/>
  <c r="G327" i="3"/>
  <c r="F327" i="3"/>
  <c r="L27" i="3"/>
  <c r="P350" i="3"/>
  <c r="O350" i="3"/>
  <c r="N350" i="3"/>
  <c r="P371" i="3"/>
  <c r="O371" i="3"/>
  <c r="N371" i="3"/>
  <c r="G363" i="3"/>
  <c r="F363" i="3"/>
  <c r="H363" i="3"/>
  <c r="H348" i="3"/>
  <c r="G348" i="3"/>
  <c r="F348" i="3"/>
  <c r="H376" i="3"/>
  <c r="G376" i="3"/>
  <c r="F376" i="3"/>
  <c r="P359" i="3"/>
  <c r="O359" i="3"/>
  <c r="N359" i="3"/>
  <c r="H343" i="3"/>
  <c r="F343" i="3"/>
  <c r="G343" i="3"/>
  <c r="P365" i="3"/>
  <c r="O365" i="3"/>
  <c r="N365" i="3"/>
  <c r="H328" i="3"/>
  <c r="G328" i="3"/>
  <c r="F328" i="3"/>
  <c r="H346" i="3"/>
  <c r="G346" i="3"/>
  <c r="F346" i="3"/>
  <c r="F90" i="3"/>
  <c r="E155" i="3"/>
  <c r="H90" i="3"/>
  <c r="G90" i="3"/>
  <c r="E92" i="3"/>
  <c r="P334" i="3"/>
  <c r="O334" i="3"/>
  <c r="N334" i="3"/>
  <c r="P374" i="3"/>
  <c r="O374" i="3"/>
  <c r="N374" i="3"/>
  <c r="H356" i="3"/>
  <c r="G356" i="3"/>
  <c r="F356" i="3"/>
  <c r="B155" i="3"/>
  <c r="B92" i="3"/>
  <c r="B157" i="3" s="1"/>
  <c r="O207" i="3"/>
  <c r="N207" i="3"/>
  <c r="P377" i="3"/>
  <c r="O377" i="3"/>
  <c r="N377" i="3"/>
  <c r="J92" i="3"/>
  <c r="J155" i="3"/>
  <c r="B156" i="3"/>
  <c r="N222" i="3"/>
  <c r="O222" i="3"/>
  <c r="D156" i="3"/>
  <c r="B158" i="3"/>
  <c r="F28" i="3"/>
  <c r="G28" i="3"/>
  <c r="J156" i="3"/>
  <c r="D155" i="3"/>
  <c r="D92" i="3"/>
  <c r="D157" i="3" s="1"/>
  <c r="O208" i="3"/>
  <c r="N208" i="3"/>
  <c r="P343" i="3"/>
  <c r="O343" i="3"/>
  <c r="N343" i="3"/>
  <c r="D158" i="3"/>
  <c r="O204" i="3"/>
  <c r="N204" i="3"/>
  <c r="O360" i="3"/>
  <c r="P360" i="3"/>
  <c r="N360" i="3"/>
  <c r="N211" i="3"/>
  <c r="O211" i="3"/>
  <c r="O212" i="3"/>
  <c r="N212" i="3"/>
  <c r="M92" i="3"/>
  <c r="M155" i="3"/>
  <c r="P90" i="3"/>
  <c r="O90" i="3"/>
  <c r="N90" i="3"/>
  <c r="P363" i="3"/>
  <c r="O363" i="3"/>
  <c r="N363" i="3"/>
  <c r="G202" i="3"/>
  <c r="F202" i="3"/>
  <c r="G207" i="3"/>
  <c r="F207" i="3"/>
  <c r="O327" i="3"/>
  <c r="N327" i="3"/>
  <c r="P327" i="3"/>
  <c r="D27" i="3"/>
  <c r="G27" i="3" s="1"/>
  <c r="G25" i="3"/>
  <c r="F25" i="3"/>
  <c r="H333" i="3"/>
  <c r="G333" i="3"/>
  <c r="F333" i="3"/>
  <c r="L158" i="3"/>
  <c r="P380" i="3"/>
  <c r="O380" i="3"/>
  <c r="N380" i="3"/>
  <c r="H342" i="3"/>
  <c r="G342" i="3"/>
  <c r="F342" i="3"/>
  <c r="L156" i="3"/>
  <c r="H371" i="3"/>
  <c r="F371" i="3"/>
  <c r="G371" i="3"/>
  <c r="G209" i="3"/>
  <c r="F209" i="3"/>
  <c r="C156" i="3"/>
  <c r="H374" i="3"/>
  <c r="G374" i="3"/>
  <c r="F374" i="3"/>
  <c r="M27" i="3"/>
  <c r="P25" i="3"/>
  <c r="O25" i="3"/>
  <c r="N25" i="3"/>
  <c r="G206" i="3"/>
  <c r="F206" i="3"/>
  <c r="H336" i="3"/>
  <c r="G336" i="3"/>
  <c r="F336" i="3"/>
  <c r="K27" i="3"/>
  <c r="C155" i="3"/>
  <c r="C92" i="3"/>
  <c r="C157" i="3" s="1"/>
  <c r="O348" i="3"/>
  <c r="P348" i="3"/>
  <c r="N348" i="3"/>
  <c r="P349" i="3"/>
  <c r="O349" i="3"/>
  <c r="N349" i="3"/>
  <c r="H378" i="3"/>
  <c r="G378" i="3"/>
  <c r="F378" i="3"/>
  <c r="H362" i="3"/>
  <c r="F362" i="3"/>
  <c r="G362" i="3"/>
  <c r="H380" i="3"/>
  <c r="G380" i="3"/>
  <c r="F380" i="3"/>
  <c r="H330" i="3"/>
  <c r="G330" i="3"/>
  <c r="F330" i="3"/>
  <c r="L155" i="3"/>
  <c r="L92" i="3"/>
  <c r="L157" i="3" s="1"/>
  <c r="H366" i="3"/>
  <c r="F366" i="3"/>
  <c r="G366" i="3"/>
  <c r="H349" i="3"/>
  <c r="G349" i="3"/>
  <c r="F349" i="3"/>
  <c r="P370" i="3"/>
  <c r="O370" i="3"/>
  <c r="N370" i="3"/>
  <c r="O26" i="3"/>
  <c r="P26" i="3"/>
  <c r="N26" i="3"/>
  <c r="J158" i="3"/>
  <c r="G212" i="3"/>
  <c r="F212" i="3"/>
  <c r="P337" i="3"/>
  <c r="O337" i="3"/>
  <c r="N337" i="3"/>
  <c r="G204" i="3"/>
  <c r="F204" i="3"/>
  <c r="P346" i="3"/>
  <c r="O346" i="3"/>
  <c r="N346" i="3"/>
  <c r="N373" i="3"/>
  <c r="O373" i="3"/>
  <c r="P373" i="3"/>
  <c r="G26" i="3"/>
  <c r="F26" i="3"/>
  <c r="H326" i="3"/>
  <c r="G326" i="3"/>
  <c r="F326" i="3"/>
  <c r="P330" i="3"/>
  <c r="O330" i="3"/>
  <c r="N330" i="3"/>
  <c r="G211" i="3"/>
  <c r="F211" i="3"/>
  <c r="H345" i="3"/>
  <c r="G345" i="3"/>
  <c r="F345" i="3"/>
  <c r="O357" i="3"/>
  <c r="P357" i="3"/>
  <c r="N357" i="3"/>
  <c r="C158" i="3"/>
  <c r="P329" i="3"/>
  <c r="O329" i="3"/>
  <c r="N329" i="3"/>
  <c r="P333" i="3"/>
  <c r="O333" i="3"/>
  <c r="N333" i="3"/>
  <c r="H377" i="3"/>
  <c r="G377" i="3"/>
  <c r="F377" i="3"/>
  <c r="H359" i="3"/>
  <c r="F359" i="3"/>
  <c r="G359" i="3"/>
  <c r="P28" i="3"/>
  <c r="O28" i="3"/>
  <c r="N28" i="3"/>
  <c r="G196" i="3"/>
  <c r="F196" i="3"/>
  <c r="O179" i="3"/>
  <c r="N179" i="3"/>
  <c r="O167" i="3"/>
  <c r="N167" i="3"/>
  <c r="G175" i="3"/>
  <c r="F175" i="3"/>
  <c r="O170" i="3"/>
  <c r="N170" i="3"/>
  <c r="O145" i="3"/>
  <c r="N145" i="3"/>
  <c r="N189" i="3"/>
  <c r="O189" i="3"/>
  <c r="M198" i="3"/>
  <c r="P133" i="3"/>
  <c r="N133" i="3"/>
  <c r="O133" i="3"/>
  <c r="P68" i="3"/>
  <c r="O68" i="3"/>
  <c r="N68" i="3"/>
  <c r="G139" i="3"/>
  <c r="F139" i="3"/>
  <c r="G137" i="3"/>
  <c r="F137" i="3"/>
  <c r="O148" i="3"/>
  <c r="N148" i="3"/>
  <c r="O188" i="3"/>
  <c r="N188" i="3"/>
  <c r="G195" i="3"/>
  <c r="F195" i="3"/>
  <c r="G178" i="3"/>
  <c r="F178" i="3"/>
  <c r="M184" i="3"/>
  <c r="P119" i="3"/>
  <c r="O119" i="3"/>
  <c r="N119" i="3"/>
  <c r="N196" i="3"/>
  <c r="O196" i="3"/>
  <c r="O172" i="3"/>
  <c r="N172" i="3"/>
  <c r="G154" i="3"/>
  <c r="F154" i="3"/>
  <c r="G148" i="3"/>
  <c r="F148" i="3"/>
  <c r="F181" i="3"/>
  <c r="G181" i="3"/>
  <c r="O144" i="3"/>
  <c r="N144" i="3"/>
  <c r="O193" i="3"/>
  <c r="N193" i="3"/>
  <c r="O183" i="3"/>
  <c r="N183" i="3"/>
  <c r="G190" i="3"/>
  <c r="F190" i="3"/>
  <c r="G180" i="3"/>
  <c r="F180" i="3"/>
  <c r="O197" i="3"/>
  <c r="N197" i="3"/>
  <c r="O191" i="3"/>
  <c r="N191" i="3"/>
  <c r="F176" i="3"/>
  <c r="G176" i="3"/>
  <c r="B198" i="3"/>
  <c r="C198" i="3"/>
  <c r="O168" i="3"/>
  <c r="N168" i="3"/>
  <c r="O180" i="3"/>
  <c r="N180" i="3"/>
  <c r="F146" i="3"/>
  <c r="G146" i="3"/>
  <c r="N159" i="3"/>
  <c r="O159" i="3"/>
  <c r="H27" i="3"/>
  <c r="F27" i="3"/>
  <c r="G142" i="3"/>
  <c r="F142" i="3"/>
  <c r="G191" i="3"/>
  <c r="F191" i="3"/>
  <c r="G174" i="3"/>
  <c r="F174" i="3"/>
  <c r="G164" i="3"/>
  <c r="F164" i="3"/>
  <c r="G170" i="3"/>
  <c r="F170" i="3"/>
  <c r="N137" i="3"/>
  <c r="O137" i="3"/>
  <c r="G147" i="3"/>
  <c r="F147" i="3"/>
  <c r="F182" i="3"/>
  <c r="G182" i="3"/>
  <c r="G194" i="3"/>
  <c r="F194" i="3"/>
  <c r="G183" i="3"/>
  <c r="F183" i="3"/>
  <c r="F177" i="3"/>
  <c r="G177" i="3"/>
  <c r="G169" i="3"/>
  <c r="F169" i="3"/>
  <c r="N181" i="3"/>
  <c r="O181" i="3"/>
  <c r="N190" i="3"/>
  <c r="O190" i="3"/>
  <c r="P54" i="3"/>
  <c r="O54" i="3"/>
  <c r="N54" i="3"/>
  <c r="O177" i="3"/>
  <c r="N177" i="3"/>
  <c r="L198" i="3"/>
  <c r="H133" i="3"/>
  <c r="G133" i="3"/>
  <c r="E198" i="3"/>
  <c r="F133" i="3"/>
  <c r="O154" i="3"/>
  <c r="N154" i="3"/>
  <c r="N164" i="3"/>
  <c r="O164" i="3"/>
  <c r="J198" i="3"/>
  <c r="G197" i="3"/>
  <c r="F197" i="3"/>
  <c r="G143" i="3"/>
  <c r="F143" i="3"/>
  <c r="G138" i="3"/>
  <c r="F138" i="3"/>
  <c r="N141" i="3"/>
  <c r="O141" i="3"/>
  <c r="N194" i="3"/>
  <c r="O194" i="3"/>
  <c r="F172" i="3"/>
  <c r="G172" i="3"/>
  <c r="G188" i="3"/>
  <c r="F188" i="3"/>
  <c r="O182" i="3"/>
  <c r="N182" i="3"/>
  <c r="G163" i="3"/>
  <c r="F163" i="3"/>
  <c r="O160" i="3"/>
  <c r="N160" i="3"/>
  <c r="O142" i="3"/>
  <c r="N142" i="3"/>
  <c r="O178" i="3"/>
  <c r="N178" i="3"/>
  <c r="B184" i="3"/>
  <c r="K198" i="3"/>
  <c r="F54" i="3"/>
  <c r="G54" i="3"/>
  <c r="H54" i="3"/>
  <c r="F171" i="3"/>
  <c r="G171" i="3"/>
  <c r="O192" i="3"/>
  <c r="N192" i="3"/>
  <c r="O139" i="3"/>
  <c r="N139" i="3"/>
  <c r="O138" i="3"/>
  <c r="N138" i="3"/>
  <c r="E184" i="3"/>
  <c r="H119" i="3"/>
  <c r="G119" i="3"/>
  <c r="F119" i="3"/>
  <c r="F166" i="3"/>
  <c r="G166" i="3"/>
  <c r="G145" i="3"/>
  <c r="F145" i="3"/>
  <c r="G168" i="3"/>
  <c r="F168" i="3"/>
  <c r="O169" i="3"/>
  <c r="N169" i="3"/>
  <c r="O174" i="3"/>
  <c r="N174" i="3"/>
  <c r="G189" i="3"/>
  <c r="F189" i="3"/>
  <c r="F161" i="3"/>
  <c r="G161" i="3"/>
  <c r="O153" i="3"/>
  <c r="N153" i="3"/>
  <c r="G141" i="3"/>
  <c r="F141" i="3"/>
  <c r="O161" i="3"/>
  <c r="N161" i="3"/>
  <c r="G153" i="3"/>
  <c r="F153" i="3"/>
  <c r="G160" i="3"/>
  <c r="F160" i="3"/>
  <c r="F162" i="3"/>
  <c r="G162" i="3"/>
  <c r="H68" i="3"/>
  <c r="G68" i="3"/>
  <c r="F68" i="3"/>
  <c r="O143" i="3"/>
  <c r="N143" i="3"/>
  <c r="G159" i="3"/>
  <c r="F159" i="3"/>
  <c r="G140" i="3"/>
  <c r="F140" i="3"/>
  <c r="O166" i="3"/>
  <c r="N166" i="3"/>
  <c r="O147" i="3"/>
  <c r="N147" i="3"/>
  <c r="O176" i="3"/>
  <c r="N176" i="3"/>
  <c r="G179" i="3"/>
  <c r="F179" i="3"/>
  <c r="G165" i="3"/>
  <c r="F165" i="3"/>
  <c r="G173" i="3"/>
  <c r="F173" i="3"/>
  <c r="N195" i="3"/>
  <c r="O195" i="3"/>
  <c r="O162" i="3"/>
  <c r="N162" i="3"/>
  <c r="O165" i="3"/>
  <c r="N165" i="3"/>
  <c r="O171" i="3"/>
  <c r="N171" i="3"/>
  <c r="N146" i="3"/>
  <c r="O146" i="3"/>
  <c r="D198" i="3"/>
  <c r="L184" i="3"/>
  <c r="O140" i="3"/>
  <c r="N140" i="3"/>
  <c r="O173" i="3"/>
  <c r="N173" i="3"/>
  <c r="O163" i="3"/>
  <c r="N163" i="3"/>
  <c r="G193" i="3"/>
  <c r="F193" i="3"/>
  <c r="O175" i="3"/>
  <c r="N175" i="3"/>
  <c r="F167" i="3"/>
  <c r="G167" i="3"/>
  <c r="G192" i="3"/>
  <c r="F192" i="3"/>
  <c r="O228" i="3" l="1"/>
  <c r="N228" i="3"/>
  <c r="O158" i="3"/>
  <c r="N158" i="3"/>
  <c r="F156" i="3"/>
  <c r="G156" i="3"/>
  <c r="O198" i="3"/>
  <c r="N198" i="3"/>
  <c r="G198" i="3"/>
  <c r="F198" i="3"/>
  <c r="O184" i="3"/>
  <c r="N184" i="3"/>
  <c r="O155" i="3"/>
  <c r="N155" i="3"/>
  <c r="M157" i="3"/>
  <c r="P92" i="3"/>
  <c r="N92" i="3"/>
  <c r="O92" i="3"/>
  <c r="O156" i="3"/>
  <c r="N156" i="3"/>
  <c r="O27" i="3"/>
  <c r="N27" i="3"/>
  <c r="P27" i="3"/>
  <c r="G158" i="3"/>
  <c r="F158" i="3"/>
  <c r="E157" i="3"/>
  <c r="H92" i="3"/>
  <c r="G92" i="3"/>
  <c r="F92" i="3"/>
  <c r="G184" i="3"/>
  <c r="F184" i="3"/>
  <c r="J157" i="3"/>
  <c r="G155" i="3"/>
  <c r="F155" i="3"/>
  <c r="K157" i="3"/>
  <c r="O157" i="3" l="1"/>
  <c r="N157" i="3"/>
  <c r="F157" i="3"/>
  <c r="G157" i="3"/>
  <c r="C100" i="2" l="1"/>
  <c r="B100" i="2"/>
  <c r="J99" i="2"/>
  <c r="D62" i="2"/>
  <c r="J61" i="2"/>
  <c r="J56" i="2"/>
  <c r="E56" i="2"/>
  <c r="D56" i="2"/>
  <c r="C56" i="2"/>
  <c r="B56" i="2"/>
  <c r="J55" i="2"/>
  <c r="C50" i="2"/>
  <c r="B50" i="2"/>
  <c r="J49" i="2"/>
  <c r="L12" i="2"/>
  <c r="J12" i="2"/>
  <c r="H12" i="2"/>
  <c r="C12" i="2"/>
  <c r="J11" i="2"/>
  <c r="M12" i="2"/>
  <c r="L62" i="2"/>
  <c r="K62" i="2"/>
  <c r="J62" i="2"/>
  <c r="G6" i="2"/>
  <c r="F6" i="2"/>
  <c r="E100" i="2"/>
  <c r="C62" i="2"/>
  <c r="B62" i="2"/>
  <c r="J5" i="2"/>
  <c r="N22" i="2" l="1"/>
  <c r="O22" i="2"/>
  <c r="O25" i="2"/>
  <c r="N25" i="2"/>
  <c r="P7" i="2"/>
  <c r="O7" i="2"/>
  <c r="N7" i="2"/>
  <c r="E23" i="2"/>
  <c r="P12" i="2"/>
  <c r="O12" i="2"/>
  <c r="N12" i="2"/>
  <c r="G56" i="2"/>
  <c r="F56" i="2"/>
  <c r="H56" i="2"/>
  <c r="D12" i="2"/>
  <c r="D100" i="2"/>
  <c r="G100" i="2" s="1"/>
  <c r="E62" i="2"/>
  <c r="H100" i="2"/>
  <c r="H6" i="2"/>
  <c r="K12" i="2"/>
  <c r="J100" i="2"/>
  <c r="J50" i="2"/>
  <c r="K100" i="2"/>
  <c r="K50" i="2"/>
  <c r="K56" i="2"/>
  <c r="L100" i="2"/>
  <c r="L50" i="2"/>
  <c r="L56" i="2"/>
  <c r="D50" i="2"/>
  <c r="M100" i="2"/>
  <c r="M50" i="2"/>
  <c r="P6" i="2"/>
  <c r="M56" i="2"/>
  <c r="O6" i="2"/>
  <c r="M62" i="2"/>
  <c r="E50" i="2"/>
  <c r="N6" i="2"/>
  <c r="B12" i="2"/>
  <c r="O34" i="2" l="1"/>
  <c r="N34" i="2"/>
  <c r="P34" i="2"/>
  <c r="L73" i="2"/>
  <c r="L97" i="2"/>
  <c r="P13" i="2"/>
  <c r="O13" i="2"/>
  <c r="N13" i="2"/>
  <c r="P22" i="2"/>
  <c r="P15" i="2"/>
  <c r="P25" i="2"/>
  <c r="P33" i="2"/>
  <c r="H22" i="2"/>
  <c r="E47" i="2"/>
  <c r="C97" i="2"/>
  <c r="F8" i="2"/>
  <c r="G8" i="2"/>
  <c r="L47" i="2"/>
  <c r="O15" i="2"/>
  <c r="N15" i="2"/>
  <c r="H103" i="2"/>
  <c r="N40" i="2"/>
  <c r="P40" i="2"/>
  <c r="O40" i="2"/>
  <c r="P46" i="2"/>
  <c r="O46" i="2"/>
  <c r="N46" i="2"/>
  <c r="H102" i="2"/>
  <c r="D73" i="2"/>
  <c r="P35" i="2"/>
  <c r="O35" i="2"/>
  <c r="N35" i="2"/>
  <c r="P18" i="2"/>
  <c r="O18" i="2"/>
  <c r="N18" i="2"/>
  <c r="L23" i="2"/>
  <c r="P28" i="2"/>
  <c r="O28" i="2"/>
  <c r="N28" i="2"/>
  <c r="O14" i="2"/>
  <c r="P14" i="2"/>
  <c r="N14" i="2"/>
  <c r="P8" i="2"/>
  <c r="O8" i="2"/>
  <c r="N8" i="2"/>
  <c r="C73" i="2"/>
  <c r="O32" i="2"/>
  <c r="P32" i="2"/>
  <c r="N32" i="2"/>
  <c r="N30" i="2"/>
  <c r="P30" i="2"/>
  <c r="O30" i="2"/>
  <c r="J23" i="2"/>
  <c r="P16" i="2"/>
  <c r="O16" i="2"/>
  <c r="N16" i="2"/>
  <c r="K73" i="2"/>
  <c r="H7" i="2"/>
  <c r="F7" i="2"/>
  <c r="G7" i="2"/>
  <c r="H37" i="2"/>
  <c r="H46" i="2"/>
  <c r="H25" i="2"/>
  <c r="H42" i="2"/>
  <c r="H15" i="2"/>
  <c r="H18" i="2"/>
  <c r="H19" i="2"/>
  <c r="H28" i="2"/>
  <c r="H29" i="2"/>
  <c r="H17" i="2"/>
  <c r="H20" i="2"/>
  <c r="H35" i="2"/>
  <c r="H31" i="2"/>
  <c r="H34" i="2"/>
  <c r="H30" i="2"/>
  <c r="H24" i="2"/>
  <c r="H45" i="2"/>
  <c r="H40" i="2"/>
  <c r="H38" i="2"/>
  <c r="H27" i="2"/>
  <c r="H8" i="2"/>
  <c r="H26" i="2"/>
  <c r="H41" i="2"/>
  <c r="H14" i="2"/>
  <c r="H36" i="2"/>
  <c r="H16" i="2"/>
  <c r="H39" i="2"/>
  <c r="H21" i="2"/>
  <c r="H44" i="2"/>
  <c r="H32" i="2"/>
  <c r="J47" i="2"/>
  <c r="P45" i="2"/>
  <c r="O45" i="2"/>
  <c r="N45" i="2"/>
  <c r="K97" i="2"/>
  <c r="P38" i="2"/>
  <c r="O38" i="2"/>
  <c r="N38" i="2"/>
  <c r="H43" i="2"/>
  <c r="G9" i="2"/>
  <c r="H9" i="2"/>
  <c r="F9" i="2"/>
  <c r="O21" i="2"/>
  <c r="N21" i="2"/>
  <c r="P21" i="2"/>
  <c r="H33" i="2"/>
  <c r="N33" i="2"/>
  <c r="O33" i="2"/>
  <c r="H58" i="2"/>
  <c r="G58" i="2"/>
  <c r="F58" i="2"/>
  <c r="P31" i="2"/>
  <c r="O31" i="2"/>
  <c r="N31" i="2"/>
  <c r="G57" i="2"/>
  <c r="F57" i="2"/>
  <c r="H57" i="2"/>
  <c r="H13" i="2"/>
  <c r="P36" i="2"/>
  <c r="O36" i="2"/>
  <c r="N36" i="2"/>
  <c r="P41" i="2"/>
  <c r="O41" i="2"/>
  <c r="N41" i="2"/>
  <c r="P42" i="2"/>
  <c r="O42" i="2"/>
  <c r="N42" i="2"/>
  <c r="B73" i="2"/>
  <c r="O24" i="2"/>
  <c r="P24" i="2"/>
  <c r="N24" i="2"/>
  <c r="M23" i="2"/>
  <c r="J73" i="2"/>
  <c r="P9" i="2"/>
  <c r="O9" i="2"/>
  <c r="N9" i="2"/>
  <c r="O39" i="2"/>
  <c r="N39" i="2"/>
  <c r="P39" i="2"/>
  <c r="O44" i="2"/>
  <c r="N44" i="2"/>
  <c r="P44" i="2"/>
  <c r="H101" i="2"/>
  <c r="B97" i="2"/>
  <c r="P17" i="2"/>
  <c r="O17" i="2"/>
  <c r="M47" i="2"/>
  <c r="N17" i="2"/>
  <c r="P26" i="2"/>
  <c r="O26" i="2"/>
  <c r="N26" i="2"/>
  <c r="H59" i="2"/>
  <c r="G59" i="2"/>
  <c r="F59" i="2"/>
  <c r="P19" i="2"/>
  <c r="O19" i="2"/>
  <c r="N19" i="2"/>
  <c r="P37" i="2"/>
  <c r="O37" i="2"/>
  <c r="N37" i="2"/>
  <c r="C47" i="2"/>
  <c r="C23" i="2"/>
  <c r="P43" i="2"/>
  <c r="O43" i="2"/>
  <c r="N43" i="2"/>
  <c r="J97" i="2"/>
  <c r="D97" i="2"/>
  <c r="P27" i="2"/>
  <c r="O27" i="2"/>
  <c r="N27" i="2"/>
  <c r="P29" i="2"/>
  <c r="O29" i="2"/>
  <c r="N29" i="2"/>
  <c r="N20" i="2"/>
  <c r="P20" i="2"/>
  <c r="O20" i="2"/>
  <c r="H62" i="2"/>
  <c r="G62" i="2"/>
  <c r="F62" i="2"/>
  <c r="F100" i="2"/>
  <c r="G12" i="2"/>
  <c r="F12" i="2"/>
  <c r="H23" i="2"/>
  <c r="H50" i="2"/>
  <c r="F50" i="2"/>
  <c r="G50" i="2"/>
  <c r="P62" i="2"/>
  <c r="O62" i="2"/>
  <c r="N62" i="2"/>
  <c r="P56" i="2"/>
  <c r="O56" i="2"/>
  <c r="N56" i="2"/>
  <c r="P50" i="2"/>
  <c r="O50" i="2"/>
  <c r="N50" i="2"/>
  <c r="P100" i="2"/>
  <c r="O100" i="2"/>
  <c r="N100" i="2"/>
  <c r="H85" i="2" l="1"/>
  <c r="G85" i="2"/>
  <c r="F85" i="2"/>
  <c r="H67" i="2"/>
  <c r="G67" i="2"/>
  <c r="F67" i="2"/>
  <c r="E97" i="2"/>
  <c r="G22" i="2"/>
  <c r="F22" i="2"/>
  <c r="B47" i="2"/>
  <c r="G72" i="2"/>
  <c r="H72" i="2"/>
  <c r="F72" i="2"/>
  <c r="H87" i="2"/>
  <c r="G87" i="2"/>
  <c r="F87" i="2"/>
  <c r="G45" i="2"/>
  <c r="F45" i="2"/>
  <c r="G101" i="2"/>
  <c r="F101" i="2"/>
  <c r="H68" i="2"/>
  <c r="G68" i="2"/>
  <c r="F68" i="2"/>
  <c r="H70" i="2"/>
  <c r="G70" i="2"/>
  <c r="F70" i="2"/>
  <c r="H71" i="2"/>
  <c r="G71" i="2"/>
  <c r="F71" i="2"/>
  <c r="P52" i="2"/>
  <c r="O52" i="2"/>
  <c r="N52" i="2"/>
  <c r="G42" i="2"/>
  <c r="F42" i="2"/>
  <c r="P65" i="2"/>
  <c r="O65" i="2"/>
  <c r="N65" i="2"/>
  <c r="G27" i="2"/>
  <c r="F27" i="2"/>
  <c r="O53" i="2"/>
  <c r="N53" i="2"/>
  <c r="P53" i="2"/>
  <c r="P75" i="2"/>
  <c r="O75" i="2"/>
  <c r="N75" i="2"/>
  <c r="F25" i="2"/>
  <c r="G25" i="2"/>
  <c r="G102" i="2"/>
  <c r="F102" i="2"/>
  <c r="H92" i="2"/>
  <c r="G92" i="2"/>
  <c r="F92" i="2"/>
  <c r="H90" i="2"/>
  <c r="G90" i="2"/>
  <c r="F90" i="2"/>
  <c r="H63" i="2"/>
  <c r="G63" i="2"/>
  <c r="F63" i="2"/>
  <c r="H53" i="2"/>
  <c r="G53" i="2"/>
  <c r="F53" i="2"/>
  <c r="G103" i="2"/>
  <c r="F103" i="2"/>
  <c r="H80" i="2"/>
  <c r="G80" i="2"/>
  <c r="F80" i="2"/>
  <c r="P80" i="2"/>
  <c r="N80" i="2"/>
  <c r="O80" i="2"/>
  <c r="P102" i="2"/>
  <c r="O102" i="2"/>
  <c r="N102" i="2"/>
  <c r="G20" i="2"/>
  <c r="F20" i="2"/>
  <c r="H81" i="2"/>
  <c r="G81" i="2"/>
  <c r="F81" i="2"/>
  <c r="P101" i="2"/>
  <c r="O101" i="2"/>
  <c r="N101" i="2"/>
  <c r="K23" i="2"/>
  <c r="P96" i="2"/>
  <c r="O96" i="2"/>
  <c r="N96" i="2"/>
  <c r="F51" i="2"/>
  <c r="H51" i="2"/>
  <c r="G51" i="2"/>
  <c r="G21" i="2"/>
  <c r="F21" i="2"/>
  <c r="G30" i="2"/>
  <c r="F30" i="2"/>
  <c r="H93" i="2"/>
  <c r="G93" i="2"/>
  <c r="F93" i="2"/>
  <c r="P82" i="2"/>
  <c r="O82" i="2"/>
  <c r="N82" i="2"/>
  <c r="G15" i="2"/>
  <c r="F15" i="2"/>
  <c r="H77" i="2"/>
  <c r="G77" i="2"/>
  <c r="F77" i="2"/>
  <c r="N58" i="2"/>
  <c r="P58" i="2"/>
  <c r="O58" i="2"/>
  <c r="G37" i="2"/>
  <c r="F37" i="2"/>
  <c r="P90" i="2"/>
  <c r="O90" i="2"/>
  <c r="N90" i="2"/>
  <c r="P95" i="2"/>
  <c r="O95" i="2"/>
  <c r="N95" i="2"/>
  <c r="H52" i="2"/>
  <c r="G52" i="2"/>
  <c r="F52" i="2"/>
  <c r="H83" i="2"/>
  <c r="G83" i="2"/>
  <c r="F83" i="2"/>
  <c r="O76" i="2"/>
  <c r="P76" i="2"/>
  <c r="N76" i="2"/>
  <c r="P68" i="2"/>
  <c r="O68" i="2"/>
  <c r="N68" i="2"/>
  <c r="G28" i="2"/>
  <c r="F28" i="2"/>
  <c r="G40" i="2"/>
  <c r="F40" i="2"/>
  <c r="G66" i="2"/>
  <c r="F66" i="2"/>
  <c r="H66" i="2"/>
  <c r="F34" i="2"/>
  <c r="G34" i="2"/>
  <c r="H82" i="2"/>
  <c r="G82" i="2"/>
  <c r="F82" i="2"/>
  <c r="G76" i="2"/>
  <c r="F76" i="2"/>
  <c r="H76" i="2"/>
  <c r="P85" i="2"/>
  <c r="O85" i="2"/>
  <c r="N85" i="2"/>
  <c r="P78" i="2"/>
  <c r="O78" i="2"/>
  <c r="N78" i="2"/>
  <c r="P103" i="2"/>
  <c r="O103" i="2"/>
  <c r="N103" i="2"/>
  <c r="K47" i="2"/>
  <c r="P93" i="2"/>
  <c r="O93" i="2"/>
  <c r="N93" i="2"/>
  <c r="P88" i="2"/>
  <c r="O88" i="2"/>
  <c r="N88" i="2"/>
  <c r="G18" i="2"/>
  <c r="F18" i="2"/>
  <c r="G33" i="2"/>
  <c r="F33" i="2"/>
  <c r="H78" i="2"/>
  <c r="F78" i="2"/>
  <c r="G78" i="2"/>
  <c r="G86" i="2"/>
  <c r="F86" i="2"/>
  <c r="H86" i="2"/>
  <c r="N77" i="2"/>
  <c r="P77" i="2"/>
  <c r="O77" i="2"/>
  <c r="D47" i="2"/>
  <c r="G17" i="2"/>
  <c r="F17" i="2"/>
  <c r="H65" i="2"/>
  <c r="G65" i="2"/>
  <c r="F65" i="2"/>
  <c r="P86" i="2"/>
  <c r="O86" i="2"/>
  <c r="N86" i="2"/>
  <c r="F13" i="2"/>
  <c r="G13" i="2"/>
  <c r="P70" i="2"/>
  <c r="O70" i="2"/>
  <c r="N70" i="2"/>
  <c r="P71" i="2"/>
  <c r="O71" i="2"/>
  <c r="N71" i="2"/>
  <c r="G31" i="2"/>
  <c r="F31" i="2"/>
  <c r="G43" i="2"/>
  <c r="F43" i="2"/>
  <c r="H75" i="2"/>
  <c r="F75" i="2"/>
  <c r="G75" i="2"/>
  <c r="G96" i="2"/>
  <c r="F96" i="2"/>
  <c r="H96" i="2"/>
  <c r="P81" i="2"/>
  <c r="O81" i="2"/>
  <c r="N81" i="2"/>
  <c r="G26" i="2"/>
  <c r="F26" i="2"/>
  <c r="H88" i="2"/>
  <c r="G88" i="2"/>
  <c r="F88" i="2"/>
  <c r="H79" i="2"/>
  <c r="G79" i="2"/>
  <c r="F79" i="2"/>
  <c r="P51" i="2"/>
  <c r="O51" i="2"/>
  <c r="N51" i="2"/>
  <c r="O63" i="2"/>
  <c r="N63" i="2"/>
  <c r="P63" i="2"/>
  <c r="P91" i="2"/>
  <c r="O91" i="2"/>
  <c r="N91" i="2"/>
  <c r="P83" i="2"/>
  <c r="O83" i="2"/>
  <c r="N83" i="2"/>
  <c r="P64" i="2"/>
  <c r="O64" i="2"/>
  <c r="N64" i="2"/>
  <c r="G35" i="2"/>
  <c r="F35" i="2"/>
  <c r="F36" i="2"/>
  <c r="G36" i="2"/>
  <c r="H91" i="2"/>
  <c r="G91" i="2"/>
  <c r="F91" i="2"/>
  <c r="H89" i="2"/>
  <c r="G89" i="2"/>
  <c r="F89" i="2"/>
  <c r="G44" i="2"/>
  <c r="F44" i="2"/>
  <c r="N87" i="2"/>
  <c r="P87" i="2"/>
  <c r="O87" i="2"/>
  <c r="G32" i="2"/>
  <c r="F32" i="2"/>
  <c r="G16" i="2"/>
  <c r="F16" i="2"/>
  <c r="H69" i="2"/>
  <c r="G69" i="2"/>
  <c r="F69" i="2"/>
  <c r="P69" i="2"/>
  <c r="O69" i="2"/>
  <c r="N69" i="2"/>
  <c r="P74" i="2"/>
  <c r="O74" i="2"/>
  <c r="N74" i="2"/>
  <c r="M73" i="2"/>
  <c r="F46" i="2"/>
  <c r="G46" i="2"/>
  <c r="H64" i="2"/>
  <c r="G64" i="2"/>
  <c r="F64" i="2"/>
  <c r="G14" i="2"/>
  <c r="F14" i="2"/>
  <c r="P79" i="2"/>
  <c r="O79" i="2"/>
  <c r="N79" i="2"/>
  <c r="P84" i="2"/>
  <c r="O84" i="2"/>
  <c r="N84" i="2"/>
  <c r="D23" i="2"/>
  <c r="G24" i="2"/>
  <c r="F24" i="2"/>
  <c r="G19" i="2"/>
  <c r="F19" i="2"/>
  <c r="E73" i="2"/>
  <c r="H74" i="2"/>
  <c r="G74" i="2"/>
  <c r="F74" i="2"/>
  <c r="B23" i="2"/>
  <c r="P66" i="2"/>
  <c r="O66" i="2"/>
  <c r="N66" i="2"/>
  <c r="H95" i="2"/>
  <c r="G95" i="2"/>
  <c r="F95" i="2"/>
  <c r="P89" i="2"/>
  <c r="O89" i="2"/>
  <c r="N89" i="2"/>
  <c r="P94" i="2"/>
  <c r="O94" i="2"/>
  <c r="N94" i="2"/>
  <c r="G38" i="2"/>
  <c r="F38" i="2"/>
  <c r="G29" i="2"/>
  <c r="F29" i="2"/>
  <c r="H84" i="2"/>
  <c r="G84" i="2"/>
  <c r="F84" i="2"/>
  <c r="P92" i="2"/>
  <c r="O92" i="2"/>
  <c r="N92" i="2"/>
  <c r="P59" i="2"/>
  <c r="O59" i="2"/>
  <c r="N59" i="2"/>
  <c r="P57" i="2"/>
  <c r="O57" i="2"/>
  <c r="N57" i="2"/>
  <c r="P72" i="2"/>
  <c r="O72" i="2"/>
  <c r="N72" i="2"/>
  <c r="N67" i="2"/>
  <c r="M97" i="2"/>
  <c r="O67" i="2"/>
  <c r="P67" i="2"/>
  <c r="G41" i="2"/>
  <c r="F41" i="2"/>
  <c r="G39" i="2"/>
  <c r="F39" i="2"/>
  <c r="H94" i="2"/>
  <c r="G94" i="2"/>
  <c r="F94" i="2"/>
  <c r="P47" i="2"/>
  <c r="O47" i="2"/>
  <c r="N47" i="2"/>
  <c r="P23" i="2"/>
  <c r="O23" i="2"/>
  <c r="N23" i="2"/>
  <c r="H47" i="2"/>
  <c r="G47" i="2"/>
  <c r="F47" i="2"/>
  <c r="N97" i="2" l="1"/>
  <c r="P97" i="2"/>
  <c r="O97" i="2"/>
  <c r="F23" i="2"/>
  <c r="G23" i="2"/>
  <c r="P73" i="2"/>
  <c r="O73" i="2"/>
  <c r="N73" i="2"/>
  <c r="H97" i="2"/>
  <c r="G97" i="2"/>
  <c r="F97" i="2"/>
  <c r="H73" i="2"/>
  <c r="G73" i="2"/>
  <c r="F73" i="2"/>
</calcChain>
</file>

<file path=xl/sharedStrings.xml><?xml version="1.0" encoding="utf-8"?>
<sst xmlns="http://schemas.openxmlformats.org/spreadsheetml/2006/main" count="464" uniqueCount="116">
  <si>
    <t>Indicadores Turísticos Tenerife</t>
  </si>
  <si>
    <t>Fuente: Encuestas de Alojamientos Turístico ISTAC</t>
  </si>
  <si>
    <t>Viajeros entrados en hoteles y apartamentos. Indicadores de capacidad. Indicadores de ocupación y de rentabilidad.</t>
  </si>
  <si>
    <t>Viajeros entrados en establecimientos alojativos (hoteles y apartamentos)</t>
  </si>
  <si>
    <t>Total (hotel + apartamento)</t>
  </si>
  <si>
    <t>Hoteles</t>
  </si>
  <si>
    <t>5 estrellas</t>
  </si>
  <si>
    <t>4 estrellas</t>
  </si>
  <si>
    <t>3 estrellas</t>
  </si>
  <si>
    <t>2 estrellas</t>
  </si>
  <si>
    <t>1 estrella</t>
  </si>
  <si>
    <t>Apartamentos</t>
  </si>
  <si>
    <t>4, 5 estrellas</t>
  </si>
  <si>
    <t>nd: dato no disponible ya que en algunos meses no se ha publicado el dato desagregado por tipología y categoría alojativa</t>
  </si>
  <si>
    <t>Viajeros entrados en establecimientos alojativos (hoteles y apartamentos) según lugar de residencia</t>
  </si>
  <si>
    <t>Total lugares de residencia</t>
  </si>
  <si>
    <t>Total residentes en España</t>
  </si>
  <si>
    <t>Canarias</t>
  </si>
  <si>
    <t>Residentes en Tenerife</t>
  </si>
  <si>
    <t>Resto Canarias</t>
  </si>
  <si>
    <t>Resto de España</t>
  </si>
  <si>
    <t>Total residentes en el extranjero</t>
  </si>
  <si>
    <t>Alemania</t>
  </si>
  <si>
    <t>Austria</t>
  </si>
  <si>
    <t>Canada</t>
  </si>
  <si>
    <t>Dinamarca</t>
  </si>
  <si>
    <t>Estados Unidos</t>
  </si>
  <si>
    <t>Finlandia</t>
  </si>
  <si>
    <t>Luxemburgo</t>
  </si>
  <si>
    <t>Reino Unido</t>
  </si>
  <si>
    <t>Francia</t>
  </si>
  <si>
    <t>Países Bajos</t>
  </si>
  <si>
    <t>Bélgica</t>
  </si>
  <si>
    <t>Irlanda</t>
  </si>
  <si>
    <t>Islandia</t>
  </si>
  <si>
    <t>Italia</t>
  </si>
  <si>
    <t>Noruega</t>
  </si>
  <si>
    <t>Suecia</t>
  </si>
  <si>
    <t>República Checa</t>
  </si>
  <si>
    <t>Hungría</t>
  </si>
  <si>
    <t>Portugal</t>
  </si>
  <si>
    <t>Lituania</t>
  </si>
  <si>
    <t>Rumania</t>
  </si>
  <si>
    <t>Polonia</t>
  </si>
  <si>
    <t>Suiza</t>
  </si>
  <si>
    <t>Rusia</t>
  </si>
  <si>
    <t>Otros países</t>
  </si>
  <si>
    <t>Viajeros entrados en establecimientos alojativos (hoteles y apartamentos) según municipio de alojamiento</t>
  </si>
  <si>
    <t>Total municipios de alojamiento</t>
  </si>
  <si>
    <t>Adeje</t>
  </si>
  <si>
    <t>Arona</t>
  </si>
  <si>
    <t>Granadilla de Abona</t>
  </si>
  <si>
    <t>Puerto de la Cruz</t>
  </si>
  <si>
    <t>San Miguel de Abona</t>
  </si>
  <si>
    <t>Santa Cruz de Tenerife</t>
  </si>
  <si>
    <t>San Cristóbal de La Laguna</t>
  </si>
  <si>
    <t>Santiago del Teide</t>
  </si>
  <si>
    <t>Guía de Isora</t>
  </si>
  <si>
    <t>Resto de municipios de Tenerife</t>
  </si>
  <si>
    <t>Pernoctaciones en establecimientos alojativos (hoteles y apartamentos)</t>
  </si>
  <si>
    <t>Pernoctaciones en establecimientos alojativos (hoteles y apartamentos) según lugar de residencia</t>
  </si>
  <si>
    <t>Pernoctaciones en establecimientos alojativos (hoteles y apartamentos) según municipio de alojamiento</t>
  </si>
  <si>
    <t>Estancia media en establecimientos alojativos (hoteles y apartamentos) (en días)</t>
  </si>
  <si>
    <r>
      <t>Estancia media  según lugar de residencia</t>
    </r>
    <r>
      <rPr>
        <sz val="12"/>
        <color theme="1"/>
        <rFont val="Calibri"/>
        <family val="2"/>
        <scheme val="minor"/>
      </rPr>
      <t xml:space="preserve"> (en días)</t>
    </r>
  </si>
  <si>
    <t>Resto España</t>
  </si>
  <si>
    <r>
      <t>Estancia media  según municipio de alojamiento</t>
    </r>
    <r>
      <rPr>
        <sz val="12"/>
        <color theme="1"/>
        <rFont val="Calibri"/>
        <family val="2"/>
        <scheme val="minor"/>
      </rPr>
      <t xml:space="preserve"> (en días)</t>
    </r>
  </si>
  <si>
    <t>Tasas de ocupación por plaza en establecimientos alojativos (hoteles y apartamentos)</t>
  </si>
  <si>
    <t>Tasas de ocupación según municipio de alojamiento</t>
  </si>
  <si>
    <t>Indicadores de rentabilidad alojativa (hoteles y apartamentos)</t>
  </si>
  <si>
    <t>Ingresos totales según tipología y categoría alojativa</t>
  </si>
  <si>
    <t>Ingresos totales según municipio del alojamiento</t>
  </si>
  <si>
    <t>Tarifa media diaria (ADR) según tipología y categoría alojativa</t>
  </si>
  <si>
    <t>Tarifa media diaria (ADR) según municipio del alojamiento</t>
  </si>
  <si>
    <t>Resto de Tenerife</t>
  </si>
  <si>
    <t>Ingresos por habitación disponible (RevPAR) según tipología y categoría alojativa</t>
  </si>
  <si>
    <t>Ingresos por habitación disponible (RevPAR) según municipio del alojamiento</t>
  </si>
  <si>
    <t>Establecimientos abiertos y plazas ofertadas</t>
  </si>
  <si>
    <t>Número de establecimientos abiertos por tipología y categoría</t>
  </si>
  <si>
    <t>Número de establecimientos abiertos por municipio</t>
  </si>
  <si>
    <t>Número de plazas por tipología y categoría</t>
  </si>
  <si>
    <t>Número de plazas ofertadas por municipio</t>
  </si>
  <si>
    <t>Fuente: Encuestas de Alojamientos Turístico ISTAC. Elaboración Turismo de Tenerife</t>
  </si>
  <si>
    <t>Fuente: Estadísticas de tráfico aéreo - AENA</t>
  </si>
  <si>
    <t>Pasajeros llegados a los aeropuertos de Tenerife</t>
  </si>
  <si>
    <t>Pasajeros llegados a los aeropuertos de Tenerife según tipo de servicio</t>
  </si>
  <si>
    <t>Total llegadas</t>
  </si>
  <si>
    <t>llegadas regulares</t>
  </si>
  <si>
    <t>llegadas no regulares</t>
  </si>
  <si>
    <t>Pasajeros llegados a los aeropuertos de Tenerife procedencia del vuelo</t>
  </si>
  <si>
    <t>Procedencia del vuelo</t>
  </si>
  <si>
    <t>Total</t>
  </si>
  <si>
    <t>España</t>
  </si>
  <si>
    <t>aeropuertos insulares</t>
  </si>
  <si>
    <t>aeropuertos peninsulares</t>
  </si>
  <si>
    <t>Extranjero</t>
  </si>
  <si>
    <t>Belgica</t>
  </si>
  <si>
    <t>Holanda</t>
  </si>
  <si>
    <t>Países Nórdicos</t>
  </si>
  <si>
    <t>Federacion Rusa</t>
  </si>
  <si>
    <t>Republica Checa</t>
  </si>
  <si>
    <t>Estonia</t>
  </si>
  <si>
    <t>Hungria</t>
  </si>
  <si>
    <t>Letonia</t>
  </si>
  <si>
    <t>Marruecos</t>
  </si>
  <si>
    <t>Ucrania</t>
  </si>
  <si>
    <t>Venezuela</t>
  </si>
  <si>
    <t>Resto países</t>
  </si>
  <si>
    <t>Pasajeros llegados a los aeropuertos de Tenerife según aeropuerto de llegada</t>
  </si>
  <si>
    <t>Tenerife Norte - Los Rodeos</t>
  </si>
  <si>
    <t>Tenerife Sur - Reina Sofía</t>
  </si>
  <si>
    <t>Operaciones de llegada a los aeropuertos de Tenerife según tipo de servicio</t>
  </si>
  <si>
    <t>Operaciones de llegada a los aeropuertos de Tenerife según procedencia del vuelo</t>
  </si>
  <si>
    <t>Operaciones de llegada a los aeropuertos de Tenerife según aeropuerto de llegada</t>
  </si>
  <si>
    <t>Fuente: AENA. Elaboración Turismo de Tenerife</t>
  </si>
  <si>
    <t>febrero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</si>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</sst>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#,##0.0"/>
    <numFmt numFmtId="167" formatCode="#,##0\ &quot;€&quot;"/>
    <numFmt numFmtId="168" formatCode="#,##0.0\ &quot;€&quot;"/>
    <numFmt numFmtId="169" formatCode="#,##0.00\ &quot;€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147DFC"/>
      <name val="Calibri"/>
      <family val="2"/>
      <scheme val="minor"/>
    </font>
    <font>
      <sz val="11"/>
      <color rgb="FF147DFC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FACCB"/>
      <name val="Calibri"/>
      <family val="2"/>
      <scheme val="minor"/>
    </font>
    <font>
      <sz val="11"/>
      <color rgb="FF0FACCB"/>
      <name val="Calibri"/>
      <family val="2"/>
      <scheme val="minor"/>
    </font>
    <font>
      <b/>
      <sz val="11"/>
      <color rgb="FFE29700"/>
      <name val="Calibri"/>
      <family val="2"/>
      <scheme val="minor"/>
    </font>
    <font>
      <sz val="11"/>
      <color rgb="FFE297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666633"/>
      <name val="Calibri"/>
      <family val="2"/>
      <scheme val="minor"/>
    </font>
    <font>
      <sz val="11"/>
      <color rgb="FF66663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79057"/>
      <name val="Calibri"/>
      <family val="2"/>
      <scheme val="minor"/>
    </font>
    <font>
      <sz val="11"/>
      <color rgb="FFF79057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D8767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CD1FE"/>
        <bgColor indexed="64"/>
      </patternFill>
    </fill>
    <fill>
      <patternFill patternType="solid">
        <fgColor rgb="FFB1EDF9"/>
        <bgColor indexed="64"/>
      </patternFill>
    </fill>
    <fill>
      <patternFill patternType="solid">
        <fgColor rgb="FFB1F6F9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1BF7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B7F"/>
        <bgColor indexed="64"/>
      </patternFill>
    </fill>
  </fills>
  <borders count="141">
    <border>
      <left/>
      <right/>
      <top/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rgb="FFACD1FE"/>
      </left>
      <right style="hair">
        <color rgb="FFACD1FE"/>
      </right>
      <top/>
      <bottom style="hair">
        <color rgb="FFACD1FE"/>
      </bottom>
      <diagonal/>
    </border>
    <border>
      <left style="hair">
        <color rgb="FFACD1FE"/>
      </left>
      <right style="hair">
        <color rgb="FFACD1FE"/>
      </right>
      <top style="hair">
        <color rgb="FFACD1FE"/>
      </top>
      <bottom/>
      <diagonal/>
    </border>
    <border>
      <left style="hair">
        <color rgb="FFACD1FE"/>
      </left>
      <right style="hair">
        <color rgb="FFACD1FE"/>
      </right>
      <top style="hair">
        <color rgb="FFACD1FE"/>
      </top>
      <bottom style="hair">
        <color rgb="FFACD1FE"/>
      </bottom>
      <diagonal/>
    </border>
    <border>
      <left style="hair">
        <color rgb="FFACD1FE"/>
      </left>
      <right style="hair">
        <color rgb="FFACD1FE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ACD1FE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ACD1FE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rgb="FF0070C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rgb="FF0070C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hair">
        <color rgb="FF0070C0"/>
      </right>
      <top style="thin">
        <color theme="0" tint="-0.24994659260841701"/>
      </top>
      <bottom/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hair">
        <color rgb="FF0FACCB"/>
      </left>
      <right style="hair">
        <color rgb="FF0FACCB"/>
      </right>
      <top/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ACD1FE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 style="hair">
        <color rgb="FF0FACCB"/>
      </top>
      <bottom style="hair">
        <color rgb="FF0FACCB"/>
      </bottom>
      <diagonal/>
    </border>
    <border>
      <left style="hair">
        <color rgb="FF0FACCB"/>
      </left>
      <right style="hair">
        <color rgb="FF0FACCB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0FACCB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0FACCB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 style="dashed">
        <color theme="0" tint="-0.34998626667073579"/>
      </left>
      <right/>
      <top/>
      <bottom style="dashed">
        <color theme="0" tint="-0.34998626667073579"/>
      </bottom>
      <diagonal/>
    </border>
    <border>
      <left style="hair">
        <color rgb="FFE29700"/>
      </left>
      <right style="hair">
        <color rgb="FFE29700"/>
      </right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/>
      <top style="dashed">
        <color theme="0" tint="-0.34998626667073579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 style="hair">
        <color rgb="FFE29700"/>
      </top>
      <bottom style="hair">
        <color rgb="FFE29700"/>
      </bottom>
      <diagonal/>
    </border>
    <border>
      <left style="hair">
        <color rgb="FFE29700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rgb="FFE29700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rgb="FFE29700"/>
      </bottom>
      <diagonal/>
    </border>
    <border>
      <left style="hair">
        <color rgb="FFE29700"/>
      </left>
      <right style="hair">
        <color rgb="FFE29700"/>
      </right>
      <top/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hair">
        <color rgb="FFE29700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dashed">
        <color theme="0" tint="-4.9989318521683403E-2"/>
      </top>
      <bottom style="thin">
        <color theme="0" tint="-0.24994659260841701"/>
      </bottom>
      <diagonal/>
    </border>
    <border>
      <left style="hair">
        <color rgb="FFE29700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hair">
        <color theme="0" tint="-0.24994659260841701"/>
      </left>
      <right/>
      <top style="hair">
        <color rgb="FFE29700"/>
      </top>
      <bottom style="hair">
        <color rgb="FFE29700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dashed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4.9989318521683403E-2"/>
      </top>
      <bottom/>
      <diagonal/>
    </border>
    <border>
      <left style="hair">
        <color theme="0" tint="-0.24994659260841701"/>
      </left>
      <right/>
      <top style="dashed">
        <color theme="0" tint="-4.9989318521683403E-2"/>
      </top>
      <bottom style="dashed">
        <color theme="0" tint="-0.34998626667073579"/>
      </bottom>
      <diagonal/>
    </border>
    <border>
      <left style="hair">
        <color theme="9" tint="-0.24994659260841701"/>
      </left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dashed">
        <color theme="0" tint="-0.3499862666707357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dashed">
        <color theme="0" tint="-0.34998626667073579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9" tint="-0.24994659260841701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9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9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thin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thin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/>
      <diagonal/>
    </border>
    <border>
      <left/>
      <right style="hair">
        <color theme="0" tint="-0.24994659260841701"/>
      </right>
      <top style="hair">
        <color theme="0" tint="-4.9989318521683403E-2"/>
      </top>
      <bottom/>
      <diagonal/>
    </border>
    <border>
      <left style="hair">
        <color rgb="FF666633"/>
      </left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rgb="FF666633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rgb="FF666633"/>
      </bottom>
      <diagonal/>
    </border>
    <border>
      <left/>
      <right/>
      <top/>
      <bottom style="hair">
        <color rgb="FF666633"/>
      </bottom>
      <diagonal/>
    </border>
    <border>
      <left style="hair">
        <color rgb="FF666633"/>
      </left>
      <right/>
      <top style="dashed">
        <color theme="0" tint="-0.34998626667073579"/>
      </top>
      <bottom style="hair">
        <color rgb="FF666633"/>
      </bottom>
      <diagonal/>
    </border>
    <border>
      <left/>
      <right style="hair">
        <color rgb="FF666633"/>
      </right>
      <top style="dashed">
        <color theme="0" tint="-0.34998626667073579"/>
      </top>
      <bottom style="hair">
        <color rgb="FF666633"/>
      </bottom>
      <diagonal/>
    </border>
    <border>
      <left style="hair">
        <color rgb="FF666633"/>
      </left>
      <right/>
      <top style="hair">
        <color rgb="FF666633"/>
      </top>
      <bottom style="hair">
        <color rgb="FF666633"/>
      </bottom>
      <diagonal/>
    </border>
    <border>
      <left/>
      <right style="hair">
        <color rgb="FF666633"/>
      </right>
      <top style="hair">
        <color rgb="FF666633"/>
      </top>
      <bottom style="hair">
        <color rgb="FF666633"/>
      </bottom>
      <diagonal/>
    </border>
    <border>
      <left style="hair">
        <color theme="0" tint="-0.34998626667073579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34998626667073579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34998626667073579"/>
      </left>
      <right/>
      <top style="hair">
        <color theme="0" tint="-4.9989318521683403E-2"/>
      </top>
      <bottom/>
      <diagonal/>
    </border>
    <border>
      <left/>
      <right style="hair">
        <color theme="0" tint="-0.34998626667073579"/>
      </right>
      <top style="hair">
        <color theme="0" tint="-4.9989318521683403E-2"/>
      </top>
      <bottom/>
      <diagonal/>
    </border>
    <border>
      <left style="hair">
        <color theme="0" tint="-0.34998626667073579"/>
      </left>
      <right/>
      <top/>
      <bottom/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 style="hair">
        <color rgb="FF666633"/>
      </bottom>
      <diagonal/>
    </border>
    <border>
      <left/>
      <right style="hair">
        <color theme="0" tint="-0.34998626667073579"/>
      </right>
      <top/>
      <bottom style="hair">
        <color rgb="FF666633"/>
      </bottom>
      <diagonal/>
    </border>
    <border>
      <left style="hair">
        <color theme="0" tint="-0.24994659260841701"/>
      </left>
      <right/>
      <top style="hair">
        <color rgb="FF666633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rgb="FF666633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dashed">
        <color theme="0" tint="-0.34998626667073579"/>
      </top>
      <bottom style="hair">
        <color theme="0" tint="-4.9989318521683403E-2"/>
      </bottom>
      <diagonal/>
    </border>
    <border>
      <left/>
      <right style="hair">
        <color theme="0" tint="-0.24994659260841701"/>
      </right>
      <top style="hair">
        <color theme="0" tint="-4.9989318521683403E-2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dashed">
        <color theme="0" tint="-0.34998626667073579"/>
      </left>
      <right/>
      <top style="dashed">
        <color theme="0" tint="-0.34998626667073579"/>
      </top>
      <bottom/>
      <diagonal/>
    </border>
    <border>
      <left style="hair">
        <color theme="8" tint="-0.24994659260841701"/>
      </left>
      <right style="hair">
        <color theme="8" tint="-0.24994659260841701"/>
      </right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dashed">
        <color theme="0" tint="-0.34998626667073579"/>
      </top>
      <bottom style="hair">
        <color theme="8" tint="-0.24994659260841701"/>
      </bottom>
      <diagonal/>
    </border>
    <border>
      <left/>
      <right/>
      <top style="dashed">
        <color theme="0" tint="-0.34998626667073579"/>
      </top>
      <bottom style="hair">
        <color theme="8" tint="-0.24994659260841701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0" tint="-0.24994659260841701"/>
      </left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8" tint="-0.24994659260841701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24994659260841701"/>
      </left>
      <right/>
      <top style="hair">
        <color theme="0" tint="-4.9989318521683403E-2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8" tint="-0.24994659260841701"/>
      </bottom>
      <diagonal/>
    </border>
    <border>
      <left style="hair">
        <color rgb="FF0FACCB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/>
      <top style="hair">
        <color theme="0" tint="-4.9989318521683403E-2"/>
      </top>
      <bottom style="hair">
        <color theme="0" tint="-0.24994659260841701"/>
      </bottom>
      <diagonal/>
    </border>
    <border>
      <left/>
      <right/>
      <top/>
      <bottom style="dashed">
        <color theme="0" tint="-0.34998626667073579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 style="hair">
        <color rgb="FFF79057"/>
      </bottom>
      <diagonal/>
    </border>
    <border>
      <left style="hair">
        <color theme="5" tint="-0.24994659260841701"/>
      </left>
      <right style="hair">
        <color theme="5" tint="-0.24994659260841701"/>
      </right>
      <top style="dashed">
        <color theme="0" tint="-0.34998626667073579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rgb="FFF79057"/>
      </left>
      <right style="hair">
        <color rgb="FFF79057"/>
      </right>
      <top style="dashed">
        <color theme="0" tint="-0.34998626667073579"/>
      </top>
      <bottom/>
      <diagonal/>
    </border>
    <border>
      <left style="hair">
        <color rgb="FFF79057"/>
      </left>
      <right style="hair">
        <color rgb="FFF79057"/>
      </right>
      <top style="hair">
        <color rgb="FFF79057"/>
      </top>
      <bottom style="hair">
        <color rgb="FFF79057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dashed">
        <color theme="0" tint="-0.34998626667073579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3">
    <xf numFmtId="0" fontId="0" fillId="0" borderId="0" xfId="0"/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0" fillId="2" borderId="11" xfId="0" applyFill="1" applyBorder="1" applyAlignment="1">
      <alignment horizontal="left"/>
    </xf>
    <xf numFmtId="1" fontId="0" fillId="2" borderId="12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64" fontId="6" fillId="4" borderId="0" xfId="1" applyNumberFormat="1" applyFont="1" applyFill="1" applyAlignment="1">
      <alignment horizontal="center" vertical="center" wrapText="1"/>
    </xf>
    <xf numFmtId="0" fontId="6" fillId="0" borderId="13" xfId="0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4" borderId="14" xfId="1" applyNumberFormat="1" applyFont="1" applyFill="1" applyBorder="1" applyAlignment="1">
      <alignment horizontal="center"/>
    </xf>
    <xf numFmtId="0" fontId="7" fillId="0" borderId="15" xfId="0" applyFont="1" applyBorder="1" applyAlignment="1">
      <alignment horizontal="left"/>
    </xf>
    <xf numFmtId="3" fontId="7" fillId="0" borderId="15" xfId="0" applyNumberFormat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164" fontId="7" fillId="4" borderId="16" xfId="1" applyNumberFormat="1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3" fontId="0" fillId="0" borderId="17" xfId="0" applyNumberForma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164" fontId="0" fillId="4" borderId="18" xfId="1" applyNumberFormat="1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3" fontId="0" fillId="0" borderId="19" xfId="0" applyNumberFormat="1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0" fontId="0" fillId="0" borderId="20" xfId="0" applyBorder="1" applyAlignment="1">
      <alignment horizontal="left"/>
    </xf>
    <xf numFmtId="3" fontId="0" fillId="0" borderId="20" xfId="0" applyNumberForma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3" fontId="0" fillId="0" borderId="23" xfId="0" applyNumberFormat="1" applyBorder="1" applyAlignment="1">
      <alignment horizontal="center"/>
    </xf>
    <xf numFmtId="164" fontId="0" fillId="0" borderId="23" xfId="1" applyNumberFormat="1" applyFont="1" applyBorder="1" applyAlignment="1">
      <alignment horizontal="center"/>
    </xf>
    <xf numFmtId="164" fontId="0" fillId="4" borderId="24" xfId="1" applyNumberFormat="1" applyFont="1" applyFill="1" applyBorder="1" applyAlignment="1">
      <alignment horizontal="center"/>
    </xf>
    <xf numFmtId="164" fontId="7" fillId="4" borderId="15" xfId="1" applyNumberFormat="1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164" fontId="0" fillId="0" borderId="18" xfId="1" applyNumberFormat="1" applyFon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23" xfId="0" applyBorder="1" applyAlignment="1">
      <alignment horizontal="left"/>
    </xf>
    <xf numFmtId="0" fontId="8" fillId="0" borderId="14" xfId="0" applyFont="1" applyBorder="1" applyAlignment="1">
      <alignment horizontal="left"/>
    </xf>
    <xf numFmtId="3" fontId="8" fillId="0" borderId="14" xfId="0" applyNumberFormat="1" applyFont="1" applyBorder="1" applyAlignment="1">
      <alignment horizontal="center"/>
    </xf>
    <xf numFmtId="164" fontId="8" fillId="0" borderId="14" xfId="1" applyNumberFormat="1" applyFont="1" applyBorder="1" applyAlignment="1">
      <alignment horizontal="center"/>
    </xf>
    <xf numFmtId="164" fontId="8" fillId="4" borderId="16" xfId="1" applyNumberFormat="1" applyFont="1" applyFill="1" applyBorder="1" applyAlignment="1">
      <alignment horizontal="center"/>
    </xf>
    <xf numFmtId="0" fontId="0" fillId="0" borderId="34" xfId="0" applyBorder="1" applyAlignment="1">
      <alignment horizontal="left"/>
    </xf>
    <xf numFmtId="3" fontId="0" fillId="0" borderId="34" xfId="0" applyNumberFormat="1" applyBorder="1" applyAlignment="1">
      <alignment horizontal="center"/>
    </xf>
    <xf numFmtId="164" fontId="0" fillId="0" borderId="34" xfId="1" applyNumberFormat="1" applyFont="1" applyBorder="1" applyAlignment="1">
      <alignment horizontal="center"/>
    </xf>
    <xf numFmtId="0" fontId="0" fillId="0" borderId="35" xfId="0" applyBorder="1" applyAlignment="1">
      <alignment horizontal="left"/>
    </xf>
    <xf numFmtId="3" fontId="0" fillId="0" borderId="35" xfId="0" applyNumberFormat="1" applyBorder="1" applyAlignment="1">
      <alignment horizontal="center"/>
    </xf>
    <xf numFmtId="164" fontId="0" fillId="0" borderId="35" xfId="1" applyNumberFormat="1" applyFont="1" applyBorder="1" applyAlignment="1">
      <alignment horizontal="center"/>
    </xf>
    <xf numFmtId="0" fontId="0" fillId="2" borderId="36" xfId="0" applyFill="1" applyBorder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6" borderId="0" xfId="1" applyNumberFormat="1" applyFont="1" applyFill="1" applyAlignment="1">
      <alignment horizontal="center" vertical="center" wrapText="1"/>
    </xf>
    <xf numFmtId="0" fontId="9" fillId="0" borderId="37" xfId="0" applyFont="1" applyBorder="1" applyAlignment="1">
      <alignment horizontal="left"/>
    </xf>
    <xf numFmtId="3" fontId="9" fillId="0" borderId="37" xfId="0" applyNumberFormat="1" applyFont="1" applyBorder="1" applyAlignment="1">
      <alignment horizontal="center"/>
    </xf>
    <xf numFmtId="164" fontId="9" fillId="0" borderId="37" xfId="1" applyNumberFormat="1" applyFont="1" applyBorder="1" applyAlignment="1">
      <alignment horizontal="center"/>
    </xf>
    <xf numFmtId="164" fontId="9" fillId="6" borderId="38" xfId="1" applyNumberFormat="1" applyFont="1" applyFill="1" applyBorder="1" applyAlignment="1">
      <alignment horizontal="center"/>
    </xf>
    <xf numFmtId="0" fontId="10" fillId="0" borderId="39" xfId="0" applyFont="1" applyBorder="1" applyAlignment="1">
      <alignment horizontal="left"/>
    </xf>
    <xf numFmtId="3" fontId="10" fillId="0" borderId="39" xfId="0" applyNumberFormat="1" applyFont="1" applyBorder="1" applyAlignment="1">
      <alignment horizontal="center"/>
    </xf>
    <xf numFmtId="164" fontId="10" fillId="0" borderId="39" xfId="1" applyNumberFormat="1" applyFont="1" applyBorder="1" applyAlignment="1">
      <alignment horizontal="center"/>
    </xf>
    <xf numFmtId="164" fontId="10" fillId="6" borderId="39" xfId="1" applyNumberFormat="1" applyFont="1" applyFill="1" applyBorder="1" applyAlignment="1">
      <alignment horizontal="center"/>
    </xf>
    <xf numFmtId="164" fontId="0" fillId="6" borderId="18" xfId="1" applyNumberFormat="1" applyFont="1" applyFill="1" applyBorder="1" applyAlignment="1">
      <alignment horizontal="center"/>
    </xf>
    <xf numFmtId="0" fontId="10" fillId="0" borderId="37" xfId="0" applyFont="1" applyBorder="1" applyAlignment="1">
      <alignment horizontal="left"/>
    </xf>
    <xf numFmtId="3" fontId="10" fillId="0" borderId="37" xfId="0" applyNumberFormat="1" applyFont="1" applyBorder="1" applyAlignment="1">
      <alignment horizontal="center"/>
    </xf>
    <xf numFmtId="164" fontId="10" fillId="0" borderId="37" xfId="1" applyNumberFormat="1" applyFont="1" applyBorder="1" applyAlignment="1">
      <alignment horizontal="center"/>
    </xf>
    <xf numFmtId="164" fontId="10" fillId="6" borderId="40" xfId="1" applyNumberFormat="1" applyFont="1" applyFill="1" applyBorder="1" applyAlignment="1">
      <alignment horizontal="center"/>
    </xf>
    <xf numFmtId="164" fontId="0" fillId="6" borderId="41" xfId="1" applyNumberFormat="1" applyFont="1" applyFill="1" applyBorder="1" applyAlignment="1">
      <alignment horizontal="center"/>
    </xf>
    <xf numFmtId="164" fontId="0" fillId="6" borderId="0" xfId="1" applyNumberFormat="1" applyFont="1" applyFill="1" applyAlignment="1">
      <alignment horizontal="center"/>
    </xf>
    <xf numFmtId="0" fontId="0" fillId="0" borderId="42" xfId="0" applyBorder="1" applyAlignment="1">
      <alignment horizontal="left"/>
    </xf>
    <xf numFmtId="3" fontId="0" fillId="0" borderId="43" xfId="0" applyNumberFormat="1" applyBorder="1" applyAlignment="1">
      <alignment horizontal="center"/>
    </xf>
    <xf numFmtId="164" fontId="0" fillId="0" borderId="43" xfId="1" applyNumberFormat="1" applyFont="1" applyBorder="1" applyAlignment="1">
      <alignment horizontal="center"/>
    </xf>
    <xf numFmtId="0" fontId="0" fillId="0" borderId="44" xfId="0" applyBorder="1" applyAlignment="1">
      <alignment horizontal="left"/>
    </xf>
    <xf numFmtId="3" fontId="0" fillId="0" borderId="44" xfId="0" applyNumberFormat="1" applyBorder="1" applyAlignment="1">
      <alignment horizontal="center"/>
    </xf>
    <xf numFmtId="164" fontId="0" fillId="0" borderId="44" xfId="1" applyNumberFormat="1" applyFon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0" fontId="0" fillId="7" borderId="0" xfId="0" applyFill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11" fillId="0" borderId="46" xfId="0" applyFont="1" applyBorder="1" applyAlignment="1">
      <alignment horizontal="left"/>
    </xf>
    <xf numFmtId="2" fontId="12" fillId="0" borderId="46" xfId="0" applyNumberFormat="1" applyFont="1" applyBorder="1" applyAlignment="1">
      <alignment horizontal="center"/>
    </xf>
    <xf numFmtId="2" fontId="12" fillId="0" borderId="47" xfId="0" applyNumberFormat="1" applyFont="1" applyBorder="1" applyAlignment="1">
      <alignment horizontal="center"/>
    </xf>
    <xf numFmtId="164" fontId="12" fillId="0" borderId="46" xfId="1" applyNumberFormat="1" applyFont="1" applyBorder="1" applyAlignment="1">
      <alignment horizontal="center"/>
    </xf>
    <xf numFmtId="2" fontId="12" fillId="7" borderId="0" xfId="0" applyNumberFormat="1" applyFont="1" applyFill="1" applyAlignment="1">
      <alignment horizontal="center"/>
    </xf>
    <xf numFmtId="0" fontId="12" fillId="0" borderId="48" xfId="0" applyFont="1" applyBorder="1" applyAlignment="1">
      <alignment horizontal="left"/>
    </xf>
    <xf numFmtId="2" fontId="12" fillId="0" borderId="48" xfId="0" applyNumberFormat="1" applyFont="1" applyBorder="1" applyAlignment="1">
      <alignment horizontal="center"/>
    </xf>
    <xf numFmtId="2" fontId="12" fillId="0" borderId="49" xfId="0" applyNumberFormat="1" applyFont="1" applyBorder="1" applyAlignment="1">
      <alignment horizontal="center"/>
    </xf>
    <xf numFmtId="164" fontId="12" fillId="0" borderId="48" xfId="1" applyNumberFormat="1" applyFont="1" applyBorder="1" applyAlignment="1">
      <alignment horizontal="center"/>
    </xf>
    <xf numFmtId="0" fontId="0" fillId="0" borderId="50" xfId="0" applyBorder="1" applyAlignment="1">
      <alignment horizontal="left"/>
    </xf>
    <xf numFmtId="2" fontId="0" fillId="0" borderId="50" xfId="0" applyNumberFormat="1" applyBorder="1" applyAlignment="1">
      <alignment horizontal="center"/>
    </xf>
    <xf numFmtId="2" fontId="0" fillId="0" borderId="51" xfId="0" applyNumberFormat="1" applyBorder="1" applyAlignment="1">
      <alignment horizontal="center"/>
    </xf>
    <xf numFmtId="164" fontId="0" fillId="0" borderId="50" xfId="1" applyNumberFormat="1" applyFont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0" fontId="0" fillId="0" borderId="53" xfId="0" applyBorder="1" applyAlignment="1">
      <alignment horizontal="left"/>
    </xf>
    <xf numFmtId="2" fontId="0" fillId="0" borderId="53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164" fontId="0" fillId="0" borderId="53" xfId="1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2" fontId="12" fillId="0" borderId="55" xfId="0" applyNumberFormat="1" applyFont="1" applyBorder="1" applyAlignment="1">
      <alignment horizontal="center"/>
    </xf>
    <xf numFmtId="164" fontId="12" fillId="0" borderId="55" xfId="1" applyNumberFormat="1" applyFon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164" fontId="0" fillId="0" borderId="56" xfId="1" applyNumberFormat="1" applyFon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164" fontId="0" fillId="0" borderId="58" xfId="1" applyNumberFormat="1" applyFon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164" fontId="0" fillId="0" borderId="60" xfId="1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center"/>
    </xf>
    <xf numFmtId="2" fontId="12" fillId="0" borderId="62" xfId="0" applyNumberFormat="1" applyFont="1" applyBorder="1" applyAlignment="1">
      <alignment horizontal="center"/>
    </xf>
    <xf numFmtId="0" fontId="12" fillId="0" borderId="46" xfId="0" applyFont="1" applyBorder="1" applyAlignment="1">
      <alignment horizontal="left"/>
    </xf>
    <xf numFmtId="2" fontId="0" fillId="0" borderId="63" xfId="0" applyNumberFormat="1" applyBorder="1" applyAlignment="1">
      <alignment horizontal="center"/>
    </xf>
    <xf numFmtId="165" fontId="0" fillId="0" borderId="50" xfId="0" applyNumberFormat="1" applyBorder="1" applyAlignment="1">
      <alignment horizontal="center"/>
    </xf>
    <xf numFmtId="165" fontId="0" fillId="0" borderId="53" xfId="0" applyNumberFormat="1" applyBorder="1" applyAlignment="1">
      <alignment horizontal="center"/>
    </xf>
    <xf numFmtId="165" fontId="12" fillId="0" borderId="48" xfId="0" applyNumberFormat="1" applyFon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164" fontId="0" fillId="0" borderId="64" xfId="1" applyNumberFormat="1" applyFont="1" applyBorder="1" applyAlignment="1">
      <alignment horizontal="center"/>
    </xf>
    <xf numFmtId="165" fontId="0" fillId="0" borderId="64" xfId="0" applyNumberFormat="1" applyBorder="1" applyAlignment="1">
      <alignment horizontal="center"/>
    </xf>
    <xf numFmtId="165" fontId="0" fillId="0" borderId="58" xfId="0" applyNumberFormat="1" applyBorder="1" applyAlignment="1">
      <alignment horizontal="center"/>
    </xf>
    <xf numFmtId="0" fontId="0" fillId="0" borderId="65" xfId="0" applyBorder="1" applyAlignment="1">
      <alignment horizontal="left"/>
    </xf>
    <xf numFmtId="2" fontId="0" fillId="0" borderId="65" xfId="0" applyNumberFormat="1" applyBorder="1" applyAlignment="1">
      <alignment horizontal="center"/>
    </xf>
    <xf numFmtId="2" fontId="0" fillId="0" borderId="66" xfId="0" applyNumberFormat="1" applyBorder="1" applyAlignment="1">
      <alignment horizontal="center"/>
    </xf>
    <xf numFmtId="164" fontId="0" fillId="0" borderId="65" xfId="1" applyNumberFormat="1" applyFont="1" applyBorder="1" applyAlignment="1">
      <alignment horizontal="center"/>
    </xf>
    <xf numFmtId="0" fontId="0" fillId="0" borderId="58" xfId="0" applyBorder="1" applyAlignment="1">
      <alignment horizontal="left"/>
    </xf>
    <xf numFmtId="0" fontId="0" fillId="0" borderId="67" xfId="0" applyBorder="1" applyAlignment="1">
      <alignment horizontal="left"/>
    </xf>
    <xf numFmtId="2" fontId="0" fillId="0" borderId="67" xfId="0" applyNumberFormat="1" applyBorder="1" applyAlignment="1">
      <alignment horizontal="center"/>
    </xf>
    <xf numFmtId="164" fontId="0" fillId="0" borderId="67" xfId="1" applyNumberFormat="1" applyFont="1" applyBorder="1" applyAlignment="1">
      <alignment horizontal="center"/>
    </xf>
    <xf numFmtId="0" fontId="0" fillId="0" borderId="60" xfId="0" applyBorder="1" applyAlignment="1">
      <alignment horizontal="left"/>
    </xf>
    <xf numFmtId="2" fontId="0" fillId="0" borderId="68" xfId="0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14" fillId="0" borderId="69" xfId="0" applyFont="1" applyBorder="1" applyAlignment="1">
      <alignment horizontal="left"/>
    </xf>
    <xf numFmtId="164" fontId="15" fillId="0" borderId="69" xfId="1" applyNumberFormat="1" applyFont="1" applyBorder="1" applyAlignment="1">
      <alignment horizontal="center"/>
    </xf>
    <xf numFmtId="166" fontId="15" fillId="0" borderId="70" xfId="0" applyNumberFormat="1" applyFont="1" applyBorder="1" applyAlignment="1">
      <alignment horizontal="center"/>
    </xf>
    <xf numFmtId="166" fontId="15" fillId="0" borderId="71" xfId="0" applyNumberFormat="1" applyFont="1" applyBorder="1" applyAlignment="1">
      <alignment horizontal="center"/>
    </xf>
    <xf numFmtId="166" fontId="15" fillId="8" borderId="0" xfId="0" applyNumberFormat="1" applyFont="1" applyFill="1" applyAlignment="1">
      <alignment horizontal="center"/>
    </xf>
    <xf numFmtId="0" fontId="15" fillId="0" borderId="72" xfId="0" applyFont="1" applyBorder="1" applyAlignment="1">
      <alignment horizontal="left"/>
    </xf>
    <xf numFmtId="164" fontId="15" fillId="0" borderId="72" xfId="1" applyNumberFormat="1" applyFont="1" applyBorder="1" applyAlignment="1">
      <alignment horizontal="center"/>
    </xf>
    <xf numFmtId="166" fontId="15" fillId="0" borderId="73" xfId="0" applyNumberFormat="1" applyFont="1" applyBorder="1" applyAlignment="1">
      <alignment horizontal="center"/>
    </xf>
    <xf numFmtId="166" fontId="15" fillId="0" borderId="74" xfId="0" applyNumberFormat="1" applyFont="1" applyBorder="1" applyAlignment="1">
      <alignment horizontal="center"/>
    </xf>
    <xf numFmtId="0" fontId="0" fillId="0" borderId="75" xfId="0" applyBorder="1" applyAlignment="1">
      <alignment horizontal="left"/>
    </xf>
    <xf numFmtId="164" fontId="0" fillId="0" borderId="75" xfId="1" applyNumberFormat="1" applyFont="1" applyBorder="1" applyAlignment="1">
      <alignment horizontal="center"/>
    </xf>
    <xf numFmtId="166" fontId="0" fillId="0" borderId="76" xfId="0" applyNumberFormat="1" applyBorder="1" applyAlignment="1">
      <alignment horizontal="center"/>
    </xf>
    <xf numFmtId="166" fontId="0" fillId="0" borderId="77" xfId="0" applyNumberFormat="1" applyBorder="1" applyAlignment="1">
      <alignment horizontal="center"/>
    </xf>
    <xf numFmtId="166" fontId="0" fillId="8" borderId="0" xfId="0" applyNumberFormat="1" applyFill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78" xfId="0" applyNumberFormat="1" applyBorder="1" applyAlignment="1">
      <alignment horizontal="center"/>
    </xf>
    <xf numFmtId="0" fontId="0" fillId="0" borderId="79" xfId="0" applyBorder="1" applyAlignment="1">
      <alignment horizontal="left"/>
    </xf>
    <xf numFmtId="164" fontId="0" fillId="0" borderId="79" xfId="1" applyNumberFormat="1" applyFont="1" applyBorder="1" applyAlignment="1">
      <alignment horizontal="center"/>
    </xf>
    <xf numFmtId="166" fontId="0" fillId="0" borderId="80" xfId="0" applyNumberFormat="1" applyBorder="1" applyAlignment="1">
      <alignment horizontal="center"/>
    </xf>
    <xf numFmtId="166" fontId="0" fillId="0" borderId="81" xfId="0" applyNumberFormat="1" applyBorder="1" applyAlignment="1">
      <alignment horizontal="center"/>
    </xf>
    <xf numFmtId="166" fontId="0" fillId="0" borderId="82" xfId="0" applyNumberFormat="1" applyBorder="1" applyAlignment="1">
      <alignment horizontal="center"/>
    </xf>
    <xf numFmtId="166" fontId="0" fillId="0" borderId="83" xfId="0" applyNumberFormat="1" applyBorder="1" applyAlignment="1">
      <alignment horizontal="center"/>
    </xf>
    <xf numFmtId="166" fontId="0" fillId="0" borderId="84" xfId="0" applyNumberFormat="1" applyBorder="1" applyAlignment="1">
      <alignment horizontal="center"/>
    </xf>
    <xf numFmtId="166" fontId="0" fillId="0" borderId="85" xfId="0" applyNumberFormat="1" applyBorder="1" applyAlignment="1">
      <alignment horizontal="center"/>
    </xf>
    <xf numFmtId="0" fontId="0" fillId="10" borderId="0" xfId="0" applyFill="1" applyAlignment="1">
      <alignment horizontal="center"/>
    </xf>
    <xf numFmtId="0" fontId="17" fillId="0" borderId="86" xfId="0" applyFont="1" applyBorder="1" applyAlignment="1">
      <alignment horizontal="left"/>
    </xf>
    <xf numFmtId="167" fontId="17" fillId="0" borderId="86" xfId="0" applyNumberFormat="1" applyFont="1" applyBorder="1" applyAlignment="1">
      <alignment horizontal="center"/>
    </xf>
    <xf numFmtId="164" fontId="17" fillId="0" borderId="86" xfId="1" applyNumberFormat="1" applyFont="1" applyBorder="1" applyAlignment="1">
      <alignment horizontal="center"/>
    </xf>
    <xf numFmtId="164" fontId="17" fillId="10" borderId="0" xfId="1" applyNumberFormat="1" applyFont="1" applyFill="1" applyAlignment="1">
      <alignment horizontal="center"/>
    </xf>
    <xf numFmtId="0" fontId="18" fillId="0" borderId="87" xfId="0" applyFont="1" applyBorder="1" applyAlignment="1">
      <alignment horizontal="left"/>
    </xf>
    <xf numFmtId="167" fontId="18" fillId="0" borderId="87" xfId="0" applyNumberFormat="1" applyFont="1" applyBorder="1" applyAlignment="1">
      <alignment horizontal="center"/>
    </xf>
    <xf numFmtId="164" fontId="18" fillId="0" borderId="87" xfId="1" applyNumberFormat="1" applyFont="1" applyBorder="1" applyAlignment="1">
      <alignment horizontal="center"/>
    </xf>
    <xf numFmtId="164" fontId="18" fillId="10" borderId="0" xfId="1" applyNumberFormat="1" applyFont="1" applyFill="1" applyAlignment="1">
      <alignment horizontal="center"/>
    </xf>
    <xf numFmtId="3" fontId="18" fillId="0" borderId="87" xfId="0" applyNumberFormat="1" applyFont="1" applyBorder="1" applyAlignment="1">
      <alignment horizontal="center"/>
    </xf>
    <xf numFmtId="0" fontId="0" fillId="0" borderId="88" xfId="0" applyBorder="1" applyAlignment="1">
      <alignment horizontal="left"/>
    </xf>
    <xf numFmtId="167" fontId="0" fillId="0" borderId="89" xfId="0" applyNumberFormat="1" applyBorder="1" applyAlignment="1">
      <alignment horizontal="center"/>
    </xf>
    <xf numFmtId="164" fontId="0" fillId="0" borderId="89" xfId="1" applyNumberFormat="1" applyFont="1" applyBorder="1" applyAlignment="1">
      <alignment horizontal="center"/>
    </xf>
    <xf numFmtId="164" fontId="0" fillId="10" borderId="0" xfId="1" applyNumberFormat="1" applyFont="1" applyFill="1" applyAlignment="1">
      <alignment horizontal="center"/>
    </xf>
    <xf numFmtId="164" fontId="0" fillId="0" borderId="88" xfId="1" applyNumberFormat="1" applyFont="1" applyBorder="1" applyAlignment="1">
      <alignment horizontal="center"/>
    </xf>
    <xf numFmtId="3" fontId="0" fillId="0" borderId="88" xfId="0" applyNumberFormat="1" applyBorder="1" applyAlignment="1">
      <alignment horizontal="center"/>
    </xf>
    <xf numFmtId="0" fontId="0" fillId="0" borderId="90" xfId="0" applyBorder="1" applyAlignment="1">
      <alignment horizontal="left"/>
    </xf>
    <xf numFmtId="167" fontId="0" fillId="0" borderId="19" xfId="0" applyNumberFormat="1" applyBorder="1" applyAlignment="1">
      <alignment horizontal="center"/>
    </xf>
    <xf numFmtId="0" fontId="0" fillId="0" borderId="91" xfId="0" applyBorder="1" applyAlignment="1">
      <alignment horizontal="left"/>
    </xf>
    <xf numFmtId="0" fontId="0" fillId="0" borderId="92" xfId="0" applyBorder="1" applyAlignment="1">
      <alignment horizontal="left"/>
    </xf>
    <xf numFmtId="167" fontId="0" fillId="0" borderId="93" xfId="0" applyNumberFormat="1" applyBorder="1" applyAlignment="1">
      <alignment horizontal="center"/>
    </xf>
    <xf numFmtId="164" fontId="0" fillId="0" borderId="93" xfId="1" applyNumberFormat="1" applyFont="1" applyBorder="1" applyAlignment="1">
      <alignment horizontal="center"/>
    </xf>
    <xf numFmtId="3" fontId="0" fillId="0" borderId="93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44" xfId="0" applyNumberFormat="1" applyBorder="1" applyAlignment="1">
      <alignment horizontal="center"/>
    </xf>
    <xf numFmtId="168" fontId="17" fillId="0" borderId="86" xfId="0" applyNumberFormat="1" applyFont="1" applyBorder="1" applyAlignment="1">
      <alignment horizontal="center"/>
    </xf>
    <xf numFmtId="164" fontId="17" fillId="0" borderId="94" xfId="1" applyNumberFormat="1" applyFont="1" applyBorder="1" applyAlignment="1">
      <alignment horizontal="center"/>
    </xf>
    <xf numFmtId="169" fontId="17" fillId="0" borderId="94" xfId="0" applyNumberFormat="1" applyFont="1" applyBorder="1" applyAlignment="1">
      <alignment horizontal="center"/>
    </xf>
    <xf numFmtId="169" fontId="17" fillId="0" borderId="95" xfId="0" applyNumberFormat="1" applyFont="1" applyBorder="1" applyAlignment="1">
      <alignment horizontal="center"/>
    </xf>
    <xf numFmtId="0" fontId="17" fillId="10" borderId="0" xfId="0" applyFont="1" applyFill="1" applyAlignment="1">
      <alignment horizontal="center"/>
    </xf>
    <xf numFmtId="168" fontId="18" fillId="0" borderId="87" xfId="0" applyNumberFormat="1" applyFont="1" applyBorder="1" applyAlignment="1">
      <alignment horizontal="center"/>
    </xf>
    <xf numFmtId="164" fontId="18" fillId="0" borderId="96" xfId="1" applyNumberFormat="1" applyFont="1" applyBorder="1" applyAlignment="1">
      <alignment horizontal="center"/>
    </xf>
    <xf numFmtId="169" fontId="18" fillId="0" borderId="96" xfId="0" applyNumberFormat="1" applyFont="1" applyBorder="1" applyAlignment="1">
      <alignment horizontal="center"/>
    </xf>
    <xf numFmtId="169" fontId="18" fillId="0" borderId="97" xfId="0" applyNumberFormat="1" applyFont="1" applyBorder="1" applyAlignment="1">
      <alignment horizontal="center"/>
    </xf>
    <xf numFmtId="0" fontId="18" fillId="10" borderId="0" xfId="0" applyFont="1" applyFill="1" applyAlignment="1">
      <alignment horizontal="center"/>
    </xf>
    <xf numFmtId="168" fontId="0" fillId="0" borderId="89" xfId="0" applyNumberFormat="1" applyBorder="1" applyAlignment="1">
      <alignment horizontal="center"/>
    </xf>
    <xf numFmtId="164" fontId="0" fillId="0" borderId="98" xfId="1" applyNumberFormat="1" applyFont="1" applyBorder="1" applyAlignment="1">
      <alignment horizontal="center"/>
    </xf>
    <xf numFmtId="169" fontId="0" fillId="0" borderId="98" xfId="0" applyNumberFormat="1" applyBorder="1" applyAlignment="1">
      <alignment horizontal="center"/>
    </xf>
    <xf numFmtId="169" fontId="0" fillId="0" borderId="99" xfId="0" applyNumberFormat="1" applyBorder="1" applyAlignment="1">
      <alignment horizontal="center"/>
    </xf>
    <xf numFmtId="168" fontId="0" fillId="0" borderId="19" xfId="0" applyNumberFormat="1" applyBorder="1" applyAlignment="1">
      <alignment horizontal="center"/>
    </xf>
    <xf numFmtId="164" fontId="0" fillId="0" borderId="100" xfId="1" applyNumberFormat="1" applyFont="1" applyBorder="1" applyAlignment="1">
      <alignment horizontal="center"/>
    </xf>
    <xf numFmtId="169" fontId="0" fillId="0" borderId="100" xfId="0" applyNumberFormat="1" applyBorder="1" applyAlignment="1">
      <alignment horizontal="center"/>
    </xf>
    <xf numFmtId="169" fontId="0" fillId="0" borderId="101" xfId="0" applyNumberFormat="1" applyBorder="1" applyAlignment="1">
      <alignment horizontal="center"/>
    </xf>
    <xf numFmtId="164" fontId="0" fillId="0" borderId="102" xfId="1" applyNumberFormat="1" applyFont="1" applyBorder="1" applyAlignment="1">
      <alignment horizontal="center"/>
    </xf>
    <xf numFmtId="169" fontId="0" fillId="0" borderId="102" xfId="0" applyNumberFormat="1" applyBorder="1" applyAlignment="1">
      <alignment horizontal="center"/>
    </xf>
    <xf numFmtId="169" fontId="0" fillId="0" borderId="103" xfId="0" applyNumberFormat="1" applyBorder="1" applyAlignment="1">
      <alignment horizontal="center"/>
    </xf>
    <xf numFmtId="168" fontId="0" fillId="0" borderId="93" xfId="0" applyNumberFormat="1" applyBorder="1" applyAlignment="1">
      <alignment horizontal="center"/>
    </xf>
    <xf numFmtId="164" fontId="0" fillId="0" borderId="104" xfId="1" applyNumberFormat="1" applyFont="1" applyBorder="1" applyAlignment="1">
      <alignment horizontal="center"/>
    </xf>
    <xf numFmtId="169" fontId="0" fillId="0" borderId="104" xfId="0" applyNumberFormat="1" applyBorder="1" applyAlignment="1">
      <alignment horizontal="center"/>
    </xf>
    <xf numFmtId="169" fontId="0" fillId="0" borderId="105" xfId="0" applyNumberFormat="1" applyBorder="1" applyAlignment="1">
      <alignment horizontal="center"/>
    </xf>
    <xf numFmtId="168" fontId="0" fillId="0" borderId="21" xfId="0" applyNumberFormat="1" applyBorder="1" applyAlignment="1">
      <alignment horizontal="center"/>
    </xf>
    <xf numFmtId="164" fontId="0" fillId="0" borderId="106" xfId="1" applyNumberFormat="1" applyFont="1" applyBorder="1" applyAlignment="1">
      <alignment horizontal="center"/>
    </xf>
    <xf numFmtId="169" fontId="0" fillId="0" borderId="106" xfId="0" applyNumberFormat="1" applyBorder="1" applyAlignment="1">
      <alignment horizontal="center"/>
    </xf>
    <xf numFmtId="169" fontId="0" fillId="0" borderId="107" xfId="0" applyNumberFormat="1" applyBorder="1" applyAlignment="1">
      <alignment horizontal="center"/>
    </xf>
    <xf numFmtId="164" fontId="0" fillId="0" borderId="52" xfId="1" applyNumberFormat="1" applyFont="1" applyBorder="1" applyAlignment="1">
      <alignment horizontal="center"/>
    </xf>
    <xf numFmtId="169" fontId="0" fillId="0" borderId="52" xfId="0" applyNumberFormat="1" applyBorder="1" applyAlignment="1">
      <alignment horizontal="center"/>
    </xf>
    <xf numFmtId="169" fontId="0" fillId="0" borderId="78" xfId="0" applyNumberFormat="1" applyBorder="1" applyAlignment="1">
      <alignment horizontal="center"/>
    </xf>
    <xf numFmtId="168" fontId="0" fillId="0" borderId="22" xfId="0" applyNumberFormat="1" applyBorder="1" applyAlignment="1">
      <alignment horizontal="center"/>
    </xf>
    <xf numFmtId="164" fontId="0" fillId="0" borderId="84" xfId="1" applyNumberFormat="1" applyFont="1" applyBorder="1" applyAlignment="1">
      <alignment horizontal="center"/>
    </xf>
    <xf numFmtId="169" fontId="0" fillId="0" borderId="82" xfId="0" applyNumberFormat="1" applyBorder="1" applyAlignment="1">
      <alignment horizontal="center"/>
    </xf>
    <xf numFmtId="169" fontId="0" fillId="0" borderId="83" xfId="0" applyNumberFormat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164" fontId="0" fillId="0" borderId="108" xfId="1" applyNumberFormat="1" applyFont="1" applyBorder="1" applyAlignment="1">
      <alignment horizontal="center"/>
    </xf>
    <xf numFmtId="169" fontId="0" fillId="0" borderId="109" xfId="0" applyNumberFormat="1" applyBorder="1" applyAlignment="1">
      <alignment horizontal="center"/>
    </xf>
    <xf numFmtId="169" fontId="0" fillId="0" borderId="110" xfId="0" applyNumberFormat="1" applyBorder="1" applyAlignment="1">
      <alignment horizontal="center"/>
    </xf>
    <xf numFmtId="169" fontId="0" fillId="0" borderId="111" xfId="0" applyNumberFormat="1" applyBorder="1" applyAlignment="1">
      <alignment horizontal="center"/>
    </xf>
    <xf numFmtId="169" fontId="0" fillId="0" borderId="112" xfId="0" applyNumberFormat="1" applyBorder="1" applyAlignment="1">
      <alignment horizontal="center"/>
    </xf>
    <xf numFmtId="164" fontId="0" fillId="0" borderId="113" xfId="1" applyNumberFormat="1" applyFont="1" applyBorder="1" applyAlignment="1">
      <alignment horizontal="center"/>
    </xf>
    <xf numFmtId="169" fontId="0" fillId="0" borderId="113" xfId="0" applyNumberFormat="1" applyBorder="1" applyAlignment="1">
      <alignment horizontal="center"/>
    </xf>
    <xf numFmtId="0" fontId="0" fillId="10" borderId="114" xfId="0" applyFill="1" applyBorder="1" applyAlignment="1">
      <alignment horizontal="center"/>
    </xf>
    <xf numFmtId="164" fontId="0" fillId="0" borderId="109" xfId="1" applyNumberFormat="1" applyFont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" borderId="1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19" fillId="0" borderId="119" xfId="0" applyFont="1" applyBorder="1" applyAlignment="1">
      <alignment horizontal="left"/>
    </xf>
    <xf numFmtId="0" fontId="19" fillId="0" borderId="120" xfId="0" applyFont="1" applyBorder="1" applyAlignment="1">
      <alignment horizontal="center"/>
    </xf>
    <xf numFmtId="164" fontId="19" fillId="0" borderId="120" xfId="1" applyNumberFormat="1" applyFont="1" applyBorder="1" applyAlignment="1">
      <alignment horizontal="center"/>
    </xf>
    <xf numFmtId="1" fontId="19" fillId="0" borderId="120" xfId="1" applyNumberFormat="1" applyFont="1" applyBorder="1" applyAlignment="1">
      <alignment horizontal="center"/>
    </xf>
    <xf numFmtId="164" fontId="19" fillId="12" borderId="121" xfId="1" applyNumberFormat="1" applyFont="1" applyFill="1" applyBorder="1" applyAlignment="1">
      <alignment horizontal="center"/>
    </xf>
    <xf numFmtId="1" fontId="19" fillId="0" borderId="120" xfId="0" applyNumberFormat="1" applyFont="1" applyBorder="1" applyAlignment="1">
      <alignment horizontal="center"/>
    </xf>
    <xf numFmtId="0" fontId="20" fillId="0" borderId="122" xfId="0" applyFont="1" applyBorder="1" applyAlignment="1">
      <alignment horizontal="left"/>
    </xf>
    <xf numFmtId="0" fontId="20" fillId="0" borderId="123" xfId="0" applyFont="1" applyBorder="1" applyAlignment="1">
      <alignment horizontal="center"/>
    </xf>
    <xf numFmtId="164" fontId="20" fillId="0" borderId="123" xfId="1" applyNumberFormat="1" applyFont="1" applyBorder="1" applyAlignment="1">
      <alignment horizontal="center"/>
    </xf>
    <xf numFmtId="1" fontId="20" fillId="0" borderId="123" xfId="1" applyNumberFormat="1" applyFont="1" applyBorder="1" applyAlignment="1">
      <alignment horizontal="center"/>
    </xf>
    <xf numFmtId="164" fontId="20" fillId="12" borderId="124" xfId="1" applyNumberFormat="1" applyFont="1" applyFill="1" applyBorder="1" applyAlignment="1">
      <alignment horizontal="center"/>
    </xf>
    <xf numFmtId="1" fontId="20" fillId="0" borderId="123" xfId="0" applyNumberFormat="1" applyFont="1" applyBorder="1" applyAlignment="1">
      <alignment horizontal="center"/>
    </xf>
    <xf numFmtId="0" fontId="0" fillId="0" borderId="125" xfId="0" applyBorder="1" applyAlignment="1">
      <alignment horizontal="center"/>
    </xf>
    <xf numFmtId="164" fontId="0" fillId="0" borderId="125" xfId="1" applyNumberFormat="1" applyFont="1" applyBorder="1" applyAlignment="1">
      <alignment horizontal="center"/>
    </xf>
    <xf numFmtId="1" fontId="0" fillId="0" borderId="125" xfId="1" applyNumberFormat="1" applyFont="1" applyBorder="1" applyAlignment="1">
      <alignment horizontal="center"/>
    </xf>
    <xf numFmtId="164" fontId="0" fillId="12" borderId="126" xfId="1" applyNumberFormat="1" applyFont="1" applyFill="1" applyBorder="1" applyAlignment="1">
      <alignment horizontal="center"/>
    </xf>
    <xf numFmtId="1" fontId="0" fillId="0" borderId="125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1" fontId="0" fillId="0" borderId="52" xfId="1" applyNumberFormat="1" applyFont="1" applyBorder="1" applyAlignment="1">
      <alignment horizontal="center"/>
    </xf>
    <xf numFmtId="164" fontId="0" fillId="12" borderId="127" xfId="1" applyNumberFormat="1" applyFont="1" applyFill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0" borderId="128" xfId="0" applyBorder="1" applyAlignment="1">
      <alignment horizontal="center"/>
    </xf>
    <xf numFmtId="164" fontId="0" fillId="0" borderId="128" xfId="1" applyNumberFormat="1" applyFont="1" applyBorder="1" applyAlignment="1">
      <alignment horizontal="center"/>
    </xf>
    <xf numFmtId="1" fontId="0" fillId="0" borderId="128" xfId="1" applyNumberFormat="1" applyFont="1" applyBorder="1" applyAlignment="1">
      <alignment horizontal="center"/>
    </xf>
    <xf numFmtId="164" fontId="0" fillId="12" borderId="129" xfId="1" applyNumberFormat="1" applyFont="1" applyFill="1" applyBorder="1" applyAlignment="1">
      <alignment horizontal="center"/>
    </xf>
    <xf numFmtId="1" fontId="0" fillId="0" borderId="128" xfId="0" applyNumberFormat="1" applyBorder="1" applyAlignment="1">
      <alignment horizontal="center"/>
    </xf>
    <xf numFmtId="0" fontId="20" fillId="0" borderId="130" xfId="0" applyFont="1" applyBorder="1" applyAlignment="1">
      <alignment horizontal="left"/>
    </xf>
    <xf numFmtId="1" fontId="0" fillId="0" borderId="113" xfId="1" applyNumberFormat="1" applyFont="1" applyBorder="1" applyAlignment="1">
      <alignment horizontal="center"/>
    </xf>
    <xf numFmtId="164" fontId="0" fillId="12" borderId="131" xfId="1" applyNumberFormat="1" applyFont="1" applyFill="1" applyBorder="1" applyAlignment="1">
      <alignment horizontal="center"/>
    </xf>
    <xf numFmtId="3" fontId="19" fillId="0" borderId="120" xfId="0" applyNumberFormat="1" applyFont="1" applyBorder="1" applyAlignment="1">
      <alignment horizontal="center"/>
    </xf>
    <xf numFmtId="3" fontId="19" fillId="0" borderId="120" xfId="1" applyNumberFormat="1" applyFont="1" applyBorder="1" applyAlignment="1">
      <alignment horizontal="center"/>
    </xf>
    <xf numFmtId="3" fontId="20" fillId="0" borderId="123" xfId="0" applyNumberFormat="1" applyFont="1" applyBorder="1" applyAlignment="1">
      <alignment horizontal="center"/>
    </xf>
    <xf numFmtId="3" fontId="20" fillId="0" borderId="123" xfId="1" applyNumberFormat="1" applyFont="1" applyBorder="1" applyAlignment="1">
      <alignment horizontal="center"/>
    </xf>
    <xf numFmtId="3" fontId="0" fillId="0" borderId="125" xfId="0" applyNumberFormat="1" applyBorder="1" applyAlignment="1">
      <alignment horizontal="center"/>
    </xf>
    <xf numFmtId="3" fontId="0" fillId="0" borderId="125" xfId="1" applyNumberFormat="1" applyFon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52" xfId="1" applyNumberFormat="1" applyFont="1" applyBorder="1" applyAlignment="1">
      <alignment horizontal="center"/>
    </xf>
    <xf numFmtId="3" fontId="0" fillId="0" borderId="128" xfId="0" applyNumberFormat="1" applyBorder="1" applyAlignment="1">
      <alignment horizontal="center"/>
    </xf>
    <xf numFmtId="3" fontId="0" fillId="0" borderId="128" xfId="1" applyNumberFormat="1" applyFont="1" applyBorder="1" applyAlignment="1">
      <alignment horizontal="center"/>
    </xf>
    <xf numFmtId="3" fontId="0" fillId="0" borderId="11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13" borderId="0" xfId="0" applyFill="1" applyAlignment="1">
      <alignment horizontal="center"/>
    </xf>
    <xf numFmtId="3" fontId="6" fillId="0" borderId="13" xfId="0" applyNumberFormat="1" applyFont="1" applyBorder="1" applyAlignment="1">
      <alignment horizontal="right" vertical="center"/>
    </xf>
    <xf numFmtId="0" fontId="21" fillId="0" borderId="133" xfId="0" applyFont="1" applyBorder="1" applyAlignment="1">
      <alignment horizontal="left"/>
    </xf>
    <xf numFmtId="3" fontId="21" fillId="0" borderId="133" xfId="0" applyNumberFormat="1" applyFont="1" applyBorder="1" applyAlignment="1">
      <alignment horizontal="center" vertical="center"/>
    </xf>
    <xf numFmtId="164" fontId="21" fillId="0" borderId="133" xfId="1" applyNumberFormat="1" applyFont="1" applyBorder="1" applyAlignment="1">
      <alignment horizontal="center" vertical="center"/>
    </xf>
    <xf numFmtId="0" fontId="22" fillId="13" borderId="0" xfId="0" applyFont="1" applyFill="1" applyAlignment="1">
      <alignment horizontal="center"/>
    </xf>
    <xf numFmtId="3" fontId="0" fillId="0" borderId="0" xfId="0" applyNumberFormat="1"/>
    <xf numFmtId="3" fontId="0" fillId="0" borderId="34" xfId="0" applyNumberFormat="1" applyBorder="1" applyAlignment="1">
      <alignment horizontal="left"/>
    </xf>
    <xf numFmtId="3" fontId="0" fillId="0" borderId="34" xfId="0" applyNumberFormat="1" applyBorder="1" applyAlignment="1">
      <alignment horizontal="center" vertical="center"/>
    </xf>
    <xf numFmtId="164" fontId="1" fillId="0" borderId="34" xfId="1" applyNumberFormat="1" applyFont="1" applyBorder="1" applyAlignment="1">
      <alignment horizontal="center" vertical="center"/>
    </xf>
    <xf numFmtId="3" fontId="23" fillId="0" borderId="134" xfId="0" applyNumberFormat="1" applyFont="1" applyBorder="1" applyAlignment="1">
      <alignment horizontal="right"/>
    </xf>
    <xf numFmtId="3" fontId="24" fillId="0" borderId="135" xfId="0" applyNumberFormat="1" applyFont="1" applyBorder="1" applyAlignment="1">
      <alignment horizontal="right"/>
    </xf>
    <xf numFmtId="0" fontId="21" fillId="0" borderId="136" xfId="0" applyFont="1" applyBorder="1" applyAlignment="1">
      <alignment horizontal="left"/>
    </xf>
    <xf numFmtId="3" fontId="21" fillId="0" borderId="136" xfId="0" applyNumberFormat="1" applyFont="1" applyBorder="1" applyAlignment="1">
      <alignment horizontal="center" vertical="center"/>
    </xf>
    <xf numFmtId="164" fontId="21" fillId="0" borderId="136" xfId="1" applyNumberFormat="1" applyFont="1" applyBorder="1" applyAlignment="1">
      <alignment horizontal="center" vertical="center"/>
    </xf>
    <xf numFmtId="0" fontId="22" fillId="0" borderId="137" xfId="0" applyFont="1" applyBorder="1" applyAlignment="1">
      <alignment horizontal="left"/>
    </xf>
    <xf numFmtId="3" fontId="22" fillId="0" borderId="137" xfId="0" applyNumberFormat="1" applyFont="1" applyBorder="1" applyAlignment="1">
      <alignment horizontal="center" vertical="center"/>
    </xf>
    <xf numFmtId="164" fontId="22" fillId="0" borderId="137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left"/>
    </xf>
    <xf numFmtId="3" fontId="0" fillId="0" borderId="18" xfId="0" applyNumberFormat="1" applyBorder="1" applyAlignment="1">
      <alignment horizontal="center" vertical="center"/>
    </xf>
    <xf numFmtId="164" fontId="1" fillId="0" borderId="18" xfId="1" applyNumberFormat="1" applyFont="1" applyBorder="1" applyAlignment="1">
      <alignment horizontal="center" vertical="center"/>
    </xf>
    <xf numFmtId="0" fontId="0" fillId="12" borderId="0" xfId="0" applyFill="1" applyAlignment="1">
      <alignment horizontal="center"/>
    </xf>
    <xf numFmtId="0" fontId="25" fillId="0" borderId="138" xfId="0" applyFont="1" applyBorder="1" applyAlignment="1">
      <alignment horizontal="left"/>
    </xf>
    <xf numFmtId="3" fontId="25" fillId="0" borderId="138" xfId="0" applyNumberFormat="1" applyFont="1" applyBorder="1" applyAlignment="1">
      <alignment horizontal="center" vertical="center"/>
    </xf>
    <xf numFmtId="164" fontId="25" fillId="0" borderId="138" xfId="1" applyNumberFormat="1" applyFont="1" applyBorder="1" applyAlignment="1">
      <alignment horizontal="center" vertical="center"/>
    </xf>
    <xf numFmtId="0" fontId="22" fillId="12" borderId="0" xfId="0" applyFont="1" applyFill="1" applyAlignment="1">
      <alignment horizontal="center"/>
    </xf>
    <xf numFmtId="0" fontId="25" fillId="0" borderId="139" xfId="0" applyFont="1" applyBorder="1" applyAlignment="1">
      <alignment horizontal="left"/>
    </xf>
    <xf numFmtId="3" fontId="25" fillId="0" borderId="139" xfId="0" applyNumberFormat="1" applyFont="1" applyBorder="1" applyAlignment="1">
      <alignment horizontal="center" vertical="center"/>
    </xf>
    <xf numFmtId="164" fontId="25" fillId="0" borderId="139" xfId="1" applyNumberFormat="1" applyFont="1" applyBorder="1" applyAlignment="1">
      <alignment horizontal="center" vertical="center"/>
    </xf>
    <xf numFmtId="0" fontId="26" fillId="0" borderId="140" xfId="0" applyFont="1" applyBorder="1" applyAlignment="1">
      <alignment horizontal="left"/>
    </xf>
    <xf numFmtId="3" fontId="26" fillId="0" borderId="140" xfId="0" applyNumberFormat="1" applyFont="1" applyBorder="1" applyAlignment="1">
      <alignment horizontal="center" vertical="center"/>
    </xf>
    <xf numFmtId="164" fontId="26" fillId="0" borderId="140" xfId="1" applyNumberFormat="1" applyFont="1" applyBorder="1" applyAlignment="1">
      <alignment horizontal="center" vertical="center"/>
    </xf>
    <xf numFmtId="0" fontId="27" fillId="1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12" borderId="0" xfId="0" applyFill="1"/>
    <xf numFmtId="0" fontId="0" fillId="12" borderId="0" xfId="0" applyFill="1" applyAlignment="1">
      <alignment horizontal="right"/>
    </xf>
    <xf numFmtId="0" fontId="5" fillId="12" borderId="0" xfId="0" applyFont="1" applyFill="1" applyAlignment="1">
      <alignment horizontal="center"/>
    </xf>
    <xf numFmtId="0" fontId="5" fillId="12" borderId="132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0" borderId="115" xfId="0" applyNumberFormat="1" applyBorder="1" applyAlignment="1">
      <alignment horizontal="center"/>
    </xf>
    <xf numFmtId="2" fontId="0" fillId="0" borderId="116" xfId="0" applyNumberFormat="1" applyBorder="1" applyAlignment="1">
      <alignment horizontal="center"/>
    </xf>
    <xf numFmtId="2" fontId="0" fillId="0" borderId="117" xfId="0" applyNumberFormat="1" applyBorder="1" applyAlignment="1">
      <alignment horizontal="center"/>
    </xf>
    <xf numFmtId="0" fontId="5" fillId="10" borderId="0" xfId="0" applyFont="1" applyFill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16" fillId="11" borderId="0" xfId="0" applyFont="1" applyFill="1" applyAlignment="1">
      <alignment horizontal="center"/>
    </xf>
    <xf numFmtId="0" fontId="16" fillId="9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1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38100</xdr:rowOff>
    </xdr:from>
    <xdr:to>
      <xdr:col>0</xdr:col>
      <xdr:colOff>1693334</xdr:colOff>
      <xdr:row>0</xdr:row>
      <xdr:rowOff>516043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8471D7-45E7-4201-B693-F80740A28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38100"/>
          <a:ext cx="1636183" cy="477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47625</xdr:rowOff>
    </xdr:from>
    <xdr:ext cx="2133600" cy="582209"/>
    <xdr:pic>
      <xdr:nvPicPr>
        <xdr:cNvPr id="2" name="Imagen 1">
          <a:extLst>
            <a:ext uri="{FF2B5EF4-FFF2-40B4-BE49-F238E27FC236}">
              <a16:creationId xmlns:a16="http://schemas.microsoft.com/office/drawing/2014/main" id="{C7807A87-0A15-4D9D-85AC-004ED1BE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47625"/>
          <a:ext cx="2133600" cy="582209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3C8A-1300-4EA5-8035-10B5F93161DE}">
  <dimension ref="A1:P381"/>
  <sheetViews>
    <sheetView tabSelected="1" zoomScaleNormal="100" workbookViewId="0">
      <pane xSplit="1" ySplit="6" topLeftCell="H343" activePane="bottomRight" state="frozen"/>
      <selection activeCell="J203" sqref="J203"/>
      <selection pane="topRight" activeCell="J203" sqref="J203"/>
      <selection pane="bottomLeft" activeCell="J203" sqref="J203"/>
      <selection pane="bottomRight" activeCell="E202" sqref="E202"/>
    </sheetView>
  </sheetViews>
  <sheetFormatPr baseColWidth="10" defaultRowHeight="15" x14ac:dyDescent="0.25"/>
  <cols>
    <col min="1" max="1" width="31.7109375" style="271" customWidth="1"/>
    <col min="2" max="3" width="13.140625" customWidth="1"/>
    <col min="4" max="5" width="13.85546875" customWidth="1"/>
    <col min="6" max="6" width="10.42578125" customWidth="1"/>
    <col min="7" max="7" width="12.7109375" customWidth="1"/>
    <col min="8" max="8" width="11" customWidth="1"/>
    <col min="9" max="9" width="2.7109375" customWidth="1"/>
    <col min="10" max="13" width="14.28515625" customWidth="1"/>
    <col min="14" max="14" width="10.5703125" customWidth="1"/>
    <col min="15" max="15" width="15.85546875" customWidth="1"/>
    <col min="16" max="16" width="9.5703125" customWidth="1"/>
  </cols>
  <sheetData>
    <row r="1" spans="1:16" ht="46.5" x14ac:dyDescent="0.25">
      <c r="A1" s="331" t="s">
        <v>0</v>
      </c>
      <c r="B1" s="331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16" ht="21" x14ac:dyDescent="0.35">
      <c r="A2" s="333" t="s">
        <v>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6" ht="46.35" customHeight="1" x14ac:dyDescent="0.25">
      <c r="A3" s="334" t="s">
        <v>2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6"/>
    </row>
    <row r="4" spans="1:16" ht="21" x14ac:dyDescent="0.35">
      <c r="A4" s="337" t="s">
        <v>3</v>
      </c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9"/>
    </row>
    <row r="5" spans="1:16" x14ac:dyDescent="0.25">
      <c r="A5" s="1"/>
      <c r="B5" s="310" t="s">
        <v>114</v>
      </c>
      <c r="C5" s="311"/>
      <c r="D5" s="311"/>
      <c r="E5" s="311"/>
      <c r="F5" s="311"/>
      <c r="G5" s="311"/>
      <c r="H5" s="312"/>
      <c r="I5" s="3"/>
      <c r="J5" s="310" t="str">
        <f>CONCATENATE("acumulado ",B5)</f>
        <v>acumulado febrero</v>
      </c>
      <c r="K5" s="311"/>
      <c r="L5" s="311"/>
      <c r="M5" s="311"/>
      <c r="N5" s="311"/>
      <c r="O5" s="311"/>
      <c r="P5" s="312"/>
    </row>
    <row r="6" spans="1:16" x14ac:dyDescent="0.25">
      <c r="A6" s="4"/>
      <c r="B6" s="5">
        <v>2023</v>
      </c>
      <c r="C6" s="6">
        <v>2024</v>
      </c>
      <c r="D6" s="6">
        <v>2025</v>
      </c>
      <c r="E6" s="6">
        <v>2026</v>
      </c>
      <c r="F6" s="6" t="str">
        <f>CONCATENATE("var ",RIGHT(E6,2),"/",RIGHT(D6,2))</f>
        <v>var 26/25</v>
      </c>
      <c r="G6" s="6" t="str">
        <f>CONCATENATE("dif ",RIGHT(E6,2),"-",RIGHT(D6,2))</f>
        <v>dif 26-25</v>
      </c>
      <c r="H6" s="6" t="str">
        <f>CONCATENATE("cuota ",RIGHT(E6,2))</f>
        <v>cuota 26</v>
      </c>
      <c r="I6" s="7"/>
      <c r="J6" s="6">
        <v>2023</v>
      </c>
      <c r="K6" s="6">
        <v>2024</v>
      </c>
      <c r="L6" s="6">
        <v>2025</v>
      </c>
      <c r="M6" s="6">
        <v>2026</v>
      </c>
      <c r="N6" s="6" t="str">
        <f>CONCATENATE("var ",RIGHT(M6,2),"/",RIGHT(L6,2))</f>
        <v>var 26/25</v>
      </c>
      <c r="O6" s="6" t="str">
        <f>CONCATENATE("dif ",RIGHT(M6,2),"-",RIGHT(L6,2))</f>
        <v>dif 26-25</v>
      </c>
      <c r="P6" s="6" t="str">
        <f>CONCATENATE("cuota ",RIGHT(M6,2))</f>
        <v>cuota 26</v>
      </c>
    </row>
    <row r="7" spans="1:16" x14ac:dyDescent="0.25">
      <c r="A7" s="8" t="s">
        <v>4</v>
      </c>
      <c r="B7" s="9">
        <v>411122</v>
      </c>
      <c r="C7" s="9">
        <v>443450</v>
      </c>
      <c r="D7" s="9">
        <v>433757</v>
      </c>
      <c r="E7" s="9">
        <v>436340</v>
      </c>
      <c r="F7" s="10">
        <f>E7/D7-1</f>
        <v>5.9549471247726249E-3</v>
      </c>
      <c r="G7" s="9">
        <f t="shared" ref="G7:G18" si="0">E7-D7</f>
        <v>2583</v>
      </c>
      <c r="H7" s="10">
        <f t="shared" ref="H7:H18" si="1">E7/$E$7</f>
        <v>1</v>
      </c>
      <c r="I7" s="11"/>
      <c r="J7" s="9">
        <v>814759</v>
      </c>
      <c r="K7" s="9">
        <v>864085</v>
      </c>
      <c r="L7" s="9">
        <v>856219</v>
      </c>
      <c r="M7" s="9">
        <v>868885</v>
      </c>
      <c r="N7" s="10">
        <f>M7/L7-1</f>
        <v>1.4792944328495317E-2</v>
      </c>
      <c r="O7" s="9">
        <f>M7-L7</f>
        <v>12666</v>
      </c>
      <c r="P7" s="10">
        <f t="shared" ref="P7:P18" si="2">M7/$M$7</f>
        <v>1</v>
      </c>
    </row>
    <row r="8" spans="1:16" x14ac:dyDescent="0.25">
      <c r="A8" s="12" t="s">
        <v>5</v>
      </c>
      <c r="B8" s="13">
        <v>327297</v>
      </c>
      <c r="C8" s="13">
        <v>347670</v>
      </c>
      <c r="D8" s="13">
        <v>338178</v>
      </c>
      <c r="E8" s="13">
        <v>344368</v>
      </c>
      <c r="F8" s="14">
        <f t="shared" ref="F8:F18" si="3">E8/D8-1</f>
        <v>1.8303970098587197E-2</v>
      </c>
      <c r="G8" s="13">
        <f t="shared" si="0"/>
        <v>6190</v>
      </c>
      <c r="H8" s="14">
        <f t="shared" si="1"/>
        <v>0.78921941605170276</v>
      </c>
      <c r="I8" s="15"/>
      <c r="J8" s="13">
        <v>650456</v>
      </c>
      <c r="K8" s="13">
        <v>679015</v>
      </c>
      <c r="L8" s="13">
        <v>674643</v>
      </c>
      <c r="M8" s="13">
        <v>684102</v>
      </c>
      <c r="N8" s="14">
        <f t="shared" ref="N8:N18" si="4">M8/L8-1</f>
        <v>1.4020748751562007E-2</v>
      </c>
      <c r="O8" s="13">
        <f t="shared" ref="O8:O18" si="5">M8-L8</f>
        <v>9459</v>
      </c>
      <c r="P8" s="14">
        <f t="shared" si="2"/>
        <v>0.78733319138896407</v>
      </c>
    </row>
    <row r="9" spans="1:16" x14ac:dyDescent="0.25">
      <c r="A9" s="16" t="s">
        <v>6</v>
      </c>
      <c r="B9" s="17">
        <v>66108</v>
      </c>
      <c r="C9" s="17">
        <v>71361</v>
      </c>
      <c r="D9" s="17">
        <v>67174</v>
      </c>
      <c r="E9" s="17">
        <v>71282</v>
      </c>
      <c r="F9" s="18">
        <f t="shared" si="3"/>
        <v>6.1154613392086166E-2</v>
      </c>
      <c r="G9" s="17">
        <f t="shared" si="0"/>
        <v>4108</v>
      </c>
      <c r="H9" s="18">
        <f t="shared" si="1"/>
        <v>0.16336343218591007</v>
      </c>
      <c r="I9" s="19"/>
      <c r="J9" s="17">
        <v>126768</v>
      </c>
      <c r="K9" s="17">
        <v>132681</v>
      </c>
      <c r="L9" s="17">
        <v>132698</v>
      </c>
      <c r="M9" s="17">
        <v>137231</v>
      </c>
      <c r="N9" s="18">
        <f t="shared" si="4"/>
        <v>3.4160273704200605E-2</v>
      </c>
      <c r="O9" s="17">
        <f t="shared" si="5"/>
        <v>4533</v>
      </c>
      <c r="P9" s="18">
        <f t="shared" si="2"/>
        <v>0.15793919793758668</v>
      </c>
    </row>
    <row r="10" spans="1:16" x14ac:dyDescent="0.25">
      <c r="A10" s="20" t="s">
        <v>7</v>
      </c>
      <c r="B10" s="21">
        <v>199073</v>
      </c>
      <c r="C10" s="21">
        <v>213611</v>
      </c>
      <c r="D10" s="21">
        <v>208719</v>
      </c>
      <c r="E10" s="21">
        <v>209517</v>
      </c>
      <c r="F10" s="22">
        <f t="shared" si="3"/>
        <v>3.8233222658214938E-3</v>
      </c>
      <c r="G10" s="21">
        <f t="shared" si="0"/>
        <v>798</v>
      </c>
      <c r="H10" s="22">
        <f t="shared" si="1"/>
        <v>0.48016913416143375</v>
      </c>
      <c r="I10" s="19"/>
      <c r="J10" s="21">
        <v>401602</v>
      </c>
      <c r="K10" s="21">
        <v>425651</v>
      </c>
      <c r="L10" s="21">
        <v>415585</v>
      </c>
      <c r="M10" s="21">
        <v>420459</v>
      </c>
      <c r="N10" s="22">
        <f>M10/L10-1</f>
        <v>1.1728046007435378E-2</v>
      </c>
      <c r="O10" s="21">
        <f>M10-L10</f>
        <v>4874</v>
      </c>
      <c r="P10" s="22">
        <f t="shared" si="2"/>
        <v>0.48390638577026879</v>
      </c>
    </row>
    <row r="11" spans="1:16" x14ac:dyDescent="0.25">
      <c r="A11" s="20" t="s">
        <v>8</v>
      </c>
      <c r="B11" s="21">
        <v>49896</v>
      </c>
      <c r="C11" s="21">
        <v>48880</v>
      </c>
      <c r="D11" s="21">
        <v>47000</v>
      </c>
      <c r="E11" s="21">
        <v>48079</v>
      </c>
      <c r="F11" s="22">
        <f t="shared" si="3"/>
        <v>2.2957446808510529E-2</v>
      </c>
      <c r="G11" s="21">
        <f t="shared" si="0"/>
        <v>1079</v>
      </c>
      <c r="H11" s="22">
        <f t="shared" si="1"/>
        <v>0.11018701012971537</v>
      </c>
      <c r="I11" s="19"/>
      <c r="J11" s="21">
        <v>96388</v>
      </c>
      <c r="K11" s="21">
        <v>93434</v>
      </c>
      <c r="L11" s="21">
        <v>96247</v>
      </c>
      <c r="M11" s="21">
        <v>94763</v>
      </c>
      <c r="N11" s="22">
        <f t="shared" si="4"/>
        <v>-1.5418662399867E-2</v>
      </c>
      <c r="O11" s="21">
        <f t="shared" si="5"/>
        <v>-1484</v>
      </c>
      <c r="P11" s="22">
        <f t="shared" si="2"/>
        <v>0.10906276434741076</v>
      </c>
    </row>
    <row r="12" spans="1:16" x14ac:dyDescent="0.25">
      <c r="A12" s="20" t="s">
        <v>9</v>
      </c>
      <c r="B12" s="21">
        <v>8910</v>
      </c>
      <c r="C12" s="21">
        <v>10225</v>
      </c>
      <c r="D12" s="21">
        <v>10642</v>
      </c>
      <c r="E12" s="21">
        <v>11683</v>
      </c>
      <c r="F12" s="22">
        <f>E12/D12-1</f>
        <v>9.7819958654388195E-2</v>
      </c>
      <c r="G12" s="21">
        <f t="shared" si="0"/>
        <v>1041</v>
      </c>
      <c r="H12" s="22">
        <f t="shared" si="1"/>
        <v>2.677499197873218E-2</v>
      </c>
      <c r="I12" s="19"/>
      <c r="J12" s="21">
        <v>18915</v>
      </c>
      <c r="K12" s="21">
        <v>19925</v>
      </c>
      <c r="L12" s="21">
        <v>21493</v>
      </c>
      <c r="M12" s="21">
        <v>23144</v>
      </c>
      <c r="N12" s="22">
        <f t="shared" si="4"/>
        <v>7.6815707439631398E-2</v>
      </c>
      <c r="O12" s="21">
        <f t="shared" si="5"/>
        <v>1651</v>
      </c>
      <c r="P12" s="22">
        <f t="shared" si="2"/>
        <v>2.6636436352336614E-2</v>
      </c>
    </row>
    <row r="13" spans="1:16" x14ac:dyDescent="0.25">
      <c r="A13" s="23" t="s">
        <v>10</v>
      </c>
      <c r="B13" s="24">
        <v>3310</v>
      </c>
      <c r="C13" s="24">
        <v>3593</v>
      </c>
      <c r="D13" s="24">
        <v>4643</v>
      </c>
      <c r="E13" s="24">
        <v>3807</v>
      </c>
      <c r="F13" s="25">
        <f t="shared" si="3"/>
        <v>-0.18005599827697605</v>
      </c>
      <c r="G13" s="24">
        <f t="shared" si="0"/>
        <v>-836</v>
      </c>
      <c r="H13" s="25">
        <f t="shared" si="1"/>
        <v>8.724847595911446E-3</v>
      </c>
      <c r="I13" s="19"/>
      <c r="J13" s="24">
        <v>6783</v>
      </c>
      <c r="K13" s="24">
        <v>7324</v>
      </c>
      <c r="L13" s="24">
        <v>8620</v>
      </c>
      <c r="M13" s="24">
        <v>8505</v>
      </c>
      <c r="N13" s="25">
        <f t="shared" si="4"/>
        <v>-1.3341067285382868E-2</v>
      </c>
      <c r="O13" s="24">
        <f t="shared" si="5"/>
        <v>-115</v>
      </c>
      <c r="P13" s="25">
        <f t="shared" si="2"/>
        <v>9.7884069813611706E-3</v>
      </c>
    </row>
    <row r="14" spans="1:16" x14ac:dyDescent="0.25">
      <c r="A14" s="12" t="s">
        <v>11</v>
      </c>
      <c r="B14" s="13">
        <v>83825</v>
      </c>
      <c r="C14" s="13">
        <v>95780</v>
      </c>
      <c r="D14" s="13">
        <v>95579</v>
      </c>
      <c r="E14" s="13">
        <v>91972</v>
      </c>
      <c r="F14" s="14">
        <f t="shared" si="3"/>
        <v>-3.7738415342282283E-2</v>
      </c>
      <c r="G14" s="13">
        <f t="shared" si="0"/>
        <v>-3607</v>
      </c>
      <c r="H14" s="14">
        <f t="shared" si="1"/>
        <v>0.21078058394829721</v>
      </c>
      <c r="I14" s="15"/>
      <c r="J14" s="13">
        <v>164303</v>
      </c>
      <c r="K14" s="13">
        <v>185070</v>
      </c>
      <c r="L14" s="13">
        <v>181576</v>
      </c>
      <c r="M14" s="13">
        <v>184783</v>
      </c>
      <c r="N14" s="14">
        <f t="shared" si="4"/>
        <v>1.7662025818390159E-2</v>
      </c>
      <c r="O14" s="13">
        <f t="shared" si="5"/>
        <v>3207</v>
      </c>
      <c r="P14" s="14">
        <f t="shared" si="2"/>
        <v>0.21266680861103598</v>
      </c>
    </row>
    <row r="15" spans="1:16" x14ac:dyDescent="0.25">
      <c r="A15" s="26" t="s">
        <v>12</v>
      </c>
      <c r="B15" s="17">
        <v>6805</v>
      </c>
      <c r="C15" s="17">
        <v>9860</v>
      </c>
      <c r="D15" s="17">
        <v>9085</v>
      </c>
      <c r="E15" s="17">
        <v>9656</v>
      </c>
      <c r="F15" s="18">
        <f t="shared" si="3"/>
        <v>6.2850853054485345E-2</v>
      </c>
      <c r="G15" s="17">
        <f t="shared" si="0"/>
        <v>571</v>
      </c>
      <c r="H15" s="18">
        <f t="shared" si="1"/>
        <v>2.2129532016317552E-2</v>
      </c>
      <c r="I15" s="19"/>
      <c r="J15" s="17">
        <v>12943</v>
      </c>
      <c r="K15" s="17">
        <v>19336</v>
      </c>
      <c r="L15" s="17">
        <v>18251</v>
      </c>
      <c r="M15" s="17">
        <v>18046</v>
      </c>
      <c r="N15" s="18">
        <f t="shared" si="4"/>
        <v>-1.1232261245959108E-2</v>
      </c>
      <c r="O15" s="17">
        <f t="shared" si="5"/>
        <v>-205</v>
      </c>
      <c r="P15" s="18">
        <f t="shared" si="2"/>
        <v>2.0769146664978679E-2</v>
      </c>
    </row>
    <row r="16" spans="1:16" x14ac:dyDescent="0.25">
      <c r="A16" s="20" t="s">
        <v>8</v>
      </c>
      <c r="B16" s="21">
        <v>47017</v>
      </c>
      <c r="C16" s="21">
        <v>51618</v>
      </c>
      <c r="D16" s="21">
        <v>53928</v>
      </c>
      <c r="E16" s="21">
        <v>54246</v>
      </c>
      <c r="F16" s="22">
        <f t="shared" si="3"/>
        <v>5.8967512238541353E-3</v>
      </c>
      <c r="G16" s="21">
        <f t="shared" si="0"/>
        <v>318</v>
      </c>
      <c r="H16" s="22">
        <f t="shared" si="1"/>
        <v>0.12432048402621809</v>
      </c>
      <c r="I16" s="19"/>
      <c r="J16" s="21">
        <v>90436</v>
      </c>
      <c r="K16" s="21">
        <v>101317</v>
      </c>
      <c r="L16" s="21">
        <v>98952</v>
      </c>
      <c r="M16" s="21">
        <v>107411</v>
      </c>
      <c r="N16" s="22">
        <f t="shared" si="4"/>
        <v>8.5485892149729237E-2</v>
      </c>
      <c r="O16" s="21">
        <f t="shared" si="5"/>
        <v>8459</v>
      </c>
      <c r="P16" s="22">
        <f t="shared" si="2"/>
        <v>0.12361935123750555</v>
      </c>
    </row>
    <row r="17" spans="1:16" x14ac:dyDescent="0.25">
      <c r="A17" s="20" t="s">
        <v>9</v>
      </c>
      <c r="B17" s="21">
        <v>21538</v>
      </c>
      <c r="C17" s="21">
        <v>25319</v>
      </c>
      <c r="D17" s="21">
        <v>23033</v>
      </c>
      <c r="E17" s="21">
        <v>18192</v>
      </c>
      <c r="F17" s="22">
        <f t="shared" si="3"/>
        <v>-0.21017670299136026</v>
      </c>
      <c r="G17" s="21">
        <f t="shared" si="0"/>
        <v>-4841</v>
      </c>
      <c r="H17" s="22">
        <f t="shared" si="1"/>
        <v>4.1692258330659579E-2</v>
      </c>
      <c r="I17" s="19"/>
      <c r="J17" s="21">
        <v>44062</v>
      </c>
      <c r="K17" s="21">
        <v>46834</v>
      </c>
      <c r="L17" s="21">
        <v>45223</v>
      </c>
      <c r="M17" s="21">
        <v>39351</v>
      </c>
      <c r="N17" s="22">
        <f t="shared" si="4"/>
        <v>-0.12984543263383674</v>
      </c>
      <c r="O17" s="21">
        <f t="shared" si="5"/>
        <v>-5872</v>
      </c>
      <c r="P17" s="22">
        <f t="shared" si="2"/>
        <v>4.5289077380781119E-2</v>
      </c>
    </row>
    <row r="18" spans="1:16" x14ac:dyDescent="0.25">
      <c r="A18" s="27" t="s">
        <v>10</v>
      </c>
      <c r="B18" s="28">
        <v>8465</v>
      </c>
      <c r="C18" s="28">
        <v>8983</v>
      </c>
      <c r="D18" s="28">
        <v>9533</v>
      </c>
      <c r="E18" s="28">
        <v>9878</v>
      </c>
      <c r="F18" s="29">
        <f t="shared" si="3"/>
        <v>3.6190076576104069E-2</v>
      </c>
      <c r="G18" s="28">
        <f t="shared" si="0"/>
        <v>345</v>
      </c>
      <c r="H18" s="29">
        <f t="shared" si="1"/>
        <v>2.2638309575101986E-2</v>
      </c>
      <c r="I18" s="30"/>
      <c r="J18" s="28">
        <v>16862</v>
      </c>
      <c r="K18" s="28">
        <v>17583</v>
      </c>
      <c r="L18" s="28">
        <v>19150</v>
      </c>
      <c r="M18" s="28">
        <v>19975</v>
      </c>
      <c r="N18" s="29">
        <f t="shared" si="4"/>
        <v>4.3080939947780728E-2</v>
      </c>
      <c r="O18" s="28">
        <f t="shared" si="5"/>
        <v>825</v>
      </c>
      <c r="P18" s="29">
        <f t="shared" si="2"/>
        <v>2.2989233327770649E-2</v>
      </c>
    </row>
    <row r="19" spans="1:16" x14ac:dyDescent="0.25">
      <c r="A19" s="317" t="s">
        <v>13</v>
      </c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9"/>
    </row>
    <row r="20" spans="1:16" ht="21" x14ac:dyDescent="0.35">
      <c r="A20" s="325" t="s">
        <v>14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7"/>
    </row>
    <row r="21" spans="1:16" x14ac:dyDescent="0.25">
      <c r="A21" s="1"/>
      <c r="B21" s="310" t="s">
        <v>114</v>
      </c>
      <c r="C21" s="311"/>
      <c r="D21" s="311"/>
      <c r="E21" s="311"/>
      <c r="F21" s="311"/>
      <c r="G21" s="311"/>
      <c r="H21" s="312"/>
      <c r="I21" s="3"/>
      <c r="J21" s="310" t="str">
        <f>J$5</f>
        <v>acumulado febrero</v>
      </c>
      <c r="K21" s="311"/>
      <c r="L21" s="311"/>
      <c r="M21" s="311"/>
      <c r="N21" s="311"/>
      <c r="O21" s="311"/>
      <c r="P21" s="312"/>
    </row>
    <row r="22" spans="1:16" x14ac:dyDescent="0.25">
      <c r="A22" s="4"/>
      <c r="B22" s="6">
        <f>B$6</f>
        <v>2023</v>
      </c>
      <c r="C22" s="6">
        <f>C$6</f>
        <v>2024</v>
      </c>
      <c r="D22" s="6">
        <f>D$6</f>
        <v>2025</v>
      </c>
      <c r="E22" s="6">
        <f>E$6</f>
        <v>2026</v>
      </c>
      <c r="F22" s="6" t="str">
        <f>CONCATENATE("var ",RIGHT(E22,2),"/",RIGHT(D22,2))</f>
        <v>var 26/25</v>
      </c>
      <c r="G22" s="6" t="str">
        <f>CONCATENATE("dif ",RIGHT(E22,2),"-",RIGHT(D22,2))</f>
        <v>dif 26-25</v>
      </c>
      <c r="H22" s="6" t="str">
        <f>CONCATENATE("cuota ",RIGHT(E22,2))</f>
        <v>cuota 26</v>
      </c>
      <c r="I22" s="7"/>
      <c r="J22" s="6">
        <f>J$6</f>
        <v>2023</v>
      </c>
      <c r="K22" s="6">
        <f>K$6</f>
        <v>2024</v>
      </c>
      <c r="L22" s="6">
        <f>L$6</f>
        <v>2025</v>
      </c>
      <c r="M22" s="6">
        <f>M$6</f>
        <v>2026</v>
      </c>
      <c r="N22" s="6" t="str">
        <f>CONCATENATE("var ",RIGHT(M22,2),"/",RIGHT(L22,2))</f>
        <v>var 26/25</v>
      </c>
      <c r="O22" s="6" t="str">
        <f>CONCATENATE("dif ",RIGHT(M22,2),"-",RIGHT(L22,2))</f>
        <v>dif 26-25</v>
      </c>
      <c r="P22" s="6" t="str">
        <f>CONCATENATE("cuota ",RIGHT(M22,2))</f>
        <v>cuota 26</v>
      </c>
    </row>
    <row r="23" spans="1:16" x14ac:dyDescent="0.25">
      <c r="A23" s="8" t="s">
        <v>15</v>
      </c>
      <c r="B23" s="9">
        <v>411122</v>
      </c>
      <c r="C23" s="9">
        <v>443450</v>
      </c>
      <c r="D23" s="9">
        <v>433757</v>
      </c>
      <c r="E23" s="9">
        <v>436340</v>
      </c>
      <c r="F23" s="10">
        <f>E23/D23-1</f>
        <v>5.9549471247726249E-3</v>
      </c>
      <c r="G23" s="9">
        <f t="shared" ref="G23:G54" si="6">E23-D23</f>
        <v>2583</v>
      </c>
      <c r="H23" s="10">
        <f t="shared" ref="H23:H54" si="7">E23/$E$23</f>
        <v>1</v>
      </c>
      <c r="I23" s="11"/>
      <c r="J23" s="9">
        <v>814759</v>
      </c>
      <c r="K23" s="9">
        <v>864085</v>
      </c>
      <c r="L23" s="9">
        <v>856219</v>
      </c>
      <c r="M23" s="9">
        <v>868885</v>
      </c>
      <c r="N23" s="10">
        <f>M23/L23-1</f>
        <v>1.4792944328495317E-2</v>
      </c>
      <c r="O23" s="9">
        <f>M23-L23</f>
        <v>12666</v>
      </c>
      <c r="P23" s="10">
        <f t="shared" ref="P23:P54" si="8">M23/$M$23</f>
        <v>1</v>
      </c>
    </row>
    <row r="24" spans="1:16" x14ac:dyDescent="0.25">
      <c r="A24" s="12" t="s">
        <v>16</v>
      </c>
      <c r="B24" s="13">
        <v>55517</v>
      </c>
      <c r="C24" s="13">
        <v>57381</v>
      </c>
      <c r="D24" s="13">
        <v>54143</v>
      </c>
      <c r="E24" s="13">
        <v>54822</v>
      </c>
      <c r="F24" s="14">
        <f t="shared" ref="F24:F54" si="9">E24/D24-1</f>
        <v>1.2540864008274477E-2</v>
      </c>
      <c r="G24" s="13">
        <f t="shared" si="6"/>
        <v>679</v>
      </c>
      <c r="H24" s="14">
        <f t="shared" si="7"/>
        <v>0.12564055553009121</v>
      </c>
      <c r="I24" s="31"/>
      <c r="J24" s="13">
        <v>116505</v>
      </c>
      <c r="K24" s="13">
        <v>111206</v>
      </c>
      <c r="L24" s="13">
        <v>109547</v>
      </c>
      <c r="M24" s="13">
        <v>110426</v>
      </c>
      <c r="N24" s="14">
        <f t="shared" ref="N24:N54" si="10">M24/L24-1</f>
        <v>8.0239531890422544E-3</v>
      </c>
      <c r="O24" s="13">
        <f t="shared" ref="O24:O54" si="11">M24-L24</f>
        <v>879</v>
      </c>
      <c r="P24" s="14">
        <f t="shared" si="8"/>
        <v>0.12708931561714151</v>
      </c>
    </row>
    <row r="25" spans="1:16" x14ac:dyDescent="0.25">
      <c r="A25" s="16" t="s">
        <v>17</v>
      </c>
      <c r="B25" s="17">
        <v>20675</v>
      </c>
      <c r="C25" s="17">
        <v>20863</v>
      </c>
      <c r="D25" s="17">
        <v>18086</v>
      </c>
      <c r="E25" s="17">
        <v>19982</v>
      </c>
      <c r="F25" s="18">
        <f t="shared" si="9"/>
        <v>0.10483246710162564</v>
      </c>
      <c r="G25" s="17">
        <f t="shared" si="6"/>
        <v>1896</v>
      </c>
      <c r="H25" s="18">
        <f t="shared" si="7"/>
        <v>4.5794563872209745E-2</v>
      </c>
      <c r="I25" s="19"/>
      <c r="J25" s="17">
        <v>45001</v>
      </c>
      <c r="K25" s="17">
        <v>39653</v>
      </c>
      <c r="L25" s="17">
        <v>36019</v>
      </c>
      <c r="M25" s="17">
        <v>38398</v>
      </c>
      <c r="N25" s="18">
        <f t="shared" si="10"/>
        <v>6.6048474416280367E-2</v>
      </c>
      <c r="O25" s="17">
        <f>M25-L25</f>
        <v>2379</v>
      </c>
      <c r="P25" s="18">
        <f t="shared" si="8"/>
        <v>4.4192269402740292E-2</v>
      </c>
    </row>
    <row r="26" spans="1:16" x14ac:dyDescent="0.25">
      <c r="A26" s="32" t="s">
        <v>18</v>
      </c>
      <c r="B26" s="17">
        <v>11581</v>
      </c>
      <c r="C26" s="17">
        <v>8314</v>
      </c>
      <c r="D26" s="17">
        <v>10555</v>
      </c>
      <c r="E26" s="17">
        <v>11328</v>
      </c>
      <c r="F26" s="33">
        <f t="shared" si="9"/>
        <v>7.3235433443865405E-2</v>
      </c>
      <c r="G26" s="17">
        <f t="shared" si="6"/>
        <v>773</v>
      </c>
      <c r="H26" s="33">
        <f t="shared" si="7"/>
        <v>2.5961406242838155E-2</v>
      </c>
      <c r="I26" s="19"/>
      <c r="J26" s="17">
        <v>28557</v>
      </c>
      <c r="K26" s="17">
        <v>15134</v>
      </c>
      <c r="L26" s="17">
        <v>18380</v>
      </c>
      <c r="M26" s="17">
        <v>19515</v>
      </c>
      <c r="N26" s="33">
        <f t="shared" si="10"/>
        <v>6.1751904243743105E-2</v>
      </c>
      <c r="O26" s="34">
        <f>M26-L26</f>
        <v>1135</v>
      </c>
      <c r="P26" s="33">
        <f t="shared" si="8"/>
        <v>2.2459819193564167E-2</v>
      </c>
    </row>
    <row r="27" spans="1:16" x14ac:dyDescent="0.25">
      <c r="A27" s="32" t="s">
        <v>19</v>
      </c>
      <c r="B27" s="34">
        <f>B25-B26</f>
        <v>9094</v>
      </c>
      <c r="C27" s="34">
        <f>C25-C26</f>
        <v>12549</v>
      </c>
      <c r="D27" s="34">
        <f>D25-D26</f>
        <v>7531</v>
      </c>
      <c r="E27" s="34">
        <f>E25-E26</f>
        <v>8654</v>
      </c>
      <c r="F27" s="33">
        <f t="shared" si="9"/>
        <v>0.14911698313636967</v>
      </c>
      <c r="G27" s="34">
        <f t="shared" si="6"/>
        <v>1123</v>
      </c>
      <c r="H27" s="33">
        <f t="shared" si="7"/>
        <v>1.983315762937159E-2</v>
      </c>
      <c r="I27" s="19"/>
      <c r="J27" s="34">
        <f>J25-J26</f>
        <v>16444</v>
      </c>
      <c r="K27" s="34">
        <f>K25-K26</f>
        <v>24519</v>
      </c>
      <c r="L27" s="34">
        <f>L25-L26</f>
        <v>17639</v>
      </c>
      <c r="M27" s="34">
        <f>M25-M26</f>
        <v>18883</v>
      </c>
      <c r="N27" s="33">
        <f>M27/L27-1</f>
        <v>7.0525539996598496E-2</v>
      </c>
      <c r="O27" s="34">
        <f t="shared" si="11"/>
        <v>1244</v>
      </c>
      <c r="P27" s="33">
        <f t="shared" si="8"/>
        <v>2.1732450209176128E-2</v>
      </c>
    </row>
    <row r="28" spans="1:16" x14ac:dyDescent="0.25">
      <c r="A28" s="23" t="s">
        <v>20</v>
      </c>
      <c r="B28" s="24">
        <v>34842</v>
      </c>
      <c r="C28" s="24">
        <v>36518</v>
      </c>
      <c r="D28" s="24">
        <v>36057</v>
      </c>
      <c r="E28" s="24">
        <v>34840</v>
      </c>
      <c r="F28" s="25">
        <f t="shared" si="9"/>
        <v>-3.3752114707269021E-2</v>
      </c>
      <c r="G28" s="24">
        <f t="shared" si="6"/>
        <v>-1217</v>
      </c>
      <c r="H28" s="25">
        <f t="shared" si="7"/>
        <v>7.9845991657881463E-2</v>
      </c>
      <c r="I28" s="19"/>
      <c r="J28" s="17">
        <v>71504</v>
      </c>
      <c r="K28" s="17">
        <v>71553</v>
      </c>
      <c r="L28" s="17">
        <v>73528</v>
      </c>
      <c r="M28" s="17">
        <v>72028</v>
      </c>
      <c r="N28" s="25">
        <f t="shared" si="10"/>
        <v>-2.0400391687520392E-2</v>
      </c>
      <c r="O28" s="24">
        <f t="shared" si="11"/>
        <v>-1500</v>
      </c>
      <c r="P28" s="25">
        <f t="shared" si="8"/>
        <v>8.2897046214401221E-2</v>
      </c>
    </row>
    <row r="29" spans="1:16" x14ac:dyDescent="0.25">
      <c r="A29" s="12" t="s">
        <v>21</v>
      </c>
      <c r="B29" s="13">
        <v>355605</v>
      </c>
      <c r="C29" s="13">
        <v>386069</v>
      </c>
      <c r="D29" s="13">
        <v>379614</v>
      </c>
      <c r="E29" s="13">
        <v>381518</v>
      </c>
      <c r="F29" s="14">
        <f t="shared" si="9"/>
        <v>5.0156211309382304E-3</v>
      </c>
      <c r="G29" s="13">
        <f t="shared" si="6"/>
        <v>1904</v>
      </c>
      <c r="H29" s="14">
        <f t="shared" si="7"/>
        <v>0.87435944446990876</v>
      </c>
      <c r="I29" s="31"/>
      <c r="J29" s="13">
        <v>698254</v>
      </c>
      <c r="K29" s="13">
        <v>752879</v>
      </c>
      <c r="L29" s="13">
        <v>746672</v>
      </c>
      <c r="M29" s="13">
        <v>758459</v>
      </c>
      <c r="N29" s="14">
        <f t="shared" si="10"/>
        <v>1.5786047956800386E-2</v>
      </c>
      <c r="O29" s="13">
        <f t="shared" si="11"/>
        <v>11787</v>
      </c>
      <c r="P29" s="14">
        <f t="shared" si="8"/>
        <v>0.87291068438285846</v>
      </c>
    </row>
    <row r="30" spans="1:16" x14ac:dyDescent="0.25">
      <c r="A30" s="16" t="s">
        <v>22</v>
      </c>
      <c r="B30" s="17">
        <v>38948</v>
      </c>
      <c r="C30" s="17">
        <v>43069</v>
      </c>
      <c r="D30" s="17">
        <v>39042</v>
      </c>
      <c r="E30" s="17">
        <v>40839</v>
      </c>
      <c r="F30" s="18">
        <f t="shared" si="9"/>
        <v>4.6027355155985772E-2</v>
      </c>
      <c r="G30" s="17">
        <f t="shared" si="6"/>
        <v>1797</v>
      </c>
      <c r="H30" s="18">
        <f t="shared" si="7"/>
        <v>9.359444469908787E-2</v>
      </c>
      <c r="I30" s="19"/>
      <c r="J30" s="17">
        <v>77594</v>
      </c>
      <c r="K30" s="17">
        <v>85340</v>
      </c>
      <c r="L30" s="17">
        <v>80242</v>
      </c>
      <c r="M30" s="17">
        <v>83071</v>
      </c>
      <c r="N30" s="18">
        <f t="shared" si="10"/>
        <v>3.5255851050572051E-2</v>
      </c>
      <c r="O30" s="17">
        <f t="shared" si="11"/>
        <v>2829</v>
      </c>
      <c r="P30" s="18">
        <f t="shared" si="8"/>
        <v>9.5606438136232069E-2</v>
      </c>
    </row>
    <row r="31" spans="1:16" x14ac:dyDescent="0.25">
      <c r="A31" s="20" t="s">
        <v>23</v>
      </c>
      <c r="B31" s="21">
        <v>3197</v>
      </c>
      <c r="C31" s="21">
        <v>3477</v>
      </c>
      <c r="D31" s="21">
        <v>3865</v>
      </c>
      <c r="E31" s="21">
        <v>3446</v>
      </c>
      <c r="F31" s="22">
        <f t="shared" si="9"/>
        <v>-0.10840879689521343</v>
      </c>
      <c r="G31" s="21">
        <f t="shared" si="6"/>
        <v>-419</v>
      </c>
      <c r="H31" s="22">
        <f t="shared" si="7"/>
        <v>7.8975111151854058E-3</v>
      </c>
      <c r="I31" s="19"/>
      <c r="J31" s="21">
        <v>6040</v>
      </c>
      <c r="K31" s="21">
        <v>6283</v>
      </c>
      <c r="L31" s="21">
        <v>6848</v>
      </c>
      <c r="M31" s="21">
        <v>7199</v>
      </c>
      <c r="N31" s="22">
        <f t="shared" si="10"/>
        <v>5.1255841121495394E-2</v>
      </c>
      <c r="O31" s="21">
        <f t="shared" si="11"/>
        <v>351</v>
      </c>
      <c r="P31" s="22">
        <f t="shared" si="8"/>
        <v>8.2853312003314597E-3</v>
      </c>
    </row>
    <row r="32" spans="1:16" x14ac:dyDescent="0.25">
      <c r="A32" s="20" t="s">
        <v>24</v>
      </c>
      <c r="B32" s="21">
        <v>646</v>
      </c>
      <c r="C32" s="21">
        <v>746</v>
      </c>
      <c r="D32" s="21">
        <v>696</v>
      </c>
      <c r="E32" s="21">
        <v>1136</v>
      </c>
      <c r="F32" s="22">
        <f t="shared" si="9"/>
        <v>0.63218390804597702</v>
      </c>
      <c r="G32" s="21">
        <f t="shared" si="6"/>
        <v>440</v>
      </c>
      <c r="H32" s="22">
        <f t="shared" si="7"/>
        <v>2.6034743548608882E-3</v>
      </c>
      <c r="I32" s="19"/>
      <c r="J32" s="21">
        <v>1218</v>
      </c>
      <c r="K32" s="21">
        <v>1232</v>
      </c>
      <c r="L32" s="21">
        <v>1332</v>
      </c>
      <c r="M32" s="21">
        <v>1932</v>
      </c>
      <c r="N32" s="22">
        <f t="shared" si="10"/>
        <v>0.45045045045045051</v>
      </c>
      <c r="O32" s="21">
        <f t="shared" si="11"/>
        <v>600</v>
      </c>
      <c r="P32" s="22">
        <f t="shared" si="8"/>
        <v>2.2235393636672288E-3</v>
      </c>
    </row>
    <row r="33" spans="1:16" x14ac:dyDescent="0.25">
      <c r="A33" s="20" t="s">
        <v>25</v>
      </c>
      <c r="B33" s="21">
        <v>12445</v>
      </c>
      <c r="C33" s="21">
        <v>10717</v>
      </c>
      <c r="D33" s="21">
        <v>10119</v>
      </c>
      <c r="E33" s="21">
        <v>9108</v>
      </c>
      <c r="F33" s="22">
        <f t="shared" si="9"/>
        <v>-9.9911058404980713E-2</v>
      </c>
      <c r="G33" s="21">
        <f t="shared" si="6"/>
        <v>-1011</v>
      </c>
      <c r="H33" s="22">
        <f t="shared" si="7"/>
        <v>2.0873630654993813E-2</v>
      </c>
      <c r="I33" s="19"/>
      <c r="J33" s="21">
        <v>24736</v>
      </c>
      <c r="K33" s="21">
        <v>20528</v>
      </c>
      <c r="L33" s="21">
        <v>18705</v>
      </c>
      <c r="M33" s="21">
        <v>17532</v>
      </c>
      <c r="N33" s="22">
        <f t="shared" si="10"/>
        <v>-6.2710505212509982E-2</v>
      </c>
      <c r="O33" s="21">
        <f t="shared" si="11"/>
        <v>-1173</v>
      </c>
      <c r="P33" s="22">
        <f t="shared" si="8"/>
        <v>2.0177583915017522E-2</v>
      </c>
    </row>
    <row r="34" spans="1:16" x14ac:dyDescent="0.25">
      <c r="A34" s="20" t="s">
        <v>26</v>
      </c>
      <c r="B34" s="21">
        <v>2360</v>
      </c>
      <c r="C34" s="21">
        <v>2537</v>
      </c>
      <c r="D34" s="21">
        <v>2919</v>
      </c>
      <c r="E34" s="21">
        <v>2930</v>
      </c>
      <c r="F34" s="22">
        <f t="shared" si="9"/>
        <v>3.7684138403561995E-3</v>
      </c>
      <c r="G34" s="21">
        <f t="shared" si="6"/>
        <v>11</v>
      </c>
      <c r="H34" s="22">
        <f t="shared" si="7"/>
        <v>6.7149470596323969E-3</v>
      </c>
      <c r="I34" s="19"/>
      <c r="J34" s="21">
        <v>4684</v>
      </c>
      <c r="K34" s="21">
        <v>5585</v>
      </c>
      <c r="L34" s="21">
        <v>5519</v>
      </c>
      <c r="M34" s="21">
        <v>5978</v>
      </c>
      <c r="N34" s="22">
        <f t="shared" si="10"/>
        <v>8.3167240442109103E-2</v>
      </c>
      <c r="O34" s="21">
        <f t="shared" si="11"/>
        <v>459</v>
      </c>
      <c r="P34" s="22">
        <f t="shared" si="8"/>
        <v>6.880081944100773E-3</v>
      </c>
    </row>
    <row r="35" spans="1:16" x14ac:dyDescent="0.25">
      <c r="A35" s="20" t="s">
        <v>27</v>
      </c>
      <c r="B35" s="21">
        <v>11151</v>
      </c>
      <c r="C35" s="21">
        <v>11082</v>
      </c>
      <c r="D35" s="21">
        <v>9518</v>
      </c>
      <c r="E35" s="21">
        <v>8524</v>
      </c>
      <c r="F35" s="22">
        <f t="shared" si="9"/>
        <v>-0.10443370455978152</v>
      </c>
      <c r="G35" s="21">
        <f t="shared" si="6"/>
        <v>-994</v>
      </c>
      <c r="H35" s="22">
        <f t="shared" si="7"/>
        <v>1.9535224824678003E-2</v>
      </c>
      <c r="I35" s="19"/>
      <c r="J35" s="21">
        <v>22056</v>
      </c>
      <c r="K35" s="21">
        <v>22767</v>
      </c>
      <c r="L35" s="21">
        <v>18571</v>
      </c>
      <c r="M35" s="21">
        <v>17550</v>
      </c>
      <c r="N35" s="22">
        <f t="shared" si="10"/>
        <v>-5.4978191804426202E-2</v>
      </c>
      <c r="O35" s="21">
        <f t="shared" si="11"/>
        <v>-1021</v>
      </c>
      <c r="P35" s="22">
        <f t="shared" si="8"/>
        <v>2.0198300120269082E-2</v>
      </c>
    </row>
    <row r="36" spans="1:16" x14ac:dyDescent="0.25">
      <c r="A36" s="20" t="s">
        <v>28</v>
      </c>
      <c r="B36" s="21">
        <v>528</v>
      </c>
      <c r="C36" s="21">
        <v>470</v>
      </c>
      <c r="D36" s="21">
        <v>657</v>
      </c>
      <c r="E36" s="21">
        <v>694</v>
      </c>
      <c r="F36" s="22">
        <f t="shared" si="9"/>
        <v>5.6316590563165958E-2</v>
      </c>
      <c r="G36" s="21">
        <f t="shared" si="6"/>
        <v>37</v>
      </c>
      <c r="H36" s="22">
        <f t="shared" si="7"/>
        <v>1.5905028189026906E-3</v>
      </c>
      <c r="I36" s="19"/>
      <c r="J36" s="21">
        <v>999</v>
      </c>
      <c r="K36" s="21">
        <v>943</v>
      </c>
      <c r="L36" s="21">
        <v>1119</v>
      </c>
      <c r="M36" s="21">
        <v>1283</v>
      </c>
      <c r="N36" s="22">
        <f t="shared" si="10"/>
        <v>0.14655942806076849</v>
      </c>
      <c r="O36" s="21">
        <f t="shared" si="11"/>
        <v>164</v>
      </c>
      <c r="P36" s="22">
        <f t="shared" si="8"/>
        <v>1.4766050743193863E-3</v>
      </c>
    </row>
    <row r="37" spans="1:16" x14ac:dyDescent="0.25">
      <c r="A37" s="20" t="s">
        <v>29</v>
      </c>
      <c r="B37" s="21">
        <v>141638</v>
      </c>
      <c r="C37" s="21">
        <v>151887</v>
      </c>
      <c r="D37" s="21">
        <v>153134</v>
      </c>
      <c r="E37" s="21">
        <v>155268</v>
      </c>
      <c r="F37" s="22">
        <f t="shared" si="9"/>
        <v>1.3935507464051033E-2</v>
      </c>
      <c r="G37" s="21">
        <f t="shared" si="6"/>
        <v>2134</v>
      </c>
      <c r="H37" s="22">
        <f t="shared" si="7"/>
        <v>0.35584177476279966</v>
      </c>
      <c r="I37" s="19"/>
      <c r="J37" s="21">
        <v>270401</v>
      </c>
      <c r="K37" s="21">
        <v>298442</v>
      </c>
      <c r="L37" s="21">
        <v>303485</v>
      </c>
      <c r="M37" s="21">
        <v>305398</v>
      </c>
      <c r="N37" s="22">
        <f t="shared" si="10"/>
        <v>6.3034416857505882E-3</v>
      </c>
      <c r="O37" s="21">
        <f t="shared" si="11"/>
        <v>1913</v>
      </c>
      <c r="P37" s="22">
        <f t="shared" si="8"/>
        <v>0.3514826473008511</v>
      </c>
    </row>
    <row r="38" spans="1:16" x14ac:dyDescent="0.25">
      <c r="A38" s="20" t="s">
        <v>30</v>
      </c>
      <c r="B38" s="21">
        <v>21509</v>
      </c>
      <c r="C38" s="21">
        <v>22773</v>
      </c>
      <c r="D38" s="21">
        <v>22162</v>
      </c>
      <c r="E38" s="21">
        <v>21031</v>
      </c>
      <c r="F38" s="22">
        <f t="shared" si="9"/>
        <v>-5.1033300243660373E-2</v>
      </c>
      <c r="G38" s="21">
        <f t="shared" si="6"/>
        <v>-1131</v>
      </c>
      <c r="H38" s="22">
        <f t="shared" si="7"/>
        <v>4.819865242700646E-2</v>
      </c>
      <c r="I38" s="19"/>
      <c r="J38" s="21">
        <v>38844</v>
      </c>
      <c r="K38" s="21">
        <v>39128</v>
      </c>
      <c r="L38" s="21">
        <v>38424</v>
      </c>
      <c r="M38" s="21">
        <v>37901</v>
      </c>
      <c r="N38" s="22">
        <f t="shared" si="10"/>
        <v>-1.3611284613783026E-2</v>
      </c>
      <c r="O38" s="21">
        <f t="shared" si="11"/>
        <v>-523</v>
      </c>
      <c r="P38" s="22">
        <f t="shared" si="8"/>
        <v>4.3620271957738939E-2</v>
      </c>
    </row>
    <row r="39" spans="1:16" ht="15.75" customHeight="1" x14ac:dyDescent="0.25">
      <c r="A39" s="20" t="s">
        <v>31</v>
      </c>
      <c r="B39" s="21">
        <v>12830</v>
      </c>
      <c r="C39" s="21">
        <v>15628</v>
      </c>
      <c r="D39" s="21">
        <v>15170</v>
      </c>
      <c r="E39" s="21">
        <v>14496</v>
      </c>
      <c r="F39" s="22">
        <f t="shared" si="9"/>
        <v>-4.4429795649307824E-2</v>
      </c>
      <c r="G39" s="21">
        <f t="shared" si="6"/>
        <v>-674</v>
      </c>
      <c r="H39" s="22">
        <f t="shared" si="7"/>
        <v>3.3221799514140352E-2</v>
      </c>
      <c r="I39" s="19"/>
      <c r="J39" s="21">
        <v>25658</v>
      </c>
      <c r="K39" s="21">
        <v>29214</v>
      </c>
      <c r="L39" s="21">
        <v>27793</v>
      </c>
      <c r="M39" s="21">
        <v>28097</v>
      </c>
      <c r="N39" s="22">
        <f t="shared" si="10"/>
        <v>1.0938005972726872E-2</v>
      </c>
      <c r="O39" s="21">
        <f t="shared" si="11"/>
        <v>304</v>
      </c>
      <c r="P39" s="22">
        <f t="shared" si="8"/>
        <v>3.2336845497390333E-2</v>
      </c>
    </row>
    <row r="40" spans="1:16" x14ac:dyDescent="0.25">
      <c r="A40" s="20" t="s">
        <v>32</v>
      </c>
      <c r="B40" s="21">
        <v>12998</v>
      </c>
      <c r="C40" s="21">
        <v>13763</v>
      </c>
      <c r="D40" s="21">
        <v>12394</v>
      </c>
      <c r="E40" s="21">
        <v>13975</v>
      </c>
      <c r="F40" s="22">
        <f t="shared" si="9"/>
        <v>0.12756172341455541</v>
      </c>
      <c r="G40" s="21">
        <f t="shared" si="6"/>
        <v>1581</v>
      </c>
      <c r="H40" s="22">
        <f t="shared" si="7"/>
        <v>3.2027776504560665E-2</v>
      </c>
      <c r="I40" s="19"/>
      <c r="J40" s="21">
        <v>25732</v>
      </c>
      <c r="K40" s="21">
        <v>26903</v>
      </c>
      <c r="L40" s="21">
        <v>24356</v>
      </c>
      <c r="M40" s="21">
        <v>26635</v>
      </c>
      <c r="N40" s="22">
        <f t="shared" si="10"/>
        <v>9.3570372803416069E-2</v>
      </c>
      <c r="O40" s="21">
        <f t="shared" si="11"/>
        <v>2279</v>
      </c>
      <c r="P40" s="22">
        <f t="shared" si="8"/>
        <v>3.0654229270847121E-2</v>
      </c>
    </row>
    <row r="41" spans="1:16" x14ac:dyDescent="0.25">
      <c r="A41" s="20" t="s">
        <v>33</v>
      </c>
      <c r="B41" s="21">
        <v>11268</v>
      </c>
      <c r="C41" s="21">
        <v>15605</v>
      </c>
      <c r="D41" s="21">
        <v>17121</v>
      </c>
      <c r="E41" s="21">
        <v>18263</v>
      </c>
      <c r="F41" s="22">
        <f t="shared" si="9"/>
        <v>6.6701711348636117E-2</v>
      </c>
      <c r="G41" s="21">
        <f t="shared" si="6"/>
        <v>1142</v>
      </c>
      <c r="H41" s="22">
        <f t="shared" si="7"/>
        <v>4.1854975477838383E-2</v>
      </c>
      <c r="I41" s="19"/>
      <c r="J41" s="21">
        <v>23270</v>
      </c>
      <c r="K41" s="21">
        <v>30907</v>
      </c>
      <c r="L41" s="21">
        <v>35862</v>
      </c>
      <c r="M41" s="21">
        <v>38977</v>
      </c>
      <c r="N41" s="22">
        <f t="shared" si="10"/>
        <v>8.6860743962969167E-2</v>
      </c>
      <c r="O41" s="21">
        <f t="shared" si="11"/>
        <v>3115</v>
      </c>
      <c r="P41" s="22">
        <f t="shared" si="8"/>
        <v>4.4858640671665409E-2</v>
      </c>
    </row>
    <row r="42" spans="1:16" x14ac:dyDescent="0.25">
      <c r="A42" s="20" t="s">
        <v>34</v>
      </c>
      <c r="B42" s="21">
        <v>6110</v>
      </c>
      <c r="C42" s="21">
        <v>5676</v>
      </c>
      <c r="D42" s="21">
        <v>5953</v>
      </c>
      <c r="E42" s="21">
        <v>5009</v>
      </c>
      <c r="F42" s="22">
        <f t="shared" si="9"/>
        <v>-0.15857550814715271</v>
      </c>
      <c r="G42" s="21">
        <f t="shared" si="6"/>
        <v>-944</v>
      </c>
      <c r="H42" s="22">
        <f t="shared" si="7"/>
        <v>1.1479580143924462E-2</v>
      </c>
      <c r="I42" s="19"/>
      <c r="J42" s="21">
        <v>11030</v>
      </c>
      <c r="K42" s="21">
        <v>10370</v>
      </c>
      <c r="L42" s="21">
        <v>10691</v>
      </c>
      <c r="M42" s="21">
        <v>9347</v>
      </c>
      <c r="N42" s="22">
        <f t="shared" si="10"/>
        <v>-0.12571321672434754</v>
      </c>
      <c r="O42" s="21">
        <f t="shared" si="11"/>
        <v>-1344</v>
      </c>
      <c r="P42" s="22">
        <f t="shared" si="8"/>
        <v>1.0757465027017384E-2</v>
      </c>
    </row>
    <row r="43" spans="1:16" x14ac:dyDescent="0.25">
      <c r="A43" s="20" t="s">
        <v>35</v>
      </c>
      <c r="B43" s="21">
        <v>13125</v>
      </c>
      <c r="C43" s="21">
        <v>15535</v>
      </c>
      <c r="D43" s="21">
        <v>15908</v>
      </c>
      <c r="E43" s="21">
        <v>13846</v>
      </c>
      <c r="F43" s="22">
        <f t="shared" si="9"/>
        <v>-0.12962031682172492</v>
      </c>
      <c r="G43" s="21">
        <f t="shared" si="6"/>
        <v>-2062</v>
      </c>
      <c r="H43" s="22">
        <f t="shared" si="7"/>
        <v>3.1732135490672414E-2</v>
      </c>
      <c r="I43" s="19"/>
      <c r="J43" s="21">
        <v>29188</v>
      </c>
      <c r="K43" s="21">
        <v>32377</v>
      </c>
      <c r="L43" s="21">
        <v>33902</v>
      </c>
      <c r="M43" s="21">
        <v>30912</v>
      </c>
      <c r="N43" s="22">
        <f t="shared" si="10"/>
        <v>-8.8195386702849432E-2</v>
      </c>
      <c r="O43" s="21">
        <f t="shared" si="11"/>
        <v>-2990</v>
      </c>
      <c r="P43" s="22">
        <f t="shared" si="8"/>
        <v>3.557662981867566E-2</v>
      </c>
    </row>
    <row r="44" spans="1:16" x14ac:dyDescent="0.25">
      <c r="A44" s="20" t="s">
        <v>36</v>
      </c>
      <c r="B44" s="21">
        <v>8120</v>
      </c>
      <c r="C44" s="21">
        <v>9099</v>
      </c>
      <c r="D44" s="21">
        <v>8697</v>
      </c>
      <c r="E44" s="21">
        <v>8604</v>
      </c>
      <c r="F44" s="22">
        <f t="shared" si="9"/>
        <v>-1.0693342531907568E-2</v>
      </c>
      <c r="G44" s="21">
        <f t="shared" si="6"/>
        <v>-93</v>
      </c>
      <c r="H44" s="22">
        <f t="shared" si="7"/>
        <v>1.9718568089104827E-2</v>
      </c>
      <c r="I44" s="19"/>
      <c r="J44" s="21">
        <v>15697</v>
      </c>
      <c r="K44" s="21">
        <v>17282</v>
      </c>
      <c r="L44" s="21">
        <v>17168</v>
      </c>
      <c r="M44" s="21">
        <v>17052</v>
      </c>
      <c r="N44" s="22">
        <f t="shared" si="10"/>
        <v>-6.7567567567567988E-3</v>
      </c>
      <c r="O44" s="21">
        <f t="shared" si="11"/>
        <v>-116</v>
      </c>
      <c r="P44" s="22">
        <f t="shared" si="8"/>
        <v>1.9625151774975976E-2</v>
      </c>
    </row>
    <row r="45" spans="1:16" x14ac:dyDescent="0.25">
      <c r="A45" s="20" t="s">
        <v>37</v>
      </c>
      <c r="B45" s="21">
        <v>9657</v>
      </c>
      <c r="C45" s="21">
        <v>11046</v>
      </c>
      <c r="D45" s="21">
        <v>8888</v>
      </c>
      <c r="E45" s="21">
        <v>8662</v>
      </c>
      <c r="F45" s="22">
        <f t="shared" si="9"/>
        <v>-2.542754275427539E-2</v>
      </c>
      <c r="G45" s="21">
        <f t="shared" si="6"/>
        <v>-226</v>
      </c>
      <c r="H45" s="22">
        <f t="shared" si="7"/>
        <v>1.9851491955814274E-2</v>
      </c>
      <c r="I45" s="19"/>
      <c r="J45" s="21">
        <v>22419</v>
      </c>
      <c r="K45" s="21">
        <v>23873</v>
      </c>
      <c r="L45" s="21">
        <v>18680</v>
      </c>
      <c r="M45" s="21">
        <v>18296</v>
      </c>
      <c r="N45" s="22">
        <f t="shared" si="10"/>
        <v>-2.0556745182012892E-2</v>
      </c>
      <c r="O45" s="21">
        <f t="shared" si="11"/>
        <v>-384</v>
      </c>
      <c r="P45" s="22">
        <f t="shared" si="8"/>
        <v>2.1056871737916986E-2</v>
      </c>
    </row>
    <row r="46" spans="1:16" x14ac:dyDescent="0.25">
      <c r="A46" s="20" t="s">
        <v>38</v>
      </c>
      <c r="B46" s="21">
        <v>2361</v>
      </c>
      <c r="C46" s="21">
        <v>3244</v>
      </c>
      <c r="D46" s="21">
        <v>2529</v>
      </c>
      <c r="E46" s="21">
        <v>2864</v>
      </c>
      <c r="F46" s="22">
        <f t="shared" si="9"/>
        <v>0.13246342427837088</v>
      </c>
      <c r="G46" s="21">
        <f t="shared" si="6"/>
        <v>335</v>
      </c>
      <c r="H46" s="22">
        <f t="shared" si="7"/>
        <v>6.5636888664802676E-3</v>
      </c>
      <c r="I46" s="19"/>
      <c r="J46" s="21">
        <v>4273</v>
      </c>
      <c r="K46" s="21">
        <v>5007</v>
      </c>
      <c r="L46" s="21">
        <v>4326</v>
      </c>
      <c r="M46" s="21">
        <v>5002</v>
      </c>
      <c r="N46" s="22">
        <f t="shared" si="10"/>
        <v>0.15626444752658353</v>
      </c>
      <c r="O46" s="21">
        <f t="shared" si="11"/>
        <v>676</v>
      </c>
      <c r="P46" s="22">
        <f t="shared" si="8"/>
        <v>5.7568032593496264E-3</v>
      </c>
    </row>
    <row r="47" spans="1:16" x14ac:dyDescent="0.25">
      <c r="A47" s="20" t="s">
        <v>39</v>
      </c>
      <c r="B47" s="21">
        <v>1238</v>
      </c>
      <c r="C47" s="21">
        <v>2355</v>
      </c>
      <c r="D47" s="21">
        <v>1781</v>
      </c>
      <c r="E47" s="21">
        <v>2290</v>
      </c>
      <c r="F47" s="22">
        <f t="shared" si="9"/>
        <v>0.28579449747332952</v>
      </c>
      <c r="G47" s="21">
        <f t="shared" si="6"/>
        <v>509</v>
      </c>
      <c r="H47" s="22">
        <f t="shared" si="7"/>
        <v>5.2482009442178122E-3</v>
      </c>
      <c r="I47" s="19"/>
      <c r="J47" s="21">
        <v>2926</v>
      </c>
      <c r="K47" s="21">
        <v>4578</v>
      </c>
      <c r="L47" s="21">
        <v>4380</v>
      </c>
      <c r="M47" s="21">
        <v>4964</v>
      </c>
      <c r="N47" s="22">
        <f t="shared" si="10"/>
        <v>0.1333333333333333</v>
      </c>
      <c r="O47" s="21">
        <f t="shared" si="11"/>
        <v>584</v>
      </c>
      <c r="P47" s="22">
        <f t="shared" si="8"/>
        <v>5.7130690482630041E-3</v>
      </c>
    </row>
    <row r="48" spans="1:16" x14ac:dyDescent="0.25">
      <c r="A48" s="20" t="s">
        <v>40</v>
      </c>
      <c r="B48" s="21">
        <v>916</v>
      </c>
      <c r="C48" s="21">
        <v>898</v>
      </c>
      <c r="D48" s="21">
        <v>742</v>
      </c>
      <c r="E48" s="21">
        <v>1383</v>
      </c>
      <c r="F48" s="22">
        <f t="shared" si="9"/>
        <v>0.86388140161725069</v>
      </c>
      <c r="G48" s="21">
        <f t="shared" si="6"/>
        <v>641</v>
      </c>
      <c r="H48" s="22">
        <f t="shared" si="7"/>
        <v>3.1695466837787047E-3</v>
      </c>
      <c r="I48" s="19"/>
      <c r="J48" s="21">
        <v>1912</v>
      </c>
      <c r="K48" s="21">
        <v>1674</v>
      </c>
      <c r="L48" s="21">
        <v>1634</v>
      </c>
      <c r="M48" s="21">
        <v>2475</v>
      </c>
      <c r="N48" s="22">
        <f t="shared" si="10"/>
        <v>0.51468788249694009</v>
      </c>
      <c r="O48" s="21">
        <f t="shared" si="11"/>
        <v>841</v>
      </c>
      <c r="P48" s="22">
        <f t="shared" si="8"/>
        <v>2.8484782220892292E-3</v>
      </c>
    </row>
    <row r="49" spans="1:16" x14ac:dyDescent="0.25">
      <c r="A49" s="20" t="s">
        <v>41</v>
      </c>
      <c r="B49" s="21">
        <v>3202</v>
      </c>
      <c r="C49" s="21">
        <v>3618</v>
      </c>
      <c r="D49" s="21">
        <v>2635</v>
      </c>
      <c r="E49" s="21">
        <v>2320</v>
      </c>
      <c r="F49" s="22">
        <f t="shared" si="9"/>
        <v>-0.1195445920303605</v>
      </c>
      <c r="G49" s="21">
        <f t="shared" si="6"/>
        <v>-315</v>
      </c>
      <c r="H49" s="22">
        <f t="shared" si="7"/>
        <v>5.3169546683778709E-3</v>
      </c>
      <c r="I49" s="19"/>
      <c r="J49" s="21">
        <v>6185</v>
      </c>
      <c r="K49" s="21">
        <v>6614</v>
      </c>
      <c r="L49" s="21">
        <v>5021</v>
      </c>
      <c r="M49" s="21">
        <v>4670</v>
      </c>
      <c r="N49" s="22">
        <f t="shared" si="10"/>
        <v>-6.9906393148775114E-2</v>
      </c>
      <c r="O49" s="21">
        <f t="shared" si="11"/>
        <v>-351</v>
      </c>
      <c r="P49" s="22">
        <f t="shared" si="8"/>
        <v>5.3747043624875557E-3</v>
      </c>
    </row>
    <row r="50" spans="1:16" x14ac:dyDescent="0.25">
      <c r="A50" s="20" t="s">
        <v>42</v>
      </c>
      <c r="B50" s="21">
        <v>2256</v>
      </c>
      <c r="C50" s="21">
        <v>3184</v>
      </c>
      <c r="D50" s="21">
        <v>3174</v>
      </c>
      <c r="E50" s="21">
        <v>3715</v>
      </c>
      <c r="F50" s="22">
        <f t="shared" si="9"/>
        <v>0.17044738500315071</v>
      </c>
      <c r="G50" s="21">
        <f t="shared" si="6"/>
        <v>541</v>
      </c>
      <c r="H50" s="22">
        <f t="shared" si="7"/>
        <v>8.514002841820599E-3</v>
      </c>
      <c r="I50" s="19"/>
      <c r="J50" s="21">
        <v>4338</v>
      </c>
      <c r="K50" s="21">
        <v>6084</v>
      </c>
      <c r="L50" s="21">
        <v>5847</v>
      </c>
      <c r="M50" s="21">
        <v>6764</v>
      </c>
      <c r="N50" s="22">
        <f t="shared" si="10"/>
        <v>0.15683256370788445</v>
      </c>
      <c r="O50" s="21">
        <f t="shared" si="11"/>
        <v>917</v>
      </c>
      <c r="P50" s="22">
        <f t="shared" si="8"/>
        <v>7.7846895734188072E-3</v>
      </c>
    </row>
    <row r="51" spans="1:16" x14ac:dyDescent="0.25">
      <c r="A51" s="20" t="s">
        <v>43</v>
      </c>
      <c r="B51" s="21">
        <v>9688</v>
      </c>
      <c r="C51" s="21">
        <v>13455</v>
      </c>
      <c r="D51" s="21">
        <v>15107</v>
      </c>
      <c r="E51" s="21">
        <v>15791</v>
      </c>
      <c r="F51" s="22">
        <f t="shared" si="9"/>
        <v>4.5277023896207025E-2</v>
      </c>
      <c r="G51" s="21">
        <f t="shared" si="6"/>
        <v>684</v>
      </c>
      <c r="H51" s="22">
        <f t="shared" si="7"/>
        <v>3.6189668607049551E-2</v>
      </c>
      <c r="I51" s="19"/>
      <c r="J51" s="21">
        <v>19544</v>
      </c>
      <c r="K51" s="21">
        <v>26172</v>
      </c>
      <c r="L51" s="21">
        <v>29135</v>
      </c>
      <c r="M51" s="21">
        <v>32608</v>
      </c>
      <c r="N51" s="22">
        <f t="shared" si="10"/>
        <v>0.1192037068817573</v>
      </c>
      <c r="O51" s="21">
        <f t="shared" si="11"/>
        <v>3473</v>
      </c>
      <c r="P51" s="22">
        <f t="shared" si="8"/>
        <v>3.7528556713489127E-2</v>
      </c>
    </row>
    <row r="52" spans="1:16" x14ac:dyDescent="0.25">
      <c r="A52" s="20" t="s">
        <v>44</v>
      </c>
      <c r="B52" s="21">
        <v>4064</v>
      </c>
      <c r="C52" s="21">
        <v>3870</v>
      </c>
      <c r="D52" s="21">
        <v>3914</v>
      </c>
      <c r="E52" s="21">
        <v>4029</v>
      </c>
      <c r="F52" s="22">
        <f t="shared" si="9"/>
        <v>2.9381706693919263E-2</v>
      </c>
      <c r="G52" s="21">
        <f t="shared" si="6"/>
        <v>115</v>
      </c>
      <c r="H52" s="22">
        <f t="shared" si="7"/>
        <v>9.2336251546958799E-3</v>
      </c>
      <c r="I52" s="19"/>
      <c r="J52" s="21">
        <v>7834</v>
      </c>
      <c r="K52" s="21">
        <v>7216</v>
      </c>
      <c r="L52" s="21">
        <v>7369</v>
      </c>
      <c r="M52" s="21">
        <v>7816</v>
      </c>
      <c r="N52" s="22">
        <f t="shared" si="10"/>
        <v>6.0659519609173485E-2</v>
      </c>
      <c r="O52" s="21">
        <f t="shared" si="11"/>
        <v>447</v>
      </c>
      <c r="P52" s="22">
        <f t="shared" si="8"/>
        <v>8.9954366803431992E-3</v>
      </c>
    </row>
    <row r="53" spans="1:16" x14ac:dyDescent="0.25">
      <c r="A53" s="35" t="s">
        <v>45</v>
      </c>
      <c r="B53" s="21">
        <v>787</v>
      </c>
      <c r="C53" s="21">
        <v>715</v>
      </c>
      <c r="D53" s="21">
        <v>626</v>
      </c>
      <c r="E53" s="21">
        <v>586</v>
      </c>
      <c r="F53" s="22">
        <f t="shared" si="9"/>
        <v>-6.3897763578274813E-2</v>
      </c>
      <c r="G53" s="21">
        <f t="shared" si="6"/>
        <v>-40</v>
      </c>
      <c r="H53" s="22">
        <f t="shared" si="7"/>
        <v>1.3429894119264794E-3</v>
      </c>
      <c r="I53" s="19"/>
      <c r="J53" s="21">
        <v>1941</v>
      </c>
      <c r="K53" s="21">
        <v>1783</v>
      </c>
      <c r="L53" s="21">
        <v>1578</v>
      </c>
      <c r="M53" s="21">
        <v>1439</v>
      </c>
      <c r="N53" s="22">
        <f t="shared" si="10"/>
        <v>-8.8086185044359944E-2</v>
      </c>
      <c r="O53" s="21">
        <f t="shared" si="11"/>
        <v>-139</v>
      </c>
      <c r="P53" s="22">
        <f t="shared" si="8"/>
        <v>1.6561455198328893E-3</v>
      </c>
    </row>
    <row r="54" spans="1:16" x14ac:dyDescent="0.25">
      <c r="A54" s="23" t="s">
        <v>46</v>
      </c>
      <c r="B54" s="24">
        <f>B29-SUM(B30:B53)</f>
        <v>24563</v>
      </c>
      <c r="C54" s="24">
        <f>C29-SUM(C30:C53)</f>
        <v>21620</v>
      </c>
      <c r="D54" s="24">
        <f>D29-SUM(D30:D53)</f>
        <v>22863</v>
      </c>
      <c r="E54" s="24">
        <f>E29-SUM(E30:E53)</f>
        <v>22709</v>
      </c>
      <c r="F54" s="25">
        <f t="shared" si="9"/>
        <v>-6.7357739579232412E-3</v>
      </c>
      <c r="G54" s="24">
        <f t="shared" si="6"/>
        <v>-154</v>
      </c>
      <c r="H54" s="25">
        <f t="shared" si="7"/>
        <v>5.2044277398359075E-2</v>
      </c>
      <c r="I54" s="19"/>
      <c r="J54" s="24">
        <f>J29-SUM(J30:J53)</f>
        <v>49735</v>
      </c>
      <c r="K54" s="24">
        <f>K29-SUM(K30:K53)</f>
        <v>42577</v>
      </c>
      <c r="L54" s="24">
        <f>L29-SUM(L30:L53)</f>
        <v>44685</v>
      </c>
      <c r="M54" s="24">
        <f>M29-SUM(M30:M53)</f>
        <v>45561</v>
      </c>
      <c r="N54" s="25">
        <f t="shared" si="10"/>
        <v>1.960389392413564E-2</v>
      </c>
      <c r="O54" s="24">
        <f t="shared" si="11"/>
        <v>876</v>
      </c>
      <c r="P54" s="25">
        <f t="shared" si="8"/>
        <v>5.243616819256864E-2</v>
      </c>
    </row>
    <row r="55" spans="1:16" ht="21" x14ac:dyDescent="0.35">
      <c r="A55" s="328" t="s">
        <v>47</v>
      </c>
      <c r="B55" s="329"/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329"/>
      <c r="N55" s="329"/>
      <c r="O55" s="329"/>
      <c r="P55" s="330"/>
    </row>
    <row r="56" spans="1:16" x14ac:dyDescent="0.25">
      <c r="A56" s="1"/>
      <c r="B56" s="310" t="s">
        <v>114</v>
      </c>
      <c r="C56" s="311"/>
      <c r="D56" s="311"/>
      <c r="E56" s="311"/>
      <c r="F56" s="311"/>
      <c r="G56" s="311"/>
      <c r="H56" s="312"/>
      <c r="I56" s="3"/>
      <c r="J56" s="310" t="str">
        <f>J$5</f>
        <v>acumulado febrero</v>
      </c>
      <c r="K56" s="311"/>
      <c r="L56" s="311"/>
      <c r="M56" s="311"/>
      <c r="N56" s="311"/>
      <c r="O56" s="311"/>
      <c r="P56" s="312"/>
    </row>
    <row r="57" spans="1:16" x14ac:dyDescent="0.25">
      <c r="A57" s="4"/>
      <c r="B57" s="6">
        <f>B$6</f>
        <v>2023</v>
      </c>
      <c r="C57" s="6">
        <f>C$6</f>
        <v>2024</v>
      </c>
      <c r="D57" s="6">
        <f>D$6</f>
        <v>2025</v>
      </c>
      <c r="E57" s="6">
        <f>E$6</f>
        <v>2026</v>
      </c>
      <c r="F57" s="6" t="str">
        <f>CONCATENATE("var ",RIGHT(E57,2),"/",RIGHT(D57,2))</f>
        <v>var 26/25</v>
      </c>
      <c r="G57" s="6" t="str">
        <f>CONCATENATE("dif ",RIGHT(E57,2),"-",RIGHT(D57,2))</f>
        <v>dif 26-25</v>
      </c>
      <c r="H57" s="6" t="str">
        <f>CONCATENATE("cuota ",RIGHT(E57,2))</f>
        <v>cuota 26</v>
      </c>
      <c r="I57" s="7"/>
      <c r="J57" s="6">
        <f>J$6</f>
        <v>2023</v>
      </c>
      <c r="K57" s="6">
        <f>K$6</f>
        <v>2024</v>
      </c>
      <c r="L57" s="6">
        <f>L$6</f>
        <v>2025</v>
      </c>
      <c r="M57" s="6">
        <f>M$6</f>
        <v>2026</v>
      </c>
      <c r="N57" s="6" t="str">
        <f>CONCATENATE("var ",RIGHT(M57,2),"/",RIGHT(L57,2))</f>
        <v>var 26/25</v>
      </c>
      <c r="O57" s="6" t="str">
        <f>CONCATENATE("dif ",RIGHT(M57,2),"-",RIGHT(L57,2))</f>
        <v>dif 26-25</v>
      </c>
      <c r="P57" s="6" t="str">
        <f>CONCATENATE("cuota ",RIGHT(M57,2))</f>
        <v>cuota 26</v>
      </c>
    </row>
    <row r="58" spans="1:16" x14ac:dyDescent="0.25">
      <c r="A58" s="8" t="s">
        <v>48</v>
      </c>
      <c r="B58" s="9">
        <v>411122</v>
      </c>
      <c r="C58" s="9">
        <v>443450</v>
      </c>
      <c r="D58" s="9">
        <v>433757</v>
      </c>
      <c r="E58" s="9">
        <v>436340</v>
      </c>
      <c r="F58" s="10">
        <f>E58/D58-1</f>
        <v>5.9549471247726249E-3</v>
      </c>
      <c r="G58" s="9">
        <f t="shared" ref="G58:G68" si="12">E58-D58</f>
        <v>2583</v>
      </c>
      <c r="H58" s="10">
        <f t="shared" ref="H58:H68" si="13">E58/$E$58</f>
        <v>1</v>
      </c>
      <c r="I58" s="11"/>
      <c r="J58" s="9">
        <v>814759</v>
      </c>
      <c r="K58" s="9">
        <v>864085</v>
      </c>
      <c r="L58" s="9">
        <v>856219</v>
      </c>
      <c r="M58" s="9">
        <v>868885</v>
      </c>
      <c r="N58" s="10">
        <f>M58/L58-1</f>
        <v>1.4792944328495317E-2</v>
      </c>
      <c r="O58" s="9">
        <f>M58-L58</f>
        <v>12666</v>
      </c>
      <c r="P58" s="10">
        <f t="shared" ref="P58:P68" si="14">M58/$M$58</f>
        <v>1</v>
      </c>
    </row>
    <row r="59" spans="1:16" x14ac:dyDescent="0.25">
      <c r="A59" s="36" t="s">
        <v>49</v>
      </c>
      <c r="B59" s="37">
        <v>147030</v>
      </c>
      <c r="C59" s="37">
        <v>154587</v>
      </c>
      <c r="D59" s="37">
        <v>147890</v>
      </c>
      <c r="E59" s="37">
        <v>147509</v>
      </c>
      <c r="F59" s="38">
        <f t="shared" ref="F59:F68" si="15">E59/D59-1</f>
        <v>-2.5762390966258542E-3</v>
      </c>
      <c r="G59" s="37">
        <f t="shared" si="12"/>
        <v>-381</v>
      </c>
      <c r="H59" s="38">
        <f t="shared" si="13"/>
        <v>0.33805976990420317</v>
      </c>
      <c r="I59" s="39"/>
      <c r="J59" s="37">
        <v>286632</v>
      </c>
      <c r="K59" s="37">
        <v>305543</v>
      </c>
      <c r="L59" s="37">
        <v>293941</v>
      </c>
      <c r="M59" s="37">
        <v>298643</v>
      </c>
      <c r="N59" s="38">
        <f t="shared" ref="N59:N68" si="16">M59/L59-1</f>
        <v>1.599640744230979E-2</v>
      </c>
      <c r="O59" s="37">
        <f t="shared" ref="O59:O68" si="17">M59-L59</f>
        <v>4702</v>
      </c>
      <c r="P59" s="38">
        <f t="shared" si="14"/>
        <v>0.34370831583005806</v>
      </c>
    </row>
    <row r="60" spans="1:16" x14ac:dyDescent="0.25">
      <c r="A60" s="20" t="s">
        <v>50</v>
      </c>
      <c r="B60" s="21">
        <v>102173</v>
      </c>
      <c r="C60" s="21">
        <v>112246</v>
      </c>
      <c r="D60" s="21">
        <v>115019</v>
      </c>
      <c r="E60" s="21">
        <v>117526</v>
      </c>
      <c r="F60" s="22">
        <f t="shared" si="15"/>
        <v>2.179639885584117E-2</v>
      </c>
      <c r="G60" s="21">
        <f t="shared" si="12"/>
        <v>2507</v>
      </c>
      <c r="H60" s="22">
        <f t="shared" si="13"/>
        <v>0.26934500618783519</v>
      </c>
      <c r="I60" s="19"/>
      <c r="J60" s="21">
        <v>204300</v>
      </c>
      <c r="K60" s="21">
        <v>214379</v>
      </c>
      <c r="L60" s="21">
        <v>223777</v>
      </c>
      <c r="M60" s="21">
        <v>229896</v>
      </c>
      <c r="N60" s="22">
        <f>M60/L60-1</f>
        <v>2.7344186399853365E-2</v>
      </c>
      <c r="O60" s="21">
        <f>M60-L60</f>
        <v>6119</v>
      </c>
      <c r="P60" s="22">
        <f t="shared" si="14"/>
        <v>0.26458737347289918</v>
      </c>
    </row>
    <row r="61" spans="1:16" x14ac:dyDescent="0.25">
      <c r="A61" s="40" t="s">
        <v>51</v>
      </c>
      <c r="B61" s="41">
        <v>4514</v>
      </c>
      <c r="C61" s="41">
        <v>4771</v>
      </c>
      <c r="D61" s="41">
        <v>3980</v>
      </c>
      <c r="E61" s="41">
        <v>4793</v>
      </c>
      <c r="F61" s="42">
        <f t="shared" si="15"/>
        <v>0.20427135678391961</v>
      </c>
      <c r="G61" s="41">
        <f t="shared" si="12"/>
        <v>813</v>
      </c>
      <c r="H61" s="42">
        <f t="shared" si="13"/>
        <v>1.098455332997204E-2</v>
      </c>
      <c r="I61" s="19"/>
      <c r="J61" s="41">
        <v>11430</v>
      </c>
      <c r="K61" s="41">
        <v>10561</v>
      </c>
      <c r="L61" s="41">
        <v>8589</v>
      </c>
      <c r="M61" s="41">
        <v>9589</v>
      </c>
      <c r="N61" s="42">
        <f t="shared" si="16"/>
        <v>0.11642798928862508</v>
      </c>
      <c r="O61" s="41">
        <f t="shared" si="17"/>
        <v>1000</v>
      </c>
      <c r="P61" s="42">
        <f t="shared" si="14"/>
        <v>1.1035982897621664E-2</v>
      </c>
    </row>
    <row r="62" spans="1:16" x14ac:dyDescent="0.25">
      <c r="A62" s="20" t="s">
        <v>52</v>
      </c>
      <c r="B62" s="21">
        <v>57829</v>
      </c>
      <c r="C62" s="21">
        <v>66869</v>
      </c>
      <c r="D62" s="21">
        <v>68685</v>
      </c>
      <c r="E62" s="21">
        <v>69797</v>
      </c>
      <c r="F62" s="22">
        <f t="shared" si="15"/>
        <v>1.6189852223920775E-2</v>
      </c>
      <c r="G62" s="21">
        <f t="shared" si="12"/>
        <v>1112</v>
      </c>
      <c r="H62" s="22">
        <f t="shared" si="13"/>
        <v>0.15996012283998717</v>
      </c>
      <c r="I62" s="19"/>
      <c r="J62" s="21">
        <v>117917</v>
      </c>
      <c r="K62" s="21">
        <v>132952</v>
      </c>
      <c r="L62" s="21">
        <v>134095</v>
      </c>
      <c r="M62" s="21">
        <v>135566</v>
      </c>
      <c r="N62" s="22">
        <f t="shared" si="16"/>
        <v>1.09698348185987E-2</v>
      </c>
      <c r="O62" s="21">
        <f>M62-L62</f>
        <v>1471</v>
      </c>
      <c r="P62" s="22">
        <f t="shared" si="14"/>
        <v>0.15602294895181756</v>
      </c>
    </row>
    <row r="63" spans="1:16" x14ac:dyDescent="0.25">
      <c r="A63" s="20" t="s">
        <v>53</v>
      </c>
      <c r="B63" s="21">
        <v>20512</v>
      </c>
      <c r="C63" s="21">
        <v>17964</v>
      </c>
      <c r="D63" s="21">
        <v>19437</v>
      </c>
      <c r="E63" s="21">
        <v>17589</v>
      </c>
      <c r="F63" s="22">
        <f t="shared" si="15"/>
        <v>-9.5076400679117157E-2</v>
      </c>
      <c r="G63" s="21">
        <f t="shared" si="12"/>
        <v>-1848</v>
      </c>
      <c r="H63" s="22">
        <f t="shared" si="13"/>
        <v>4.0310308475042397E-2</v>
      </c>
      <c r="I63" s="19"/>
      <c r="J63" s="21">
        <v>36146</v>
      </c>
      <c r="K63" s="21">
        <v>35192</v>
      </c>
      <c r="L63" s="21">
        <v>39857</v>
      </c>
      <c r="M63" s="21">
        <v>34520</v>
      </c>
      <c r="N63" s="22">
        <f t="shared" si="16"/>
        <v>-0.13390370574804933</v>
      </c>
      <c r="O63" s="21">
        <f t="shared" si="17"/>
        <v>-5337</v>
      </c>
      <c r="P63" s="22">
        <f t="shared" si="14"/>
        <v>3.972907807132129E-2</v>
      </c>
    </row>
    <row r="64" spans="1:16" x14ac:dyDescent="0.25">
      <c r="A64" s="20" t="s">
        <v>54</v>
      </c>
      <c r="B64" s="21">
        <v>22775</v>
      </c>
      <c r="C64" s="21">
        <v>22625</v>
      </c>
      <c r="D64" s="21">
        <v>24926</v>
      </c>
      <c r="E64" s="21">
        <v>27857</v>
      </c>
      <c r="F64" s="22">
        <f t="shared" si="15"/>
        <v>0.1175880606595523</v>
      </c>
      <c r="G64" s="21">
        <f t="shared" si="12"/>
        <v>2931</v>
      </c>
      <c r="H64" s="22">
        <f t="shared" si="13"/>
        <v>6.3842416464225143E-2</v>
      </c>
      <c r="I64" s="19"/>
      <c r="J64" s="21">
        <v>46384</v>
      </c>
      <c r="K64" s="21">
        <v>46028</v>
      </c>
      <c r="L64" s="21">
        <v>49528</v>
      </c>
      <c r="M64" s="21">
        <v>56275</v>
      </c>
      <c r="N64" s="22">
        <f t="shared" si="16"/>
        <v>0.13622597318688423</v>
      </c>
      <c r="O64" s="21">
        <f t="shared" si="17"/>
        <v>6747</v>
      </c>
      <c r="P64" s="22">
        <f t="shared" si="14"/>
        <v>6.4766913918412675E-2</v>
      </c>
    </row>
    <row r="65" spans="1:16" x14ac:dyDescent="0.25">
      <c r="A65" s="20" t="s">
        <v>55</v>
      </c>
      <c r="B65" s="21">
        <v>5270</v>
      </c>
      <c r="C65" s="21">
        <v>4803</v>
      </c>
      <c r="D65" s="21">
        <v>4194</v>
      </c>
      <c r="E65" s="21">
        <v>4315</v>
      </c>
      <c r="F65" s="22">
        <f t="shared" si="15"/>
        <v>2.8850739151168314E-2</v>
      </c>
      <c r="G65" s="21">
        <f t="shared" si="12"/>
        <v>121</v>
      </c>
      <c r="H65" s="22">
        <f t="shared" si="13"/>
        <v>9.8890773250217712E-3</v>
      </c>
      <c r="I65" s="19"/>
      <c r="J65" s="21">
        <v>10660</v>
      </c>
      <c r="K65" s="21">
        <v>10020</v>
      </c>
      <c r="L65" s="21">
        <v>9505</v>
      </c>
      <c r="M65" s="21">
        <v>9144</v>
      </c>
      <c r="N65" s="22">
        <f t="shared" si="16"/>
        <v>-3.7980010520778484E-2</v>
      </c>
      <c r="O65" s="21">
        <f>M65-L65</f>
        <v>-361</v>
      </c>
      <c r="P65" s="22">
        <f t="shared" si="14"/>
        <v>1.052383226779148E-2</v>
      </c>
    </row>
    <row r="66" spans="1:16" x14ac:dyDescent="0.25">
      <c r="A66" s="20" t="s">
        <v>56</v>
      </c>
      <c r="B66" s="21">
        <v>23086</v>
      </c>
      <c r="C66" s="21">
        <v>23921</v>
      </c>
      <c r="D66" s="21">
        <v>23285</v>
      </c>
      <c r="E66" s="21">
        <v>21964</v>
      </c>
      <c r="F66" s="22">
        <f t="shared" si="15"/>
        <v>-5.6731801589005815E-2</v>
      </c>
      <c r="G66" s="21">
        <f t="shared" si="12"/>
        <v>-1321</v>
      </c>
      <c r="H66" s="22">
        <f t="shared" si="13"/>
        <v>5.0336893248384286E-2</v>
      </c>
      <c r="I66" s="19"/>
      <c r="J66" s="21">
        <v>45576</v>
      </c>
      <c r="K66" s="21">
        <v>47111</v>
      </c>
      <c r="L66" s="21">
        <v>45813</v>
      </c>
      <c r="M66" s="21">
        <v>45747</v>
      </c>
      <c r="N66" s="22">
        <f t="shared" si="16"/>
        <v>-1.4406391199004442E-3</v>
      </c>
      <c r="O66" s="21">
        <f t="shared" si="17"/>
        <v>-66</v>
      </c>
      <c r="P66" s="22">
        <f t="shared" si="14"/>
        <v>5.2650235646834735E-2</v>
      </c>
    </row>
    <row r="67" spans="1:16" x14ac:dyDescent="0.25">
      <c r="A67" s="35" t="s">
        <v>57</v>
      </c>
      <c r="B67" s="28">
        <v>18389</v>
      </c>
      <c r="C67" s="28">
        <v>24407</v>
      </c>
      <c r="D67" s="28">
        <v>15773</v>
      </c>
      <c r="E67" s="28">
        <v>16379</v>
      </c>
      <c r="F67" s="29">
        <f t="shared" si="15"/>
        <v>3.8420084955303357E-2</v>
      </c>
      <c r="G67" s="28">
        <f t="shared" si="12"/>
        <v>606</v>
      </c>
      <c r="H67" s="29">
        <f t="shared" si="13"/>
        <v>3.7537241600586697E-2</v>
      </c>
      <c r="I67" s="19"/>
      <c r="J67" s="28">
        <v>36336</v>
      </c>
      <c r="K67" s="28">
        <v>40248</v>
      </c>
      <c r="L67" s="28">
        <v>30561</v>
      </c>
      <c r="M67" s="28">
        <v>32311</v>
      </c>
      <c r="N67" s="29">
        <f t="shared" si="16"/>
        <v>5.7262524132063675E-2</v>
      </c>
      <c r="O67" s="28">
        <f>M67-L67</f>
        <v>1750</v>
      </c>
      <c r="P67" s="29">
        <f t="shared" si="14"/>
        <v>3.7186739326838421E-2</v>
      </c>
    </row>
    <row r="68" spans="1:16" x14ac:dyDescent="0.25">
      <c r="A68" s="43" t="s">
        <v>58</v>
      </c>
      <c r="B68" s="44">
        <f>B58-SUM(B59:B67)</f>
        <v>9544</v>
      </c>
      <c r="C68" s="44">
        <f>C58-SUM(C59:C67)</f>
        <v>11257</v>
      </c>
      <c r="D68" s="44">
        <f>D58-SUM(D59:D67)</f>
        <v>10568</v>
      </c>
      <c r="E68" s="44">
        <f>E58-SUM(E59:E67)</f>
        <v>8611</v>
      </c>
      <c r="F68" s="45">
        <f t="shared" si="15"/>
        <v>-0.18518168054504158</v>
      </c>
      <c r="G68" s="44">
        <f t="shared" si="12"/>
        <v>-1957</v>
      </c>
      <c r="H68" s="45">
        <f t="shared" si="13"/>
        <v>1.9734610624742174E-2</v>
      </c>
      <c r="I68" s="19"/>
      <c r="J68" s="44">
        <f>J58-SUM(J59:J67)</f>
        <v>19378</v>
      </c>
      <c r="K68" s="44">
        <f>K58-SUM(K59:K67)</f>
        <v>22051</v>
      </c>
      <c r="L68" s="44">
        <f>L58-SUM(L59:L67)</f>
        <v>20553</v>
      </c>
      <c r="M68" s="44">
        <f>M58-SUM(M59:M67)</f>
        <v>17194</v>
      </c>
      <c r="N68" s="45">
        <f t="shared" si="16"/>
        <v>-0.16343112927553161</v>
      </c>
      <c r="O68" s="44">
        <f t="shared" si="17"/>
        <v>-3359</v>
      </c>
      <c r="P68" s="45">
        <f t="shared" si="14"/>
        <v>1.9788579616404931E-2</v>
      </c>
    </row>
    <row r="69" spans="1:16" ht="21" x14ac:dyDescent="0.35">
      <c r="A69" s="324" t="s">
        <v>59</v>
      </c>
      <c r="B69" s="324"/>
      <c r="C69" s="324"/>
      <c r="D69" s="324"/>
      <c r="E69" s="324"/>
      <c r="F69" s="324"/>
      <c r="G69" s="324"/>
      <c r="H69" s="324"/>
      <c r="I69" s="324"/>
      <c r="J69" s="324"/>
      <c r="K69" s="324"/>
      <c r="L69" s="324"/>
      <c r="M69" s="324"/>
      <c r="N69" s="324"/>
      <c r="O69" s="324"/>
      <c r="P69" s="324"/>
    </row>
    <row r="70" spans="1:16" x14ac:dyDescent="0.25">
      <c r="A70" s="46"/>
      <c r="B70" s="310" t="s">
        <v>114</v>
      </c>
      <c r="C70" s="311"/>
      <c r="D70" s="311"/>
      <c r="E70" s="311"/>
      <c r="F70" s="311"/>
      <c r="G70" s="311"/>
      <c r="H70" s="312"/>
      <c r="I70" s="47"/>
      <c r="J70" s="310" t="str">
        <f>J$5</f>
        <v>acumulado febrero</v>
      </c>
      <c r="K70" s="311"/>
      <c r="L70" s="311"/>
      <c r="M70" s="311"/>
      <c r="N70" s="311"/>
      <c r="O70" s="311"/>
      <c r="P70" s="312"/>
    </row>
    <row r="71" spans="1:16" x14ac:dyDescent="0.25">
      <c r="A71" s="4"/>
      <c r="B71" s="6">
        <f>B$6</f>
        <v>2023</v>
      </c>
      <c r="C71" s="6">
        <f>C$6</f>
        <v>2024</v>
      </c>
      <c r="D71" s="6">
        <f>D$6</f>
        <v>2025</v>
      </c>
      <c r="E71" s="6">
        <f>E$6</f>
        <v>2026</v>
      </c>
      <c r="F71" s="6" t="str">
        <f>CONCATENATE("var ",RIGHT(E71,2),"/",RIGHT(D71,2))</f>
        <v>var 26/25</v>
      </c>
      <c r="G71" s="6" t="str">
        <f>CONCATENATE("dif ",RIGHT(E71,2),"-",RIGHT(D71,2))</f>
        <v>dif 26-25</v>
      </c>
      <c r="H71" s="6" t="str">
        <f>CONCATENATE("cuota ",RIGHT(E71,2))</f>
        <v>cuota 26</v>
      </c>
      <c r="I71" s="48"/>
      <c r="J71" s="6">
        <f>J$6</f>
        <v>2023</v>
      </c>
      <c r="K71" s="6">
        <f>K$6</f>
        <v>2024</v>
      </c>
      <c r="L71" s="6">
        <f>L$6</f>
        <v>2025</v>
      </c>
      <c r="M71" s="6">
        <f>M$6</f>
        <v>2026</v>
      </c>
      <c r="N71" s="6" t="str">
        <f>CONCATENATE("var ",RIGHT(M71,2),"/",RIGHT(L71,2))</f>
        <v>var 26/25</v>
      </c>
      <c r="O71" s="6" t="str">
        <f>CONCATENATE("dif ",RIGHT(M71,2),"-",RIGHT(L71,2))</f>
        <v>dif 26-25</v>
      </c>
      <c r="P71" s="6" t="str">
        <f>CONCATENATE("cuota ",RIGHT(M71,2))</f>
        <v>cuota 26</v>
      </c>
    </row>
    <row r="72" spans="1:16" x14ac:dyDescent="0.25">
      <c r="A72" s="49" t="s">
        <v>4</v>
      </c>
      <c r="B72" s="50">
        <v>2799277</v>
      </c>
      <c r="C72" s="50">
        <v>2998647</v>
      </c>
      <c r="D72" s="50">
        <v>2875189</v>
      </c>
      <c r="E72" s="50">
        <v>2853886</v>
      </c>
      <c r="F72" s="51">
        <f>E72/D72-1</f>
        <v>-7.4092520526476413E-3</v>
      </c>
      <c r="G72" s="50">
        <f t="shared" ref="G72:G83" si="18">E72-D72</f>
        <v>-21303</v>
      </c>
      <c r="H72" s="51">
        <f t="shared" ref="H72:H83" si="19">E72/$E$72</f>
        <v>1</v>
      </c>
      <c r="I72" s="52"/>
      <c r="J72" s="50">
        <v>5729940</v>
      </c>
      <c r="K72" s="50">
        <v>6036629</v>
      </c>
      <c r="L72" s="50">
        <v>5894721</v>
      </c>
      <c r="M72" s="50">
        <v>5825043</v>
      </c>
      <c r="N72" s="51">
        <f>M72/L72-1</f>
        <v>-1.1820406767343195E-2</v>
      </c>
      <c r="O72" s="50">
        <f>M72-L72</f>
        <v>-69678</v>
      </c>
      <c r="P72" s="51">
        <f t="shared" ref="P72:P83" si="20">M72/$M$72</f>
        <v>1</v>
      </c>
    </row>
    <row r="73" spans="1:16" x14ac:dyDescent="0.25">
      <c r="A73" s="53" t="s">
        <v>5</v>
      </c>
      <c r="B73" s="54">
        <v>2103434</v>
      </c>
      <c r="C73" s="54">
        <v>2234668</v>
      </c>
      <c r="D73" s="54">
        <v>2126067</v>
      </c>
      <c r="E73" s="54">
        <v>2126049</v>
      </c>
      <c r="F73" s="55">
        <f t="shared" ref="F73:F83" si="21">E73/D73-1</f>
        <v>-8.4663371380244712E-6</v>
      </c>
      <c r="G73" s="54">
        <f t="shared" si="18"/>
        <v>-18</v>
      </c>
      <c r="H73" s="55">
        <f t="shared" si="19"/>
        <v>0.74496633712769189</v>
      </c>
      <c r="I73" s="56"/>
      <c r="J73" s="54">
        <v>4336611</v>
      </c>
      <c r="K73" s="54">
        <v>4491342</v>
      </c>
      <c r="L73" s="54">
        <v>4386805</v>
      </c>
      <c r="M73" s="54">
        <v>4317512</v>
      </c>
      <c r="N73" s="55">
        <f t="shared" ref="N73:N83" si="22">M73/L73-1</f>
        <v>-1.5795778476590638E-2</v>
      </c>
      <c r="O73" s="54">
        <f t="shared" ref="O73:O83" si="23">M73-L73</f>
        <v>-69293</v>
      </c>
      <c r="P73" s="55">
        <f t="shared" si="20"/>
        <v>0.74119830531723119</v>
      </c>
    </row>
    <row r="74" spans="1:16" x14ac:dyDescent="0.25">
      <c r="A74" s="20" t="s">
        <v>6</v>
      </c>
      <c r="B74" s="21">
        <v>414643</v>
      </c>
      <c r="C74" s="21">
        <v>452599</v>
      </c>
      <c r="D74" s="21">
        <v>409037</v>
      </c>
      <c r="E74" s="21">
        <v>430158</v>
      </c>
      <c r="F74" s="22">
        <f t="shared" si="21"/>
        <v>5.1635915577319391E-2</v>
      </c>
      <c r="G74" s="21">
        <f t="shared" si="18"/>
        <v>21121</v>
      </c>
      <c r="H74" s="22">
        <f t="shared" si="19"/>
        <v>0.15072711383706286</v>
      </c>
      <c r="I74" s="57"/>
      <c r="J74" s="21">
        <v>825955</v>
      </c>
      <c r="K74" s="21">
        <v>854086</v>
      </c>
      <c r="L74" s="21">
        <v>821312</v>
      </c>
      <c r="M74" s="21">
        <v>853731</v>
      </c>
      <c r="N74" s="22">
        <f>M74/L74-1</f>
        <v>3.9472210317151202E-2</v>
      </c>
      <c r="O74" s="21">
        <f>M74-L74</f>
        <v>32419</v>
      </c>
      <c r="P74" s="22">
        <f t="shared" si="20"/>
        <v>0.14656217988433734</v>
      </c>
    </row>
    <row r="75" spans="1:16" x14ac:dyDescent="0.25">
      <c r="A75" s="20" t="s">
        <v>7</v>
      </c>
      <c r="B75" s="21">
        <v>1336474</v>
      </c>
      <c r="C75" s="21">
        <v>1421025</v>
      </c>
      <c r="D75" s="21">
        <v>1374442</v>
      </c>
      <c r="E75" s="21">
        <v>1345741</v>
      </c>
      <c r="F75" s="22">
        <f t="shared" si="21"/>
        <v>-2.0881928811837813E-2</v>
      </c>
      <c r="G75" s="21">
        <f t="shared" si="18"/>
        <v>-28701</v>
      </c>
      <c r="H75" s="22">
        <f t="shared" si="19"/>
        <v>0.47154686627286446</v>
      </c>
      <c r="I75" s="57"/>
      <c r="J75" s="21">
        <v>2786643</v>
      </c>
      <c r="K75" s="21">
        <v>2923627</v>
      </c>
      <c r="L75" s="21">
        <v>2843917</v>
      </c>
      <c r="M75" s="21">
        <v>2762757</v>
      </c>
      <c r="N75" s="22">
        <f t="shared" si="22"/>
        <v>-2.8538104311764401E-2</v>
      </c>
      <c r="O75" s="21">
        <f t="shared" si="23"/>
        <v>-81160</v>
      </c>
      <c r="P75" s="22">
        <f t="shared" si="20"/>
        <v>0.47428954601708517</v>
      </c>
    </row>
    <row r="76" spans="1:16" x14ac:dyDescent="0.25">
      <c r="A76" s="20" t="s">
        <v>8</v>
      </c>
      <c r="B76" s="21">
        <v>302554</v>
      </c>
      <c r="C76" s="21">
        <v>306974</v>
      </c>
      <c r="D76" s="21">
        <v>290506</v>
      </c>
      <c r="E76" s="21">
        <v>295387</v>
      </c>
      <c r="F76" s="22">
        <f t="shared" si="21"/>
        <v>1.6801718381031616E-2</v>
      </c>
      <c r="G76" s="21">
        <f t="shared" si="18"/>
        <v>4881</v>
      </c>
      <c r="H76" s="22">
        <f t="shared" si="19"/>
        <v>0.10350343356391951</v>
      </c>
      <c r="I76" s="57"/>
      <c r="J76" s="21">
        <v>617625</v>
      </c>
      <c r="K76" s="21">
        <v>603331</v>
      </c>
      <c r="L76" s="21">
        <v>613663</v>
      </c>
      <c r="M76" s="21">
        <v>588971</v>
      </c>
      <c r="N76" s="22">
        <f t="shared" si="22"/>
        <v>-4.0237068228001327E-2</v>
      </c>
      <c r="O76" s="21">
        <f>M76-L76</f>
        <v>-24692</v>
      </c>
      <c r="P76" s="22">
        <f t="shared" si="20"/>
        <v>0.10111015489499391</v>
      </c>
    </row>
    <row r="77" spans="1:16" x14ac:dyDescent="0.25">
      <c r="A77" s="20" t="s">
        <v>9</v>
      </c>
      <c r="B77" s="21">
        <v>37383</v>
      </c>
      <c r="C77" s="21">
        <v>41071</v>
      </c>
      <c r="D77" s="21">
        <v>39011</v>
      </c>
      <c r="E77" s="21">
        <v>40970</v>
      </c>
      <c r="F77" s="22">
        <f t="shared" si="21"/>
        <v>5.0216605572787065E-2</v>
      </c>
      <c r="G77" s="21">
        <f t="shared" si="18"/>
        <v>1959</v>
      </c>
      <c r="H77" s="22">
        <f t="shared" si="19"/>
        <v>1.4355864249658186E-2</v>
      </c>
      <c r="I77" s="57"/>
      <c r="J77" s="21">
        <v>80384</v>
      </c>
      <c r="K77" s="21">
        <v>82640</v>
      </c>
      <c r="L77" s="21">
        <v>80327</v>
      </c>
      <c r="M77" s="21">
        <v>82955</v>
      </c>
      <c r="N77" s="22">
        <f t="shared" si="22"/>
        <v>3.2716272237230282E-2</v>
      </c>
      <c r="O77" s="21">
        <f t="shared" si="23"/>
        <v>2628</v>
      </c>
      <c r="P77" s="22">
        <f t="shared" si="20"/>
        <v>1.4241096589329899E-2</v>
      </c>
    </row>
    <row r="78" spans="1:16" x14ac:dyDescent="0.25">
      <c r="A78" s="23" t="s">
        <v>10</v>
      </c>
      <c r="B78" s="24">
        <v>12380</v>
      </c>
      <c r="C78" s="24">
        <v>12999</v>
      </c>
      <c r="D78" s="24">
        <v>13071</v>
      </c>
      <c r="E78" s="24">
        <v>13793</v>
      </c>
      <c r="F78" s="25">
        <f t="shared" si="21"/>
        <v>5.5236783719684768E-2</v>
      </c>
      <c r="G78" s="24">
        <f t="shared" si="18"/>
        <v>722</v>
      </c>
      <c r="H78" s="25">
        <f t="shared" si="19"/>
        <v>4.833059204186853E-3</v>
      </c>
      <c r="I78" s="57"/>
      <c r="J78" s="24">
        <v>26004</v>
      </c>
      <c r="K78" s="24">
        <v>27658</v>
      </c>
      <c r="L78" s="24">
        <v>27586</v>
      </c>
      <c r="M78" s="24">
        <v>29098</v>
      </c>
      <c r="N78" s="25">
        <f t="shared" si="22"/>
        <v>5.4810411078083154E-2</v>
      </c>
      <c r="O78" s="24">
        <f t="shared" si="23"/>
        <v>1512</v>
      </c>
      <c r="P78" s="25">
        <f t="shared" si="20"/>
        <v>4.9953279314847972E-3</v>
      </c>
    </row>
    <row r="79" spans="1:16" x14ac:dyDescent="0.25">
      <c r="A79" s="53" t="s">
        <v>11</v>
      </c>
      <c r="B79" s="54">
        <v>695843</v>
      </c>
      <c r="C79" s="54">
        <v>763979</v>
      </c>
      <c r="D79" s="54">
        <v>749122</v>
      </c>
      <c r="E79" s="54">
        <v>727837</v>
      </c>
      <c r="F79" s="55">
        <f t="shared" si="21"/>
        <v>-2.8413262459252353E-2</v>
      </c>
      <c r="G79" s="54">
        <f t="shared" si="18"/>
        <v>-21285</v>
      </c>
      <c r="H79" s="55">
        <f t="shared" si="19"/>
        <v>0.25503366287230816</v>
      </c>
      <c r="I79" s="56"/>
      <c r="J79" s="54">
        <v>1393329</v>
      </c>
      <c r="K79" s="54">
        <v>1545287</v>
      </c>
      <c r="L79" s="54">
        <v>1507916</v>
      </c>
      <c r="M79" s="54">
        <v>1507531</v>
      </c>
      <c r="N79" s="55">
        <f t="shared" si="22"/>
        <v>-2.5531926181565634E-4</v>
      </c>
      <c r="O79" s="54">
        <f t="shared" si="23"/>
        <v>-385</v>
      </c>
      <c r="P79" s="55">
        <f t="shared" si="20"/>
        <v>0.25880169468276887</v>
      </c>
    </row>
    <row r="80" spans="1:16" x14ac:dyDescent="0.25">
      <c r="A80" s="26" t="s">
        <v>12</v>
      </c>
      <c r="B80" s="21">
        <v>41665</v>
      </c>
      <c r="C80" s="21">
        <v>54683</v>
      </c>
      <c r="D80" s="21">
        <v>56763</v>
      </c>
      <c r="E80" s="21">
        <v>57356</v>
      </c>
      <c r="F80" s="22">
        <f t="shared" si="21"/>
        <v>1.0446946074027075E-2</v>
      </c>
      <c r="G80" s="21">
        <f t="shared" si="18"/>
        <v>593</v>
      </c>
      <c r="H80" s="22">
        <f t="shared" si="19"/>
        <v>2.009750915068086E-2</v>
      </c>
      <c r="I80" s="57"/>
      <c r="J80" s="21">
        <v>85043</v>
      </c>
      <c r="K80" s="21">
        <v>110838</v>
      </c>
      <c r="L80" s="21">
        <v>116420</v>
      </c>
      <c r="M80" s="21">
        <v>117463</v>
      </c>
      <c r="N80" s="22">
        <f t="shared" si="22"/>
        <v>8.9589417625837164E-3</v>
      </c>
      <c r="O80" s="21">
        <f t="shared" si="23"/>
        <v>1043</v>
      </c>
      <c r="P80" s="22">
        <f t="shared" si="20"/>
        <v>2.0165173029623989E-2</v>
      </c>
    </row>
    <row r="81" spans="1:16" x14ac:dyDescent="0.25">
      <c r="A81" s="20" t="s">
        <v>8</v>
      </c>
      <c r="B81" s="21">
        <v>419658</v>
      </c>
      <c r="C81" s="21">
        <v>447667</v>
      </c>
      <c r="D81" s="21">
        <v>449573</v>
      </c>
      <c r="E81" s="21">
        <v>443743</v>
      </c>
      <c r="F81" s="22">
        <f t="shared" si="21"/>
        <v>-1.2967860614405247E-2</v>
      </c>
      <c r="G81" s="21">
        <f t="shared" si="18"/>
        <v>-5830</v>
      </c>
      <c r="H81" s="22">
        <f t="shared" si="19"/>
        <v>0.15548728996182748</v>
      </c>
      <c r="I81" s="57"/>
      <c r="J81" s="21">
        <v>826160</v>
      </c>
      <c r="K81" s="21">
        <v>914897</v>
      </c>
      <c r="L81" s="21">
        <v>895631</v>
      </c>
      <c r="M81" s="21">
        <v>919863</v>
      </c>
      <c r="N81" s="22">
        <f t="shared" si="22"/>
        <v>2.705578525084551E-2</v>
      </c>
      <c r="O81" s="21">
        <f t="shared" si="23"/>
        <v>24232</v>
      </c>
      <c r="P81" s="22">
        <f t="shared" si="20"/>
        <v>0.15791522912363051</v>
      </c>
    </row>
    <row r="82" spans="1:16" x14ac:dyDescent="0.25">
      <c r="A82" s="20" t="s">
        <v>9</v>
      </c>
      <c r="B82" s="21">
        <v>166798</v>
      </c>
      <c r="C82" s="21">
        <v>189223</v>
      </c>
      <c r="D82" s="21">
        <v>165826</v>
      </c>
      <c r="E82" s="21">
        <v>150233</v>
      </c>
      <c r="F82" s="22">
        <f t="shared" si="21"/>
        <v>-9.403229891573095E-2</v>
      </c>
      <c r="G82" s="21">
        <f t="shared" si="18"/>
        <v>-15593</v>
      </c>
      <c r="H82" s="22">
        <f t="shared" si="19"/>
        <v>5.264155610980957E-2</v>
      </c>
      <c r="I82" s="57"/>
      <c r="J82" s="21">
        <v>343263</v>
      </c>
      <c r="K82" s="21">
        <v>370917</v>
      </c>
      <c r="L82" s="21">
        <v>336948</v>
      </c>
      <c r="M82" s="21">
        <v>311952</v>
      </c>
      <c r="N82" s="22">
        <f t="shared" si="22"/>
        <v>-7.4183553545354219E-2</v>
      </c>
      <c r="O82" s="21">
        <f t="shared" si="23"/>
        <v>-24996</v>
      </c>
      <c r="P82" s="22">
        <f t="shared" si="20"/>
        <v>5.3553596085041774E-2</v>
      </c>
    </row>
    <row r="83" spans="1:16" x14ac:dyDescent="0.25">
      <c r="A83" s="27" t="s">
        <v>10</v>
      </c>
      <c r="B83" s="44">
        <v>67722</v>
      </c>
      <c r="C83" s="44">
        <v>72406</v>
      </c>
      <c r="D83" s="44">
        <v>76960</v>
      </c>
      <c r="E83" s="44">
        <v>76505</v>
      </c>
      <c r="F83" s="45">
        <f t="shared" si="21"/>
        <v>-5.9121621621621712E-3</v>
      </c>
      <c r="G83" s="44">
        <f t="shared" si="18"/>
        <v>-455</v>
      </c>
      <c r="H83" s="45">
        <f t="shared" si="19"/>
        <v>2.6807307649990224E-2</v>
      </c>
      <c r="I83" s="57"/>
      <c r="J83" s="44">
        <v>138863</v>
      </c>
      <c r="K83" s="44">
        <v>148635</v>
      </c>
      <c r="L83" s="44">
        <v>158917</v>
      </c>
      <c r="M83" s="44">
        <v>158253</v>
      </c>
      <c r="N83" s="45">
        <f t="shared" si="22"/>
        <v>-4.1782817445584763E-3</v>
      </c>
      <c r="O83" s="44">
        <f t="shared" si="23"/>
        <v>-664</v>
      </c>
      <c r="P83" s="45">
        <f t="shared" si="20"/>
        <v>2.7167696444472599E-2</v>
      </c>
    </row>
    <row r="84" spans="1:16" x14ac:dyDescent="0.25">
      <c r="A84" s="317" t="s">
        <v>13</v>
      </c>
      <c r="B84" s="318"/>
      <c r="C84" s="318"/>
      <c r="D84" s="318"/>
      <c r="E84" s="318"/>
      <c r="F84" s="318"/>
      <c r="G84" s="318"/>
      <c r="H84" s="318"/>
      <c r="I84" s="318"/>
      <c r="J84" s="318"/>
      <c r="K84" s="318"/>
      <c r="L84" s="318"/>
      <c r="M84" s="318"/>
      <c r="N84" s="318"/>
      <c r="O84" s="318"/>
      <c r="P84" s="319"/>
    </row>
    <row r="85" spans="1:16" ht="21" x14ac:dyDescent="0.35">
      <c r="A85" s="324" t="s">
        <v>60</v>
      </c>
      <c r="B85" s="324"/>
      <c r="C85" s="324"/>
      <c r="D85" s="324"/>
      <c r="E85" s="324"/>
      <c r="F85" s="324"/>
      <c r="G85" s="324"/>
      <c r="H85" s="324"/>
      <c r="I85" s="324"/>
      <c r="J85" s="324"/>
      <c r="K85" s="324"/>
      <c r="L85" s="324"/>
      <c r="M85" s="324"/>
      <c r="N85" s="324"/>
      <c r="O85" s="324"/>
      <c r="P85" s="324"/>
    </row>
    <row r="86" spans="1:16" x14ac:dyDescent="0.25">
      <c r="A86" s="46"/>
      <c r="B86" s="310" t="s">
        <v>114</v>
      </c>
      <c r="C86" s="311"/>
      <c r="D86" s="311"/>
      <c r="E86" s="311"/>
      <c r="F86" s="311"/>
      <c r="G86" s="311"/>
      <c r="H86" s="312"/>
      <c r="I86" s="47"/>
      <c r="J86" s="310" t="str">
        <f>J$5</f>
        <v>acumulado febrero</v>
      </c>
      <c r="K86" s="311"/>
      <c r="L86" s="311"/>
      <c r="M86" s="311"/>
      <c r="N86" s="311"/>
      <c r="O86" s="311"/>
      <c r="P86" s="312"/>
    </row>
    <row r="87" spans="1:16" x14ac:dyDescent="0.25">
      <c r="A87" s="4"/>
      <c r="B87" s="6">
        <f>B$6</f>
        <v>2023</v>
      </c>
      <c r="C87" s="6">
        <f>C$6</f>
        <v>2024</v>
      </c>
      <c r="D87" s="6">
        <f>D$6</f>
        <v>2025</v>
      </c>
      <c r="E87" s="6">
        <f>E$6</f>
        <v>2026</v>
      </c>
      <c r="F87" s="6" t="str">
        <f>CONCATENATE("var ",RIGHT(E87,2),"/",RIGHT(D87,2))</f>
        <v>var 26/25</v>
      </c>
      <c r="G87" s="6" t="str">
        <f>CONCATENATE("dif ",RIGHT(E87,2),"-",RIGHT(D87,2))</f>
        <v>dif 26-25</v>
      </c>
      <c r="H87" s="6" t="str">
        <f>CONCATENATE("cuota ",RIGHT(E87,2))</f>
        <v>cuota 26</v>
      </c>
      <c r="I87" s="48"/>
      <c r="J87" s="6">
        <f>J$6</f>
        <v>2023</v>
      </c>
      <c r="K87" s="6">
        <f>K$6</f>
        <v>2024</v>
      </c>
      <c r="L87" s="6">
        <f>L$6</f>
        <v>2025</v>
      </c>
      <c r="M87" s="6">
        <f>M$6</f>
        <v>2026</v>
      </c>
      <c r="N87" s="6" t="str">
        <f>CONCATENATE("var ",RIGHT(M87,2),"/",RIGHT(L87,2))</f>
        <v>var 26/25</v>
      </c>
      <c r="O87" s="6" t="str">
        <f>CONCATENATE("dif ",RIGHT(M87,2),"-",RIGHT(L87,2))</f>
        <v>dif 26-25</v>
      </c>
      <c r="P87" s="6" t="str">
        <f>CONCATENATE("cuota ",RIGHT(M87,2))</f>
        <v>cuota 26</v>
      </c>
    </row>
    <row r="88" spans="1:16" x14ac:dyDescent="0.25">
      <c r="A88" s="49" t="s">
        <v>15</v>
      </c>
      <c r="B88" s="50">
        <v>2799277</v>
      </c>
      <c r="C88" s="50">
        <v>2998647</v>
      </c>
      <c r="D88" s="50">
        <v>2875189</v>
      </c>
      <c r="E88" s="50">
        <v>2853886</v>
      </c>
      <c r="F88" s="51">
        <f>E88/D88-1</f>
        <v>-7.4092520526476413E-3</v>
      </c>
      <c r="G88" s="50">
        <f t="shared" ref="G88:G119" si="24">E88-D88</f>
        <v>-21303</v>
      </c>
      <c r="H88" s="51">
        <f>E88/$E$88</f>
        <v>1</v>
      </c>
      <c r="I88" s="52"/>
      <c r="J88" s="50">
        <v>5729940</v>
      </c>
      <c r="K88" s="50">
        <v>6036629</v>
      </c>
      <c r="L88" s="50">
        <v>5894721</v>
      </c>
      <c r="M88" s="50">
        <v>5825043</v>
      </c>
      <c r="N88" s="51">
        <f>M88/L88-1</f>
        <v>-1.1820406767343195E-2</v>
      </c>
      <c r="O88" s="50">
        <f>M88-L88</f>
        <v>-69678</v>
      </c>
      <c r="P88" s="51">
        <f>M88/$M$88</f>
        <v>1</v>
      </c>
    </row>
    <row r="89" spans="1:16" x14ac:dyDescent="0.25">
      <c r="A89" s="58" t="s">
        <v>16</v>
      </c>
      <c r="B89" s="59">
        <v>227134</v>
      </c>
      <c r="C89" s="59">
        <v>226481</v>
      </c>
      <c r="D89" s="59">
        <v>205751</v>
      </c>
      <c r="E89" s="59">
        <v>209860</v>
      </c>
      <c r="F89" s="60">
        <f t="shared" ref="F89:F119" si="25">E89/D89-1</f>
        <v>1.9970741332970388E-2</v>
      </c>
      <c r="G89" s="59">
        <f t="shared" si="24"/>
        <v>4109</v>
      </c>
      <c r="H89" s="60">
        <f>E89/$E$88</f>
        <v>7.353482234398992E-2</v>
      </c>
      <c r="I89" s="61"/>
      <c r="J89" s="59">
        <v>508979</v>
      </c>
      <c r="K89" s="59">
        <v>465689</v>
      </c>
      <c r="L89" s="59">
        <v>435516</v>
      </c>
      <c r="M89" s="59">
        <v>445286</v>
      </c>
      <c r="N89" s="60">
        <f t="shared" ref="N89:N119" si="26">M89/L89-1</f>
        <v>2.2433159746140241E-2</v>
      </c>
      <c r="O89" s="59">
        <f t="shared" ref="O89:O119" si="27">M89-L89</f>
        <v>9770</v>
      </c>
      <c r="P89" s="60">
        <f>M89/$M$88</f>
        <v>7.6443384194760447E-2</v>
      </c>
    </row>
    <row r="90" spans="1:16" x14ac:dyDescent="0.25">
      <c r="A90" s="35" t="s">
        <v>17</v>
      </c>
      <c r="B90" s="17">
        <v>66694</v>
      </c>
      <c r="C90" s="17">
        <v>70606</v>
      </c>
      <c r="D90" s="17">
        <v>55340</v>
      </c>
      <c r="E90" s="17">
        <v>56474</v>
      </c>
      <c r="F90" s="18">
        <f t="shared" si="25"/>
        <v>2.0491507047343704E-2</v>
      </c>
      <c r="G90" s="17">
        <f t="shared" si="24"/>
        <v>1134</v>
      </c>
      <c r="H90" s="18">
        <f>E90/$E$23</f>
        <v>0.1294265939405051</v>
      </c>
      <c r="I90" s="62"/>
      <c r="J90" s="17">
        <v>154380</v>
      </c>
      <c r="K90" s="17">
        <v>139613</v>
      </c>
      <c r="L90" s="17">
        <v>114919</v>
      </c>
      <c r="M90" s="17">
        <v>110758</v>
      </c>
      <c r="N90" s="18">
        <f t="shared" si="26"/>
        <v>-3.6208111800485554E-2</v>
      </c>
      <c r="O90" s="17">
        <f>M90-L90</f>
        <v>-4161</v>
      </c>
      <c r="P90" s="18">
        <f>M90/$M$23</f>
        <v>0.12747141451400357</v>
      </c>
    </row>
    <row r="91" spans="1:16" x14ac:dyDescent="0.25">
      <c r="A91" s="32" t="s">
        <v>18</v>
      </c>
      <c r="B91" s="17">
        <v>37757</v>
      </c>
      <c r="C91" s="17">
        <v>28412</v>
      </c>
      <c r="D91" s="17">
        <v>37330</v>
      </c>
      <c r="E91" s="17">
        <v>28340</v>
      </c>
      <c r="F91" s="33">
        <f t="shared" si="25"/>
        <v>-0.24082507366729167</v>
      </c>
      <c r="G91" s="17">
        <f t="shared" si="24"/>
        <v>-8990</v>
      </c>
      <c r="H91" s="33">
        <f>E91/$E$23</f>
        <v>6.4949351423202087E-2</v>
      </c>
      <c r="I91" s="63"/>
      <c r="J91" s="17">
        <v>107115</v>
      </c>
      <c r="K91" s="17">
        <v>52552</v>
      </c>
      <c r="L91" s="17">
        <v>63072</v>
      </c>
      <c r="M91" s="17">
        <v>60715</v>
      </c>
      <c r="N91" s="33">
        <f t="shared" si="26"/>
        <v>-3.7369989852866548E-2</v>
      </c>
      <c r="O91" s="34">
        <f t="shared" si="27"/>
        <v>-2357</v>
      </c>
      <c r="P91" s="33">
        <f>M91/$M$23</f>
        <v>6.9876911213796994E-2</v>
      </c>
    </row>
    <row r="92" spans="1:16" x14ac:dyDescent="0.25">
      <c r="A92" s="32" t="s">
        <v>19</v>
      </c>
      <c r="B92" s="34">
        <f>B90-B91</f>
        <v>28937</v>
      </c>
      <c r="C92" s="34">
        <f>C90-C91</f>
        <v>42194</v>
      </c>
      <c r="D92" s="34">
        <f>D90-D91</f>
        <v>18010</v>
      </c>
      <c r="E92" s="34">
        <f>E90-E91</f>
        <v>28134</v>
      </c>
      <c r="F92" s="33">
        <f t="shared" si="25"/>
        <v>0.56213214880621876</v>
      </c>
      <c r="G92" s="34">
        <f t="shared" si="24"/>
        <v>10124</v>
      </c>
      <c r="H92" s="33">
        <f>E92/$E$23</f>
        <v>6.4477242517303024E-2</v>
      </c>
      <c r="I92" s="63"/>
      <c r="J92" s="34">
        <f>J90-J91</f>
        <v>47265</v>
      </c>
      <c r="K92" s="34">
        <f>K90-K91</f>
        <v>87061</v>
      </c>
      <c r="L92" s="34">
        <f>L90-L91</f>
        <v>51847</v>
      </c>
      <c r="M92" s="34">
        <f>M90-M91</f>
        <v>50043</v>
      </c>
      <c r="N92" s="33">
        <f t="shared" si="26"/>
        <v>-3.479468435975086E-2</v>
      </c>
      <c r="O92" s="34">
        <f t="shared" si="27"/>
        <v>-1804</v>
      </c>
      <c r="P92" s="33">
        <f>M92/$M$23</f>
        <v>5.7594503300206587E-2</v>
      </c>
    </row>
    <row r="93" spans="1:16" x14ac:dyDescent="0.25">
      <c r="A93" s="64" t="s">
        <v>20</v>
      </c>
      <c r="B93" s="24">
        <v>160440</v>
      </c>
      <c r="C93" s="24">
        <v>155875</v>
      </c>
      <c r="D93" s="24">
        <v>150411</v>
      </c>
      <c r="E93" s="24">
        <v>153386</v>
      </c>
      <c r="F93" s="25">
        <f t="shared" si="25"/>
        <v>1.9779138493860149E-2</v>
      </c>
      <c r="G93" s="24">
        <f t="shared" si="24"/>
        <v>2975</v>
      </c>
      <c r="H93" s="25">
        <f>E93/$E$23</f>
        <v>0.35152862446715866</v>
      </c>
      <c r="I93" s="63"/>
      <c r="J93" s="17">
        <v>354599</v>
      </c>
      <c r="K93" s="17">
        <v>326076</v>
      </c>
      <c r="L93" s="17">
        <v>320597</v>
      </c>
      <c r="M93" s="17">
        <v>334528</v>
      </c>
      <c r="N93" s="25">
        <f t="shared" si="26"/>
        <v>4.3453307423338305E-2</v>
      </c>
      <c r="O93" s="24">
        <f t="shared" si="27"/>
        <v>13931</v>
      </c>
      <c r="P93" s="25">
        <f>M93/$M$23</f>
        <v>0.38500837279962252</v>
      </c>
    </row>
    <row r="94" spans="1:16" x14ac:dyDescent="0.25">
      <c r="A94" s="58" t="s">
        <v>21</v>
      </c>
      <c r="B94" s="59">
        <v>2572143</v>
      </c>
      <c r="C94" s="59">
        <v>2772166</v>
      </c>
      <c r="D94" s="59">
        <v>2669438</v>
      </c>
      <c r="E94" s="59">
        <v>2644026</v>
      </c>
      <c r="F94" s="60">
        <f t="shared" si="25"/>
        <v>-9.51960674868646E-3</v>
      </c>
      <c r="G94" s="59">
        <f t="shared" si="24"/>
        <v>-25412</v>
      </c>
      <c r="H94" s="60">
        <f t="shared" ref="H94:H119" si="28">E94/$E$88</f>
        <v>0.92646517765601011</v>
      </c>
      <c r="I94" s="61"/>
      <c r="J94" s="59">
        <v>5220961</v>
      </c>
      <c r="K94" s="59">
        <v>5570940</v>
      </c>
      <c r="L94" s="59">
        <v>5459205</v>
      </c>
      <c r="M94" s="59">
        <v>5379757</v>
      </c>
      <c r="N94" s="60">
        <f t="shared" si="26"/>
        <v>-1.4553034736742854E-2</v>
      </c>
      <c r="O94" s="59">
        <f t="shared" si="27"/>
        <v>-79448</v>
      </c>
      <c r="P94" s="60">
        <f t="shared" ref="P94:P119" si="29">M94/$M$88</f>
        <v>0.92355661580523951</v>
      </c>
    </row>
    <row r="95" spans="1:16" x14ac:dyDescent="0.25">
      <c r="A95" s="16" t="s">
        <v>22</v>
      </c>
      <c r="B95" s="65">
        <v>338200</v>
      </c>
      <c r="C95" s="65">
        <v>374927</v>
      </c>
      <c r="D95" s="65">
        <v>339941</v>
      </c>
      <c r="E95" s="65">
        <v>337680</v>
      </c>
      <c r="F95" s="66">
        <f t="shared" si="25"/>
        <v>-6.65115417087081E-3</v>
      </c>
      <c r="G95" s="65">
        <f t="shared" si="24"/>
        <v>-2261</v>
      </c>
      <c r="H95" s="66">
        <f t="shared" si="28"/>
        <v>0.11832287624663354</v>
      </c>
      <c r="I95" s="62"/>
      <c r="J95" s="65">
        <v>692483</v>
      </c>
      <c r="K95" s="65">
        <v>749574</v>
      </c>
      <c r="L95" s="65">
        <v>708569</v>
      </c>
      <c r="M95" s="65">
        <v>685229</v>
      </c>
      <c r="N95" s="66">
        <f t="shared" si="26"/>
        <v>-3.2939629026954353E-2</v>
      </c>
      <c r="O95" s="65">
        <f t="shared" si="27"/>
        <v>-23340</v>
      </c>
      <c r="P95" s="66">
        <f t="shared" si="29"/>
        <v>0.11763501144970089</v>
      </c>
    </row>
    <row r="96" spans="1:16" x14ac:dyDescent="0.25">
      <c r="A96" s="20" t="s">
        <v>23</v>
      </c>
      <c r="B96" s="21">
        <v>27805</v>
      </c>
      <c r="C96" s="21">
        <v>29460</v>
      </c>
      <c r="D96" s="21">
        <v>29095</v>
      </c>
      <c r="E96" s="21">
        <v>29358</v>
      </c>
      <c r="F96" s="22">
        <f t="shared" si="25"/>
        <v>9.0393538408661822E-3</v>
      </c>
      <c r="G96" s="21">
        <f t="shared" si="24"/>
        <v>263</v>
      </c>
      <c r="H96" s="22">
        <f t="shared" si="28"/>
        <v>1.0287026181143886E-2</v>
      </c>
      <c r="I96" s="63"/>
      <c r="J96" s="21">
        <v>54725</v>
      </c>
      <c r="K96" s="21">
        <v>55377</v>
      </c>
      <c r="L96" s="21">
        <v>55615</v>
      </c>
      <c r="M96" s="21">
        <v>58395</v>
      </c>
      <c r="N96" s="22">
        <f t="shared" si="26"/>
        <v>4.9986514429560369E-2</v>
      </c>
      <c r="O96" s="21">
        <f t="shared" si="27"/>
        <v>2780</v>
      </c>
      <c r="P96" s="22">
        <f t="shared" si="29"/>
        <v>1.002481870090916E-2</v>
      </c>
    </row>
    <row r="97" spans="1:16" x14ac:dyDescent="0.25">
      <c r="A97" s="20" t="s">
        <v>24</v>
      </c>
      <c r="B97" s="21">
        <v>3822</v>
      </c>
      <c r="C97" s="21">
        <v>4628</v>
      </c>
      <c r="D97" s="21">
        <v>3696</v>
      </c>
      <c r="E97" s="21">
        <v>6276</v>
      </c>
      <c r="F97" s="22">
        <f t="shared" si="25"/>
        <v>0.69805194805194803</v>
      </c>
      <c r="G97" s="21">
        <f t="shared" si="24"/>
        <v>2580</v>
      </c>
      <c r="H97" s="22">
        <f t="shared" si="28"/>
        <v>2.1991067617977735E-3</v>
      </c>
      <c r="I97" s="63"/>
      <c r="J97" s="21">
        <v>7287</v>
      </c>
      <c r="K97" s="21">
        <v>7354</v>
      </c>
      <c r="L97" s="21">
        <v>6549</v>
      </c>
      <c r="M97" s="21">
        <v>9551</v>
      </c>
      <c r="N97" s="22">
        <f t="shared" si="26"/>
        <v>0.45839059398381443</v>
      </c>
      <c r="O97" s="21">
        <f t="shared" si="27"/>
        <v>3002</v>
      </c>
      <c r="P97" s="22">
        <f t="shared" si="29"/>
        <v>1.6396445485466803E-3</v>
      </c>
    </row>
    <row r="98" spans="1:16" x14ac:dyDescent="0.25">
      <c r="A98" s="20" t="s">
        <v>25</v>
      </c>
      <c r="B98" s="21">
        <v>99234</v>
      </c>
      <c r="C98" s="21">
        <v>90994</v>
      </c>
      <c r="D98" s="21">
        <v>80007</v>
      </c>
      <c r="E98" s="21">
        <v>71308</v>
      </c>
      <c r="F98" s="22">
        <f t="shared" si="25"/>
        <v>-0.10872798630119862</v>
      </c>
      <c r="G98" s="21">
        <f t="shared" si="24"/>
        <v>-8699</v>
      </c>
      <c r="H98" s="22">
        <f t="shared" si="28"/>
        <v>2.4986281862695286E-2</v>
      </c>
      <c r="I98" s="63"/>
      <c r="J98" s="21">
        <v>186966</v>
      </c>
      <c r="K98" s="21">
        <v>169690</v>
      </c>
      <c r="L98" s="21">
        <v>156986</v>
      </c>
      <c r="M98" s="21">
        <v>142342</v>
      </c>
      <c r="N98" s="22">
        <f t="shared" si="26"/>
        <v>-9.3282203508593176E-2</v>
      </c>
      <c r="O98" s="21">
        <f t="shared" si="27"/>
        <v>-14644</v>
      </c>
      <c r="P98" s="22">
        <f t="shared" si="29"/>
        <v>2.4436214462279508E-2</v>
      </c>
    </row>
    <row r="99" spans="1:16" x14ac:dyDescent="0.25">
      <c r="A99" s="20" t="s">
        <v>26</v>
      </c>
      <c r="B99" s="21">
        <v>11591</v>
      </c>
      <c r="C99" s="21">
        <v>11800</v>
      </c>
      <c r="D99" s="21">
        <v>11428</v>
      </c>
      <c r="E99" s="21">
        <v>10952</v>
      </c>
      <c r="F99" s="22">
        <f t="shared" si="25"/>
        <v>-4.1652082604130225E-2</v>
      </c>
      <c r="G99" s="21">
        <f t="shared" si="24"/>
        <v>-476</v>
      </c>
      <c r="H99" s="22">
        <f t="shared" si="28"/>
        <v>3.8375744511168282E-3</v>
      </c>
      <c r="I99" s="63"/>
      <c r="J99" s="21">
        <v>23230</v>
      </c>
      <c r="K99" s="21">
        <v>25423</v>
      </c>
      <c r="L99" s="21">
        <v>22266</v>
      </c>
      <c r="M99" s="21">
        <v>23460</v>
      </c>
      <c r="N99" s="22">
        <f t="shared" si="26"/>
        <v>5.362436001077886E-2</v>
      </c>
      <c r="O99" s="21">
        <f t="shared" si="27"/>
        <v>1194</v>
      </c>
      <c r="P99" s="22">
        <f t="shared" si="29"/>
        <v>4.0274380807145977E-3</v>
      </c>
    </row>
    <row r="100" spans="1:16" x14ac:dyDescent="0.25">
      <c r="A100" s="20" t="s">
        <v>27</v>
      </c>
      <c r="B100" s="21">
        <v>88167</v>
      </c>
      <c r="C100" s="21">
        <v>88288</v>
      </c>
      <c r="D100" s="21">
        <v>77102</v>
      </c>
      <c r="E100" s="21">
        <v>69124</v>
      </c>
      <c r="F100" s="22">
        <f t="shared" si="25"/>
        <v>-0.10347332105522555</v>
      </c>
      <c r="G100" s="21">
        <f t="shared" si="24"/>
        <v>-7978</v>
      </c>
      <c r="H100" s="22">
        <f t="shared" si="28"/>
        <v>2.4221009528761835E-2</v>
      </c>
      <c r="I100" s="63"/>
      <c r="J100" s="21">
        <v>180908</v>
      </c>
      <c r="K100" s="21">
        <v>181373</v>
      </c>
      <c r="L100" s="21">
        <v>153992</v>
      </c>
      <c r="M100" s="21">
        <v>140432</v>
      </c>
      <c r="N100" s="22">
        <f t="shared" si="26"/>
        <v>-8.8056522416748884E-2</v>
      </c>
      <c r="O100" s="21">
        <f t="shared" si="27"/>
        <v>-13560</v>
      </c>
      <c r="P100" s="22">
        <f t="shared" si="29"/>
        <v>2.4108319887080662E-2</v>
      </c>
    </row>
    <row r="101" spans="1:16" x14ac:dyDescent="0.25">
      <c r="A101" s="20" t="s">
        <v>28</v>
      </c>
      <c r="B101" s="21">
        <v>4075</v>
      </c>
      <c r="C101" s="21">
        <v>3997</v>
      </c>
      <c r="D101" s="21">
        <v>5299</v>
      </c>
      <c r="E101" s="21">
        <v>4797</v>
      </c>
      <c r="F101" s="22">
        <f t="shared" si="25"/>
        <v>-9.4734855633138326E-2</v>
      </c>
      <c r="G101" s="21">
        <f t="shared" si="24"/>
        <v>-502</v>
      </c>
      <c r="H101" s="22">
        <f t="shared" si="28"/>
        <v>1.6808660191752578E-3</v>
      </c>
      <c r="I101" s="63"/>
      <c r="J101" s="21">
        <v>8771</v>
      </c>
      <c r="K101" s="21">
        <v>8584</v>
      </c>
      <c r="L101" s="21">
        <v>9975</v>
      </c>
      <c r="M101" s="21">
        <v>9906</v>
      </c>
      <c r="N101" s="22">
        <f t="shared" si="26"/>
        <v>-6.9172932330826553E-3</v>
      </c>
      <c r="O101" s="21">
        <f t="shared" si="27"/>
        <v>-69</v>
      </c>
      <c r="P101" s="22">
        <f t="shared" si="29"/>
        <v>1.7005883046700256E-3</v>
      </c>
    </row>
    <row r="102" spans="1:16" x14ac:dyDescent="0.25">
      <c r="A102" s="20" t="s">
        <v>29</v>
      </c>
      <c r="B102" s="21">
        <v>976969</v>
      </c>
      <c r="C102" s="21">
        <v>1038034</v>
      </c>
      <c r="D102" s="21">
        <v>1024686</v>
      </c>
      <c r="E102" s="21">
        <v>1046789</v>
      </c>
      <c r="F102" s="22">
        <f t="shared" si="25"/>
        <v>2.1570510380741093E-2</v>
      </c>
      <c r="G102" s="21">
        <f t="shared" si="24"/>
        <v>22103</v>
      </c>
      <c r="H102" s="22">
        <f t="shared" si="28"/>
        <v>0.36679425877557831</v>
      </c>
      <c r="I102" s="63"/>
      <c r="J102" s="21">
        <v>1973713</v>
      </c>
      <c r="K102" s="21">
        <v>2144990</v>
      </c>
      <c r="L102" s="21">
        <v>2136416</v>
      </c>
      <c r="M102" s="21">
        <v>2154418</v>
      </c>
      <c r="N102" s="22">
        <f t="shared" si="26"/>
        <v>8.4262615520571682E-3</v>
      </c>
      <c r="O102" s="21">
        <f t="shared" si="27"/>
        <v>18002</v>
      </c>
      <c r="P102" s="22">
        <f t="shared" si="29"/>
        <v>0.36985443712604354</v>
      </c>
    </row>
    <row r="103" spans="1:16" x14ac:dyDescent="0.25">
      <c r="A103" s="20" t="s">
        <v>30</v>
      </c>
      <c r="B103" s="21">
        <v>145020</v>
      </c>
      <c r="C103" s="21">
        <v>150334</v>
      </c>
      <c r="D103" s="21">
        <v>144402</v>
      </c>
      <c r="E103" s="21">
        <v>133465</v>
      </c>
      <c r="F103" s="22">
        <f t="shared" si="25"/>
        <v>-7.5739948200163387E-2</v>
      </c>
      <c r="G103" s="21">
        <f t="shared" si="24"/>
        <v>-10937</v>
      </c>
      <c r="H103" s="22">
        <f t="shared" si="28"/>
        <v>4.6766058630232601E-2</v>
      </c>
      <c r="I103" s="63"/>
      <c r="J103" s="21">
        <v>271061</v>
      </c>
      <c r="K103" s="21">
        <v>278720</v>
      </c>
      <c r="L103" s="21">
        <v>267587</v>
      </c>
      <c r="M103" s="21">
        <v>248441</v>
      </c>
      <c r="N103" s="22">
        <f t="shared" si="26"/>
        <v>-7.155056112591418E-2</v>
      </c>
      <c r="O103" s="21">
        <f t="shared" si="27"/>
        <v>-19146</v>
      </c>
      <c r="P103" s="22">
        <f t="shared" si="29"/>
        <v>4.26505006057466E-2</v>
      </c>
    </row>
    <row r="104" spans="1:16" x14ac:dyDescent="0.25">
      <c r="A104" s="20" t="s">
        <v>31</v>
      </c>
      <c r="B104" s="21">
        <v>94411</v>
      </c>
      <c r="C104" s="21">
        <v>116896</v>
      </c>
      <c r="D104" s="21">
        <v>112813</v>
      </c>
      <c r="E104" s="21">
        <v>110053</v>
      </c>
      <c r="F104" s="22">
        <f t="shared" si="25"/>
        <v>-2.4465265527909064E-2</v>
      </c>
      <c r="G104" s="21">
        <f t="shared" si="24"/>
        <v>-2760</v>
      </c>
      <c r="H104" s="22">
        <f t="shared" si="28"/>
        <v>3.8562507402187751E-2</v>
      </c>
      <c r="I104" s="63"/>
      <c r="J104" s="21">
        <v>194396</v>
      </c>
      <c r="K104" s="21">
        <v>224730</v>
      </c>
      <c r="L104" s="21">
        <v>212284</v>
      </c>
      <c r="M104" s="21">
        <v>210646</v>
      </c>
      <c r="N104" s="22">
        <f t="shared" si="26"/>
        <v>-7.7160784609296984E-3</v>
      </c>
      <c r="O104" s="21">
        <f t="shared" si="27"/>
        <v>-1638</v>
      </c>
      <c r="P104" s="22">
        <f t="shared" si="29"/>
        <v>3.6162136485516069E-2</v>
      </c>
    </row>
    <row r="105" spans="1:16" x14ac:dyDescent="0.25">
      <c r="A105" s="20" t="s">
        <v>32</v>
      </c>
      <c r="B105" s="21">
        <v>100713</v>
      </c>
      <c r="C105" s="21">
        <v>103571</v>
      </c>
      <c r="D105" s="21">
        <v>92265</v>
      </c>
      <c r="E105" s="21">
        <v>103732</v>
      </c>
      <c r="F105" s="22">
        <f t="shared" si="25"/>
        <v>0.12428331436622764</v>
      </c>
      <c r="G105" s="21">
        <f t="shared" si="24"/>
        <v>11467</v>
      </c>
      <c r="H105" s="22">
        <f t="shared" si="28"/>
        <v>3.6347632666476518E-2</v>
      </c>
      <c r="I105" s="63"/>
      <c r="J105" s="21">
        <v>207317</v>
      </c>
      <c r="K105" s="21">
        <v>209238</v>
      </c>
      <c r="L105" s="21">
        <v>190141</v>
      </c>
      <c r="M105" s="21">
        <v>202426</v>
      </c>
      <c r="N105" s="22">
        <f t="shared" si="26"/>
        <v>6.4609947354857811E-2</v>
      </c>
      <c r="O105" s="21">
        <f t="shared" si="27"/>
        <v>12285</v>
      </c>
      <c r="P105" s="22">
        <f t="shared" si="29"/>
        <v>3.475098810429382E-2</v>
      </c>
    </row>
    <row r="106" spans="1:16" x14ac:dyDescent="0.25">
      <c r="A106" s="20" t="s">
        <v>33</v>
      </c>
      <c r="B106" s="21">
        <v>78475</v>
      </c>
      <c r="C106" s="21">
        <v>103358</v>
      </c>
      <c r="D106" s="21">
        <v>113978</v>
      </c>
      <c r="E106" s="21">
        <v>115537</v>
      </c>
      <c r="F106" s="22">
        <f t="shared" si="25"/>
        <v>1.3678078225622503E-2</v>
      </c>
      <c r="G106" s="21">
        <f t="shared" si="24"/>
        <v>1559</v>
      </c>
      <c r="H106" s="22">
        <f t="shared" si="28"/>
        <v>4.0484097823108564E-2</v>
      </c>
      <c r="I106" s="63"/>
      <c r="J106" s="21">
        <v>170637</v>
      </c>
      <c r="K106" s="21">
        <v>220339</v>
      </c>
      <c r="L106" s="21">
        <v>249645</v>
      </c>
      <c r="M106" s="21">
        <v>255016</v>
      </c>
      <c r="N106" s="22">
        <f t="shared" si="26"/>
        <v>2.1514550661939857E-2</v>
      </c>
      <c r="O106" s="21">
        <f t="shared" si="27"/>
        <v>5371</v>
      </c>
      <c r="P106" s="22">
        <f t="shared" si="29"/>
        <v>4.3779247638171939E-2</v>
      </c>
    </row>
    <row r="107" spans="1:16" x14ac:dyDescent="0.25">
      <c r="A107" s="20" t="s">
        <v>34</v>
      </c>
      <c r="B107" s="21">
        <v>52489</v>
      </c>
      <c r="C107" s="21">
        <v>47931</v>
      </c>
      <c r="D107" s="21">
        <v>49383</v>
      </c>
      <c r="E107" s="21">
        <v>43059</v>
      </c>
      <c r="F107" s="22">
        <f t="shared" si="25"/>
        <v>-0.128060263653484</v>
      </c>
      <c r="G107" s="21">
        <f t="shared" si="24"/>
        <v>-6324</v>
      </c>
      <c r="H107" s="22">
        <f t="shared" si="28"/>
        <v>1.5087848638663212E-2</v>
      </c>
      <c r="I107" s="63"/>
      <c r="J107" s="21">
        <v>100132</v>
      </c>
      <c r="K107" s="21">
        <v>87389</v>
      </c>
      <c r="L107" s="21">
        <v>88386</v>
      </c>
      <c r="M107" s="21">
        <v>79245</v>
      </c>
      <c r="N107" s="22">
        <f t="shared" si="26"/>
        <v>-0.10342135632339966</v>
      </c>
      <c r="O107" s="21">
        <f t="shared" si="27"/>
        <v>-9141</v>
      </c>
      <c r="P107" s="22">
        <f t="shared" si="29"/>
        <v>1.3604191419702824E-2</v>
      </c>
    </row>
    <row r="108" spans="1:16" x14ac:dyDescent="0.25">
      <c r="A108" s="20" t="s">
        <v>35</v>
      </c>
      <c r="B108" s="21">
        <v>94960</v>
      </c>
      <c r="C108" s="21">
        <v>107236</v>
      </c>
      <c r="D108" s="21">
        <v>110397</v>
      </c>
      <c r="E108" s="21">
        <v>90227</v>
      </c>
      <c r="F108" s="22">
        <f t="shared" si="25"/>
        <v>-0.18270424015145337</v>
      </c>
      <c r="G108" s="21">
        <f t="shared" si="24"/>
        <v>-20170</v>
      </c>
      <c r="H108" s="22">
        <f t="shared" si="28"/>
        <v>3.1615488495335832E-2</v>
      </c>
      <c r="I108" s="63"/>
      <c r="J108" s="21">
        <v>214350</v>
      </c>
      <c r="K108" s="21">
        <v>225298</v>
      </c>
      <c r="L108" s="21">
        <v>239151</v>
      </c>
      <c r="M108" s="21">
        <v>209971</v>
      </c>
      <c r="N108" s="22">
        <f t="shared" si="26"/>
        <v>-0.1220149612587863</v>
      </c>
      <c r="O108" s="21">
        <f t="shared" si="27"/>
        <v>-29180</v>
      </c>
      <c r="P108" s="22">
        <f t="shared" si="29"/>
        <v>3.6046257512605484E-2</v>
      </c>
    </row>
    <row r="109" spans="1:16" x14ac:dyDescent="0.25">
      <c r="A109" s="20" t="s">
        <v>36</v>
      </c>
      <c r="B109" s="21">
        <v>74965</v>
      </c>
      <c r="C109" s="21">
        <v>88165</v>
      </c>
      <c r="D109" s="21">
        <v>81466</v>
      </c>
      <c r="E109" s="21">
        <v>79902</v>
      </c>
      <c r="F109" s="22">
        <f t="shared" si="25"/>
        <v>-1.9198193111236606E-2</v>
      </c>
      <c r="G109" s="21">
        <f t="shared" si="24"/>
        <v>-1564</v>
      </c>
      <c r="H109" s="22">
        <f t="shared" si="28"/>
        <v>2.7997614480746603E-2</v>
      </c>
      <c r="I109" s="63"/>
      <c r="J109" s="21">
        <v>134848</v>
      </c>
      <c r="K109" s="21">
        <v>163136</v>
      </c>
      <c r="L109" s="21">
        <v>162083</v>
      </c>
      <c r="M109" s="21">
        <v>156986</v>
      </c>
      <c r="N109" s="22">
        <f t="shared" si="26"/>
        <v>-3.1446851304578471E-2</v>
      </c>
      <c r="O109" s="21">
        <f t="shared" si="27"/>
        <v>-5097</v>
      </c>
      <c r="P109" s="22">
        <f t="shared" si="29"/>
        <v>2.6950187320505616E-2</v>
      </c>
    </row>
    <row r="110" spans="1:16" x14ac:dyDescent="0.25">
      <c r="A110" s="20" t="s">
        <v>37</v>
      </c>
      <c r="B110" s="21">
        <v>76936</v>
      </c>
      <c r="C110" s="21">
        <v>90039</v>
      </c>
      <c r="D110" s="21">
        <v>72835</v>
      </c>
      <c r="E110" s="21">
        <v>68864</v>
      </c>
      <c r="F110" s="22">
        <f t="shared" si="25"/>
        <v>-5.4520491521933168E-2</v>
      </c>
      <c r="G110" s="21">
        <f t="shared" si="24"/>
        <v>-3971</v>
      </c>
      <c r="H110" s="22">
        <f t="shared" si="28"/>
        <v>2.4129905679484046E-2</v>
      </c>
      <c r="I110" s="63"/>
      <c r="J110" s="21">
        <v>171071</v>
      </c>
      <c r="K110" s="21">
        <v>191827</v>
      </c>
      <c r="L110" s="21">
        <v>167050</v>
      </c>
      <c r="M110" s="21">
        <v>149983</v>
      </c>
      <c r="N110" s="22">
        <f t="shared" si="26"/>
        <v>-0.10216701586351395</v>
      </c>
      <c r="O110" s="21">
        <f t="shared" si="27"/>
        <v>-17067</v>
      </c>
      <c r="P110" s="22">
        <f t="shared" si="29"/>
        <v>2.5747964435627341E-2</v>
      </c>
    </row>
    <row r="111" spans="1:16" x14ac:dyDescent="0.25">
      <c r="A111" s="20" t="s">
        <v>38</v>
      </c>
      <c r="B111" s="21">
        <v>14990</v>
      </c>
      <c r="C111" s="21">
        <v>19017</v>
      </c>
      <c r="D111" s="21">
        <v>15176</v>
      </c>
      <c r="E111" s="21">
        <v>16627</v>
      </c>
      <c r="F111" s="22">
        <f t="shared" si="25"/>
        <v>9.5611491829203921E-2</v>
      </c>
      <c r="G111" s="21">
        <f t="shared" si="24"/>
        <v>1451</v>
      </c>
      <c r="H111" s="22">
        <f t="shared" si="28"/>
        <v>5.826091161314783E-3</v>
      </c>
      <c r="I111" s="63"/>
      <c r="J111" s="21">
        <v>27426</v>
      </c>
      <c r="K111" s="21">
        <v>29192</v>
      </c>
      <c r="L111" s="21">
        <v>25968</v>
      </c>
      <c r="M111" s="21">
        <v>28798</v>
      </c>
      <c r="N111" s="22">
        <f t="shared" si="26"/>
        <v>0.10898028342575472</v>
      </c>
      <c r="O111" s="21">
        <f t="shared" si="27"/>
        <v>2830</v>
      </c>
      <c r="P111" s="22">
        <f t="shared" si="29"/>
        <v>4.9438261657467593E-3</v>
      </c>
    </row>
    <row r="112" spans="1:16" x14ac:dyDescent="0.25">
      <c r="A112" s="20" t="s">
        <v>39</v>
      </c>
      <c r="B112" s="21">
        <v>7772</v>
      </c>
      <c r="C112" s="21">
        <v>14177</v>
      </c>
      <c r="D112" s="21">
        <v>10830</v>
      </c>
      <c r="E112" s="21">
        <v>12626</v>
      </c>
      <c r="F112" s="22">
        <f t="shared" si="25"/>
        <v>0.1658356417359188</v>
      </c>
      <c r="G112" s="21">
        <f t="shared" si="24"/>
        <v>1796</v>
      </c>
      <c r="H112" s="22">
        <f t="shared" si="28"/>
        <v>4.4241430806976874E-3</v>
      </c>
      <c r="I112" s="63"/>
      <c r="J112" s="21">
        <v>19071</v>
      </c>
      <c r="K112" s="21">
        <v>29214</v>
      </c>
      <c r="L112" s="21">
        <v>28437</v>
      </c>
      <c r="M112" s="21">
        <v>28873</v>
      </c>
      <c r="N112" s="22">
        <f t="shared" si="26"/>
        <v>1.5332137707915638E-2</v>
      </c>
      <c r="O112" s="21">
        <f t="shared" si="27"/>
        <v>436</v>
      </c>
      <c r="P112" s="22">
        <f t="shared" si="29"/>
        <v>4.9567016071812688E-3</v>
      </c>
    </row>
    <row r="113" spans="1:16" x14ac:dyDescent="0.25">
      <c r="A113" s="20" t="s">
        <v>40</v>
      </c>
      <c r="B113" s="21">
        <v>4179</v>
      </c>
      <c r="C113" s="21">
        <v>4574</v>
      </c>
      <c r="D113" s="21">
        <v>3888</v>
      </c>
      <c r="E113" s="21">
        <v>5469</v>
      </c>
      <c r="F113" s="22">
        <f t="shared" si="25"/>
        <v>0.40663580246913589</v>
      </c>
      <c r="G113" s="21">
        <f t="shared" si="24"/>
        <v>1581</v>
      </c>
      <c r="H113" s="22">
        <f t="shared" si="28"/>
        <v>1.9163344296163197E-3</v>
      </c>
      <c r="I113" s="63"/>
      <c r="J113" s="21">
        <v>8770</v>
      </c>
      <c r="K113" s="21">
        <v>8589</v>
      </c>
      <c r="L113" s="21">
        <v>8258</v>
      </c>
      <c r="M113" s="21">
        <v>10720</v>
      </c>
      <c r="N113" s="22">
        <f t="shared" si="26"/>
        <v>0.29813514168079447</v>
      </c>
      <c r="O113" s="21">
        <f t="shared" si="27"/>
        <v>2462</v>
      </c>
      <c r="P113" s="22">
        <f t="shared" si="29"/>
        <v>1.8403297623725695E-3</v>
      </c>
    </row>
    <row r="114" spans="1:16" x14ac:dyDescent="0.25">
      <c r="A114" s="20" t="s">
        <v>41</v>
      </c>
      <c r="B114" s="21">
        <v>22729</v>
      </c>
      <c r="C114" s="21">
        <v>24915</v>
      </c>
      <c r="D114" s="21">
        <v>17009</v>
      </c>
      <c r="E114" s="21">
        <v>15321</v>
      </c>
      <c r="F114" s="22">
        <f t="shared" si="25"/>
        <v>-9.9241577988123941E-2</v>
      </c>
      <c r="G114" s="21">
        <f t="shared" si="24"/>
        <v>-1688</v>
      </c>
      <c r="H114" s="22">
        <f t="shared" si="28"/>
        <v>5.3684695184040288E-3</v>
      </c>
      <c r="I114" s="63"/>
      <c r="J114" s="21">
        <v>43630</v>
      </c>
      <c r="K114" s="21">
        <v>44750</v>
      </c>
      <c r="L114" s="21">
        <v>31800</v>
      </c>
      <c r="M114" s="21">
        <v>29960</v>
      </c>
      <c r="N114" s="22">
        <f t="shared" si="26"/>
        <v>-5.7861635220125773E-2</v>
      </c>
      <c r="O114" s="21">
        <f t="shared" si="27"/>
        <v>-1840</v>
      </c>
      <c r="P114" s="22">
        <f t="shared" si="29"/>
        <v>5.1433096717054278E-3</v>
      </c>
    </row>
    <row r="115" spans="1:16" x14ac:dyDescent="0.25">
      <c r="A115" s="20" t="s">
        <v>42</v>
      </c>
      <c r="B115" s="21">
        <v>12727</v>
      </c>
      <c r="C115" s="21">
        <v>17151</v>
      </c>
      <c r="D115" s="21">
        <v>17161</v>
      </c>
      <c r="E115" s="21">
        <v>18248</v>
      </c>
      <c r="F115" s="22">
        <f t="shared" si="25"/>
        <v>6.334129712720693E-2</v>
      </c>
      <c r="G115" s="21">
        <f t="shared" si="24"/>
        <v>1087</v>
      </c>
      <c r="H115" s="22">
        <f t="shared" si="28"/>
        <v>6.3940886216197843E-3</v>
      </c>
      <c r="I115" s="63"/>
      <c r="J115" s="21">
        <v>25530</v>
      </c>
      <c r="K115" s="21">
        <v>32232</v>
      </c>
      <c r="L115" s="21">
        <v>32817</v>
      </c>
      <c r="M115" s="21">
        <v>35249</v>
      </c>
      <c r="N115" s="22">
        <f t="shared" si="26"/>
        <v>7.410793186458231E-2</v>
      </c>
      <c r="O115" s="21">
        <f t="shared" si="27"/>
        <v>2432</v>
      </c>
      <c r="P115" s="22">
        <f t="shared" si="29"/>
        <v>6.0512858016670435E-3</v>
      </c>
    </row>
    <row r="116" spans="1:16" x14ac:dyDescent="0.25">
      <c r="A116" s="20" t="s">
        <v>43</v>
      </c>
      <c r="B116" s="21">
        <v>66015</v>
      </c>
      <c r="C116" s="21">
        <v>85585</v>
      </c>
      <c r="D116" s="21">
        <v>100348</v>
      </c>
      <c r="E116" s="21">
        <v>103381</v>
      </c>
      <c r="F116" s="22">
        <f t="shared" si="25"/>
        <v>3.0224817634631584E-2</v>
      </c>
      <c r="G116" s="21">
        <f t="shared" si="24"/>
        <v>3033</v>
      </c>
      <c r="H116" s="22">
        <f t="shared" si="28"/>
        <v>3.6224642469951496E-2</v>
      </c>
      <c r="I116" s="63"/>
      <c r="J116" s="21">
        <v>132146</v>
      </c>
      <c r="K116" s="21">
        <v>167349</v>
      </c>
      <c r="L116" s="21">
        <v>188794</v>
      </c>
      <c r="M116" s="21">
        <v>203337</v>
      </c>
      <c r="N116" s="22">
        <f t="shared" si="26"/>
        <v>7.7031049715563071E-2</v>
      </c>
      <c r="O116" s="21">
        <f t="shared" si="27"/>
        <v>14543</v>
      </c>
      <c r="P116" s="22">
        <f t="shared" si="29"/>
        <v>3.4907381799584997E-2</v>
      </c>
    </row>
    <row r="117" spans="1:16" x14ac:dyDescent="0.25">
      <c r="A117" s="20" t="s">
        <v>44</v>
      </c>
      <c r="B117" s="21">
        <v>28151</v>
      </c>
      <c r="C117" s="21">
        <v>27262</v>
      </c>
      <c r="D117" s="21">
        <v>27114</v>
      </c>
      <c r="E117" s="21">
        <v>26958</v>
      </c>
      <c r="F117" s="22">
        <f t="shared" si="25"/>
        <v>-5.7534852843549311E-3</v>
      </c>
      <c r="G117" s="21">
        <f t="shared" si="24"/>
        <v>-156</v>
      </c>
      <c r="H117" s="22">
        <f t="shared" si="28"/>
        <v>9.4460675724258088E-3</v>
      </c>
      <c r="I117" s="63"/>
      <c r="J117" s="21">
        <v>57543</v>
      </c>
      <c r="K117" s="21">
        <v>53381</v>
      </c>
      <c r="L117" s="21">
        <v>53864</v>
      </c>
      <c r="M117" s="21">
        <v>52578</v>
      </c>
      <c r="N117" s="22">
        <f t="shared" si="26"/>
        <v>-2.3874944304173473E-2</v>
      </c>
      <c r="O117" s="21">
        <f t="shared" si="27"/>
        <v>-1286</v>
      </c>
      <c r="P117" s="22">
        <f t="shared" si="29"/>
        <v>9.0261994632485978E-3</v>
      </c>
    </row>
    <row r="118" spans="1:16" x14ac:dyDescent="0.25">
      <c r="A118" s="35" t="s">
        <v>45</v>
      </c>
      <c r="B118" s="21">
        <v>5174</v>
      </c>
      <c r="C118" s="21">
        <v>4444</v>
      </c>
      <c r="D118" s="21">
        <v>3460</v>
      </c>
      <c r="E118" s="21">
        <v>2956</v>
      </c>
      <c r="F118" s="22">
        <f t="shared" si="25"/>
        <v>-0.1456647398843931</v>
      </c>
      <c r="G118" s="21">
        <f t="shared" si="24"/>
        <v>-504</v>
      </c>
      <c r="H118" s="22">
        <f t="shared" si="28"/>
        <v>1.0357806864044325E-3</v>
      </c>
      <c r="I118" s="63"/>
      <c r="J118" s="21">
        <v>12570</v>
      </c>
      <c r="K118" s="21">
        <v>10716</v>
      </c>
      <c r="L118" s="21">
        <v>9221</v>
      </c>
      <c r="M118" s="21">
        <v>7577</v>
      </c>
      <c r="N118" s="22">
        <f t="shared" si="26"/>
        <v>-0.17828868886237936</v>
      </c>
      <c r="O118" s="21">
        <f t="shared" si="27"/>
        <v>-1644</v>
      </c>
      <c r="P118" s="22">
        <f t="shared" si="29"/>
        <v>1.3007629299903881E-3</v>
      </c>
    </row>
    <row r="119" spans="1:16" x14ac:dyDescent="0.25">
      <c r="A119" s="23" t="s">
        <v>46</v>
      </c>
      <c r="B119" s="44">
        <f>B94-SUM(B95:B118)</f>
        <v>142574</v>
      </c>
      <c r="C119" s="44">
        <f>C94-SUM(C95:C118)</f>
        <v>125383</v>
      </c>
      <c r="D119" s="44">
        <f>D94-SUM(D95:D118)</f>
        <v>125659</v>
      </c>
      <c r="E119" s="44">
        <f>E94-SUM(E95:E118)</f>
        <v>121317</v>
      </c>
      <c r="F119" s="45">
        <f t="shared" si="25"/>
        <v>-3.4553832196659195E-2</v>
      </c>
      <c r="G119" s="44">
        <f t="shared" si="24"/>
        <v>-4342</v>
      </c>
      <c r="H119" s="45">
        <f t="shared" si="28"/>
        <v>4.2509406472437929E-2</v>
      </c>
      <c r="I119" s="63"/>
      <c r="J119" s="44">
        <f>J94-SUM(J95:J118)</f>
        <v>302380</v>
      </c>
      <c r="K119" s="44">
        <f>K94-SUM(K95:K118)</f>
        <v>252475</v>
      </c>
      <c r="L119" s="44">
        <f>L94-SUM(L95:L118)</f>
        <v>253351</v>
      </c>
      <c r="M119" s="44">
        <f>M94-SUM(M95:M118)</f>
        <v>246218</v>
      </c>
      <c r="N119" s="45">
        <f t="shared" si="26"/>
        <v>-2.8154615533390381E-2</v>
      </c>
      <c r="O119" s="44">
        <f t="shared" si="27"/>
        <v>-7133</v>
      </c>
      <c r="P119" s="45">
        <f t="shared" si="29"/>
        <v>4.226887252162774E-2</v>
      </c>
    </row>
    <row r="120" spans="1:16" ht="21" x14ac:dyDescent="0.35">
      <c r="A120" s="324" t="s">
        <v>61</v>
      </c>
      <c r="B120" s="324"/>
      <c r="C120" s="324"/>
      <c r="D120" s="324"/>
      <c r="E120" s="324"/>
      <c r="F120" s="324"/>
      <c r="G120" s="324"/>
      <c r="H120" s="324"/>
      <c r="I120" s="324"/>
      <c r="J120" s="324"/>
      <c r="K120" s="324"/>
      <c r="L120" s="324"/>
      <c r="M120" s="324"/>
      <c r="N120" s="324"/>
      <c r="O120" s="324"/>
      <c r="P120" s="324"/>
    </row>
    <row r="121" spans="1:16" x14ac:dyDescent="0.25">
      <c r="A121" s="46"/>
      <c r="B121" s="310" t="s">
        <v>114</v>
      </c>
      <c r="C121" s="311"/>
      <c r="D121" s="311"/>
      <c r="E121" s="311"/>
      <c r="F121" s="311"/>
      <c r="G121" s="311"/>
      <c r="H121" s="312"/>
      <c r="I121" s="47"/>
      <c r="J121" s="310" t="str">
        <f>J$5</f>
        <v>acumulado febrero</v>
      </c>
      <c r="K121" s="311"/>
      <c r="L121" s="311"/>
      <c r="M121" s="311"/>
      <c r="N121" s="311"/>
      <c r="O121" s="311"/>
      <c r="P121" s="312"/>
    </row>
    <row r="122" spans="1:16" x14ac:dyDescent="0.25">
      <c r="A122" s="4"/>
      <c r="B122" s="6">
        <f>B$6</f>
        <v>2023</v>
      </c>
      <c r="C122" s="6">
        <f>C$6</f>
        <v>2024</v>
      </c>
      <c r="D122" s="6">
        <f>D$6</f>
        <v>2025</v>
      </c>
      <c r="E122" s="6">
        <f>E$6</f>
        <v>2026</v>
      </c>
      <c r="F122" s="6" t="str">
        <f>CONCATENATE("var ",RIGHT(E122,2),"/",RIGHT(D122,2))</f>
        <v>var 26/25</v>
      </c>
      <c r="G122" s="6" t="str">
        <f>CONCATENATE("dif ",RIGHT(E122,2),"-",RIGHT(D122,2))</f>
        <v>dif 26-25</v>
      </c>
      <c r="H122" s="6" t="str">
        <f>CONCATENATE("cuota ",RIGHT(E122,2))</f>
        <v>cuota 26</v>
      </c>
      <c r="I122" s="48"/>
      <c r="J122" s="6">
        <f>J$6</f>
        <v>2023</v>
      </c>
      <c r="K122" s="6">
        <f>K$6</f>
        <v>2024</v>
      </c>
      <c r="L122" s="6">
        <f>L$6</f>
        <v>2025</v>
      </c>
      <c r="M122" s="6">
        <f>M$6</f>
        <v>2026</v>
      </c>
      <c r="N122" s="6" t="str">
        <f>CONCATENATE("var ",RIGHT(M122,2),"/",RIGHT(K122,2))</f>
        <v>var 26/24</v>
      </c>
      <c r="O122" s="6" t="str">
        <f>CONCATENATE("dif ",RIGHT(M122,2),"-",RIGHT(L122,2))</f>
        <v>dif 26-25</v>
      </c>
      <c r="P122" s="6" t="str">
        <f>CONCATENATE("cuota ",RIGHT(M122,2))</f>
        <v>cuota 26</v>
      </c>
    </row>
    <row r="123" spans="1:16" x14ac:dyDescent="0.25">
      <c r="A123" s="49" t="s">
        <v>48</v>
      </c>
      <c r="B123" s="50">
        <v>2799277</v>
      </c>
      <c r="C123" s="50">
        <v>2998647</v>
      </c>
      <c r="D123" s="50">
        <v>2875189</v>
      </c>
      <c r="E123" s="50">
        <v>2853886</v>
      </c>
      <c r="F123" s="51">
        <f>E123/D123-1</f>
        <v>-7.4092520526476413E-3</v>
      </c>
      <c r="G123" s="50">
        <f t="shared" ref="G123:G133" si="30">E123-D123</f>
        <v>-21303</v>
      </c>
      <c r="H123" s="51">
        <f t="shared" ref="H123:H133" si="31">E123/$E$123</f>
        <v>1</v>
      </c>
      <c r="I123" s="52"/>
      <c r="J123" s="50">
        <v>5729940</v>
      </c>
      <c r="K123" s="50">
        <v>6036629</v>
      </c>
      <c r="L123" s="50">
        <v>5894721</v>
      </c>
      <c r="M123" s="50">
        <v>5825043</v>
      </c>
      <c r="N123" s="51">
        <f>M123/L123-1</f>
        <v>-1.1820406767343195E-2</v>
      </c>
      <c r="O123" s="50">
        <f>M123-L123</f>
        <v>-69678</v>
      </c>
      <c r="P123" s="51">
        <f>M123/$M$123</f>
        <v>1</v>
      </c>
    </row>
    <row r="124" spans="1:16" x14ac:dyDescent="0.25">
      <c r="A124" s="67" t="s">
        <v>49</v>
      </c>
      <c r="B124" s="68">
        <v>1077344</v>
      </c>
      <c r="C124" s="68">
        <v>1114324</v>
      </c>
      <c r="D124" s="68">
        <v>1060335</v>
      </c>
      <c r="E124" s="68">
        <v>1065722</v>
      </c>
      <c r="F124" s="69">
        <f t="shared" ref="F124:F133" si="32">E124/D124-1</f>
        <v>5.0804698515092284E-3</v>
      </c>
      <c r="G124" s="68">
        <f t="shared" si="30"/>
        <v>5387</v>
      </c>
      <c r="H124" s="69">
        <f t="shared" si="31"/>
        <v>0.37342837100010301</v>
      </c>
      <c r="I124" s="63"/>
      <c r="J124" s="68">
        <v>2182901</v>
      </c>
      <c r="K124" s="68">
        <v>2279909</v>
      </c>
      <c r="L124" s="68">
        <v>2180082</v>
      </c>
      <c r="M124" s="68">
        <v>2203740</v>
      </c>
      <c r="N124" s="69">
        <f t="shared" ref="N124:N133" si="33">M124/L124-1</f>
        <v>1.0851885387797244E-2</v>
      </c>
      <c r="O124" s="68">
        <f t="shared" ref="O124:O133" si="34">M124-L124</f>
        <v>23658</v>
      </c>
      <c r="P124" s="69">
        <f t="shared" ref="P124:P133" si="35">M124/$M$123</f>
        <v>0.37832167075848194</v>
      </c>
    </row>
    <row r="125" spans="1:16" x14ac:dyDescent="0.25">
      <c r="A125" s="20" t="s">
        <v>50</v>
      </c>
      <c r="B125" s="21">
        <v>773844</v>
      </c>
      <c r="C125" s="21">
        <v>824761</v>
      </c>
      <c r="D125" s="21">
        <v>812017</v>
      </c>
      <c r="E125" s="21">
        <v>823511</v>
      </c>
      <c r="F125" s="22">
        <f t="shared" si="32"/>
        <v>1.4154876067865585E-2</v>
      </c>
      <c r="G125" s="21">
        <f t="shared" si="30"/>
        <v>11494</v>
      </c>
      <c r="H125" s="22">
        <f t="shared" si="31"/>
        <v>0.28855777701001373</v>
      </c>
      <c r="I125" s="63"/>
      <c r="J125" s="21">
        <v>1584577</v>
      </c>
      <c r="K125" s="21">
        <v>1659859</v>
      </c>
      <c r="L125" s="21">
        <v>1688329</v>
      </c>
      <c r="M125" s="21">
        <v>1668475</v>
      </c>
      <c r="N125" s="22">
        <f t="shared" si="33"/>
        <v>-1.1759556342395339E-2</v>
      </c>
      <c r="O125" s="21">
        <f t="shared" si="34"/>
        <v>-19854</v>
      </c>
      <c r="P125" s="22">
        <f t="shared" si="35"/>
        <v>0.28643136196591168</v>
      </c>
    </row>
    <row r="126" spans="1:16" x14ac:dyDescent="0.25">
      <c r="A126" s="20" t="s">
        <v>51</v>
      </c>
      <c r="B126" s="21">
        <v>16181</v>
      </c>
      <c r="C126" s="21">
        <v>18659</v>
      </c>
      <c r="D126" s="21">
        <v>17956</v>
      </c>
      <c r="E126" s="21">
        <v>18538</v>
      </c>
      <c r="F126" s="22">
        <f t="shared" si="32"/>
        <v>3.2412564045444459E-2</v>
      </c>
      <c r="G126" s="21">
        <f t="shared" si="30"/>
        <v>582</v>
      </c>
      <c r="H126" s="22">
        <f t="shared" si="31"/>
        <v>6.4957044535065523E-3</v>
      </c>
      <c r="I126" s="63"/>
      <c r="J126" s="21">
        <v>34163</v>
      </c>
      <c r="K126" s="21">
        <v>38206</v>
      </c>
      <c r="L126" s="21">
        <v>38976</v>
      </c>
      <c r="M126" s="21">
        <v>36854</v>
      </c>
      <c r="N126" s="22">
        <f t="shared" si="33"/>
        <v>-5.4443760262725793E-2</v>
      </c>
      <c r="O126" s="21">
        <f>M126-L126</f>
        <v>-2122</v>
      </c>
      <c r="P126" s="22">
        <f t="shared" si="35"/>
        <v>6.326820248365549E-3</v>
      </c>
    </row>
    <row r="127" spans="1:16" x14ac:dyDescent="0.25">
      <c r="A127" s="20" t="s">
        <v>52</v>
      </c>
      <c r="B127" s="21">
        <v>411785</v>
      </c>
      <c r="C127" s="21">
        <v>476786</v>
      </c>
      <c r="D127" s="21">
        <v>478546</v>
      </c>
      <c r="E127" s="21">
        <v>464770</v>
      </c>
      <c r="F127" s="22">
        <f t="shared" si="32"/>
        <v>-2.8787201230393689E-2</v>
      </c>
      <c r="G127" s="21">
        <f t="shared" si="30"/>
        <v>-13776</v>
      </c>
      <c r="H127" s="22">
        <f t="shared" si="31"/>
        <v>0.16285513857245876</v>
      </c>
      <c r="I127" s="63"/>
      <c r="J127" s="21">
        <v>871429</v>
      </c>
      <c r="K127" s="21">
        <v>969806</v>
      </c>
      <c r="L127" s="21">
        <v>973492</v>
      </c>
      <c r="M127" s="21">
        <v>940294</v>
      </c>
      <c r="N127" s="22">
        <f t="shared" si="33"/>
        <v>-3.4101975157474373E-2</v>
      </c>
      <c r="O127" s="21">
        <f t="shared" si="34"/>
        <v>-33198</v>
      </c>
      <c r="P127" s="22">
        <f t="shared" si="35"/>
        <v>0.16142267104294336</v>
      </c>
    </row>
    <row r="128" spans="1:16" x14ac:dyDescent="0.25">
      <c r="A128" s="20" t="s">
        <v>53</v>
      </c>
      <c r="B128" s="21">
        <v>108040</v>
      </c>
      <c r="C128" s="21">
        <v>113195</v>
      </c>
      <c r="D128" s="21">
        <v>115422</v>
      </c>
      <c r="E128" s="21">
        <v>95610</v>
      </c>
      <c r="F128" s="22">
        <f t="shared" si="32"/>
        <v>-0.17164838592296094</v>
      </c>
      <c r="G128" s="21">
        <f t="shared" si="30"/>
        <v>-19812</v>
      </c>
      <c r="H128" s="22">
        <f t="shared" si="31"/>
        <v>3.3501688574806419E-2</v>
      </c>
      <c r="I128" s="63"/>
      <c r="J128" s="21">
        <v>206916</v>
      </c>
      <c r="K128" s="21">
        <v>228188</v>
      </c>
      <c r="L128" s="21">
        <v>230581</v>
      </c>
      <c r="M128" s="21">
        <v>196717</v>
      </c>
      <c r="N128" s="22">
        <f t="shared" si="33"/>
        <v>-0.14686379189959275</v>
      </c>
      <c r="O128" s="21">
        <f>M128-L128</f>
        <v>-33864</v>
      </c>
      <c r="P128" s="22">
        <f t="shared" si="35"/>
        <v>3.3770909502298954E-2</v>
      </c>
    </row>
    <row r="129" spans="1:16" x14ac:dyDescent="0.25">
      <c r="A129" s="20" t="s">
        <v>54</v>
      </c>
      <c r="B129" s="21">
        <v>52194</v>
      </c>
      <c r="C129" s="21">
        <v>55957</v>
      </c>
      <c r="D129" s="21">
        <v>52638</v>
      </c>
      <c r="E129" s="21">
        <v>58411</v>
      </c>
      <c r="F129" s="22">
        <f t="shared" si="32"/>
        <v>0.10967361981838208</v>
      </c>
      <c r="G129" s="21">
        <f t="shared" si="30"/>
        <v>5773</v>
      </c>
      <c r="H129" s="22">
        <f t="shared" si="31"/>
        <v>2.0467180539096515E-2</v>
      </c>
      <c r="I129" s="63"/>
      <c r="J129" s="21">
        <v>111772</v>
      </c>
      <c r="K129" s="21">
        <v>117698</v>
      </c>
      <c r="L129" s="21">
        <v>109715</v>
      </c>
      <c r="M129" s="21">
        <v>119726</v>
      </c>
      <c r="N129" s="22">
        <f t="shared" si="33"/>
        <v>9.1245499703777933E-2</v>
      </c>
      <c r="O129" s="21">
        <f t="shared" si="34"/>
        <v>10011</v>
      </c>
      <c r="P129" s="22">
        <f t="shared" si="35"/>
        <v>2.0553668015841256E-2</v>
      </c>
    </row>
    <row r="130" spans="1:16" x14ac:dyDescent="0.25">
      <c r="A130" s="20" t="s">
        <v>55</v>
      </c>
      <c r="B130" s="21">
        <v>14251</v>
      </c>
      <c r="C130" s="21">
        <v>15138</v>
      </c>
      <c r="D130" s="21">
        <v>13111</v>
      </c>
      <c r="E130" s="21">
        <v>13503</v>
      </c>
      <c r="F130" s="22">
        <f t="shared" si="32"/>
        <v>2.9898558462359892E-2</v>
      </c>
      <c r="G130" s="21">
        <f t="shared" si="30"/>
        <v>392</v>
      </c>
      <c r="H130" s="22">
        <f t="shared" si="31"/>
        <v>4.731443372300085E-3</v>
      </c>
      <c r="I130" s="63"/>
      <c r="J130" s="21">
        <v>28604</v>
      </c>
      <c r="K130" s="21">
        <v>29719</v>
      </c>
      <c r="L130" s="21">
        <v>27366</v>
      </c>
      <c r="M130" s="21">
        <v>26891</v>
      </c>
      <c r="N130" s="22">
        <f t="shared" si="33"/>
        <v>-1.7357304684645136E-2</v>
      </c>
      <c r="O130" s="21">
        <f t="shared" si="34"/>
        <v>-475</v>
      </c>
      <c r="P130" s="22">
        <f t="shared" si="35"/>
        <v>4.6164466082052958E-3</v>
      </c>
    </row>
    <row r="131" spans="1:16" x14ac:dyDescent="0.25">
      <c r="A131" s="20" t="s">
        <v>56</v>
      </c>
      <c r="B131" s="21">
        <v>156374</v>
      </c>
      <c r="C131" s="21">
        <v>166759</v>
      </c>
      <c r="D131" s="21">
        <v>168166</v>
      </c>
      <c r="E131" s="21">
        <v>167644</v>
      </c>
      <c r="F131" s="22">
        <f t="shared" si="32"/>
        <v>-3.1040757346907366E-3</v>
      </c>
      <c r="G131" s="21">
        <f t="shared" si="30"/>
        <v>-522</v>
      </c>
      <c r="H131" s="22">
        <f t="shared" si="31"/>
        <v>5.8742360416638925E-2</v>
      </c>
      <c r="I131" s="63"/>
      <c r="J131" s="21">
        <v>320294</v>
      </c>
      <c r="K131" s="21">
        <v>342546</v>
      </c>
      <c r="L131" s="21">
        <v>338110</v>
      </c>
      <c r="M131" s="21">
        <v>340651</v>
      </c>
      <c r="N131" s="22">
        <f t="shared" si="33"/>
        <v>7.5153056697523368E-3</v>
      </c>
      <c r="O131" s="21">
        <f>M131-L131</f>
        <v>2541</v>
      </c>
      <c r="P131" s="22">
        <f t="shared" si="35"/>
        <v>5.8480426668094984E-2</v>
      </c>
    </row>
    <row r="132" spans="1:16" x14ac:dyDescent="0.25">
      <c r="A132" s="35" t="s">
        <v>57</v>
      </c>
      <c r="B132" s="28">
        <v>116676</v>
      </c>
      <c r="C132" s="28">
        <v>145638</v>
      </c>
      <c r="D132" s="28">
        <v>91918</v>
      </c>
      <c r="E132" s="28">
        <v>95163</v>
      </c>
      <c r="F132" s="29">
        <f t="shared" si="32"/>
        <v>3.5303205030570828E-2</v>
      </c>
      <c r="G132" s="28">
        <f t="shared" si="30"/>
        <v>3245</v>
      </c>
      <c r="H132" s="29">
        <f t="shared" si="31"/>
        <v>3.3345060033932679E-2</v>
      </c>
      <c r="I132" s="63"/>
      <c r="J132" s="28">
        <v>236821</v>
      </c>
      <c r="K132" s="28">
        <v>235129</v>
      </c>
      <c r="L132" s="28">
        <v>182543</v>
      </c>
      <c r="M132" s="28">
        <v>187896</v>
      </c>
      <c r="N132" s="29">
        <f t="shared" si="33"/>
        <v>2.9324597492097704E-2</v>
      </c>
      <c r="O132" s="28">
        <f t="shared" si="34"/>
        <v>5353</v>
      </c>
      <c r="P132" s="29">
        <f t="shared" si="35"/>
        <v>3.2256585917048164E-2</v>
      </c>
    </row>
    <row r="133" spans="1:16" x14ac:dyDescent="0.25">
      <c r="A133" s="27" t="s">
        <v>58</v>
      </c>
      <c r="B133" s="70">
        <f>B123-SUM(B124:B132)</f>
        <v>72588</v>
      </c>
      <c r="C133" s="70">
        <f>C123-SUM(C124:C132)</f>
        <v>67430</v>
      </c>
      <c r="D133" s="70">
        <f>D123-SUM(D124:D132)</f>
        <v>65080</v>
      </c>
      <c r="E133" s="70">
        <f>E123-SUM(E124:E132)</f>
        <v>51014</v>
      </c>
      <c r="F133" s="71">
        <f t="shared" si="32"/>
        <v>-0.21613398893669333</v>
      </c>
      <c r="G133" s="70">
        <f t="shared" si="30"/>
        <v>-14066</v>
      </c>
      <c r="H133" s="71">
        <f t="shared" si="31"/>
        <v>1.7875276027143342E-2</v>
      </c>
      <c r="I133" s="63"/>
      <c r="J133" s="70">
        <f>J123-SUM(J124:J132)</f>
        <v>152463</v>
      </c>
      <c r="K133" s="70">
        <f>K123-SUM(K124:K132)</f>
        <v>135569</v>
      </c>
      <c r="L133" s="70">
        <f>L123-SUM(L124:L132)</f>
        <v>125527</v>
      </c>
      <c r="M133" s="70">
        <f>M123-SUM(M124:M132)</f>
        <v>103799</v>
      </c>
      <c r="N133" s="71">
        <f t="shared" si="33"/>
        <v>-0.17309423470647745</v>
      </c>
      <c r="O133" s="70">
        <f t="shared" si="34"/>
        <v>-21728</v>
      </c>
      <c r="P133" s="71">
        <f t="shared" si="35"/>
        <v>1.7819439272808803E-2</v>
      </c>
    </row>
    <row r="134" spans="1:16" ht="21" x14ac:dyDescent="0.35">
      <c r="A134" s="323" t="s">
        <v>62</v>
      </c>
      <c r="B134" s="323"/>
      <c r="C134" s="323"/>
      <c r="D134" s="323"/>
      <c r="E134" s="323"/>
      <c r="F134" s="323"/>
      <c r="G134" s="323"/>
      <c r="H134" s="323"/>
      <c r="I134" s="323"/>
      <c r="J134" s="323"/>
      <c r="K134" s="323"/>
      <c r="L134" s="323"/>
      <c r="M134" s="323"/>
      <c r="N134" s="323"/>
      <c r="O134" s="323"/>
      <c r="P134" s="323"/>
    </row>
    <row r="135" spans="1:16" x14ac:dyDescent="0.25">
      <c r="A135" s="46"/>
      <c r="B135" s="310" t="s">
        <v>114</v>
      </c>
      <c r="C135" s="311"/>
      <c r="D135" s="311"/>
      <c r="E135" s="311"/>
      <c r="F135" s="311"/>
      <c r="G135" s="311"/>
      <c r="H135" s="312"/>
      <c r="I135" s="72"/>
      <c r="J135" s="310" t="str">
        <f>J$5</f>
        <v>acumulado febrero</v>
      </c>
      <c r="K135" s="311"/>
      <c r="L135" s="311"/>
      <c r="M135" s="311"/>
      <c r="N135" s="311"/>
      <c r="O135" s="311"/>
      <c r="P135" s="312"/>
    </row>
    <row r="136" spans="1:16" x14ac:dyDescent="0.25">
      <c r="A136" s="4"/>
      <c r="B136" s="73">
        <f>B$6</f>
        <v>2023</v>
      </c>
      <c r="C136" s="2">
        <f>C$6</f>
        <v>2024</v>
      </c>
      <c r="D136" s="2">
        <f>D$6</f>
        <v>2025</v>
      </c>
      <c r="E136" s="2">
        <f>E$6</f>
        <v>2026</v>
      </c>
      <c r="F136" s="6" t="str">
        <f>CONCATENATE("var ",RIGHT(E136,2),"/",RIGHT(D136,2))</f>
        <v>var 26/25</v>
      </c>
      <c r="G136" s="74" t="str">
        <f>CONCATENATE("dif ",RIGHT(E122,2),"-",RIGHT(D122,2))</f>
        <v>dif 26-25</v>
      </c>
      <c r="H136" s="2"/>
      <c r="I136" s="72"/>
      <c r="J136" s="73">
        <f>J$6</f>
        <v>2023</v>
      </c>
      <c r="K136" s="2">
        <f>K$6</f>
        <v>2024</v>
      </c>
      <c r="L136" s="2">
        <f>L$6</f>
        <v>2025</v>
      </c>
      <c r="M136" s="2">
        <f>M$6</f>
        <v>2026</v>
      </c>
      <c r="N136" s="6" t="str">
        <f>CONCATENATE("var ",RIGHT(M136,2),"/",RIGHT(L136,2))</f>
        <v>var 26/25</v>
      </c>
      <c r="O136" s="74" t="str">
        <f>CONCATENATE("dif ",RIGHT(M122,2),"-",RIGHT(L122,2))</f>
        <v>dif 26-25</v>
      </c>
      <c r="P136" s="2"/>
    </row>
    <row r="137" spans="1:16" x14ac:dyDescent="0.25">
      <c r="A137" s="75" t="s">
        <v>4</v>
      </c>
      <c r="B137" s="76">
        <f t="shared" ref="B137:E148" si="36">B72/B7</f>
        <v>6.8088718190707382</v>
      </c>
      <c r="C137" s="77">
        <f>C72/C7</f>
        <v>6.7620859172398244</v>
      </c>
      <c r="D137" s="77">
        <f>D72/D7</f>
        <v>6.628570835744438</v>
      </c>
      <c r="E137" s="76">
        <f>E72/E7</f>
        <v>6.5405096942751069</v>
      </c>
      <c r="F137" s="78">
        <f t="shared" ref="F137:F148" si="37">E137/D137-1</f>
        <v>-1.3285087185681554E-2</v>
      </c>
      <c r="G137" s="77">
        <f t="shared" ref="G137:G148" si="38">E137-D137</f>
        <v>-8.8061141469331083E-2</v>
      </c>
      <c r="H137" s="76"/>
      <c r="I137" s="79"/>
      <c r="J137" s="76">
        <f t="shared" ref="J137:M148" si="39">J72/J7</f>
        <v>7.0326808295459147</v>
      </c>
      <c r="K137" s="77">
        <f t="shared" si="39"/>
        <v>6.9861518253412571</v>
      </c>
      <c r="L137" s="77">
        <f>L72/L7</f>
        <v>6.8845949459192095</v>
      </c>
      <c r="M137" s="76">
        <f>M72/M7</f>
        <v>6.7040436881750747</v>
      </c>
      <c r="N137" s="78">
        <f t="shared" ref="N137:N148" si="40">M137/L137-1</f>
        <v>-2.6225400210531657E-2</v>
      </c>
      <c r="O137" s="77">
        <f t="shared" ref="O137:O148" si="41">M137-L137</f>
        <v>-0.18055125774413483</v>
      </c>
      <c r="P137" s="76"/>
    </row>
    <row r="138" spans="1:16" x14ac:dyDescent="0.25">
      <c r="A138" s="80" t="s">
        <v>5</v>
      </c>
      <c r="B138" s="81">
        <f t="shared" si="36"/>
        <v>6.4266827988035331</v>
      </c>
      <c r="C138" s="82">
        <f t="shared" si="36"/>
        <v>6.4275548652457788</v>
      </c>
      <c r="D138" s="82">
        <f t="shared" si="36"/>
        <v>6.2868282383833369</v>
      </c>
      <c r="E138" s="81">
        <f t="shared" si="36"/>
        <v>6.1737705013241646</v>
      </c>
      <c r="F138" s="83">
        <f t="shared" si="37"/>
        <v>-1.7983271177811844E-2</v>
      </c>
      <c r="G138" s="82">
        <f t="shared" si="38"/>
        <v>-0.11305773705917233</v>
      </c>
      <c r="H138" s="81"/>
      <c r="I138" s="79"/>
      <c r="J138" s="81">
        <f t="shared" si="39"/>
        <v>6.6670320513608914</v>
      </c>
      <c r="K138" s="82">
        <f t="shared" si="39"/>
        <v>6.6144959978792812</v>
      </c>
      <c r="L138" s="82">
        <f t="shared" si="39"/>
        <v>6.5024094224649183</v>
      </c>
      <c r="M138" s="81">
        <f t="shared" si="39"/>
        <v>6.3112109012983444</v>
      </c>
      <c r="N138" s="83">
        <f t="shared" si="40"/>
        <v>-2.9404257521221222E-2</v>
      </c>
      <c r="O138" s="82">
        <f t="shared" si="41"/>
        <v>-0.19119852116657388</v>
      </c>
      <c r="P138" s="81"/>
    </row>
    <row r="139" spans="1:16" x14ac:dyDescent="0.25">
      <c r="A139" s="84" t="s">
        <v>6</v>
      </c>
      <c r="B139" s="85">
        <f t="shared" si="36"/>
        <v>6.2722060870091365</v>
      </c>
      <c r="C139" s="86">
        <f t="shared" si="36"/>
        <v>6.3423858970586178</v>
      </c>
      <c r="D139" s="86">
        <f t="shared" si="36"/>
        <v>6.0892160657397207</v>
      </c>
      <c r="E139" s="85">
        <f t="shared" si="36"/>
        <v>6.0345949889172585</v>
      </c>
      <c r="F139" s="87">
        <f t="shared" si="37"/>
        <v>-8.9701328106555067E-3</v>
      </c>
      <c r="G139" s="86">
        <f t="shared" si="38"/>
        <v>-5.46210768224622E-2</v>
      </c>
      <c r="H139" s="85"/>
      <c r="I139" s="88"/>
      <c r="J139" s="85">
        <f t="shared" si="39"/>
        <v>6.5154849804367032</v>
      </c>
      <c r="K139" s="86">
        <f t="shared" si="39"/>
        <v>6.4371387010951082</v>
      </c>
      <c r="L139" s="86">
        <f>L74/L9</f>
        <v>6.1893321677794688</v>
      </c>
      <c r="M139" s="85">
        <f t="shared" si="39"/>
        <v>6.2211235070793043</v>
      </c>
      <c r="N139" s="87">
        <f t="shared" si="40"/>
        <v>5.1364732798371282E-3</v>
      </c>
      <c r="O139" s="86">
        <f t="shared" si="41"/>
        <v>3.1791339299835464E-2</v>
      </c>
      <c r="P139" s="85"/>
    </row>
    <row r="140" spans="1:16" x14ac:dyDescent="0.25">
      <c r="A140" s="20" t="s">
        <v>7</v>
      </c>
      <c r="B140" s="89">
        <f t="shared" si="36"/>
        <v>6.7134870123020196</v>
      </c>
      <c r="C140" s="90">
        <f t="shared" si="36"/>
        <v>6.6523961780994423</v>
      </c>
      <c r="D140" s="90">
        <f t="shared" si="36"/>
        <v>6.585131205113095</v>
      </c>
      <c r="E140" s="89">
        <f t="shared" si="36"/>
        <v>6.4230635222917476</v>
      </c>
      <c r="F140" s="22">
        <f t="shared" si="37"/>
        <v>-2.4611154701900007E-2</v>
      </c>
      <c r="G140" s="90">
        <f t="shared" si="38"/>
        <v>-0.16206768282134743</v>
      </c>
      <c r="H140" s="89"/>
      <c r="I140" s="88"/>
      <c r="J140" s="89">
        <f t="shared" si="39"/>
        <v>6.9388175357692443</v>
      </c>
      <c r="K140" s="90">
        <f t="shared" si="39"/>
        <v>6.8686012719340495</v>
      </c>
      <c r="L140" s="90">
        <f t="shared" si="39"/>
        <v>6.8431656580482931</v>
      </c>
      <c r="M140" s="89">
        <f t="shared" si="39"/>
        <v>6.5708118984252923</v>
      </c>
      <c r="N140" s="22">
        <f t="shared" si="40"/>
        <v>-3.9799381343732843E-2</v>
      </c>
      <c r="O140" s="90">
        <f t="shared" si="41"/>
        <v>-0.27235375962300079</v>
      </c>
      <c r="P140" s="89"/>
    </row>
    <row r="141" spans="1:16" x14ac:dyDescent="0.25">
      <c r="A141" s="20" t="s">
        <v>8</v>
      </c>
      <c r="B141" s="89">
        <f t="shared" si="36"/>
        <v>6.0636924803591468</v>
      </c>
      <c r="C141" s="90">
        <f t="shared" si="36"/>
        <v>6.280155482815057</v>
      </c>
      <c r="D141" s="90">
        <f t="shared" si="36"/>
        <v>6.1809787234042552</v>
      </c>
      <c r="E141" s="89">
        <f t="shared" si="36"/>
        <v>6.143784188523056</v>
      </c>
      <c r="F141" s="22">
        <f t="shared" si="37"/>
        <v>-6.0175801512408755E-3</v>
      </c>
      <c r="G141" s="90">
        <f t="shared" si="38"/>
        <v>-3.7194534881199282E-2</v>
      </c>
      <c r="H141" s="89"/>
      <c r="I141" s="88"/>
      <c r="J141" s="89">
        <f t="shared" si="39"/>
        <v>6.4076959787525416</v>
      </c>
      <c r="K141" s="90">
        <f t="shared" si="39"/>
        <v>6.4572960592503801</v>
      </c>
      <c r="L141" s="90">
        <f t="shared" si="39"/>
        <v>6.3759182104377281</v>
      </c>
      <c r="M141" s="89">
        <f t="shared" si="39"/>
        <v>6.2152000253263404</v>
      </c>
      <c r="N141" s="22">
        <f t="shared" si="40"/>
        <v>-2.5207065054298039E-2</v>
      </c>
      <c r="O141" s="90">
        <f t="shared" si="41"/>
        <v>-0.16071818511138769</v>
      </c>
      <c r="P141" s="89"/>
    </row>
    <row r="142" spans="1:16" x14ac:dyDescent="0.25">
      <c r="A142" s="20" t="s">
        <v>9</v>
      </c>
      <c r="B142" s="89">
        <f t="shared" si="36"/>
        <v>4.195622895622896</v>
      </c>
      <c r="C142" s="90">
        <f t="shared" si="36"/>
        <v>4.016723716381418</v>
      </c>
      <c r="D142" s="90">
        <f t="shared" si="36"/>
        <v>3.665758316105995</v>
      </c>
      <c r="E142" s="89">
        <f t="shared" si="36"/>
        <v>3.5068047590516134</v>
      </c>
      <c r="F142" s="22">
        <f t="shared" si="37"/>
        <v>-4.3361712188170753E-2</v>
      </c>
      <c r="G142" s="90">
        <f t="shared" si="38"/>
        <v>-0.15895355705438163</v>
      </c>
      <c r="H142" s="89"/>
      <c r="I142" s="88"/>
      <c r="J142" s="89">
        <f t="shared" si="39"/>
        <v>4.2497488765530003</v>
      </c>
      <c r="K142" s="90">
        <f t="shared" si="39"/>
        <v>4.1475533249686327</v>
      </c>
      <c r="L142" s="90">
        <f t="shared" si="39"/>
        <v>3.737356348578607</v>
      </c>
      <c r="M142" s="89">
        <f t="shared" si="39"/>
        <v>3.584298306256481</v>
      </c>
      <c r="N142" s="22">
        <f t="shared" si="40"/>
        <v>-4.0953558624490571E-2</v>
      </c>
      <c r="O142" s="90">
        <f t="shared" si="41"/>
        <v>-0.15305804232212594</v>
      </c>
      <c r="P142" s="89"/>
    </row>
    <row r="143" spans="1:16" x14ac:dyDescent="0.25">
      <c r="A143" s="91" t="s">
        <v>10</v>
      </c>
      <c r="B143" s="92">
        <f t="shared" si="36"/>
        <v>3.7401812688821754</v>
      </c>
      <c r="C143" s="93">
        <f t="shared" si="36"/>
        <v>3.617868076816031</v>
      </c>
      <c r="D143" s="93">
        <f t="shared" si="36"/>
        <v>2.815205685978893</v>
      </c>
      <c r="E143" s="92">
        <f t="shared" si="36"/>
        <v>3.623062779091148</v>
      </c>
      <c r="F143" s="94">
        <f t="shared" si="37"/>
        <v>0.28696201387194553</v>
      </c>
      <c r="G143" s="93">
        <f t="shared" si="38"/>
        <v>0.80785709311225506</v>
      </c>
      <c r="H143" s="92"/>
      <c r="I143" s="88"/>
      <c r="J143" s="92">
        <f t="shared" si="39"/>
        <v>3.8337019018133569</v>
      </c>
      <c r="K143" s="93">
        <f t="shared" si="39"/>
        <v>3.7763517203713817</v>
      </c>
      <c r="L143" s="93">
        <f t="shared" si="39"/>
        <v>3.200232018561485</v>
      </c>
      <c r="M143" s="92">
        <f t="shared" si="39"/>
        <v>3.4212815990593768</v>
      </c>
      <c r="N143" s="94">
        <f t="shared" si="40"/>
        <v>6.9072985713471535E-2</v>
      </c>
      <c r="O143" s="93">
        <f t="shared" si="41"/>
        <v>0.22104958049789181</v>
      </c>
      <c r="P143" s="92"/>
    </row>
    <row r="144" spans="1:16" x14ac:dyDescent="0.25">
      <c r="A144" s="95" t="s">
        <v>11</v>
      </c>
      <c r="B144" s="96">
        <f t="shared" si="36"/>
        <v>8.301139278258276</v>
      </c>
      <c r="C144" s="82">
        <f t="shared" si="36"/>
        <v>7.976393819168929</v>
      </c>
      <c r="D144" s="82">
        <f t="shared" si="36"/>
        <v>7.8377258602831166</v>
      </c>
      <c r="E144" s="96">
        <f t="shared" si="36"/>
        <v>7.9136802505110255</v>
      </c>
      <c r="F144" s="97">
        <f t="shared" si="37"/>
        <v>9.6908709977725493E-3</v>
      </c>
      <c r="G144" s="82">
        <f t="shared" si="38"/>
        <v>7.5954390227908952E-2</v>
      </c>
      <c r="H144" s="96"/>
      <c r="I144" s="79"/>
      <c r="J144" s="96">
        <f t="shared" si="39"/>
        <v>8.4802407746663171</v>
      </c>
      <c r="K144" s="82">
        <f t="shared" si="39"/>
        <v>8.349743340357703</v>
      </c>
      <c r="L144" s="82">
        <f t="shared" si="39"/>
        <v>8.3045997268361464</v>
      </c>
      <c r="M144" s="96">
        <f t="shared" si="39"/>
        <v>8.1583857822418722</v>
      </c>
      <c r="N144" s="97">
        <f t="shared" si="40"/>
        <v>-1.7606380729198401E-2</v>
      </c>
      <c r="O144" s="82">
        <f t="shared" si="41"/>
        <v>-0.14621394459427428</v>
      </c>
      <c r="P144" s="96"/>
    </row>
    <row r="145" spans="1:16" x14ac:dyDescent="0.25">
      <c r="A145" s="26" t="s">
        <v>12</v>
      </c>
      <c r="B145" s="98">
        <f t="shared" si="36"/>
        <v>6.1227038941954444</v>
      </c>
      <c r="C145" s="99">
        <f t="shared" si="36"/>
        <v>5.5459432048681538</v>
      </c>
      <c r="D145" s="99">
        <f t="shared" si="36"/>
        <v>6.2479911942762794</v>
      </c>
      <c r="E145" s="98">
        <f t="shared" si="36"/>
        <v>5.9399337199668603</v>
      </c>
      <c r="F145" s="100">
        <f t="shared" si="37"/>
        <v>-4.9305042969911228E-2</v>
      </c>
      <c r="G145" s="99">
        <f t="shared" si="38"/>
        <v>-0.3080574743094191</v>
      </c>
      <c r="H145" s="98"/>
      <c r="I145" s="88"/>
      <c r="J145" s="98">
        <f t="shared" si="39"/>
        <v>6.5705786911844237</v>
      </c>
      <c r="K145" s="99">
        <f t="shared" si="39"/>
        <v>5.7322093504344229</v>
      </c>
      <c r="L145" s="99">
        <f t="shared" si="39"/>
        <v>6.3788285573393235</v>
      </c>
      <c r="M145" s="98">
        <f t="shared" si="39"/>
        <v>6.5090878865122468</v>
      </c>
      <c r="N145" s="100">
        <f t="shared" si="40"/>
        <v>2.0420572210402277E-2</v>
      </c>
      <c r="O145" s="99">
        <f t="shared" si="41"/>
        <v>0.13025932917292327</v>
      </c>
      <c r="P145" s="98"/>
    </row>
    <row r="146" spans="1:16" x14ac:dyDescent="0.25">
      <c r="A146" s="20" t="s">
        <v>8</v>
      </c>
      <c r="B146" s="101">
        <f t="shared" si="36"/>
        <v>8.9256651849331092</v>
      </c>
      <c r="C146" s="102">
        <f t="shared" si="36"/>
        <v>8.672691696694951</v>
      </c>
      <c r="D146" s="102">
        <f t="shared" si="36"/>
        <v>8.3365413143450535</v>
      </c>
      <c r="E146" s="101">
        <f t="shared" si="36"/>
        <v>8.1801976182575675</v>
      </c>
      <c r="F146" s="103">
        <f t="shared" si="37"/>
        <v>-1.8754024024142835E-2</v>
      </c>
      <c r="G146" s="102">
        <f t="shared" si="38"/>
        <v>-0.15634369608748599</v>
      </c>
      <c r="H146" s="101"/>
      <c r="I146" s="88"/>
      <c r="J146" s="101">
        <f t="shared" si="39"/>
        <v>9.1353001017293991</v>
      </c>
      <c r="K146" s="102">
        <f t="shared" si="39"/>
        <v>9.0300443163536226</v>
      </c>
      <c r="L146" s="102">
        <f t="shared" si="39"/>
        <v>9.0511662220066302</v>
      </c>
      <c r="M146" s="101">
        <f t="shared" si="39"/>
        <v>8.5639552745994365</v>
      </c>
      <c r="N146" s="103">
        <f t="shared" si="40"/>
        <v>-5.3828527225873835E-2</v>
      </c>
      <c r="O146" s="102">
        <f t="shared" si="41"/>
        <v>-0.48721094740719373</v>
      </c>
      <c r="P146" s="101"/>
    </row>
    <row r="147" spans="1:16" x14ac:dyDescent="0.25">
      <c r="A147" s="20" t="s">
        <v>9</v>
      </c>
      <c r="B147" s="101">
        <f t="shared" si="36"/>
        <v>7.7443588076887364</v>
      </c>
      <c r="C147" s="102">
        <f t="shared" si="36"/>
        <v>7.4735574074805484</v>
      </c>
      <c r="D147" s="102">
        <f t="shared" si="36"/>
        <v>7.199496374766639</v>
      </c>
      <c r="E147" s="101">
        <f t="shared" si="36"/>
        <v>8.2581904133685136</v>
      </c>
      <c r="F147" s="103">
        <f t="shared" si="37"/>
        <v>0.1470511246192816</v>
      </c>
      <c r="G147" s="102">
        <f t="shared" si="38"/>
        <v>1.0586940386018746</v>
      </c>
      <c r="H147" s="101"/>
      <c r="I147" s="88"/>
      <c r="J147" s="101">
        <f t="shared" si="39"/>
        <v>7.7904543597657847</v>
      </c>
      <c r="K147" s="102">
        <f t="shared" si="39"/>
        <v>7.9198232053636248</v>
      </c>
      <c r="L147" s="102">
        <f t="shared" si="39"/>
        <v>7.4508104283218719</v>
      </c>
      <c r="M147" s="101">
        <f t="shared" si="39"/>
        <v>7.9274224289090496</v>
      </c>
      <c r="N147" s="103">
        <f t="shared" si="40"/>
        <v>6.3967806612753142E-2</v>
      </c>
      <c r="O147" s="102">
        <f t="shared" si="41"/>
        <v>0.47661200058717768</v>
      </c>
      <c r="P147" s="101"/>
    </row>
    <row r="148" spans="1:16" x14ac:dyDescent="0.25">
      <c r="A148" s="27" t="s">
        <v>10</v>
      </c>
      <c r="B148" s="104">
        <f t="shared" si="36"/>
        <v>8.0002362669816893</v>
      </c>
      <c r="C148" s="105">
        <f t="shared" si="36"/>
        <v>8.0603361905822108</v>
      </c>
      <c r="D148" s="105">
        <f t="shared" si="36"/>
        <v>8.0730095457883149</v>
      </c>
      <c r="E148" s="104">
        <f t="shared" si="36"/>
        <v>7.7449888641425391</v>
      </c>
      <c r="F148" s="106">
        <f t="shared" si="37"/>
        <v>-4.0631771805212824E-2</v>
      </c>
      <c r="G148" s="105">
        <f t="shared" si="38"/>
        <v>-0.3280206816457758</v>
      </c>
      <c r="H148" s="104"/>
      <c r="I148" s="88"/>
      <c r="J148" s="104">
        <f t="shared" si="39"/>
        <v>8.2352627209109244</v>
      </c>
      <c r="K148" s="105">
        <f t="shared" si="39"/>
        <v>8.4533356082579765</v>
      </c>
      <c r="L148" s="105">
        <f t="shared" si="39"/>
        <v>8.2985378590078334</v>
      </c>
      <c r="M148" s="104">
        <f t="shared" si="39"/>
        <v>7.9225531914893619</v>
      </c>
      <c r="N148" s="106">
        <f t="shared" si="40"/>
        <v>-4.5307338944094888E-2</v>
      </c>
      <c r="O148" s="105">
        <f t="shared" si="41"/>
        <v>-0.37598466751847148</v>
      </c>
      <c r="P148" s="104"/>
    </row>
    <row r="149" spans="1:16" x14ac:dyDescent="0.25">
      <c r="A149" s="317" t="s">
        <v>13</v>
      </c>
      <c r="B149" s="318"/>
      <c r="C149" s="318"/>
      <c r="D149" s="318"/>
      <c r="E149" s="318"/>
      <c r="F149" s="318"/>
      <c r="G149" s="318"/>
      <c r="H149" s="318"/>
      <c r="I149" s="318"/>
      <c r="J149" s="318"/>
      <c r="K149" s="318"/>
      <c r="L149" s="318"/>
      <c r="M149" s="318"/>
      <c r="N149" s="318"/>
      <c r="O149" s="318"/>
      <c r="P149" s="319"/>
    </row>
    <row r="150" spans="1:16" ht="21" x14ac:dyDescent="0.35">
      <c r="A150" s="323" t="s">
        <v>63</v>
      </c>
      <c r="B150" s="323"/>
      <c r="C150" s="323"/>
      <c r="D150" s="323"/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  <c r="O150" s="323"/>
      <c r="P150" s="323"/>
    </row>
    <row r="151" spans="1:16" x14ac:dyDescent="0.25">
      <c r="A151" s="46"/>
      <c r="B151" s="310" t="s">
        <v>114</v>
      </c>
      <c r="C151" s="311"/>
      <c r="D151" s="311"/>
      <c r="E151" s="311"/>
      <c r="F151" s="311"/>
      <c r="G151" s="311"/>
      <c r="H151" s="312"/>
      <c r="I151" s="72"/>
      <c r="J151" s="310" t="str">
        <f>J$5</f>
        <v>acumulado febrero</v>
      </c>
      <c r="K151" s="311"/>
      <c r="L151" s="311"/>
      <c r="M151" s="311"/>
      <c r="N151" s="311"/>
      <c r="O151" s="311"/>
      <c r="P151" s="312"/>
    </row>
    <row r="152" spans="1:16" x14ac:dyDescent="0.25">
      <c r="A152" s="4"/>
      <c r="B152" s="73">
        <f>B$6</f>
        <v>2023</v>
      </c>
      <c r="C152" s="2">
        <f>C$6</f>
        <v>2024</v>
      </c>
      <c r="D152" s="2">
        <f>D$6</f>
        <v>2025</v>
      </c>
      <c r="E152" s="2">
        <f>E$6</f>
        <v>2026</v>
      </c>
      <c r="F152" s="6" t="str">
        <f>CONCATENATE("var ",RIGHT(E152,2),"/",RIGHT(D152,2))</f>
        <v>var 26/25</v>
      </c>
      <c r="G152" s="74" t="str">
        <f>CONCATENATE("dif ",RIGHT(E152,2),"-",RIGHT(D152,2))</f>
        <v>dif 26-25</v>
      </c>
      <c r="H152" s="2"/>
      <c r="I152" s="72"/>
      <c r="J152" s="73">
        <f>J$6</f>
        <v>2023</v>
      </c>
      <c r="K152" s="2">
        <f>K$6</f>
        <v>2024</v>
      </c>
      <c r="L152" s="2">
        <f>L$6</f>
        <v>2025</v>
      </c>
      <c r="M152" s="2">
        <f>M$6</f>
        <v>2026</v>
      </c>
      <c r="N152" s="6" t="str">
        <f>CONCATENATE("var ",RIGHT(M152,2),"/",RIGHT(L152,2))</f>
        <v>var 26/25</v>
      </c>
      <c r="O152" s="74" t="str">
        <f>CONCATENATE("dif ",RIGHT(M152,2),"-",RIGHT(L152,2))</f>
        <v>dif 26-25</v>
      </c>
      <c r="P152" s="2"/>
    </row>
    <row r="153" spans="1:16" x14ac:dyDescent="0.25">
      <c r="A153" s="75" t="s">
        <v>15</v>
      </c>
      <c r="B153" s="107">
        <f t="shared" ref="B153:E168" si="42">B88/B23</f>
        <v>6.8088718190707382</v>
      </c>
      <c r="C153" s="76">
        <f t="shared" si="42"/>
        <v>6.7620859172398244</v>
      </c>
      <c r="D153" s="108">
        <f t="shared" si="42"/>
        <v>6.628570835744438</v>
      </c>
      <c r="E153" s="107">
        <f t="shared" si="42"/>
        <v>6.5405096942751069</v>
      </c>
      <c r="F153" s="78">
        <f t="shared" ref="F153:F184" si="43">E153/D153-1</f>
        <v>-1.3285087185681554E-2</v>
      </c>
      <c r="G153" s="77">
        <f t="shared" ref="G153:G184" si="44">E153-D153</f>
        <v>-8.8061141469331083E-2</v>
      </c>
      <c r="H153" s="107"/>
      <c r="I153" s="79"/>
      <c r="J153" s="107">
        <f t="shared" ref="J153:M168" si="45">J88/J23</f>
        <v>7.0326808295459147</v>
      </c>
      <c r="K153" s="76">
        <f>K88/K23</f>
        <v>6.9861518253412571</v>
      </c>
      <c r="L153" s="108">
        <f>L88/L23</f>
        <v>6.8845949459192095</v>
      </c>
      <c r="M153" s="107">
        <f>M88/M23</f>
        <v>6.7040436881750747</v>
      </c>
      <c r="N153" s="78">
        <f t="shared" ref="N153:N184" si="46">M153/L153-1</f>
        <v>-2.6225400210531657E-2</v>
      </c>
      <c r="O153" s="77">
        <f t="shared" ref="O153:O184" si="47">M153-L153</f>
        <v>-0.18055125774413483</v>
      </c>
      <c r="P153" s="108"/>
    </row>
    <row r="154" spans="1:16" x14ac:dyDescent="0.25">
      <c r="A154" s="109" t="s">
        <v>16</v>
      </c>
      <c r="B154" s="76">
        <f t="shared" si="42"/>
        <v>4.091251328421925</v>
      </c>
      <c r="C154" s="76">
        <f t="shared" si="42"/>
        <v>3.9469685087398267</v>
      </c>
      <c r="D154" s="77">
        <f t="shared" si="42"/>
        <v>3.8001403690227731</v>
      </c>
      <c r="E154" s="76">
        <f t="shared" si="42"/>
        <v>3.8280252453394623</v>
      </c>
      <c r="F154" s="78">
        <f t="shared" si="43"/>
        <v>7.3378542919086964E-3</v>
      </c>
      <c r="G154" s="82">
        <f t="shared" si="44"/>
        <v>2.7884876316689233E-2</v>
      </c>
      <c r="H154" s="76"/>
      <c r="I154" s="79"/>
      <c r="J154" s="107">
        <f t="shared" si="45"/>
        <v>4.3687309557529721</v>
      </c>
      <c r="K154" s="76">
        <f t="shared" si="45"/>
        <v>4.1876247684477459</v>
      </c>
      <c r="L154" s="77">
        <f t="shared" si="45"/>
        <v>3.9756086428656192</v>
      </c>
      <c r="M154" s="107">
        <f t="shared" si="45"/>
        <v>4.0324380127868436</v>
      </c>
      <c r="N154" s="78">
        <f t="shared" si="46"/>
        <v>1.429450809329702E-2</v>
      </c>
      <c r="O154" s="82">
        <f t="shared" si="47"/>
        <v>5.6829369921224338E-2</v>
      </c>
      <c r="P154" s="77"/>
    </row>
    <row r="155" spans="1:16" x14ac:dyDescent="0.25">
      <c r="A155" s="84" t="s">
        <v>17</v>
      </c>
      <c r="B155" s="85">
        <f t="shared" si="42"/>
        <v>3.2258282950423216</v>
      </c>
      <c r="C155" s="85">
        <f t="shared" si="42"/>
        <v>3.3842688012270528</v>
      </c>
      <c r="D155" s="110">
        <f t="shared" si="42"/>
        <v>3.0598252792214975</v>
      </c>
      <c r="E155" s="85">
        <f t="shared" si="42"/>
        <v>2.8262436192573315</v>
      </c>
      <c r="F155" s="87">
        <f t="shared" si="43"/>
        <v>-7.6338234588216647E-2</v>
      </c>
      <c r="G155" s="110">
        <f t="shared" si="44"/>
        <v>-0.23358165996416602</v>
      </c>
      <c r="H155" s="85"/>
      <c r="I155" s="88"/>
      <c r="J155" s="111">
        <f t="shared" si="45"/>
        <v>3.4305904313237483</v>
      </c>
      <c r="K155" s="85">
        <f t="shared" si="45"/>
        <v>3.5208685345371094</v>
      </c>
      <c r="L155" s="110">
        <f t="shared" si="45"/>
        <v>3.1905105638690689</v>
      </c>
      <c r="M155" s="111">
        <f t="shared" si="45"/>
        <v>2.8844731496432106</v>
      </c>
      <c r="N155" s="87">
        <f t="shared" si="46"/>
        <v>-9.5921141177709446E-2</v>
      </c>
      <c r="O155" s="86">
        <f t="shared" si="47"/>
        <v>-0.3060374142258584</v>
      </c>
      <c r="P155" s="110"/>
    </row>
    <row r="156" spans="1:16" x14ac:dyDescent="0.25">
      <c r="A156" s="84" t="s">
        <v>18</v>
      </c>
      <c r="B156" s="85">
        <f t="shared" si="42"/>
        <v>3.2602538640877299</v>
      </c>
      <c r="C156" s="85">
        <f t="shared" si="42"/>
        <v>3.4173682944431079</v>
      </c>
      <c r="D156" s="110">
        <f t="shared" si="42"/>
        <v>3.5367124585504501</v>
      </c>
      <c r="E156" s="85">
        <f t="shared" si="42"/>
        <v>2.5017655367231639</v>
      </c>
      <c r="F156" s="87">
        <f t="shared" si="43"/>
        <v>-0.29262964800125923</v>
      </c>
      <c r="G156" s="110">
        <f t="shared" si="44"/>
        <v>-1.0349469218272862</v>
      </c>
      <c r="H156" s="85"/>
      <c r="I156" s="88"/>
      <c r="J156" s="111">
        <f t="shared" si="45"/>
        <v>3.7509192142031726</v>
      </c>
      <c r="K156" s="85">
        <f t="shared" si="45"/>
        <v>3.4724461477467954</v>
      </c>
      <c r="L156" s="110">
        <f t="shared" si="45"/>
        <v>3.4315560391730142</v>
      </c>
      <c r="M156" s="111">
        <f t="shared" si="45"/>
        <v>3.1111965155008967</v>
      </c>
      <c r="N156" s="87">
        <f t="shared" si="46"/>
        <v>-9.3356926133522311E-2</v>
      </c>
      <c r="O156" s="86">
        <f t="shared" si="47"/>
        <v>-0.32035952367211751</v>
      </c>
      <c r="P156" s="110"/>
    </row>
    <row r="157" spans="1:16" x14ac:dyDescent="0.25">
      <c r="A157" s="84" t="s">
        <v>19</v>
      </c>
      <c r="B157" s="85">
        <f t="shared" si="42"/>
        <v>3.1819881240378272</v>
      </c>
      <c r="C157" s="85">
        <f t="shared" si="42"/>
        <v>3.3623396286556697</v>
      </c>
      <c r="D157" s="86">
        <f t="shared" si="42"/>
        <v>2.3914486787943168</v>
      </c>
      <c r="E157" s="85">
        <f t="shared" si="42"/>
        <v>3.2509822047608044</v>
      </c>
      <c r="F157" s="87">
        <f t="shared" si="43"/>
        <v>0.35941959933668066</v>
      </c>
      <c r="G157" s="86">
        <f t="shared" si="44"/>
        <v>0.85953352596648758</v>
      </c>
      <c r="H157" s="85"/>
      <c r="I157" s="88"/>
      <c r="J157" s="111">
        <f t="shared" si="45"/>
        <v>2.8743006567745075</v>
      </c>
      <c r="K157" s="85">
        <f t="shared" si="45"/>
        <v>3.5507565561401364</v>
      </c>
      <c r="L157" s="86">
        <f t="shared" si="45"/>
        <v>2.9393389647939228</v>
      </c>
      <c r="M157" s="111">
        <f t="shared" si="45"/>
        <v>2.6501615209447653</v>
      </c>
      <c r="N157" s="87">
        <f t="shared" si="46"/>
        <v>-9.8381795129039107E-2</v>
      </c>
      <c r="O157" s="86">
        <f t="shared" si="47"/>
        <v>-0.28917744384915745</v>
      </c>
      <c r="P157" s="86"/>
    </row>
    <row r="158" spans="1:16" x14ac:dyDescent="0.25">
      <c r="A158" s="91" t="s">
        <v>64</v>
      </c>
      <c r="B158" s="92">
        <f t="shared" si="42"/>
        <v>4.6047873256414675</v>
      </c>
      <c r="C158" s="92">
        <f t="shared" si="42"/>
        <v>4.268442959636344</v>
      </c>
      <c r="D158" s="93">
        <f t="shared" si="42"/>
        <v>4.1714784923870543</v>
      </c>
      <c r="E158" s="92">
        <f t="shared" si="42"/>
        <v>4.4025832376578649</v>
      </c>
      <c r="F158" s="94">
        <f t="shared" si="43"/>
        <v>5.5401159491191621E-2</v>
      </c>
      <c r="G158" s="93">
        <f t="shared" si="44"/>
        <v>0.2311047452708106</v>
      </c>
      <c r="H158" s="92"/>
      <c r="I158" s="88"/>
      <c r="J158" s="112">
        <f t="shared" si="45"/>
        <v>4.9591491385097335</v>
      </c>
      <c r="K158" s="92">
        <f t="shared" si="45"/>
        <v>4.5571254874009473</v>
      </c>
      <c r="L158" s="93">
        <f t="shared" si="45"/>
        <v>4.360202915895985</v>
      </c>
      <c r="M158" s="112">
        <f t="shared" si="45"/>
        <v>4.644416060420947</v>
      </c>
      <c r="N158" s="94">
        <f t="shared" si="46"/>
        <v>6.5183467376898063E-2</v>
      </c>
      <c r="O158" s="90">
        <f t="shared" si="47"/>
        <v>0.28421314452496205</v>
      </c>
      <c r="P158" s="93"/>
    </row>
    <row r="159" spans="1:16" x14ac:dyDescent="0.25">
      <c r="A159" s="80" t="s">
        <v>21</v>
      </c>
      <c r="B159" s="81">
        <f t="shared" si="42"/>
        <v>7.2331463280887505</v>
      </c>
      <c r="C159" s="81">
        <f t="shared" si="42"/>
        <v>7.1804936423281847</v>
      </c>
      <c r="D159" s="82">
        <f t="shared" si="42"/>
        <v>7.0319798532193225</v>
      </c>
      <c r="E159" s="81">
        <f t="shared" si="42"/>
        <v>6.9302785189689606</v>
      </c>
      <c r="F159" s="83">
        <f t="shared" si="43"/>
        <v>-1.4462688513506183E-2</v>
      </c>
      <c r="G159" s="82">
        <f t="shared" si="44"/>
        <v>-0.10170133425036187</v>
      </c>
      <c r="H159" s="81"/>
      <c r="I159" s="79"/>
      <c r="J159" s="113">
        <f t="shared" si="45"/>
        <v>7.4771659023793635</v>
      </c>
      <c r="K159" s="81">
        <f t="shared" si="45"/>
        <v>7.3995157256345312</v>
      </c>
      <c r="L159" s="82">
        <f t="shared" si="45"/>
        <v>7.3113830436925449</v>
      </c>
      <c r="M159" s="113">
        <f t="shared" si="45"/>
        <v>7.0930096419186794</v>
      </c>
      <c r="N159" s="83">
        <f t="shared" si="46"/>
        <v>-2.9867591462364174E-2</v>
      </c>
      <c r="O159" s="82">
        <f t="shared" si="47"/>
        <v>-0.21837340177386544</v>
      </c>
      <c r="P159" s="82"/>
    </row>
    <row r="160" spans="1:16" x14ac:dyDescent="0.25">
      <c r="A160" s="16" t="s">
        <v>22</v>
      </c>
      <c r="B160" s="101">
        <f t="shared" si="42"/>
        <v>8.6833727020642915</v>
      </c>
      <c r="C160" s="114">
        <f t="shared" si="42"/>
        <v>8.705263646706447</v>
      </c>
      <c r="D160" s="99">
        <f t="shared" si="42"/>
        <v>8.7070590645971002</v>
      </c>
      <c r="E160" s="114">
        <f t="shared" si="42"/>
        <v>8.268566811136413</v>
      </c>
      <c r="F160" s="115">
        <f t="shared" si="43"/>
        <v>-5.0360546564292452E-2</v>
      </c>
      <c r="G160" s="99">
        <f t="shared" si="44"/>
        <v>-0.43849225346068721</v>
      </c>
      <c r="H160" s="114"/>
      <c r="I160" s="88"/>
      <c r="J160" s="116">
        <f t="shared" si="45"/>
        <v>8.9244400340232488</v>
      </c>
      <c r="K160" s="114">
        <f t="shared" si="45"/>
        <v>8.7833841106163586</v>
      </c>
      <c r="L160" s="99">
        <f t="shared" si="45"/>
        <v>8.8304005383714266</v>
      </c>
      <c r="M160" s="116">
        <f t="shared" si="45"/>
        <v>8.2487149546773235</v>
      </c>
      <c r="N160" s="115">
        <f t="shared" si="46"/>
        <v>-6.5873068969687143E-2</v>
      </c>
      <c r="O160" s="99">
        <f t="shared" si="47"/>
        <v>-0.58168558369410306</v>
      </c>
      <c r="P160" s="99"/>
    </row>
    <row r="161" spans="1:16" x14ac:dyDescent="0.25">
      <c r="A161" s="20" t="s">
        <v>23</v>
      </c>
      <c r="B161" s="101">
        <f t="shared" si="42"/>
        <v>8.6972161401313723</v>
      </c>
      <c r="C161" s="101">
        <f t="shared" si="42"/>
        <v>8.472821397756686</v>
      </c>
      <c r="D161" s="102">
        <f t="shared" si="42"/>
        <v>7.5278137128072444</v>
      </c>
      <c r="E161" s="101">
        <f t="shared" si="42"/>
        <v>8.5194428322692985</v>
      </c>
      <c r="F161" s="103">
        <f t="shared" si="43"/>
        <v>0.13172870069499365</v>
      </c>
      <c r="G161" s="102">
        <f t="shared" si="44"/>
        <v>0.99162911946205412</v>
      </c>
      <c r="H161" s="101"/>
      <c r="I161" s="88"/>
      <c r="J161" s="117">
        <f t="shared" si="45"/>
        <v>9.060430463576159</v>
      </c>
      <c r="K161" s="101">
        <f t="shared" si="45"/>
        <v>8.813783224574248</v>
      </c>
      <c r="L161" s="102">
        <f t="shared" si="45"/>
        <v>8.1213492990654199</v>
      </c>
      <c r="M161" s="117">
        <f t="shared" si="45"/>
        <v>8.111543269898597</v>
      </c>
      <c r="N161" s="103">
        <f t="shared" si="46"/>
        <v>-1.2074384201097299E-3</v>
      </c>
      <c r="O161" s="102">
        <f t="shared" si="47"/>
        <v>-9.8060291668229382E-3</v>
      </c>
      <c r="P161" s="102"/>
    </row>
    <row r="162" spans="1:16" x14ac:dyDescent="0.25">
      <c r="A162" s="20" t="s">
        <v>24</v>
      </c>
      <c r="B162" s="101">
        <f t="shared" si="42"/>
        <v>5.9164086687306501</v>
      </c>
      <c r="C162" s="101">
        <f t="shared" si="42"/>
        <v>6.2037533512064345</v>
      </c>
      <c r="D162" s="102">
        <f t="shared" si="42"/>
        <v>5.3103448275862073</v>
      </c>
      <c r="E162" s="101">
        <f t="shared" si="42"/>
        <v>5.524647887323944</v>
      </c>
      <c r="F162" s="103">
        <f t="shared" si="43"/>
        <v>4.035577098957388E-2</v>
      </c>
      <c r="G162" s="102">
        <f t="shared" si="44"/>
        <v>0.21430305973773667</v>
      </c>
      <c r="H162" s="101"/>
      <c r="I162" s="88"/>
      <c r="J162" s="117">
        <f t="shared" si="45"/>
        <v>5.9827586206896548</v>
      </c>
      <c r="K162" s="101">
        <f t="shared" si="45"/>
        <v>5.9691558441558445</v>
      </c>
      <c r="L162" s="102">
        <f t="shared" si="45"/>
        <v>4.916666666666667</v>
      </c>
      <c r="M162" s="117">
        <f t="shared" si="45"/>
        <v>4.9435817805383024</v>
      </c>
      <c r="N162" s="103">
        <f t="shared" si="46"/>
        <v>5.4742604484683266E-3</v>
      </c>
      <c r="O162" s="102">
        <f t="shared" si="47"/>
        <v>2.6915113871635477E-2</v>
      </c>
      <c r="P162" s="102"/>
    </row>
    <row r="163" spans="1:16" x14ac:dyDescent="0.25">
      <c r="A163" s="20" t="s">
        <v>25</v>
      </c>
      <c r="B163" s="101">
        <f t="shared" si="42"/>
        <v>7.9738047408597827</v>
      </c>
      <c r="C163" s="101">
        <f t="shared" si="42"/>
        <v>8.4906223756648309</v>
      </c>
      <c r="D163" s="102">
        <f t="shared" si="42"/>
        <v>7.9066113252297656</v>
      </c>
      <c r="E163" s="101">
        <f t="shared" si="42"/>
        <v>7.829161176987264</v>
      </c>
      <c r="F163" s="103">
        <f t="shared" si="43"/>
        <v>-9.7956185092038517E-3</v>
      </c>
      <c r="G163" s="102">
        <f t="shared" si="44"/>
        <v>-7.7450148242501626E-2</v>
      </c>
      <c r="H163" s="101"/>
      <c r="I163" s="88"/>
      <c r="J163" s="117">
        <f t="shared" si="45"/>
        <v>7.5584573091849938</v>
      </c>
      <c r="K163" s="101">
        <f t="shared" si="45"/>
        <v>8.2662704598597045</v>
      </c>
      <c r="L163" s="102">
        <f t="shared" si="45"/>
        <v>8.3927292167869556</v>
      </c>
      <c r="M163" s="117">
        <f t="shared" si="45"/>
        <v>8.1189824321241151</v>
      </c>
      <c r="N163" s="103">
        <f t="shared" si="46"/>
        <v>-3.2617135331293401E-2</v>
      </c>
      <c r="O163" s="102">
        <f t="shared" si="47"/>
        <v>-0.27374678466284053</v>
      </c>
      <c r="P163" s="102"/>
    </row>
    <row r="164" spans="1:16" x14ac:dyDescent="0.25">
      <c r="A164" s="20" t="s">
        <v>26</v>
      </c>
      <c r="B164" s="101">
        <f t="shared" si="42"/>
        <v>4.9114406779661017</v>
      </c>
      <c r="C164" s="101">
        <f t="shared" si="42"/>
        <v>4.6511627906976747</v>
      </c>
      <c r="D164" s="102">
        <f t="shared" si="42"/>
        <v>3.9150393970537856</v>
      </c>
      <c r="E164" s="101">
        <f t="shared" si="42"/>
        <v>3.7378839590443684</v>
      </c>
      <c r="F164" s="103">
        <f t="shared" si="43"/>
        <v>-4.5249975809370735E-2</v>
      </c>
      <c r="G164" s="102">
        <f t="shared" si="44"/>
        <v>-0.17715543800941713</v>
      </c>
      <c r="H164" s="101"/>
      <c r="I164" s="88"/>
      <c r="J164" s="117">
        <f t="shared" si="45"/>
        <v>4.9594363791631082</v>
      </c>
      <c r="K164" s="101">
        <f t="shared" si="45"/>
        <v>4.5520143240823634</v>
      </c>
      <c r="L164" s="102">
        <f t="shared" si="45"/>
        <v>4.0344265265446637</v>
      </c>
      <c r="M164" s="117">
        <f t="shared" si="45"/>
        <v>3.9243894279023084</v>
      </c>
      <c r="N164" s="103">
        <f t="shared" si="46"/>
        <v>-2.7274532803698848E-2</v>
      </c>
      <c r="O164" s="102">
        <f t="shared" si="47"/>
        <v>-0.11003709864235534</v>
      </c>
      <c r="P164" s="102"/>
    </row>
    <row r="165" spans="1:16" x14ac:dyDescent="0.25">
      <c r="A165" s="20" t="s">
        <v>27</v>
      </c>
      <c r="B165" s="101">
        <f t="shared" si="42"/>
        <v>7.9066451439332797</v>
      </c>
      <c r="C165" s="101">
        <f t="shared" si="42"/>
        <v>7.9667929976538527</v>
      </c>
      <c r="D165" s="102">
        <f t="shared" si="42"/>
        <v>8.1006513973523848</v>
      </c>
      <c r="E165" s="101">
        <f t="shared" si="42"/>
        <v>8.1093383388080706</v>
      </c>
      <c r="F165" s="103">
        <f t="shared" si="43"/>
        <v>1.0723756682733399E-3</v>
      </c>
      <c r="G165" s="102">
        <f t="shared" si="44"/>
        <v>8.686941455685826E-3</v>
      </c>
      <c r="H165" s="101"/>
      <c r="I165" s="88"/>
      <c r="J165" s="117">
        <f t="shared" si="45"/>
        <v>8.2022125498730496</v>
      </c>
      <c r="K165" s="101">
        <f t="shared" si="45"/>
        <v>7.9664865814556158</v>
      </c>
      <c r="L165" s="102">
        <f t="shared" si="45"/>
        <v>8.2920682784987338</v>
      </c>
      <c r="M165" s="117">
        <f t="shared" si="45"/>
        <v>8.0018233618233623</v>
      </c>
      <c r="N165" s="103">
        <f t="shared" si="46"/>
        <v>-3.5002716683842805E-2</v>
      </c>
      <c r="O165" s="102">
        <f t="shared" si="47"/>
        <v>-0.29024491667537156</v>
      </c>
      <c r="P165" s="102"/>
    </row>
    <row r="166" spans="1:16" x14ac:dyDescent="0.25">
      <c r="A166" s="20" t="s">
        <v>28</v>
      </c>
      <c r="B166" s="101">
        <f t="shared" si="42"/>
        <v>7.7178030303030303</v>
      </c>
      <c r="C166" s="101">
        <f t="shared" si="42"/>
        <v>8.5042553191489354</v>
      </c>
      <c r="D166" s="102">
        <f t="shared" si="42"/>
        <v>8.0654490106544898</v>
      </c>
      <c r="E166" s="101">
        <f t="shared" si="42"/>
        <v>6.9121037463976949</v>
      </c>
      <c r="F166" s="103">
        <f t="shared" si="43"/>
        <v>-0.14299827111091046</v>
      </c>
      <c r="G166" s="102">
        <f t="shared" si="44"/>
        <v>-1.153345264256795</v>
      </c>
      <c r="H166" s="101"/>
      <c r="I166" s="88"/>
      <c r="J166" s="117">
        <f t="shared" si="45"/>
        <v>8.7797797797797799</v>
      </c>
      <c r="K166" s="101">
        <f t="shared" si="45"/>
        <v>9.1028632025450698</v>
      </c>
      <c r="L166" s="102">
        <f t="shared" si="45"/>
        <v>8.9142091152815013</v>
      </c>
      <c r="M166" s="117">
        <f t="shared" si="45"/>
        <v>7.7209664848012469</v>
      </c>
      <c r="N166" s="103">
        <f t="shared" si="46"/>
        <v>-0.13385849659222104</v>
      </c>
      <c r="O166" s="102">
        <f t="shared" si="47"/>
        <v>-1.1932426304802544</v>
      </c>
      <c r="P166" s="102"/>
    </row>
    <row r="167" spans="1:16" x14ac:dyDescent="0.25">
      <c r="A167" s="20" t="s">
        <v>29</v>
      </c>
      <c r="B167" s="101">
        <f t="shared" si="42"/>
        <v>6.8976475239695558</v>
      </c>
      <c r="C167" s="101">
        <f t="shared" si="42"/>
        <v>6.8342517792832833</v>
      </c>
      <c r="D167" s="102">
        <f>D102/D37</f>
        <v>6.6914336463489494</v>
      </c>
      <c r="E167" s="101">
        <f t="shared" si="42"/>
        <v>6.7418205940696083</v>
      </c>
      <c r="F167" s="103">
        <f t="shared" si="43"/>
        <v>7.5300676033978053E-3</v>
      </c>
      <c r="G167" s="102">
        <f t="shared" si="44"/>
        <v>5.0386947720658881E-2</v>
      </c>
      <c r="H167" s="101"/>
      <c r="I167" s="88"/>
      <c r="J167" s="117">
        <f t="shared" si="45"/>
        <v>7.2992074733451426</v>
      </c>
      <c r="K167" s="101">
        <f t="shared" si="45"/>
        <v>7.1872926732832507</v>
      </c>
      <c r="L167" s="102">
        <f t="shared" si="45"/>
        <v>7.0396098653969714</v>
      </c>
      <c r="M167" s="117">
        <f t="shared" si="45"/>
        <v>7.0544600815984388</v>
      </c>
      <c r="N167" s="103">
        <f t="shared" si="46"/>
        <v>2.1095226135277034E-3</v>
      </c>
      <c r="O167" s="102">
        <f t="shared" si="47"/>
        <v>1.4850216201467425E-2</v>
      </c>
      <c r="P167" s="102"/>
    </row>
    <row r="168" spans="1:16" x14ac:dyDescent="0.25">
      <c r="A168" s="20" t="s">
        <v>30</v>
      </c>
      <c r="B168" s="101">
        <f t="shared" si="42"/>
        <v>6.7422939234738948</v>
      </c>
      <c r="C168" s="101">
        <f t="shared" si="42"/>
        <v>6.6014139551222941</v>
      </c>
      <c r="D168" s="102">
        <f t="shared" si="42"/>
        <v>6.5157476762025084</v>
      </c>
      <c r="E168" s="101">
        <f t="shared" si="42"/>
        <v>6.3461081260995673</v>
      </c>
      <c r="F168" s="103">
        <f t="shared" si="43"/>
        <v>-2.603531605782039E-2</v>
      </c>
      <c r="G168" s="102">
        <f t="shared" si="44"/>
        <v>-0.16963955010294107</v>
      </c>
      <c r="H168" s="101"/>
      <c r="I168" s="88"/>
      <c r="J168" s="117">
        <f t="shared" si="45"/>
        <v>6.978194830604469</v>
      </c>
      <c r="K168" s="101">
        <f t="shared" si="45"/>
        <v>7.1232876712328768</v>
      </c>
      <c r="L168" s="102">
        <f t="shared" si="45"/>
        <v>6.9640589215073909</v>
      </c>
      <c r="M168" s="117">
        <f t="shared" si="45"/>
        <v>6.5549985488509535</v>
      </c>
      <c r="N168" s="103">
        <f t="shared" si="46"/>
        <v>-5.8738786857922665E-2</v>
      </c>
      <c r="O168" s="102">
        <f t="shared" si="47"/>
        <v>-0.40906037265643747</v>
      </c>
      <c r="P168" s="102"/>
    </row>
    <row r="169" spans="1:16" x14ac:dyDescent="0.25">
      <c r="A169" s="20" t="s">
        <v>31</v>
      </c>
      <c r="B169" s="101">
        <f t="shared" ref="B169:E184" si="48">B104/B39</f>
        <v>7.3586126266562744</v>
      </c>
      <c r="C169" s="101">
        <f t="shared" si="48"/>
        <v>7.4799078576913232</v>
      </c>
      <c r="D169" s="102">
        <f t="shared" si="48"/>
        <v>7.4365853658536585</v>
      </c>
      <c r="E169" s="101">
        <f t="shared" si="48"/>
        <v>7.5919564017660042</v>
      </c>
      <c r="F169" s="103">
        <f t="shared" si="43"/>
        <v>2.0892792628423029E-2</v>
      </c>
      <c r="G169" s="102">
        <f t="shared" si="44"/>
        <v>0.15537103591234569</v>
      </c>
      <c r="H169" s="101"/>
      <c r="I169" s="88"/>
      <c r="J169" s="117">
        <f t="shared" ref="J169:M184" si="49">J104/J39</f>
        <v>7.5764284043962897</v>
      </c>
      <c r="K169" s="101">
        <f t="shared" si="49"/>
        <v>7.6925446703635245</v>
      </c>
      <c r="L169" s="102">
        <f t="shared" si="49"/>
        <v>7.6380383549814699</v>
      </c>
      <c r="M169" s="117">
        <f t="shared" si="49"/>
        <v>7.4970993344485173</v>
      </c>
      <c r="N169" s="103">
        <f t="shared" si="46"/>
        <v>-1.8452253573855604E-2</v>
      </c>
      <c r="O169" s="102">
        <f t="shared" si="47"/>
        <v>-0.1409390205329526</v>
      </c>
      <c r="P169" s="102"/>
    </row>
    <row r="170" spans="1:16" x14ac:dyDescent="0.25">
      <c r="A170" s="20" t="s">
        <v>32</v>
      </c>
      <c r="B170" s="101">
        <f t="shared" si="48"/>
        <v>7.7483458993691334</v>
      </c>
      <c r="C170" s="101">
        <f t="shared" si="48"/>
        <v>7.5253215142047516</v>
      </c>
      <c r="D170" s="102">
        <f>D105/D40</f>
        <v>7.4443279005970631</v>
      </c>
      <c r="E170" s="101">
        <f t="shared" si="48"/>
        <v>7.4226833631484794</v>
      </c>
      <c r="F170" s="103">
        <f t="shared" si="43"/>
        <v>-2.9075206973147028E-3</v>
      </c>
      <c r="G170" s="102">
        <f t="shared" si="44"/>
        <v>-2.1644537448583634E-2</v>
      </c>
      <c r="H170" s="101"/>
      <c r="I170" s="88"/>
      <c r="J170" s="117">
        <f t="shared" si="49"/>
        <v>8.0567775532411012</v>
      </c>
      <c r="K170" s="101">
        <f t="shared" si="49"/>
        <v>7.777496933427499</v>
      </c>
      <c r="L170" s="102">
        <f t="shared" si="49"/>
        <v>7.8067416652980786</v>
      </c>
      <c r="M170" s="117">
        <f t="shared" si="49"/>
        <v>7.6</v>
      </c>
      <c r="N170" s="103">
        <f t="shared" si="46"/>
        <v>-2.6482452495779518E-2</v>
      </c>
      <c r="O170" s="102">
        <f t="shared" si="47"/>
        <v>-0.20674166529807891</v>
      </c>
      <c r="P170" s="102"/>
    </row>
    <row r="171" spans="1:16" x14ac:dyDescent="0.25">
      <c r="A171" s="20" t="s">
        <v>33</v>
      </c>
      <c r="B171" s="101">
        <f t="shared" si="48"/>
        <v>6.9644124955626552</v>
      </c>
      <c r="C171" s="101">
        <f t="shared" si="48"/>
        <v>6.6233899391220765</v>
      </c>
      <c r="D171" s="102">
        <f t="shared" si="48"/>
        <v>6.6572046025348985</v>
      </c>
      <c r="E171" s="101">
        <f t="shared" si="48"/>
        <v>6.3262881235284452</v>
      </c>
      <c r="F171" s="103">
        <f t="shared" si="43"/>
        <v>-4.9708022926086559E-2</v>
      </c>
      <c r="G171" s="102">
        <f t="shared" si="44"/>
        <v>-0.33091647900645338</v>
      </c>
      <c r="H171" s="101"/>
      <c r="I171" s="88"/>
      <c r="J171" s="117">
        <f t="shared" si="49"/>
        <v>7.3329179200687582</v>
      </c>
      <c r="K171" s="101">
        <f t="shared" si="49"/>
        <v>7.1290969683243279</v>
      </c>
      <c r="L171" s="102">
        <f t="shared" si="49"/>
        <v>6.9612681947465287</v>
      </c>
      <c r="M171" s="117">
        <f t="shared" si="49"/>
        <v>6.5427303281422375</v>
      </c>
      <c r="N171" s="103">
        <f t="shared" si="46"/>
        <v>-6.012379567851589E-2</v>
      </c>
      <c r="O171" s="102">
        <f t="shared" si="47"/>
        <v>-0.41853786660429115</v>
      </c>
      <c r="P171" s="102"/>
    </row>
    <row r="172" spans="1:16" x14ac:dyDescent="0.25">
      <c r="A172" s="20" t="s">
        <v>34</v>
      </c>
      <c r="B172" s="101">
        <f t="shared" si="48"/>
        <v>8.5906710310965622</v>
      </c>
      <c r="C172" s="101">
        <f t="shared" si="48"/>
        <v>8.4445031712473568</v>
      </c>
      <c r="D172" s="102">
        <f t="shared" si="48"/>
        <v>8.2954812699479259</v>
      </c>
      <c r="E172" s="101">
        <f t="shared" si="48"/>
        <v>8.596326612098224</v>
      </c>
      <c r="F172" s="103">
        <f t="shared" si="43"/>
        <v>3.6266170986386514E-2</v>
      </c>
      <c r="G172" s="102">
        <f t="shared" si="44"/>
        <v>0.30084534215029812</v>
      </c>
      <c r="H172" s="101"/>
      <c r="I172" s="88"/>
      <c r="J172" s="117">
        <f t="shared" si="49"/>
        <v>9.0781504986400723</v>
      </c>
      <c r="K172" s="101">
        <f t="shared" si="49"/>
        <v>8.4270973963355829</v>
      </c>
      <c r="L172" s="102">
        <f t="shared" si="49"/>
        <v>8.2673276587784112</v>
      </c>
      <c r="M172" s="117">
        <f t="shared" si="49"/>
        <v>8.4781213223494163</v>
      </c>
      <c r="N172" s="103">
        <f t="shared" si="46"/>
        <v>2.5497194773353327E-2</v>
      </c>
      <c r="O172" s="102">
        <f t="shared" si="47"/>
        <v>0.21079366357100504</v>
      </c>
      <c r="P172" s="102"/>
    </row>
    <row r="173" spans="1:16" x14ac:dyDescent="0.25">
      <c r="A173" s="20" t="s">
        <v>35</v>
      </c>
      <c r="B173" s="101">
        <f t="shared" si="48"/>
        <v>7.2350476190476192</v>
      </c>
      <c r="C173" s="101">
        <f t="shared" si="48"/>
        <v>6.9028644995172188</v>
      </c>
      <c r="D173" s="102">
        <f t="shared" si="48"/>
        <v>6.9397158662308271</v>
      </c>
      <c r="E173" s="101">
        <f t="shared" si="48"/>
        <v>6.5164668496316622</v>
      </c>
      <c r="F173" s="103">
        <f t="shared" si="43"/>
        <v>-6.0989386994750872E-2</v>
      </c>
      <c r="G173" s="102">
        <f t="shared" si="44"/>
        <v>-0.42324901659916492</v>
      </c>
      <c r="H173" s="101"/>
      <c r="I173" s="88"/>
      <c r="J173" s="117">
        <f t="shared" si="49"/>
        <v>7.3437714129094145</v>
      </c>
      <c r="K173" s="101">
        <f t="shared" si="49"/>
        <v>6.9585817092380395</v>
      </c>
      <c r="L173" s="102">
        <f t="shared" si="49"/>
        <v>7.0541855937702787</v>
      </c>
      <c r="M173" s="117">
        <f t="shared" si="49"/>
        <v>6.7925401138716355</v>
      </c>
      <c r="N173" s="103">
        <f t="shared" si="46"/>
        <v>-3.7090813166258174E-2</v>
      </c>
      <c r="O173" s="102">
        <f t="shared" si="47"/>
        <v>-0.26164547989864317</v>
      </c>
      <c r="P173" s="102"/>
    </row>
    <row r="174" spans="1:16" x14ac:dyDescent="0.25">
      <c r="A174" s="20" t="s">
        <v>36</v>
      </c>
      <c r="B174" s="101">
        <f t="shared" si="48"/>
        <v>9.2321428571428577</v>
      </c>
      <c r="C174" s="101">
        <f t="shared" si="48"/>
        <v>9.6895263215737994</v>
      </c>
      <c r="D174" s="102">
        <f t="shared" si="48"/>
        <v>9.3671380935954929</v>
      </c>
      <c r="E174" s="101">
        <f t="shared" si="48"/>
        <v>9.2866108786610884</v>
      </c>
      <c r="F174" s="103">
        <f t="shared" si="43"/>
        <v>-8.5967788805699774E-3</v>
      </c>
      <c r="G174" s="102">
        <f t="shared" si="44"/>
        <v>-8.0527214934404512E-2</v>
      </c>
      <c r="H174" s="101"/>
      <c r="I174" s="88"/>
      <c r="J174" s="117">
        <f t="shared" si="49"/>
        <v>8.5906861183665661</v>
      </c>
      <c r="K174" s="101">
        <f t="shared" si="49"/>
        <v>9.4396481888670287</v>
      </c>
      <c r="L174" s="102">
        <f t="shared" si="49"/>
        <v>9.4409948741845291</v>
      </c>
      <c r="M174" s="117">
        <f t="shared" si="49"/>
        <v>9.2063101102509961</v>
      </c>
      <c r="N174" s="103">
        <f t="shared" si="46"/>
        <v>-2.4858054374677807E-2</v>
      </c>
      <c r="O174" s="102">
        <f t="shared" si="47"/>
        <v>-0.23468476393353299</v>
      </c>
      <c r="P174" s="102"/>
    </row>
    <row r="175" spans="1:16" x14ac:dyDescent="0.25">
      <c r="A175" s="20" t="s">
        <v>37</v>
      </c>
      <c r="B175" s="101">
        <f t="shared" si="48"/>
        <v>7.9668634151392776</v>
      </c>
      <c r="C175" s="101">
        <f t="shared" si="48"/>
        <v>8.1512764801738182</v>
      </c>
      <c r="D175" s="102">
        <f t="shared" si="48"/>
        <v>8.1947569756975689</v>
      </c>
      <c r="E175" s="101">
        <f t="shared" si="48"/>
        <v>7.9501269914569379</v>
      </c>
      <c r="F175" s="103">
        <f t="shared" si="43"/>
        <v>-2.985201208115229E-2</v>
      </c>
      <c r="G175" s="102">
        <f t="shared" si="44"/>
        <v>-0.24462998424063098</v>
      </c>
      <c r="H175" s="101"/>
      <c r="I175" s="88"/>
      <c r="J175" s="117">
        <f t="shared" si="49"/>
        <v>7.630625808466033</v>
      </c>
      <c r="K175" s="101">
        <f t="shared" si="49"/>
        <v>8.035311858585013</v>
      </c>
      <c r="L175" s="102">
        <f t="shared" si="49"/>
        <v>8.942719486081371</v>
      </c>
      <c r="M175" s="117">
        <f t="shared" si="49"/>
        <v>8.1975841714035855</v>
      </c>
      <c r="N175" s="103">
        <f t="shared" si="46"/>
        <v>-8.3323122886447387E-2</v>
      </c>
      <c r="O175" s="102">
        <f t="shared" si="47"/>
        <v>-0.74513531467778549</v>
      </c>
      <c r="P175" s="102"/>
    </row>
    <row r="176" spans="1:16" x14ac:dyDescent="0.25">
      <c r="A176" s="20" t="s">
        <v>38</v>
      </c>
      <c r="B176" s="101">
        <f t="shared" si="48"/>
        <v>6.3490046590427784</v>
      </c>
      <c r="C176" s="101">
        <f t="shared" si="48"/>
        <v>5.8622071516646113</v>
      </c>
      <c r="D176" s="102">
        <f t="shared" si="48"/>
        <v>6.0007908264136018</v>
      </c>
      <c r="E176" s="101">
        <f t="shared" si="48"/>
        <v>5.8055167597765367</v>
      </c>
      <c r="F176" s="103">
        <f t="shared" si="43"/>
        <v>-3.2541388674561023E-2</v>
      </c>
      <c r="G176" s="102">
        <f t="shared" si="44"/>
        <v>-0.19527406663706515</v>
      </c>
      <c r="H176" s="101"/>
      <c r="I176" s="88"/>
      <c r="J176" s="117">
        <f t="shared" si="49"/>
        <v>6.4184413760823773</v>
      </c>
      <c r="K176" s="101">
        <f t="shared" si="49"/>
        <v>5.8302376672658278</v>
      </c>
      <c r="L176" s="102">
        <f t="shared" si="49"/>
        <v>6.0027739251040222</v>
      </c>
      <c r="M176" s="117">
        <f t="shared" si="49"/>
        <v>5.7572970811675326</v>
      </c>
      <c r="N176" s="103">
        <f t="shared" si="46"/>
        <v>-4.0893901219549167E-2</v>
      </c>
      <c r="O176" s="102">
        <f t="shared" si="47"/>
        <v>-0.24547684393648961</v>
      </c>
      <c r="P176" s="102"/>
    </row>
    <row r="177" spans="1:16" x14ac:dyDescent="0.25">
      <c r="A177" s="20" t="s">
        <v>39</v>
      </c>
      <c r="B177" s="101">
        <f t="shared" si="48"/>
        <v>6.2778675282714058</v>
      </c>
      <c r="C177" s="101">
        <f t="shared" si="48"/>
        <v>6.0199575371549896</v>
      </c>
      <c r="D177" s="102">
        <f t="shared" si="48"/>
        <v>6.0808534531162266</v>
      </c>
      <c r="E177" s="101">
        <f t="shared" si="48"/>
        <v>5.5135371179039305</v>
      </c>
      <c r="F177" s="103">
        <f t="shared" si="43"/>
        <v>-9.329551182023077E-2</v>
      </c>
      <c r="G177" s="102">
        <f t="shared" si="44"/>
        <v>-0.56731633521229607</v>
      </c>
      <c r="H177" s="101"/>
      <c r="I177" s="88"/>
      <c r="J177" s="117">
        <f t="shared" si="49"/>
        <v>6.5177717019822285</v>
      </c>
      <c r="K177" s="101">
        <f t="shared" si="49"/>
        <v>6.3813892529488863</v>
      </c>
      <c r="L177" s="102">
        <f t="shared" si="49"/>
        <v>6.4924657534246579</v>
      </c>
      <c r="M177" s="117">
        <f t="shared" si="49"/>
        <v>5.8164786462530218</v>
      </c>
      <c r="N177" s="103">
        <f t="shared" si="46"/>
        <v>-0.10411870202242735</v>
      </c>
      <c r="O177" s="102">
        <f t="shared" si="47"/>
        <v>-0.67598710717163613</v>
      </c>
      <c r="P177" s="102"/>
    </row>
    <row r="178" spans="1:16" x14ac:dyDescent="0.25">
      <c r="A178" s="20" t="s">
        <v>40</v>
      </c>
      <c r="B178" s="101">
        <f t="shared" si="48"/>
        <v>4.5622270742358078</v>
      </c>
      <c r="C178" s="101">
        <f t="shared" si="48"/>
        <v>5.0935412026726059</v>
      </c>
      <c r="D178" s="102">
        <f t="shared" si="48"/>
        <v>5.2398921832884096</v>
      </c>
      <c r="E178" s="101">
        <f t="shared" si="48"/>
        <v>3.9544468546637743</v>
      </c>
      <c r="F178" s="103">
        <f t="shared" si="43"/>
        <v>-0.24531904162538054</v>
      </c>
      <c r="G178" s="102">
        <f t="shared" si="44"/>
        <v>-1.2854453286246352</v>
      </c>
      <c r="H178" s="101"/>
      <c r="I178" s="88"/>
      <c r="J178" s="117">
        <f t="shared" si="49"/>
        <v>4.5868200836820083</v>
      </c>
      <c r="K178" s="101">
        <f t="shared" si="49"/>
        <v>5.1308243727598564</v>
      </c>
      <c r="L178" s="102">
        <f t="shared" si="49"/>
        <v>5.0538555691554468</v>
      </c>
      <c r="M178" s="117">
        <f t="shared" si="49"/>
        <v>4.3313131313131317</v>
      </c>
      <c r="N178" s="103">
        <f t="shared" si="46"/>
        <v>-0.14296855696710375</v>
      </c>
      <c r="O178" s="102">
        <f t="shared" si="47"/>
        <v>-0.72254243784231509</v>
      </c>
      <c r="P178" s="102"/>
    </row>
    <row r="179" spans="1:16" x14ac:dyDescent="0.25">
      <c r="A179" s="20" t="s">
        <v>41</v>
      </c>
      <c r="B179" s="101">
        <f t="shared" si="48"/>
        <v>7.098376014990631</v>
      </c>
      <c r="C179" s="101">
        <f t="shared" si="48"/>
        <v>6.8864013266998345</v>
      </c>
      <c r="D179" s="102">
        <f t="shared" si="48"/>
        <v>6.4550284629981025</v>
      </c>
      <c r="E179" s="101">
        <f t="shared" si="48"/>
        <v>6.6038793103448272</v>
      </c>
      <c r="F179" s="103">
        <f t="shared" si="43"/>
        <v>2.3059673276419446E-2</v>
      </c>
      <c r="G179" s="102">
        <f t="shared" si="44"/>
        <v>0.14885084734672471</v>
      </c>
      <c r="H179" s="101"/>
      <c r="I179" s="88"/>
      <c r="J179" s="117">
        <f t="shared" si="49"/>
        <v>7.0541632983023446</v>
      </c>
      <c r="K179" s="101">
        <f t="shared" si="49"/>
        <v>6.7659510130027218</v>
      </c>
      <c r="L179" s="102">
        <f t="shared" si="49"/>
        <v>6.3333997211710811</v>
      </c>
      <c r="M179" s="117">
        <f t="shared" si="49"/>
        <v>6.4154175588865092</v>
      </c>
      <c r="N179" s="103">
        <f t="shared" si="46"/>
        <v>1.2950049156263077E-2</v>
      </c>
      <c r="O179" s="102">
        <f t="shared" si="47"/>
        <v>8.2017837715428143E-2</v>
      </c>
      <c r="P179" s="102"/>
    </row>
    <row r="180" spans="1:16" x14ac:dyDescent="0.25">
      <c r="A180" s="20" t="s">
        <v>42</v>
      </c>
      <c r="B180" s="101">
        <f t="shared" si="48"/>
        <v>5.6414007092198579</v>
      </c>
      <c r="C180" s="101">
        <f t="shared" si="48"/>
        <v>5.3866206030150749</v>
      </c>
      <c r="D180" s="102">
        <f t="shared" si="48"/>
        <v>5.406742281033396</v>
      </c>
      <c r="E180" s="101">
        <f t="shared" si="48"/>
        <v>4.9119784656796766</v>
      </c>
      <c r="F180" s="103">
        <f t="shared" si="43"/>
        <v>-9.1508673733040391E-2</v>
      </c>
      <c r="G180" s="102">
        <f t="shared" si="44"/>
        <v>-0.49476381535371949</v>
      </c>
      <c r="H180" s="101"/>
      <c r="I180" s="88"/>
      <c r="J180" s="117">
        <f t="shared" si="49"/>
        <v>5.8852005532503462</v>
      </c>
      <c r="K180" s="101">
        <f t="shared" si="49"/>
        <v>5.2978303747534516</v>
      </c>
      <c r="L180" s="102">
        <f t="shared" si="49"/>
        <v>5.6126218573627504</v>
      </c>
      <c r="M180" s="117">
        <f t="shared" si="49"/>
        <v>5.2112655233589589</v>
      </c>
      <c r="N180" s="103">
        <f t="shared" si="46"/>
        <v>-7.1509598224096305E-2</v>
      </c>
      <c r="O180" s="102">
        <f t="shared" si="47"/>
        <v>-0.40135633400379156</v>
      </c>
      <c r="P180" s="102"/>
    </row>
    <row r="181" spans="1:16" x14ac:dyDescent="0.25">
      <c r="A181" s="20" t="s">
        <v>43</v>
      </c>
      <c r="B181" s="101">
        <f t="shared" si="48"/>
        <v>6.8140999174236168</v>
      </c>
      <c r="C181" s="101">
        <f t="shared" si="48"/>
        <v>6.3608324043106652</v>
      </c>
      <c r="D181" s="102">
        <f t="shared" si="48"/>
        <v>6.642483616866353</v>
      </c>
      <c r="E181" s="101">
        <f t="shared" si="48"/>
        <v>6.5468304730542712</v>
      </c>
      <c r="F181" s="103">
        <f t="shared" si="43"/>
        <v>-1.4400207712850444E-2</v>
      </c>
      <c r="G181" s="102">
        <f t="shared" si="44"/>
        <v>-9.5653143812081787E-2</v>
      </c>
      <c r="H181" s="101"/>
      <c r="I181" s="88"/>
      <c r="J181" s="117">
        <f t="shared" si="49"/>
        <v>6.7614613180515759</v>
      </c>
      <c r="K181" s="101">
        <f t="shared" si="49"/>
        <v>6.3941999082989458</v>
      </c>
      <c r="L181" s="102">
        <f t="shared" si="49"/>
        <v>6.4799725416166121</v>
      </c>
      <c r="M181" s="117">
        <f t="shared" si="49"/>
        <v>6.2358010304219826</v>
      </c>
      <c r="N181" s="103">
        <f t="shared" si="46"/>
        <v>-3.7680948434036687E-2</v>
      </c>
      <c r="O181" s="102">
        <f t="shared" si="47"/>
        <v>-0.24417151119462943</v>
      </c>
      <c r="P181" s="102"/>
    </row>
    <row r="182" spans="1:16" x14ac:dyDescent="0.25">
      <c r="A182" s="20" t="s">
        <v>44</v>
      </c>
      <c r="B182" s="101">
        <f t="shared" si="48"/>
        <v>6.9269192913385824</v>
      </c>
      <c r="C182" s="101">
        <f t="shared" si="48"/>
        <v>7.0444444444444443</v>
      </c>
      <c r="D182" s="102">
        <f t="shared" si="48"/>
        <v>6.927439959121104</v>
      </c>
      <c r="E182" s="101">
        <f t="shared" si="48"/>
        <v>6.6909903201787042</v>
      </c>
      <c r="F182" s="103">
        <f t="shared" si="43"/>
        <v>-3.4132325987333179E-2</v>
      </c>
      <c r="G182" s="102">
        <f t="shared" si="44"/>
        <v>-0.23644963894239979</v>
      </c>
      <c r="H182" s="101"/>
      <c r="I182" s="88"/>
      <c r="J182" s="117">
        <f t="shared" si="49"/>
        <v>7.3452897625733984</v>
      </c>
      <c r="K182" s="101">
        <f t="shared" si="49"/>
        <v>7.3975886917960088</v>
      </c>
      <c r="L182" s="102">
        <f t="shared" si="49"/>
        <v>7.3095399647170582</v>
      </c>
      <c r="M182" s="117">
        <f t="shared" si="49"/>
        <v>6.7269703172978508</v>
      </c>
      <c r="N182" s="103">
        <f t="shared" si="46"/>
        <v>-7.9699905908067303E-2</v>
      </c>
      <c r="O182" s="102">
        <f t="shared" si="47"/>
        <v>-0.58256964741920747</v>
      </c>
      <c r="P182" s="102"/>
    </row>
    <row r="183" spans="1:16" x14ac:dyDescent="0.25">
      <c r="A183" s="35" t="s">
        <v>45</v>
      </c>
      <c r="B183" s="101">
        <f t="shared" si="48"/>
        <v>6.5743329097839895</v>
      </c>
      <c r="C183" s="101">
        <f t="shared" si="48"/>
        <v>6.2153846153846155</v>
      </c>
      <c r="D183" s="102">
        <f t="shared" si="48"/>
        <v>5.5271565495207664</v>
      </c>
      <c r="E183" s="101">
        <f t="shared" si="48"/>
        <v>5.0443686006825939</v>
      </c>
      <c r="F183" s="103">
        <f t="shared" si="43"/>
        <v>-8.7348339876501702E-2</v>
      </c>
      <c r="G183" s="102">
        <f t="shared" si="44"/>
        <v>-0.48278794883817255</v>
      </c>
      <c r="H183" s="101"/>
      <c r="I183" s="88"/>
      <c r="J183" s="117">
        <f t="shared" si="49"/>
        <v>6.4760432766615148</v>
      </c>
      <c r="K183" s="101">
        <f t="shared" si="49"/>
        <v>6.0100953449242853</v>
      </c>
      <c r="L183" s="102">
        <f t="shared" si="49"/>
        <v>5.8434727503168569</v>
      </c>
      <c r="M183" s="117">
        <f t="shared" si="49"/>
        <v>5.2654621264767201</v>
      </c>
      <c r="N183" s="103">
        <f t="shared" si="46"/>
        <v>-9.8915601824068555E-2</v>
      </c>
      <c r="O183" s="102">
        <f t="shared" si="47"/>
        <v>-0.57801062384013679</v>
      </c>
      <c r="P183" s="102"/>
    </row>
    <row r="184" spans="1:16" x14ac:dyDescent="0.25">
      <c r="A184" s="23" t="s">
        <v>46</v>
      </c>
      <c r="B184" s="101">
        <f t="shared" si="48"/>
        <v>5.8044212840451088</v>
      </c>
      <c r="C184" s="101">
        <f t="shared" si="48"/>
        <v>5.7993987049028677</v>
      </c>
      <c r="D184" s="102">
        <f t="shared" si="48"/>
        <v>5.4961728557057254</v>
      </c>
      <c r="E184" s="101">
        <f t="shared" si="48"/>
        <v>5.3422431635034568</v>
      </c>
      <c r="F184" s="103">
        <f t="shared" si="43"/>
        <v>-2.8006705073416738E-2</v>
      </c>
      <c r="G184" s="102">
        <f t="shared" si="44"/>
        <v>-0.1539296922022686</v>
      </c>
      <c r="H184" s="101"/>
      <c r="I184" s="88"/>
      <c r="J184" s="117">
        <f t="shared" si="49"/>
        <v>6.0798230622298179</v>
      </c>
      <c r="K184" s="101">
        <f t="shared" si="49"/>
        <v>5.9298447518613333</v>
      </c>
      <c r="L184" s="102">
        <f t="shared" si="49"/>
        <v>5.6697101935772629</v>
      </c>
      <c r="M184" s="117">
        <f t="shared" si="49"/>
        <v>5.4041395052786374</v>
      </c>
      <c r="N184" s="103">
        <f t="shared" si="46"/>
        <v>-4.6840258008155056E-2</v>
      </c>
      <c r="O184" s="102">
        <f t="shared" si="47"/>
        <v>-0.26557068829862551</v>
      </c>
      <c r="P184" s="102"/>
    </row>
    <row r="185" spans="1:16" ht="21" x14ac:dyDescent="0.35">
      <c r="A185" s="323" t="s">
        <v>65</v>
      </c>
      <c r="B185" s="323"/>
      <c r="C185" s="323"/>
      <c r="D185" s="323"/>
      <c r="E185" s="323"/>
      <c r="F185" s="323"/>
      <c r="G185" s="323"/>
      <c r="H185" s="323"/>
      <c r="I185" s="323"/>
      <c r="J185" s="323"/>
      <c r="K185" s="323"/>
      <c r="L185" s="323"/>
      <c r="M185" s="323"/>
      <c r="N185" s="323"/>
      <c r="O185" s="323"/>
      <c r="P185" s="323"/>
    </row>
    <row r="186" spans="1:16" x14ac:dyDescent="0.25">
      <c r="A186" s="46"/>
      <c r="B186" s="310" t="s">
        <v>114</v>
      </c>
      <c r="C186" s="311"/>
      <c r="D186" s="311"/>
      <c r="E186" s="311"/>
      <c r="F186" s="311"/>
      <c r="G186" s="311"/>
      <c r="H186" s="312"/>
      <c r="I186" s="72"/>
      <c r="J186" s="310" t="str">
        <f>J$5</f>
        <v>acumulado febrero</v>
      </c>
      <c r="K186" s="311"/>
      <c r="L186" s="311"/>
      <c r="M186" s="311"/>
      <c r="N186" s="311"/>
      <c r="O186" s="311"/>
      <c r="P186" s="312"/>
    </row>
    <row r="187" spans="1:16" x14ac:dyDescent="0.25">
      <c r="A187" s="4"/>
      <c r="B187" s="73">
        <f>B$6</f>
        <v>2023</v>
      </c>
      <c r="C187" s="2">
        <f>C$6</f>
        <v>2024</v>
      </c>
      <c r="D187" s="2">
        <f>D$6</f>
        <v>2025</v>
      </c>
      <c r="E187" s="2">
        <f>E$6</f>
        <v>2026</v>
      </c>
      <c r="F187" s="6" t="str">
        <f>CONCATENATE("var ",RIGHT(E187,2),"/",RIGHT(D187,2))</f>
        <v>var 26/25</v>
      </c>
      <c r="G187" s="74" t="str">
        <f>CONCATENATE("dif ",RIGHT(E187,2),"-",RIGHT(D187,2))</f>
        <v>dif 26-25</v>
      </c>
      <c r="H187" s="2"/>
      <c r="I187" s="72"/>
      <c r="J187" s="73">
        <f>J$6</f>
        <v>2023</v>
      </c>
      <c r="K187" s="2">
        <f>K$6</f>
        <v>2024</v>
      </c>
      <c r="L187" s="2">
        <f>L$6</f>
        <v>2025</v>
      </c>
      <c r="M187" s="2">
        <f>M$6</f>
        <v>2026</v>
      </c>
      <c r="N187" s="6" t="str">
        <f>CONCATENATE("var ",RIGHT(M187,2),"/",RIGHT(L187,2))</f>
        <v>var 26/25</v>
      </c>
      <c r="O187" s="74" t="str">
        <f>CONCATENATE("dif ",RIGHT(M187,2),"-",RIGHT(L187,2))</f>
        <v>dif 26-25</v>
      </c>
      <c r="P187" s="2"/>
    </row>
    <row r="188" spans="1:16" x14ac:dyDescent="0.25">
      <c r="A188" s="75" t="s">
        <v>48</v>
      </c>
      <c r="B188" s="76">
        <f t="shared" ref="B188:E198" si="50">B123/B58</f>
        <v>6.8088718190707382</v>
      </c>
      <c r="C188" s="108">
        <f t="shared" si="50"/>
        <v>6.7620859172398244</v>
      </c>
      <c r="D188" s="108">
        <f>D123/D58</f>
        <v>6.628570835744438</v>
      </c>
      <c r="E188" s="76">
        <f>E123/E58</f>
        <v>6.5405096942751069</v>
      </c>
      <c r="F188" s="78">
        <f t="shared" ref="F188:F198" si="51">E188/D188-1</f>
        <v>-1.3285087185681554E-2</v>
      </c>
      <c r="G188" s="77">
        <f t="shared" ref="G188:G198" si="52">E188-D188</f>
        <v>-8.8061141469331083E-2</v>
      </c>
      <c r="H188" s="108"/>
      <c r="I188" s="79"/>
      <c r="J188" s="76">
        <f t="shared" ref="J188:M198" si="53">J123/J58</f>
        <v>7.0326808295459147</v>
      </c>
      <c r="K188" s="76">
        <f t="shared" si="53"/>
        <v>6.9861518253412571</v>
      </c>
      <c r="L188" s="108">
        <f>L123/L58</f>
        <v>6.8845949459192095</v>
      </c>
      <c r="M188" s="76">
        <f>M123/M58</f>
        <v>6.7040436881750747</v>
      </c>
      <c r="N188" s="78">
        <f t="shared" ref="N188:N198" si="54">M188/L188-1</f>
        <v>-2.6225400210531657E-2</v>
      </c>
      <c r="O188" s="82">
        <f t="shared" ref="O188:O198" si="55">M188-L188</f>
        <v>-0.18055125774413483</v>
      </c>
      <c r="P188" s="76"/>
    </row>
    <row r="189" spans="1:16" x14ac:dyDescent="0.25">
      <c r="A189" s="118" t="s">
        <v>49</v>
      </c>
      <c r="B189" s="119">
        <f t="shared" si="50"/>
        <v>7.327375365571652</v>
      </c>
      <c r="C189" s="119">
        <f t="shared" si="50"/>
        <v>7.2083939787951126</v>
      </c>
      <c r="D189" s="120">
        <f>D124/D59</f>
        <v>7.1697545472986679</v>
      </c>
      <c r="E189" s="119">
        <f>E124/E59</f>
        <v>7.2247930634740927</v>
      </c>
      <c r="F189" s="121">
        <f t="shared" si="51"/>
        <v>7.6764854099728996E-3</v>
      </c>
      <c r="G189" s="99">
        <f t="shared" si="52"/>
        <v>5.5038516175424768E-2</v>
      </c>
      <c r="H189" s="120"/>
      <c r="I189" s="88"/>
      <c r="J189" s="119">
        <f t="shared" si="53"/>
        <v>7.6156918976248287</v>
      </c>
      <c r="K189" s="119">
        <f t="shared" si="53"/>
        <v>7.4618269768903227</v>
      </c>
      <c r="L189" s="120">
        <f t="shared" si="53"/>
        <v>7.4167332900139824</v>
      </c>
      <c r="M189" s="119">
        <f t="shared" si="53"/>
        <v>7.3791784840093353</v>
      </c>
      <c r="N189" s="121">
        <f t="shared" si="54"/>
        <v>-5.0635238636950186E-3</v>
      </c>
      <c r="O189" s="99">
        <f t="shared" si="55"/>
        <v>-3.7554806004647112E-2</v>
      </c>
      <c r="P189" s="119"/>
    </row>
    <row r="190" spans="1:16" x14ac:dyDescent="0.25">
      <c r="A190" s="122" t="s">
        <v>50</v>
      </c>
      <c r="B190" s="101">
        <f t="shared" si="50"/>
        <v>7.573860021727854</v>
      </c>
      <c r="C190" s="101">
        <f t="shared" si="50"/>
        <v>7.3477985852502536</v>
      </c>
      <c r="D190" s="102">
        <f t="shared" si="50"/>
        <v>7.0598509811422456</v>
      </c>
      <c r="E190" s="101">
        <f t="shared" si="50"/>
        <v>7.0070537583173085</v>
      </c>
      <c r="F190" s="103">
        <f t="shared" si="51"/>
        <v>-7.4785180262253448E-3</v>
      </c>
      <c r="G190" s="102">
        <f t="shared" si="52"/>
        <v>-5.2797222824937151E-2</v>
      </c>
      <c r="H190" s="102"/>
      <c r="I190" s="88"/>
      <c r="J190" s="101">
        <f t="shared" si="53"/>
        <v>7.7561282427802247</v>
      </c>
      <c r="K190" s="101">
        <f t="shared" si="53"/>
        <v>7.7426380382406856</v>
      </c>
      <c r="L190" s="102">
        <f t="shared" si="53"/>
        <v>7.5446940480925209</v>
      </c>
      <c r="M190" s="101">
        <f t="shared" si="53"/>
        <v>7.2575207920103004</v>
      </c>
      <c r="N190" s="103">
        <f t="shared" si="54"/>
        <v>-3.806294254633491E-2</v>
      </c>
      <c r="O190" s="102">
        <f t="shared" si="55"/>
        <v>-0.28717325608222044</v>
      </c>
      <c r="P190" s="101"/>
    </row>
    <row r="191" spans="1:16" x14ac:dyDescent="0.25">
      <c r="A191" s="122" t="s">
        <v>51</v>
      </c>
      <c r="B191" s="101">
        <f t="shared" si="50"/>
        <v>3.5846256092157733</v>
      </c>
      <c r="C191" s="101">
        <f t="shared" si="50"/>
        <v>3.9109201425277718</v>
      </c>
      <c r="D191" s="102">
        <f t="shared" si="50"/>
        <v>4.5115577889447236</v>
      </c>
      <c r="E191" s="101">
        <f t="shared" si="50"/>
        <v>3.8677237638222408</v>
      </c>
      <c r="F191" s="103">
        <f t="shared" si="51"/>
        <v>-0.14270769770480518</v>
      </c>
      <c r="G191" s="102">
        <f t="shared" si="52"/>
        <v>-0.64383402512248278</v>
      </c>
      <c r="H191" s="102"/>
      <c r="I191" s="88"/>
      <c r="J191" s="101">
        <f t="shared" si="53"/>
        <v>2.9888888888888889</v>
      </c>
      <c r="K191" s="101">
        <f t="shared" si="53"/>
        <v>3.617649843764795</v>
      </c>
      <c r="L191" s="102">
        <f t="shared" si="53"/>
        <v>4.537897310513447</v>
      </c>
      <c r="M191" s="101">
        <f t="shared" si="53"/>
        <v>3.8433621858379392</v>
      </c>
      <c r="N191" s="103">
        <f t="shared" si="54"/>
        <v>-0.15305219072860066</v>
      </c>
      <c r="O191" s="102">
        <f t="shared" si="55"/>
        <v>-0.69453512467550782</v>
      </c>
      <c r="P191" s="101"/>
    </row>
    <row r="192" spans="1:16" x14ac:dyDescent="0.25">
      <c r="A192" s="122" t="s">
        <v>52</v>
      </c>
      <c r="B192" s="101">
        <f t="shared" si="50"/>
        <v>7.1207352712306973</v>
      </c>
      <c r="C192" s="101">
        <f t="shared" si="50"/>
        <v>7.130149994765886</v>
      </c>
      <c r="D192" s="102">
        <f t="shared" si="50"/>
        <v>6.9672563150615128</v>
      </c>
      <c r="E192" s="101">
        <f t="shared" si="50"/>
        <v>6.6588821869134778</v>
      </c>
      <c r="F192" s="103">
        <f t="shared" si="51"/>
        <v>-4.426048277876693E-2</v>
      </c>
      <c r="G192" s="102">
        <f t="shared" si="52"/>
        <v>-0.308374128148035</v>
      </c>
      <c r="H192" s="102"/>
      <c r="I192" s="88"/>
      <c r="J192" s="101">
        <f t="shared" si="53"/>
        <v>7.390189709711068</v>
      </c>
      <c r="K192" s="101">
        <f t="shared" si="53"/>
        <v>7.2944070040315303</v>
      </c>
      <c r="L192" s="102">
        <f t="shared" si="53"/>
        <v>7.2597188560349002</v>
      </c>
      <c r="M192" s="101">
        <f t="shared" si="53"/>
        <v>6.936060664178334</v>
      </c>
      <c r="N192" s="103">
        <f t="shared" si="54"/>
        <v>-4.4582744631703419E-2</v>
      </c>
      <c r="O192" s="102">
        <f t="shared" si="55"/>
        <v>-0.32365819185656619</v>
      </c>
      <c r="P192" s="101"/>
    </row>
    <row r="193" spans="1:16" x14ac:dyDescent="0.25">
      <c r="A193" s="122" t="s">
        <v>53</v>
      </c>
      <c r="B193" s="101">
        <f t="shared" si="50"/>
        <v>5.2671606864274567</v>
      </c>
      <c r="C193" s="101">
        <f t="shared" si="50"/>
        <v>6.3012135381874863</v>
      </c>
      <c r="D193" s="102">
        <f t="shared" si="50"/>
        <v>5.9382620774810926</v>
      </c>
      <c r="E193" s="101">
        <f t="shared" si="50"/>
        <v>5.4357837284666557</v>
      </c>
      <c r="F193" s="103">
        <f t="shared" si="51"/>
        <v>-8.461707187359091E-2</v>
      </c>
      <c r="G193" s="102">
        <f t="shared" si="52"/>
        <v>-0.50247834901443689</v>
      </c>
      <c r="H193" s="102"/>
      <c r="I193" s="88"/>
      <c r="J193" s="101">
        <f t="shared" si="53"/>
        <v>5.7244508382670283</v>
      </c>
      <c r="K193" s="101">
        <f t="shared" si="53"/>
        <v>6.4840872925664925</v>
      </c>
      <c r="L193" s="102">
        <f t="shared" si="53"/>
        <v>5.7852071154376894</v>
      </c>
      <c r="M193" s="101">
        <f t="shared" si="53"/>
        <v>5.698638470451912</v>
      </c>
      <c r="N193" s="103">
        <f t="shared" si="54"/>
        <v>-1.4963793561473593E-2</v>
      </c>
      <c r="O193" s="102">
        <f t="shared" si="55"/>
        <v>-8.6568644985777432E-2</v>
      </c>
      <c r="P193" s="101"/>
    </row>
    <row r="194" spans="1:16" x14ac:dyDescent="0.25">
      <c r="A194" s="122" t="s">
        <v>54</v>
      </c>
      <c r="B194" s="101">
        <f t="shared" si="50"/>
        <v>2.2917233809001099</v>
      </c>
      <c r="C194" s="101">
        <f t="shared" si="50"/>
        <v>2.4732375690607733</v>
      </c>
      <c r="D194" s="102">
        <f t="shared" si="50"/>
        <v>2.1117708416914067</v>
      </c>
      <c r="E194" s="101">
        <f t="shared" si="50"/>
        <v>2.0968158811070827</v>
      </c>
      <c r="F194" s="103">
        <f t="shared" si="51"/>
        <v>-7.0817156336649978E-3</v>
      </c>
      <c r="G194" s="102">
        <f t="shared" si="52"/>
        <v>-1.4954960584323995E-2</v>
      </c>
      <c r="H194" s="102"/>
      <c r="I194" s="88"/>
      <c r="J194" s="101">
        <f t="shared" si="53"/>
        <v>2.4097102449120387</v>
      </c>
      <c r="K194" s="101">
        <f t="shared" si="53"/>
        <v>2.5570956808898933</v>
      </c>
      <c r="L194" s="102">
        <f t="shared" si="53"/>
        <v>2.2152115974802133</v>
      </c>
      <c r="M194" s="101">
        <f t="shared" si="53"/>
        <v>2.1275166592625498</v>
      </c>
      <c r="N194" s="103">
        <f t="shared" si="54"/>
        <v>-3.9587612450844856E-2</v>
      </c>
      <c r="O194" s="102">
        <f t="shared" si="55"/>
        <v>-8.7694938217663498E-2</v>
      </c>
      <c r="P194" s="101"/>
    </row>
    <row r="195" spans="1:16" x14ac:dyDescent="0.25">
      <c r="A195" s="122" t="s">
        <v>55</v>
      </c>
      <c r="B195" s="101">
        <f t="shared" si="50"/>
        <v>2.7041745730550284</v>
      </c>
      <c r="C195" s="101">
        <f t="shared" si="50"/>
        <v>3.1517801374141161</v>
      </c>
      <c r="D195" s="102">
        <f t="shared" si="50"/>
        <v>3.1261325703385787</v>
      </c>
      <c r="E195" s="101">
        <f t="shared" si="50"/>
        <v>3.129316338354577</v>
      </c>
      <c r="F195" s="103">
        <f t="shared" si="51"/>
        <v>1.0184366607501882E-3</v>
      </c>
      <c r="G195" s="102">
        <f t="shared" si="52"/>
        <v>3.1837680159982895E-3</v>
      </c>
      <c r="H195" s="102"/>
      <c r="I195" s="88"/>
      <c r="J195" s="101">
        <f t="shared" si="53"/>
        <v>2.6833020637898688</v>
      </c>
      <c r="K195" s="101">
        <f t="shared" si="53"/>
        <v>2.9659680638722556</v>
      </c>
      <c r="L195" s="102">
        <f t="shared" si="53"/>
        <v>2.8791162546028408</v>
      </c>
      <c r="M195" s="101">
        <f t="shared" si="53"/>
        <v>2.9408355205599301</v>
      </c>
      <c r="N195" s="103">
        <f t="shared" si="54"/>
        <v>2.1436878715272112E-2</v>
      </c>
      <c r="O195" s="102">
        <f t="shared" si="55"/>
        <v>6.171926595708932E-2</v>
      </c>
      <c r="P195" s="101"/>
    </row>
    <row r="196" spans="1:16" x14ac:dyDescent="0.25">
      <c r="A196" s="122" t="s">
        <v>56</v>
      </c>
      <c r="B196" s="101">
        <f t="shared" si="50"/>
        <v>6.7735424066533829</v>
      </c>
      <c r="C196" s="101">
        <f t="shared" si="50"/>
        <v>6.9712386605911121</v>
      </c>
      <c r="D196" s="102">
        <f t="shared" si="50"/>
        <v>7.2220742967575688</v>
      </c>
      <c r="E196" s="101">
        <f t="shared" si="50"/>
        <v>7.6326716445091964</v>
      </c>
      <c r="F196" s="103">
        <f t="shared" si="51"/>
        <v>5.6853104922497177E-2</v>
      </c>
      <c r="G196" s="102">
        <f t="shared" si="52"/>
        <v>0.41059734775162759</v>
      </c>
      <c r="H196" s="102"/>
      <c r="I196" s="88"/>
      <c r="J196" s="101">
        <f t="shared" si="53"/>
        <v>7.0276900122871684</v>
      </c>
      <c r="K196" s="101">
        <f t="shared" si="53"/>
        <v>7.2710407335866361</v>
      </c>
      <c r="L196" s="102">
        <f t="shared" si="53"/>
        <v>7.3802195883264572</v>
      </c>
      <c r="M196" s="101">
        <f t="shared" si="53"/>
        <v>7.4464117865652391</v>
      </c>
      <c r="N196" s="103">
        <f t="shared" si="54"/>
        <v>8.9688656884248097E-3</v>
      </c>
      <c r="O196" s="102">
        <f t="shared" si="55"/>
        <v>6.6192198238781863E-2</v>
      </c>
      <c r="P196" s="101"/>
    </row>
    <row r="197" spans="1:16" x14ac:dyDescent="0.25">
      <c r="A197" s="123" t="s">
        <v>57</v>
      </c>
      <c r="B197" s="101">
        <f t="shared" si="50"/>
        <v>6.3448800913589647</v>
      </c>
      <c r="C197" s="102">
        <f t="shared" si="50"/>
        <v>5.967058630720695</v>
      </c>
      <c r="D197" s="102">
        <f t="shared" si="50"/>
        <v>5.8275534140620051</v>
      </c>
      <c r="E197" s="124">
        <f t="shared" si="50"/>
        <v>5.8100616643262715</v>
      </c>
      <c r="F197" s="125">
        <f t="shared" si="51"/>
        <v>-3.0015597443561193E-3</v>
      </c>
      <c r="G197" s="102">
        <f t="shared" si="52"/>
        <v>-1.7491749735733642E-2</v>
      </c>
      <c r="H197" s="102"/>
      <c r="I197" s="88"/>
      <c r="J197" s="101">
        <f t="shared" si="53"/>
        <v>6.5175308234258038</v>
      </c>
      <c r="K197" s="102">
        <f t="shared" si="53"/>
        <v>5.8420045716557345</v>
      </c>
      <c r="L197" s="102">
        <f t="shared" si="53"/>
        <v>5.9730702529367496</v>
      </c>
      <c r="M197" s="124">
        <f t="shared" si="53"/>
        <v>5.8152332023150013</v>
      </c>
      <c r="N197" s="125">
        <f t="shared" si="54"/>
        <v>-2.6424777197982086E-2</v>
      </c>
      <c r="O197" s="102">
        <f t="shared" si="55"/>
        <v>-0.15783705062174835</v>
      </c>
      <c r="P197" s="124"/>
    </row>
    <row r="198" spans="1:16" x14ac:dyDescent="0.25">
      <c r="A198" s="126" t="s">
        <v>58</v>
      </c>
      <c r="B198" s="104">
        <f t="shared" si="50"/>
        <v>7.6056160938809727</v>
      </c>
      <c r="C198" s="104">
        <f t="shared" si="50"/>
        <v>5.9900506351603449</v>
      </c>
      <c r="D198" s="127">
        <f t="shared" si="50"/>
        <v>6.1582134746404238</v>
      </c>
      <c r="E198" s="104">
        <f t="shared" si="50"/>
        <v>5.9242828939728254</v>
      </c>
      <c r="F198" s="106">
        <f t="shared" si="51"/>
        <v>-3.7986760548481602E-2</v>
      </c>
      <c r="G198" s="102">
        <f t="shared" si="52"/>
        <v>-0.23393058066759842</v>
      </c>
      <c r="H198" s="127"/>
      <c r="I198" s="88"/>
      <c r="J198" s="104">
        <f t="shared" si="53"/>
        <v>7.8678398183507072</v>
      </c>
      <c r="K198" s="104">
        <f t="shared" si="53"/>
        <v>6.1479751485193415</v>
      </c>
      <c r="L198" s="127">
        <f t="shared" si="53"/>
        <v>6.1074782270228187</v>
      </c>
      <c r="M198" s="104">
        <f t="shared" si="53"/>
        <v>6.0369314877282774</v>
      </c>
      <c r="N198" s="106">
        <f t="shared" si="54"/>
        <v>-1.1550878557766153E-2</v>
      </c>
      <c r="O198" s="102">
        <f t="shared" si="55"/>
        <v>-7.0546739294541361E-2</v>
      </c>
      <c r="P198" s="104"/>
    </row>
    <row r="199" spans="1:16" ht="21" x14ac:dyDescent="0.35">
      <c r="A199" s="322" t="s">
        <v>66</v>
      </c>
      <c r="B199" s="322"/>
      <c r="C199" s="322"/>
      <c r="D199" s="322"/>
      <c r="E199" s="322"/>
      <c r="F199" s="322"/>
      <c r="G199" s="322"/>
      <c r="H199" s="322"/>
      <c r="I199" s="322"/>
      <c r="J199" s="322"/>
      <c r="K199" s="322"/>
      <c r="L199" s="322"/>
      <c r="M199" s="322"/>
      <c r="N199" s="322"/>
      <c r="O199" s="322"/>
      <c r="P199" s="322"/>
    </row>
    <row r="200" spans="1:16" x14ac:dyDescent="0.25">
      <c r="A200" s="46"/>
      <c r="B200" s="310" t="s">
        <v>114</v>
      </c>
      <c r="C200" s="311"/>
      <c r="D200" s="311"/>
      <c r="E200" s="311"/>
      <c r="F200" s="311"/>
      <c r="G200" s="311"/>
      <c r="H200" s="312"/>
      <c r="I200" s="128"/>
      <c r="J200" s="310" t="str">
        <f>J$5</f>
        <v>acumulado febrero</v>
      </c>
      <c r="K200" s="311"/>
      <c r="L200" s="311"/>
      <c r="M200" s="311"/>
      <c r="N200" s="311"/>
      <c r="O200" s="311"/>
      <c r="P200" s="312"/>
    </row>
    <row r="201" spans="1:16" x14ac:dyDescent="0.25">
      <c r="A201" s="4"/>
      <c r="B201" s="6">
        <f>B$6</f>
        <v>2023</v>
      </c>
      <c r="C201" s="6">
        <f>C$6</f>
        <v>2024</v>
      </c>
      <c r="D201" s="6">
        <f>D$6</f>
        <v>2025</v>
      </c>
      <c r="E201" s="6">
        <f>E$6</f>
        <v>2026</v>
      </c>
      <c r="F201" s="6" t="str">
        <f>CONCATENATE("var ",RIGHT(E201,2),"/",RIGHT(D201,2))</f>
        <v>var 26/25</v>
      </c>
      <c r="G201" s="6" t="str">
        <f>CONCATENATE("dif ",RIGHT(E201,2),"-",RIGHT(D201,2))</f>
        <v>dif 26-25</v>
      </c>
      <c r="H201" s="129"/>
      <c r="I201" s="128"/>
      <c r="J201" s="6">
        <f>J$6</f>
        <v>2023</v>
      </c>
      <c r="K201" s="6">
        <f>K$6</f>
        <v>2024</v>
      </c>
      <c r="L201" s="6">
        <f>L$6</f>
        <v>2025</v>
      </c>
      <c r="M201" s="6">
        <f>M$6</f>
        <v>2026</v>
      </c>
      <c r="N201" s="6" t="str">
        <f>CONCATENATE("var ",RIGHT(M201,2),"/",RIGHT(L201,2))</f>
        <v>var 26/25</v>
      </c>
      <c r="O201" s="6" t="str">
        <f>CONCATENATE("dif ",RIGHT(M201,2),"-",RIGHT(L201,2))</f>
        <v>dif 26-25</v>
      </c>
      <c r="P201" s="129"/>
    </row>
    <row r="202" spans="1:16" x14ac:dyDescent="0.25">
      <c r="A202" s="130" t="s">
        <v>4</v>
      </c>
      <c r="B202" s="131">
        <v>0.79590000000000005</v>
      </c>
      <c r="C202" s="131">
        <v>0.80989999999999995</v>
      </c>
      <c r="D202" s="131">
        <v>0.81069999999999998</v>
      </c>
      <c r="E202" s="131">
        <v>0.78839999999999999</v>
      </c>
      <c r="F202" s="131">
        <f>E202/D202-1</f>
        <v>-2.7507092635993602E-2</v>
      </c>
      <c r="G202" s="132">
        <f t="shared" ref="G202:G213" si="56">(E202-D202)*100</f>
        <v>-2.2299999999999986</v>
      </c>
      <c r="H202" s="133"/>
      <c r="I202" s="134"/>
      <c r="J202" s="131">
        <v>0.76713900878443608</v>
      </c>
      <c r="K202" s="131">
        <v>0.78708360366412089</v>
      </c>
      <c r="L202" s="131">
        <v>0.7852934158922934</v>
      </c>
      <c r="M202" s="131">
        <v>0.76650698437324205</v>
      </c>
      <c r="N202" s="131">
        <f>M202/L202-1</f>
        <v>-2.3922818068842666E-2</v>
      </c>
      <c r="O202" s="132">
        <f>(M202-L202)*100</f>
        <v>-1.878643151905135</v>
      </c>
      <c r="P202" s="133"/>
    </row>
    <row r="203" spans="1:16" x14ac:dyDescent="0.25">
      <c r="A203" s="135" t="s">
        <v>5</v>
      </c>
      <c r="B203" s="131">
        <v>0.84329999999999994</v>
      </c>
      <c r="C203" s="131">
        <v>0.84349999999999992</v>
      </c>
      <c r="D203" s="131">
        <v>0.8377</v>
      </c>
      <c r="E203" s="131">
        <v>0.81480000000000008</v>
      </c>
      <c r="F203" s="136">
        <f t="shared" ref="F203:F213" si="57">E203/D203-1</f>
        <v>-2.7336755401695001E-2</v>
      </c>
      <c r="G203" s="137">
        <f t="shared" si="56"/>
        <v>-2.289999999999992</v>
      </c>
      <c r="H203" s="138"/>
      <c r="I203" s="134"/>
      <c r="J203" s="136">
        <v>0.81592619316626391</v>
      </c>
      <c r="K203" s="136">
        <v>0.81786804537319691</v>
      </c>
      <c r="L203" s="136">
        <v>0.81521503808749152</v>
      </c>
      <c r="M203" s="136">
        <v>0.78969555789023926</v>
      </c>
      <c r="N203" s="136">
        <f t="shared" ref="N203:N213" si="58">M203/L203-1</f>
        <v>-3.1303986071112511E-2</v>
      </c>
      <c r="O203" s="137">
        <f>(M203-L203)*100</f>
        <v>-2.5519480197252253</v>
      </c>
      <c r="P203" s="138"/>
    </row>
    <row r="204" spans="1:16" x14ac:dyDescent="0.25">
      <c r="A204" s="139" t="s">
        <v>6</v>
      </c>
      <c r="B204" s="140">
        <v>0.89610000000000001</v>
      </c>
      <c r="C204" s="140">
        <v>0.89090000000000003</v>
      </c>
      <c r="D204" s="140">
        <v>0.82129999999999992</v>
      </c>
      <c r="E204" s="140">
        <v>0.77500000000000002</v>
      </c>
      <c r="F204" s="140">
        <f t="shared" si="57"/>
        <v>-5.6374041154267474E-2</v>
      </c>
      <c r="G204" s="141">
        <f t="shared" si="56"/>
        <v>-4.6299999999999901</v>
      </c>
      <c r="H204" s="142"/>
      <c r="I204" s="143"/>
      <c r="J204" s="140">
        <v>0.81918362812987844</v>
      </c>
      <c r="K204" s="140">
        <v>0.81257944209765198</v>
      </c>
      <c r="L204" s="140">
        <v>0.76447055625985472</v>
      </c>
      <c r="M204" s="140">
        <v>0.74672330956885447</v>
      </c>
      <c r="N204" s="140">
        <f>M204/L204-1</f>
        <v>-2.3215082053425373E-2</v>
      </c>
      <c r="O204" s="141">
        <f t="shared" ref="O204:O213" si="59">(M204-L204)*100</f>
        <v>-1.7747246691000251</v>
      </c>
      <c r="P204" s="142"/>
    </row>
    <row r="205" spans="1:16" x14ac:dyDescent="0.25">
      <c r="A205" s="20" t="s">
        <v>7</v>
      </c>
      <c r="B205" s="22">
        <v>0.86599999999999999</v>
      </c>
      <c r="C205" s="22">
        <v>0.86239999999999994</v>
      </c>
      <c r="D205" s="22">
        <v>0.87329999999999997</v>
      </c>
      <c r="E205" s="22">
        <v>0.85140000000000005</v>
      </c>
      <c r="F205" s="22">
        <f t="shared" si="57"/>
        <v>-2.5077293026451342E-2</v>
      </c>
      <c r="G205" s="144">
        <f t="shared" si="56"/>
        <v>-2.189999999999992</v>
      </c>
      <c r="H205" s="145"/>
      <c r="I205" s="143"/>
      <c r="J205" s="22">
        <v>0.85692685175418826</v>
      </c>
      <c r="K205" s="22">
        <v>0.85484819830330161</v>
      </c>
      <c r="L205" s="22">
        <v>0.85537666846930627</v>
      </c>
      <c r="M205" s="22">
        <v>0.82182303103569521</v>
      </c>
      <c r="N205" s="22">
        <f t="shared" si="58"/>
        <v>-3.922673913196062E-2</v>
      </c>
      <c r="O205" s="144">
        <f>(M205-L205)*100</f>
        <v>-3.3553637433611061</v>
      </c>
      <c r="P205" s="145"/>
    </row>
    <row r="206" spans="1:16" x14ac:dyDescent="0.25">
      <c r="A206" s="20" t="s">
        <v>8</v>
      </c>
      <c r="B206" s="22">
        <v>0.73430000000000006</v>
      </c>
      <c r="C206" s="22">
        <v>0.74180000000000001</v>
      </c>
      <c r="D206" s="22">
        <v>0.74860000000000004</v>
      </c>
      <c r="E206" s="22">
        <v>0.75390000000000001</v>
      </c>
      <c r="F206" s="22">
        <f>E206/D206-1</f>
        <v>7.0798824472348976E-3</v>
      </c>
      <c r="G206" s="144">
        <f t="shared" si="56"/>
        <v>0.52999999999999714</v>
      </c>
      <c r="H206" s="145"/>
      <c r="I206" s="143"/>
      <c r="J206" s="22">
        <v>0.69257862961102334</v>
      </c>
      <c r="K206" s="22">
        <v>0.70471067816011401</v>
      </c>
      <c r="L206" s="22">
        <v>0.75049194001083552</v>
      </c>
      <c r="M206" s="22">
        <v>0.74407678138731037</v>
      </c>
      <c r="N206" s="22">
        <f t="shared" si="58"/>
        <v>-8.5479380677060401E-3</v>
      </c>
      <c r="O206" s="144">
        <f t="shared" si="59"/>
        <v>-0.64151586235251523</v>
      </c>
      <c r="P206" s="145"/>
    </row>
    <row r="207" spans="1:16" x14ac:dyDescent="0.25">
      <c r="A207" s="20" t="s">
        <v>9</v>
      </c>
      <c r="B207" s="22">
        <v>0.62419999999999998</v>
      </c>
      <c r="C207" s="22">
        <v>0.6762999999999999</v>
      </c>
      <c r="D207" s="22">
        <v>0.6654000000000001</v>
      </c>
      <c r="E207" s="22">
        <v>0.67120000000000002</v>
      </c>
      <c r="F207" s="22">
        <f t="shared" si="57"/>
        <v>8.7165614667867874E-3</v>
      </c>
      <c r="G207" s="144">
        <f t="shared" si="56"/>
        <v>0.57999999999999163</v>
      </c>
      <c r="H207" s="145"/>
      <c r="I207" s="143"/>
      <c r="J207" s="22">
        <v>0.62558076189735012</v>
      </c>
      <c r="K207" s="22">
        <v>0.66265736508700179</v>
      </c>
      <c r="L207" s="22">
        <v>0.65017888074077668</v>
      </c>
      <c r="M207" s="22">
        <v>0.65378613536773744</v>
      </c>
      <c r="N207" s="22">
        <f t="shared" si="58"/>
        <v>5.54809566076786E-3</v>
      </c>
      <c r="O207" s="144">
        <f t="shared" si="59"/>
        <v>0.36072546269607653</v>
      </c>
      <c r="P207" s="145"/>
    </row>
    <row r="208" spans="1:16" x14ac:dyDescent="0.25">
      <c r="A208" s="146" t="s">
        <v>10</v>
      </c>
      <c r="B208" s="147">
        <v>0.75580000000000003</v>
      </c>
      <c r="C208" s="147">
        <v>0.68019999999999992</v>
      </c>
      <c r="D208" s="147">
        <v>0.67459999999999998</v>
      </c>
      <c r="E208" s="147">
        <v>0.66299999999999992</v>
      </c>
      <c r="F208" s="147">
        <f t="shared" si="57"/>
        <v>-1.7195375037059035E-2</v>
      </c>
      <c r="G208" s="148">
        <f t="shared" si="56"/>
        <v>-1.1600000000000055</v>
      </c>
      <c r="H208" s="149"/>
      <c r="I208" s="143"/>
      <c r="J208" s="147">
        <v>0.75341156019122124</v>
      </c>
      <c r="K208" s="147">
        <v>0.69949418310571576</v>
      </c>
      <c r="L208" s="147">
        <v>0.67566376016459295</v>
      </c>
      <c r="M208" s="147">
        <v>0.66377717453292884</v>
      </c>
      <c r="N208" s="147">
        <f t="shared" si="58"/>
        <v>-1.7592456977074677E-2</v>
      </c>
      <c r="O208" s="148">
        <f t="shared" si="59"/>
        <v>-1.1886585631664115</v>
      </c>
      <c r="P208" s="149"/>
    </row>
    <row r="209" spans="1:16" x14ac:dyDescent="0.25">
      <c r="A209" s="135" t="s">
        <v>11</v>
      </c>
      <c r="B209" s="131">
        <v>0.68030000000000002</v>
      </c>
      <c r="C209" s="131">
        <v>0.72540000000000004</v>
      </c>
      <c r="D209" s="131">
        <v>0.74269999999999992</v>
      </c>
      <c r="E209" s="131">
        <v>0.72019999999999995</v>
      </c>
      <c r="F209" s="136">
        <f t="shared" si="57"/>
        <v>-3.0294870068668378E-2</v>
      </c>
      <c r="G209" s="137">
        <f t="shared" si="56"/>
        <v>-2.2499999999999964</v>
      </c>
      <c r="H209" s="138"/>
      <c r="I209" s="134"/>
      <c r="J209" s="136">
        <v>0.6467730719990642</v>
      </c>
      <c r="K209" s="136">
        <v>0.7094681950991969</v>
      </c>
      <c r="L209" s="136">
        <v>0.70953073314417736</v>
      </c>
      <c r="M209" s="136">
        <v>0.70704635173929831</v>
      </c>
      <c r="N209" s="136">
        <f t="shared" si="58"/>
        <v>-3.5014429803059688E-3</v>
      </c>
      <c r="O209" s="137">
        <f t="shared" si="59"/>
        <v>-0.24843814048790547</v>
      </c>
      <c r="P209" s="138"/>
    </row>
    <row r="210" spans="1:16" x14ac:dyDescent="0.25">
      <c r="A210" s="26" t="s">
        <v>12</v>
      </c>
      <c r="B210" s="140">
        <v>0.70290000000000008</v>
      </c>
      <c r="C210" s="140">
        <v>0.89069999999999994</v>
      </c>
      <c r="D210" s="140">
        <v>0.92110000000000003</v>
      </c>
      <c r="E210" s="140">
        <v>0.93069999999999997</v>
      </c>
      <c r="F210" s="140">
        <f t="shared" si="57"/>
        <v>1.0422321137770085E-2</v>
      </c>
      <c r="G210" s="141">
        <f t="shared" si="56"/>
        <v>0.95999999999999419</v>
      </c>
      <c r="H210" s="142"/>
      <c r="I210" s="143"/>
      <c r="J210" s="140">
        <v>0.6808723569489924</v>
      </c>
      <c r="K210" s="140">
        <v>0.87260273972602742</v>
      </c>
      <c r="L210" s="140">
        <v>0.89651083097821482</v>
      </c>
      <c r="M210" s="140">
        <v>0.90454261930247426</v>
      </c>
      <c r="N210" s="140">
        <f t="shared" si="58"/>
        <v>8.9589417625837164E-3</v>
      </c>
      <c r="O210" s="141">
        <f t="shared" si="59"/>
        <v>0.80317883242594368</v>
      </c>
      <c r="P210" s="142"/>
    </row>
    <row r="211" spans="1:16" x14ac:dyDescent="0.25">
      <c r="A211" s="20" t="s">
        <v>8</v>
      </c>
      <c r="B211" s="22">
        <v>0.69200000000000006</v>
      </c>
      <c r="C211" s="22">
        <v>0.72109999999999996</v>
      </c>
      <c r="D211" s="22">
        <v>0.74580000000000002</v>
      </c>
      <c r="E211" s="22">
        <v>0.72770000000000001</v>
      </c>
      <c r="F211" s="22">
        <f t="shared" si="57"/>
        <v>-2.4269241083400339E-2</v>
      </c>
      <c r="G211" s="144">
        <f t="shared" si="56"/>
        <v>-1.8100000000000005</v>
      </c>
      <c r="H211" s="145"/>
      <c r="I211" s="143"/>
      <c r="J211" s="22">
        <v>0.64650777341552146</v>
      </c>
      <c r="K211" s="22">
        <v>0.71233688373976145</v>
      </c>
      <c r="L211" s="22">
        <v>0.70524014028722026</v>
      </c>
      <c r="M211" s="22">
        <v>0.71452052027948132</v>
      </c>
      <c r="N211" s="22">
        <f t="shared" si="58"/>
        <v>1.3159177225053442E-2</v>
      </c>
      <c r="O211" s="144">
        <f t="shared" si="59"/>
        <v>0.92803799922610564</v>
      </c>
      <c r="P211" s="145"/>
    </row>
    <row r="212" spans="1:16" x14ac:dyDescent="0.25">
      <c r="A212" s="20" t="s">
        <v>9</v>
      </c>
      <c r="B212" s="22">
        <v>0.63880000000000003</v>
      </c>
      <c r="C212" s="22">
        <v>0.69530000000000003</v>
      </c>
      <c r="D212" s="22">
        <v>0.67519999999999991</v>
      </c>
      <c r="E212" s="22">
        <v>0.63180000000000003</v>
      </c>
      <c r="F212" s="22">
        <f t="shared" si="57"/>
        <v>-6.4277251184833961E-2</v>
      </c>
      <c r="G212" s="144">
        <f t="shared" si="56"/>
        <v>-4.3399999999999883</v>
      </c>
      <c r="H212" s="145"/>
      <c r="I212" s="143"/>
      <c r="J212" s="22">
        <v>0.62391602671877133</v>
      </c>
      <c r="K212" s="22">
        <v>0.65877557544757037</v>
      </c>
      <c r="L212" s="22">
        <v>0.65112108663179313</v>
      </c>
      <c r="M212" s="22">
        <v>0.62239655554247608</v>
      </c>
      <c r="N212" s="22">
        <f t="shared" si="58"/>
        <v>-4.4115498144757015E-2</v>
      </c>
      <c r="O212" s="144">
        <f t="shared" si="59"/>
        <v>-2.8724531089317051</v>
      </c>
      <c r="P212" s="145"/>
    </row>
    <row r="213" spans="1:16" x14ac:dyDescent="0.25">
      <c r="A213" s="27" t="s">
        <v>10</v>
      </c>
      <c r="B213" s="71">
        <v>0.70530000000000004</v>
      </c>
      <c r="C213" s="71">
        <v>0.73239999999999994</v>
      </c>
      <c r="D213" s="71">
        <v>0.78</v>
      </c>
      <c r="E213" s="71">
        <v>0.75439999999999996</v>
      </c>
      <c r="F213" s="71">
        <f t="shared" si="57"/>
        <v>-3.2820512820512904E-2</v>
      </c>
      <c r="G213" s="150">
        <f t="shared" si="56"/>
        <v>-2.5600000000000067</v>
      </c>
      <c r="H213" s="151"/>
      <c r="I213" s="143"/>
      <c r="J213" s="71">
        <v>0.68976599327435562</v>
      </c>
      <c r="K213" s="71">
        <v>0.72977630700341722</v>
      </c>
      <c r="L213" s="71">
        <v>0.76433271128725067</v>
      </c>
      <c r="M213" s="71">
        <v>0.7405450682739193</v>
      </c>
      <c r="N213" s="71">
        <f t="shared" si="58"/>
        <v>-3.1122105154009927E-2</v>
      </c>
      <c r="O213" s="150">
        <f t="shared" si="59"/>
        <v>-2.3787643013331361</v>
      </c>
      <c r="P213" s="151"/>
    </row>
    <row r="214" spans="1:16" x14ac:dyDescent="0.25">
      <c r="A214" s="317" t="s">
        <v>13</v>
      </c>
      <c r="B214" s="318"/>
      <c r="C214" s="318"/>
      <c r="D214" s="318"/>
      <c r="E214" s="318"/>
      <c r="F214" s="318"/>
      <c r="G214" s="318"/>
      <c r="H214" s="318"/>
      <c r="I214" s="318"/>
      <c r="J214" s="318"/>
      <c r="K214" s="318"/>
      <c r="L214" s="318"/>
      <c r="M214" s="318"/>
      <c r="N214" s="318"/>
      <c r="O214" s="318"/>
      <c r="P214" s="319"/>
    </row>
    <row r="215" spans="1:16" ht="21" x14ac:dyDescent="0.35">
      <c r="A215" s="322" t="s">
        <v>67</v>
      </c>
      <c r="B215" s="322"/>
      <c r="C215" s="322"/>
      <c r="D215" s="322"/>
      <c r="E215" s="322"/>
      <c r="F215" s="322"/>
      <c r="G215" s="322"/>
      <c r="H215" s="322"/>
      <c r="I215" s="322"/>
      <c r="J215" s="322"/>
      <c r="K215" s="322"/>
      <c r="L215" s="322"/>
      <c r="M215" s="322"/>
      <c r="N215" s="322"/>
      <c r="O215" s="322"/>
      <c r="P215" s="322"/>
    </row>
    <row r="216" spans="1:16" x14ac:dyDescent="0.25">
      <c r="A216" s="46"/>
      <c r="B216" s="310" t="s">
        <v>114</v>
      </c>
      <c r="C216" s="311"/>
      <c r="D216" s="311"/>
      <c r="E216" s="311"/>
      <c r="F216" s="311"/>
      <c r="G216" s="311"/>
      <c r="H216" s="312"/>
      <c r="I216" s="128"/>
      <c r="J216" s="310" t="str">
        <f>J$5</f>
        <v>acumulado febrero</v>
      </c>
      <c r="K216" s="311"/>
      <c r="L216" s="311"/>
      <c r="M216" s="311"/>
      <c r="N216" s="311"/>
      <c r="O216" s="311"/>
      <c r="P216" s="312"/>
    </row>
    <row r="217" spans="1:16" x14ac:dyDescent="0.25">
      <c r="A217" s="1"/>
      <c r="B217" s="6">
        <f>B$6</f>
        <v>2023</v>
      </c>
      <c r="C217" s="6">
        <f>C$6</f>
        <v>2024</v>
      </c>
      <c r="D217" s="6">
        <f>D$6</f>
        <v>2025</v>
      </c>
      <c r="E217" s="6">
        <f>E$6</f>
        <v>2026</v>
      </c>
      <c r="F217" s="6" t="str">
        <f>CONCATENATE("var ",RIGHT(E217,2),"/",RIGHT(D217,2))</f>
        <v>var 26/25</v>
      </c>
      <c r="G217" s="6" t="str">
        <f>CONCATENATE("dif ",RIGHT(E217,2),"-",RIGHT(D217,2))</f>
        <v>dif 26-25</v>
      </c>
      <c r="H217" s="129"/>
      <c r="I217" s="128"/>
      <c r="J217" s="6">
        <f>J$6</f>
        <v>2023</v>
      </c>
      <c r="K217" s="6">
        <f>K$6</f>
        <v>2024</v>
      </c>
      <c r="L217" s="6">
        <f>L$6</f>
        <v>2025</v>
      </c>
      <c r="M217" s="6">
        <f>M$6</f>
        <v>2026</v>
      </c>
      <c r="N217" s="6" t="str">
        <f>CONCATENATE("var ",RIGHT(M217,2),"/",RIGHT(L217,2))</f>
        <v>var 26/25</v>
      </c>
      <c r="O217" s="6" t="str">
        <f>CONCATENATE("dif ",RIGHT(M217,2),"-",RIGHT(L217,2))</f>
        <v>dif 26-25</v>
      </c>
      <c r="P217" s="129"/>
    </row>
    <row r="218" spans="1:16" x14ac:dyDescent="0.25">
      <c r="A218" s="130" t="s">
        <v>48</v>
      </c>
      <c r="B218" s="131">
        <v>0.79590000000000005</v>
      </c>
      <c r="C218" s="131">
        <v>0.80989999999999995</v>
      </c>
      <c r="D218" s="131">
        <v>0.81069999999999998</v>
      </c>
      <c r="E218" s="131">
        <v>0.78839999999999999</v>
      </c>
      <c r="F218" s="131">
        <f>IFERROR(E218/D218-1,"-")</f>
        <v>-2.7507092635993602E-2</v>
      </c>
      <c r="G218" s="132">
        <f t="shared" ref="G218:G228" si="60">IFERROR((E218-D218)*100,"-")</f>
        <v>-2.2299999999999986</v>
      </c>
      <c r="H218" s="133"/>
      <c r="I218" s="134"/>
      <c r="J218" s="131">
        <v>0.76713900878443608</v>
      </c>
      <c r="K218" s="131">
        <v>0.78708360366412089</v>
      </c>
      <c r="L218" s="131">
        <v>0.7852934158922934</v>
      </c>
      <c r="M218" s="131">
        <v>0.76650698437324205</v>
      </c>
      <c r="N218" s="131">
        <f>IFERROR(M218/L218-1,"-")</f>
        <v>-2.3922818068842666E-2</v>
      </c>
      <c r="O218" s="132">
        <f>IFERROR((M218-L218)*100,"-")</f>
        <v>-1.878643151905135</v>
      </c>
      <c r="P218" s="133"/>
    </row>
    <row r="219" spans="1:16" x14ac:dyDescent="0.25">
      <c r="A219" s="139" t="s">
        <v>49</v>
      </c>
      <c r="B219" s="140">
        <v>0.83819999999999995</v>
      </c>
      <c r="C219" s="140">
        <v>0.82450000000000001</v>
      </c>
      <c r="D219" s="140">
        <v>0.84650000000000003</v>
      </c>
      <c r="E219" s="140">
        <v>0.81510000000000005</v>
      </c>
      <c r="F219" s="22">
        <f>IFERROR(E219/D219-1,"-")</f>
        <v>-3.7093916125221504E-2</v>
      </c>
      <c r="G219" s="144">
        <f t="shared" si="60"/>
        <v>-3.1399999999999983</v>
      </c>
      <c r="H219" s="145"/>
      <c r="I219" s="128"/>
      <c r="J219" s="140">
        <v>0.80413505513713834</v>
      </c>
      <c r="K219" s="140">
        <v>0.81538368552400153</v>
      </c>
      <c r="L219" s="140">
        <v>0.81371574544196357</v>
      </c>
      <c r="M219" s="140">
        <v>0.79016210991003133</v>
      </c>
      <c r="N219" s="22">
        <f t="shared" ref="N219:N228" si="61">IFERROR(M219/L219-1,"-")</f>
        <v>-2.8945778257171706E-2</v>
      </c>
      <c r="O219" s="144">
        <f t="shared" ref="O219:O228" si="62">IFERROR((M219-L219)*100,"-")</f>
        <v>-2.3553635531932238</v>
      </c>
      <c r="P219" s="145"/>
    </row>
    <row r="220" spans="1:16" x14ac:dyDescent="0.25">
      <c r="A220" s="20" t="s">
        <v>50</v>
      </c>
      <c r="B220" s="22">
        <v>0.74250000000000005</v>
      </c>
      <c r="C220" s="22">
        <v>0.74719999999999998</v>
      </c>
      <c r="D220" s="22">
        <v>0.76090000000000002</v>
      </c>
      <c r="E220" s="22">
        <v>0.7712</v>
      </c>
      <c r="F220" s="22">
        <f t="shared" ref="F220:F228" si="63">IFERROR(E220/D220-1,"-")</f>
        <v>1.35366013930871E-2</v>
      </c>
      <c r="G220" s="144">
        <f t="shared" si="60"/>
        <v>1.0299999999999976</v>
      </c>
      <c r="H220" s="145"/>
      <c r="I220" s="128"/>
      <c r="J220" s="22">
        <v>0.70323784349690821</v>
      </c>
      <c r="K220" s="22">
        <v>0.72684156135326627</v>
      </c>
      <c r="L220" s="22">
        <v>0.74682054895653494</v>
      </c>
      <c r="M220" s="22">
        <v>0.75288761658426218</v>
      </c>
      <c r="N220" s="22">
        <f t="shared" si="61"/>
        <v>8.123862735437859E-3</v>
      </c>
      <c r="O220" s="144">
        <f t="shared" si="62"/>
        <v>0.60670676277272406</v>
      </c>
      <c r="P220" s="145"/>
    </row>
    <row r="221" spans="1:16" x14ac:dyDescent="0.25">
      <c r="A221" s="20" t="s">
        <v>51</v>
      </c>
      <c r="B221" s="22">
        <v>0.63369999999999993</v>
      </c>
      <c r="C221" s="22">
        <v>0.70550000000000002</v>
      </c>
      <c r="D221" s="22">
        <v>0.70010000000000006</v>
      </c>
      <c r="E221" s="22">
        <v>0.73159999999999992</v>
      </c>
      <c r="F221" s="22">
        <f>IFERROR(E221/D221-1,"-")</f>
        <v>4.4993572346807342E-2</v>
      </c>
      <c r="G221" s="144">
        <f t="shared" si="60"/>
        <v>3.1499999999999861</v>
      </c>
      <c r="H221" s="145"/>
      <c r="I221" s="128"/>
      <c r="J221" s="22">
        <v>0.63490559024680349</v>
      </c>
      <c r="K221" s="22">
        <v>0.69820906432748542</v>
      </c>
      <c r="L221" s="22">
        <v>0.72119014136629411</v>
      </c>
      <c r="M221" s="22">
        <v>0.69021443955426542</v>
      </c>
      <c r="N221" s="22">
        <f t="shared" si="61"/>
        <v>-4.2950811492438401E-2</v>
      </c>
      <c r="O221" s="144">
        <f t="shared" si="62"/>
        <v>-3.0975701812028689</v>
      </c>
      <c r="P221" s="145"/>
    </row>
    <row r="222" spans="1:16" x14ac:dyDescent="0.25">
      <c r="A222" s="20" t="s">
        <v>52</v>
      </c>
      <c r="B222" s="22">
        <v>0.76489999999999991</v>
      </c>
      <c r="C222" s="22">
        <v>0.83169999999999999</v>
      </c>
      <c r="D222" s="22">
        <v>0.83530000000000004</v>
      </c>
      <c r="E222" s="22">
        <v>0.79049999999999998</v>
      </c>
      <c r="F222" s="22">
        <f t="shared" si="63"/>
        <v>-5.3633425116724642E-2</v>
      </c>
      <c r="G222" s="144">
        <f t="shared" si="60"/>
        <v>-4.4800000000000058</v>
      </c>
      <c r="H222" s="145"/>
      <c r="I222" s="128"/>
      <c r="J222" s="22">
        <v>0.77167120497664432</v>
      </c>
      <c r="K222" s="22">
        <v>0.81011865182655651</v>
      </c>
      <c r="L222" s="22">
        <v>0.81911227189197555</v>
      </c>
      <c r="M222" s="22">
        <v>0.77522400266461766</v>
      </c>
      <c r="N222" s="22">
        <f t="shared" si="61"/>
        <v>-5.3580285308124198E-2</v>
      </c>
      <c r="O222" s="144">
        <f>IFERROR((M222-L222)*100,"-")</f>
        <v>-4.388826922735789</v>
      </c>
      <c r="P222" s="145"/>
    </row>
    <row r="223" spans="1:16" x14ac:dyDescent="0.25">
      <c r="A223" s="20" t="s">
        <v>53</v>
      </c>
      <c r="B223" s="22">
        <v>0.80540000000000012</v>
      </c>
      <c r="C223" s="22">
        <v>0.81370000000000009</v>
      </c>
      <c r="D223" s="22">
        <v>0.84770000000000001</v>
      </c>
      <c r="E223" s="22">
        <v>0.73670000000000002</v>
      </c>
      <c r="F223" s="22">
        <f t="shared" si="63"/>
        <v>-0.13094255043057679</v>
      </c>
      <c r="G223" s="144">
        <f t="shared" si="60"/>
        <v>-11.099999999999998</v>
      </c>
      <c r="H223" s="145"/>
      <c r="I223" s="128"/>
      <c r="J223" s="22">
        <v>0.73200810842363329</v>
      </c>
      <c r="K223" s="22">
        <v>0.79281495379056355</v>
      </c>
      <c r="L223" s="22">
        <v>0.80365053308099554</v>
      </c>
      <c r="M223" s="22">
        <v>0.71934982538898951</v>
      </c>
      <c r="N223" s="22">
        <f t="shared" si="61"/>
        <v>-0.104897221145139</v>
      </c>
      <c r="O223" s="144">
        <f t="shared" si="62"/>
        <v>-8.4300707692006043</v>
      </c>
      <c r="P223" s="145"/>
    </row>
    <row r="224" spans="1:16" x14ac:dyDescent="0.25">
      <c r="A224" s="20" t="s">
        <v>54</v>
      </c>
      <c r="B224" s="22">
        <v>0.6581999999999999</v>
      </c>
      <c r="C224" s="22">
        <v>0.69579999999999997</v>
      </c>
      <c r="D224" s="22">
        <v>0.70169999999999999</v>
      </c>
      <c r="E224" s="22">
        <v>0.69420000000000004</v>
      </c>
      <c r="F224" s="22">
        <f t="shared" si="63"/>
        <v>-1.0688328345446751E-2</v>
      </c>
      <c r="G224" s="144">
        <f t="shared" si="60"/>
        <v>-0.74999999999999512</v>
      </c>
      <c r="H224" s="145"/>
      <c r="I224" s="128"/>
      <c r="J224" s="22">
        <v>0.66894091736091166</v>
      </c>
      <c r="K224" s="22">
        <v>0.70740473614617139</v>
      </c>
      <c r="L224" s="22">
        <v>0.69413074699008614</v>
      </c>
      <c r="M224" s="22">
        <v>0.68197016387653153</v>
      </c>
      <c r="N224" s="22">
        <f t="shared" si="61"/>
        <v>-1.7519153511475705E-2</v>
      </c>
      <c r="O224" s="144">
        <f t="shared" si="62"/>
        <v>-1.2160583113554613</v>
      </c>
      <c r="P224" s="145"/>
    </row>
    <row r="225" spans="1:16" x14ac:dyDescent="0.25">
      <c r="A225" s="20" t="s">
        <v>55</v>
      </c>
      <c r="B225" s="22">
        <v>0.76769999999999994</v>
      </c>
      <c r="C225" s="22">
        <v>0.77560000000000007</v>
      </c>
      <c r="D225" s="22">
        <v>0.69579999999999997</v>
      </c>
      <c r="E225" s="22">
        <v>0.71660000000000001</v>
      </c>
      <c r="F225" s="22">
        <f t="shared" si="63"/>
        <v>2.9893647599884998E-2</v>
      </c>
      <c r="G225" s="144">
        <f t="shared" si="60"/>
        <v>2.0800000000000041</v>
      </c>
      <c r="H225" s="145"/>
      <c r="I225" s="128"/>
      <c r="J225" s="22">
        <v>0.73124217092312804</v>
      </c>
      <c r="K225" s="22">
        <v>0.73598315998018826</v>
      </c>
      <c r="L225" s="22">
        <v>0.68919837811972695</v>
      </c>
      <c r="M225" s="22">
        <v>0.67723575188253959</v>
      </c>
      <c r="N225" s="22">
        <f t="shared" si="61"/>
        <v>-1.7357304684645136E-2</v>
      </c>
      <c r="O225" s="144">
        <f t="shared" si="62"/>
        <v>-1.1962626237187357</v>
      </c>
      <c r="P225" s="145"/>
    </row>
    <row r="226" spans="1:16" x14ac:dyDescent="0.25">
      <c r="A226" s="20" t="s">
        <v>56</v>
      </c>
      <c r="B226" s="22">
        <v>0.87060000000000004</v>
      </c>
      <c r="C226" s="22">
        <v>0.89639999999999997</v>
      </c>
      <c r="D226" s="22">
        <v>0.9244</v>
      </c>
      <c r="E226" s="22">
        <v>0.9215000000000001</v>
      </c>
      <c r="F226" s="22">
        <f t="shared" si="63"/>
        <v>-3.1371700562525806E-3</v>
      </c>
      <c r="G226" s="144">
        <f t="shared" si="60"/>
        <v>-0.28999999999999027</v>
      </c>
      <c r="H226" s="145"/>
      <c r="I226" s="128"/>
      <c r="J226" s="22">
        <v>0.8462528237578768</v>
      </c>
      <c r="K226" s="22">
        <v>0.88996102883865935</v>
      </c>
      <c r="L226" s="22">
        <v>0.88204986395285434</v>
      </c>
      <c r="M226" s="22">
        <v>0.88867873829642363</v>
      </c>
      <c r="N226" s="22">
        <f t="shared" si="61"/>
        <v>7.5153056697525589E-3</v>
      </c>
      <c r="O226" s="144">
        <f t="shared" si="62"/>
        <v>0.6628874343569291</v>
      </c>
      <c r="P226" s="145"/>
    </row>
    <row r="227" spans="1:16" x14ac:dyDescent="0.25">
      <c r="A227" s="35" t="s">
        <v>57</v>
      </c>
      <c r="B227" s="29">
        <v>0.91339999999999999</v>
      </c>
      <c r="C227" s="29">
        <v>1.1008</v>
      </c>
      <c r="D227" s="29">
        <v>0.71120000000000005</v>
      </c>
      <c r="E227" s="29">
        <v>0.73629999999999995</v>
      </c>
      <c r="F227" s="29">
        <f t="shared" si="63"/>
        <v>3.5292463442069488E-2</v>
      </c>
      <c r="G227" s="152">
        <f t="shared" si="60"/>
        <v>2.50999999999999</v>
      </c>
      <c r="H227" s="153"/>
      <c r="I227" s="128"/>
      <c r="J227" s="29">
        <v>0.87985867037204912</v>
      </c>
      <c r="K227" s="29">
        <v>0.85901285985678799</v>
      </c>
      <c r="L227" s="29">
        <v>0.67026628088006346</v>
      </c>
      <c r="M227" s="29">
        <v>0.68992156977939667</v>
      </c>
      <c r="N227" s="29">
        <f t="shared" si="61"/>
        <v>2.9324597492097704E-2</v>
      </c>
      <c r="O227" s="152">
        <f t="shared" si="62"/>
        <v>1.9655288899333212</v>
      </c>
      <c r="P227" s="153"/>
    </row>
    <row r="228" spans="1:16" x14ac:dyDescent="0.25">
      <c r="A228" s="20" t="s">
        <v>58</v>
      </c>
      <c r="B228" s="22">
        <v>0.84140000000000004</v>
      </c>
      <c r="C228" s="22">
        <v>0.74760000000000004</v>
      </c>
      <c r="D228" s="22">
        <v>0.74659999999999993</v>
      </c>
      <c r="E228" s="22">
        <v>0.58530000000000004</v>
      </c>
      <c r="F228" s="22">
        <f t="shared" si="63"/>
        <v>-0.21604607554245903</v>
      </c>
      <c r="G228" s="144">
        <f t="shared" si="60"/>
        <v>-16.129999999999988</v>
      </c>
      <c r="H228" s="145"/>
      <c r="I228" s="128"/>
      <c r="J228" s="22">
        <v>0.83872724572145296</v>
      </c>
      <c r="K228" s="22">
        <v>0.73359054555686631</v>
      </c>
      <c r="L228" s="22">
        <v>0.68344885036506287</v>
      </c>
      <c r="M228" s="22">
        <v>0.56514779465010045</v>
      </c>
      <c r="N228" s="22">
        <f t="shared" si="61"/>
        <v>-0.17309423470647745</v>
      </c>
      <c r="O228" s="144">
        <f t="shared" si="62"/>
        <v>-11.83010557149624</v>
      </c>
      <c r="P228" s="145"/>
    </row>
    <row r="229" spans="1:16" ht="23.25" x14ac:dyDescent="0.35">
      <c r="A229" s="321" t="s">
        <v>68</v>
      </c>
      <c r="B229" s="321"/>
      <c r="C229" s="321"/>
      <c r="D229" s="321"/>
      <c r="E229" s="321"/>
      <c r="F229" s="321"/>
      <c r="G229" s="321"/>
      <c r="H229" s="321"/>
      <c r="I229" s="321"/>
      <c r="J229" s="321"/>
      <c r="K229" s="321"/>
      <c r="L229" s="321"/>
      <c r="M229" s="321"/>
      <c r="N229" s="321"/>
      <c r="O229" s="321"/>
      <c r="P229" s="321"/>
    </row>
    <row r="230" spans="1:16" ht="21" x14ac:dyDescent="0.35">
      <c r="A230" s="316" t="s">
        <v>69</v>
      </c>
      <c r="B230" s="316"/>
      <c r="C230" s="316"/>
      <c r="D230" s="316"/>
      <c r="E230" s="316"/>
      <c r="F230" s="316"/>
      <c r="G230" s="316"/>
      <c r="H230" s="316"/>
      <c r="I230" s="316"/>
      <c r="J230" s="316"/>
      <c r="K230" s="316"/>
      <c r="L230" s="316"/>
      <c r="M230" s="316"/>
      <c r="N230" s="316"/>
      <c r="O230" s="316"/>
      <c r="P230" s="316"/>
    </row>
    <row r="231" spans="1:16" x14ac:dyDescent="0.25">
      <c r="A231" s="46"/>
      <c r="B231" s="310" t="s">
        <v>114</v>
      </c>
      <c r="C231" s="311"/>
      <c r="D231" s="311"/>
      <c r="E231" s="311"/>
      <c r="F231" s="311"/>
      <c r="G231" s="311"/>
      <c r="H231" s="312"/>
      <c r="I231" s="154"/>
      <c r="J231" s="310" t="str">
        <f>J$5</f>
        <v>acumulado febrero</v>
      </c>
      <c r="K231" s="311"/>
      <c r="L231" s="311"/>
      <c r="M231" s="311"/>
      <c r="N231" s="311"/>
      <c r="O231" s="311"/>
      <c r="P231" s="312"/>
    </row>
    <row r="232" spans="1:16" x14ac:dyDescent="0.25">
      <c r="A232" s="4"/>
      <c r="B232" s="6">
        <f>B$6</f>
        <v>2023</v>
      </c>
      <c r="C232" s="6">
        <f>C$6</f>
        <v>2024</v>
      </c>
      <c r="D232" s="6">
        <f>D$6</f>
        <v>2025</v>
      </c>
      <c r="E232" s="6">
        <f>E$6</f>
        <v>2026</v>
      </c>
      <c r="F232" s="6" t="str">
        <f>CONCATENATE("var ",RIGHT(E232,2),"/",RIGHT(D232,2))</f>
        <v>var 26/25</v>
      </c>
      <c r="G232" s="6" t="str">
        <f>CONCATENATE("dif ",RIGHT(E232,2),"-",RIGHT(D232,2))</f>
        <v>dif 26-25</v>
      </c>
      <c r="H232" s="6" t="str">
        <f>CONCATENATE("cuota ",RIGHT(E232,2))</f>
        <v>cuota 26</v>
      </c>
      <c r="I232" s="154"/>
      <c r="J232" s="6">
        <f>J$6</f>
        <v>2023</v>
      </c>
      <c r="K232" s="6">
        <f>K$6</f>
        <v>2024</v>
      </c>
      <c r="L232" s="6">
        <f>L$6</f>
        <v>2025</v>
      </c>
      <c r="M232" s="6">
        <f>M$6</f>
        <v>2026</v>
      </c>
      <c r="N232" s="6" t="str">
        <f>CONCATENATE("var ",RIGHT(M232,2),"/",RIGHT(L232,2))</f>
        <v>var 26/25</v>
      </c>
      <c r="O232" s="6" t="str">
        <f>CONCATENATE("dif ",RIGHT(M232,2),"-",RIGHT(L232,2))</f>
        <v>dif 26-25</v>
      </c>
      <c r="P232" s="6" t="str">
        <f>CONCATENATE("cuota ",RIGHT(M232,2))</f>
        <v>cuota 26</v>
      </c>
    </row>
    <row r="233" spans="1:16" x14ac:dyDescent="0.25">
      <c r="A233" s="155" t="s">
        <v>4</v>
      </c>
      <c r="B233" s="156">
        <v>154866035.41</v>
      </c>
      <c r="C233" s="156">
        <v>182001001.59</v>
      </c>
      <c r="D233" s="156">
        <v>187658580.24000001</v>
      </c>
      <c r="E233" s="156">
        <v>207527271.25</v>
      </c>
      <c r="F233" s="157">
        <f>E233/D233-1</f>
        <v>0.10587680555074841</v>
      </c>
      <c r="G233" s="156">
        <f t="shared" ref="G233:G244" si="64">E233-D233</f>
        <v>19868691.00999999</v>
      </c>
      <c r="H233" s="157">
        <f t="shared" ref="H233:H244" si="65">E233/$E$233</f>
        <v>1</v>
      </c>
      <c r="I233" s="158"/>
      <c r="J233" s="156">
        <v>317518559.50999999</v>
      </c>
      <c r="K233" s="156">
        <v>374152887</v>
      </c>
      <c r="L233" s="156">
        <v>391082419.55000001</v>
      </c>
      <c r="M233" s="156">
        <v>431144016.93000001</v>
      </c>
      <c r="N233" s="157">
        <f>M233/L233-1</f>
        <v>0.1024377353144561</v>
      </c>
      <c r="O233" s="156">
        <f>M233-L233</f>
        <v>40061597.379999995</v>
      </c>
      <c r="P233" s="157">
        <f>M233/$M$233</f>
        <v>1</v>
      </c>
    </row>
    <row r="234" spans="1:16" x14ac:dyDescent="0.25">
      <c r="A234" s="159" t="s">
        <v>5</v>
      </c>
      <c r="B234" s="160">
        <v>129989971.64999999</v>
      </c>
      <c r="C234" s="160">
        <v>155175237.47</v>
      </c>
      <c r="D234" s="160">
        <v>156062921.88</v>
      </c>
      <c r="E234" s="160">
        <v>176306427.65000001</v>
      </c>
      <c r="F234" s="161">
        <f t="shared" ref="F234:F244" si="66">E234/D234-1</f>
        <v>0.12971374318856888</v>
      </c>
      <c r="G234" s="160">
        <f t="shared" si="64"/>
        <v>20243505.770000011</v>
      </c>
      <c r="H234" s="161">
        <f t="shared" si="65"/>
        <v>0.84955787539658123</v>
      </c>
      <c r="I234" s="162"/>
      <c r="J234" s="160">
        <v>265438248.03999996</v>
      </c>
      <c r="K234" s="160">
        <v>318805767.30000001</v>
      </c>
      <c r="L234" s="160">
        <v>327443545.18000001</v>
      </c>
      <c r="M234" s="160">
        <v>364831346.34000003</v>
      </c>
      <c r="N234" s="161">
        <f t="shared" ref="N234:N244" si="67">M234/L234-1</f>
        <v>0.11418090754987231</v>
      </c>
      <c r="O234" s="163">
        <f t="shared" ref="O234:O244" si="68">M234-L234</f>
        <v>37387801.160000026</v>
      </c>
      <c r="P234" s="161">
        <f>M234/$M$233</f>
        <v>0.84619368937974515</v>
      </c>
    </row>
    <row r="235" spans="1:16" x14ac:dyDescent="0.25">
      <c r="A235" s="164" t="s">
        <v>6</v>
      </c>
      <c r="B235" s="165">
        <v>39628443.379999995</v>
      </c>
      <c r="C235" s="165">
        <v>47060591.199999996</v>
      </c>
      <c r="D235" s="165">
        <v>53008950.350000001</v>
      </c>
      <c r="E235" s="165">
        <v>59920000.07</v>
      </c>
      <c r="F235" s="166">
        <f t="shared" si="66"/>
        <v>0.13037514748676782</v>
      </c>
      <c r="G235" s="165">
        <f t="shared" si="64"/>
        <v>6911049.7199999988</v>
      </c>
      <c r="H235" s="166">
        <f t="shared" si="65"/>
        <v>0.28873313713943993</v>
      </c>
      <c r="I235" s="167"/>
      <c r="J235" s="165">
        <v>79011849.489999995</v>
      </c>
      <c r="K235" s="165">
        <v>96935989.389999986</v>
      </c>
      <c r="L235" s="165">
        <v>110529891.56999999</v>
      </c>
      <c r="M235" s="165">
        <v>125005871.34</v>
      </c>
      <c r="N235" s="168">
        <f t="shared" si="67"/>
        <v>0.13096891315443115</v>
      </c>
      <c r="O235" s="169">
        <f t="shared" si="68"/>
        <v>14475979.770000011</v>
      </c>
      <c r="P235" s="168">
        <f t="shared" ref="P235:P244" si="69">M235/$M$233</f>
        <v>0.28993994218014579</v>
      </c>
    </row>
    <row r="236" spans="1:16" x14ac:dyDescent="0.25">
      <c r="A236" s="170" t="s">
        <v>7</v>
      </c>
      <c r="B236" s="171">
        <v>76508401.859999999</v>
      </c>
      <c r="C236" s="171">
        <v>92151564.939999998</v>
      </c>
      <c r="D236" s="171">
        <v>88037973.280000001</v>
      </c>
      <c r="E236" s="171">
        <v>99433542.820000008</v>
      </c>
      <c r="F236" s="22">
        <f t="shared" si="66"/>
        <v>0.12943925348845786</v>
      </c>
      <c r="G236" s="171">
        <f t="shared" si="64"/>
        <v>11395569.540000007</v>
      </c>
      <c r="H236" s="22">
        <f t="shared" si="65"/>
        <v>0.47913482512963945</v>
      </c>
      <c r="I236" s="167"/>
      <c r="J236" s="171">
        <v>158175185.34</v>
      </c>
      <c r="K236" s="171">
        <v>189906575.69</v>
      </c>
      <c r="L236" s="171">
        <v>184341031.41000003</v>
      </c>
      <c r="M236" s="171">
        <v>205663328.12</v>
      </c>
      <c r="N236" s="22">
        <f t="shared" si="67"/>
        <v>0.11566766523387972</v>
      </c>
      <c r="O236" s="21">
        <f t="shared" si="68"/>
        <v>21322296.709999979</v>
      </c>
      <c r="P236" s="22">
        <f t="shared" si="69"/>
        <v>0.47701770184460485</v>
      </c>
    </row>
    <row r="237" spans="1:16" x14ac:dyDescent="0.25">
      <c r="A237" s="172" t="s">
        <v>8</v>
      </c>
      <c r="B237" s="171">
        <v>12270925.060000001</v>
      </c>
      <c r="C237" s="171">
        <v>14091140.529999999</v>
      </c>
      <c r="D237" s="171">
        <v>14005068.560000001</v>
      </c>
      <c r="E237" s="171">
        <v>15141640.470000001</v>
      </c>
      <c r="F237" s="22">
        <f t="shared" si="66"/>
        <v>8.1154326744688143E-2</v>
      </c>
      <c r="G237" s="171">
        <f t="shared" si="64"/>
        <v>1136571.9100000001</v>
      </c>
      <c r="H237" s="22">
        <f t="shared" si="65"/>
        <v>7.296217204995413E-2</v>
      </c>
      <c r="I237" s="167"/>
      <c r="J237" s="171">
        <v>24799782.530000001</v>
      </c>
      <c r="K237" s="171">
        <v>28281443.07</v>
      </c>
      <c r="L237" s="171">
        <v>29868238.120000001</v>
      </c>
      <c r="M237" s="171">
        <v>30470598.359999999</v>
      </c>
      <c r="N237" s="22">
        <f t="shared" si="67"/>
        <v>2.016725049465351E-2</v>
      </c>
      <c r="O237" s="21">
        <f t="shared" si="68"/>
        <v>602360.23999999836</v>
      </c>
      <c r="P237" s="22">
        <f t="shared" si="69"/>
        <v>7.0673828612927647E-2</v>
      </c>
    </row>
    <row r="238" spans="1:16" x14ac:dyDescent="0.25">
      <c r="A238" s="172" t="s">
        <v>9</v>
      </c>
      <c r="B238" s="171">
        <v>1163068.8</v>
      </c>
      <c r="C238" s="171">
        <v>1358300.75</v>
      </c>
      <c r="D238" s="171">
        <v>672070.43</v>
      </c>
      <c r="E238" s="171">
        <v>1441812.9300000002</v>
      </c>
      <c r="F238" s="22">
        <f t="shared" si="66"/>
        <v>1.1453301107147356</v>
      </c>
      <c r="G238" s="171">
        <f t="shared" si="64"/>
        <v>769742.50000000012</v>
      </c>
      <c r="H238" s="22">
        <f t="shared" si="65"/>
        <v>6.9475829432706438E-3</v>
      </c>
      <c r="I238" s="167"/>
      <c r="J238" s="171">
        <v>2578287.9</v>
      </c>
      <c r="K238" s="171">
        <v>2743515.7800000003</v>
      </c>
      <c r="L238" s="171">
        <v>1941674.9900000002</v>
      </c>
      <c r="M238" s="171">
        <v>2914502.25</v>
      </c>
      <c r="N238" s="22">
        <f t="shared" si="67"/>
        <v>0.50102476728095446</v>
      </c>
      <c r="O238" s="21">
        <f>M238-L238</f>
        <v>972827.25999999978</v>
      </c>
      <c r="P238" s="22">
        <f t="shared" si="69"/>
        <v>6.7599273921344826E-3</v>
      </c>
    </row>
    <row r="239" spans="1:16" x14ac:dyDescent="0.25">
      <c r="A239" s="173" t="s">
        <v>10</v>
      </c>
      <c r="B239" s="174">
        <v>419132.55</v>
      </c>
      <c r="C239" s="174">
        <v>513640.05</v>
      </c>
      <c r="D239" s="174">
        <v>338859.26999999996</v>
      </c>
      <c r="E239" s="174">
        <v>369431.35</v>
      </c>
      <c r="F239" s="175">
        <f t="shared" si="66"/>
        <v>9.0220580360690805E-2</v>
      </c>
      <c r="G239" s="174">
        <f t="shared" si="64"/>
        <v>30572.080000000016</v>
      </c>
      <c r="H239" s="175">
        <f t="shared" si="65"/>
        <v>1.7801580860905767E-3</v>
      </c>
      <c r="I239" s="167"/>
      <c r="J239" s="174">
        <v>873142.78</v>
      </c>
      <c r="K239" s="174">
        <v>938243.37999999989</v>
      </c>
      <c r="L239" s="174">
        <v>762709.1</v>
      </c>
      <c r="M239" s="174">
        <v>777046.27</v>
      </c>
      <c r="N239" s="175">
        <f t="shared" si="67"/>
        <v>1.879769102007578E-2</v>
      </c>
      <c r="O239" s="176">
        <f t="shared" si="68"/>
        <v>14337.170000000042</v>
      </c>
      <c r="P239" s="175">
        <f t="shared" si="69"/>
        <v>1.802289349932369E-3</v>
      </c>
    </row>
    <row r="240" spans="1:16" x14ac:dyDescent="0.25">
      <c r="A240" s="159" t="s">
        <v>11</v>
      </c>
      <c r="B240" s="160">
        <v>24876063.759999998</v>
      </c>
      <c r="C240" s="160">
        <v>26825764.120000001</v>
      </c>
      <c r="D240" s="160">
        <v>31595658.359999999</v>
      </c>
      <c r="E240" s="160">
        <v>31220843.599999998</v>
      </c>
      <c r="F240" s="161">
        <f t="shared" si="66"/>
        <v>-1.1862856463675242E-2</v>
      </c>
      <c r="G240" s="160">
        <f t="shared" si="64"/>
        <v>-374814.76000000164</v>
      </c>
      <c r="H240" s="161">
        <f t="shared" si="65"/>
        <v>0.15044212460341883</v>
      </c>
      <c r="I240" s="162"/>
      <c r="J240" s="160">
        <v>52080311.469999999</v>
      </c>
      <c r="K240" s="160">
        <v>55347119.700000003</v>
      </c>
      <c r="L240" s="160">
        <v>63638874.359999999</v>
      </c>
      <c r="M240" s="160">
        <v>66312670.589999989</v>
      </c>
      <c r="N240" s="161">
        <f t="shared" si="67"/>
        <v>4.2015140225053926E-2</v>
      </c>
      <c r="O240" s="163">
        <f t="shared" si="68"/>
        <v>2673796.2299999893</v>
      </c>
      <c r="P240" s="161">
        <f>M240/$M$233</f>
        <v>0.15380631062025482</v>
      </c>
    </row>
    <row r="241" spans="1:16" x14ac:dyDescent="0.25">
      <c r="A241" s="26" t="s">
        <v>12</v>
      </c>
      <c r="B241" s="177">
        <v>2266123.79</v>
      </c>
      <c r="C241" s="177">
        <v>2189904.02</v>
      </c>
      <c r="D241" s="177">
        <v>2959000.07</v>
      </c>
      <c r="E241" s="177">
        <v>3267150.2300000004</v>
      </c>
      <c r="F241" s="178">
        <f t="shared" si="66"/>
        <v>0.10413996374119749</v>
      </c>
      <c r="G241" s="177">
        <f t="shared" si="64"/>
        <v>308150.16000000061</v>
      </c>
      <c r="H241" s="178">
        <f t="shared" si="65"/>
        <v>1.5743233216150142E-2</v>
      </c>
      <c r="I241" s="167"/>
      <c r="J241" s="177">
        <v>4620659.95</v>
      </c>
      <c r="K241" s="177">
        <v>4958073.7300000004</v>
      </c>
      <c r="L241" s="177">
        <v>5827407.0800000001</v>
      </c>
      <c r="M241" s="177">
        <v>6544020.0200000005</v>
      </c>
      <c r="N241" s="178">
        <f t="shared" si="67"/>
        <v>0.12297286428803944</v>
      </c>
      <c r="O241" s="179">
        <f t="shared" si="68"/>
        <v>716612.94000000041</v>
      </c>
      <c r="P241" s="178">
        <f t="shared" si="69"/>
        <v>1.5178269355556148E-2</v>
      </c>
    </row>
    <row r="242" spans="1:16" x14ac:dyDescent="0.25">
      <c r="A242" s="20" t="s">
        <v>8</v>
      </c>
      <c r="B242" s="171">
        <v>15646581.760000002</v>
      </c>
      <c r="C242" s="171">
        <v>16316267.199999999</v>
      </c>
      <c r="D242" s="171">
        <v>19201894.259999998</v>
      </c>
      <c r="E242" s="171">
        <v>19450995.829999998</v>
      </c>
      <c r="F242" s="22">
        <f t="shared" si="66"/>
        <v>1.2972760219751356E-2</v>
      </c>
      <c r="G242" s="171">
        <f t="shared" si="64"/>
        <v>249101.5700000003</v>
      </c>
      <c r="H242" s="22">
        <f t="shared" si="65"/>
        <v>9.3727420559431646E-2</v>
      </c>
      <c r="I242" s="167"/>
      <c r="J242" s="171">
        <v>33057464.390000001</v>
      </c>
      <c r="K242" s="171">
        <v>33411114.02</v>
      </c>
      <c r="L242" s="171">
        <v>38713903.199999996</v>
      </c>
      <c r="M242" s="171">
        <v>41034739.259999998</v>
      </c>
      <c r="N242" s="22">
        <f t="shared" si="67"/>
        <v>5.9948387224360244E-2</v>
      </c>
      <c r="O242" s="21">
        <f t="shared" si="68"/>
        <v>2320836.0600000024</v>
      </c>
      <c r="P242" s="22">
        <f t="shared" si="69"/>
        <v>9.5176408922919939E-2</v>
      </c>
    </row>
    <row r="243" spans="1:16" x14ac:dyDescent="0.25">
      <c r="A243" s="20" t="s">
        <v>9</v>
      </c>
      <c r="B243" s="171">
        <v>4791894.1100000003</v>
      </c>
      <c r="C243" s="171">
        <v>5378700.9100000001</v>
      </c>
      <c r="D243" s="171">
        <v>5988513.3399999999</v>
      </c>
      <c r="E243" s="171">
        <v>4976841.83</v>
      </c>
      <c r="F243" s="22">
        <f t="shared" si="66"/>
        <v>-0.16893533546006922</v>
      </c>
      <c r="G243" s="171">
        <f t="shared" si="64"/>
        <v>-1011671.5099999998</v>
      </c>
      <c r="H243" s="22">
        <f t="shared" si="65"/>
        <v>2.3981628053137138E-2</v>
      </c>
      <c r="I243" s="167"/>
      <c r="J243" s="171">
        <v>9915134.8000000007</v>
      </c>
      <c r="K243" s="171">
        <v>11156395.52</v>
      </c>
      <c r="L243" s="171">
        <v>11989540.289999999</v>
      </c>
      <c r="M243" s="171">
        <v>11437508.18</v>
      </c>
      <c r="N243" s="22">
        <f t="shared" si="67"/>
        <v>-4.6042808702217553E-2</v>
      </c>
      <c r="O243" s="21">
        <f t="shared" si="68"/>
        <v>-552032.1099999994</v>
      </c>
      <c r="P243" s="22">
        <f t="shared" si="69"/>
        <v>2.6528277630852474E-2</v>
      </c>
    </row>
    <row r="244" spans="1:16" x14ac:dyDescent="0.25">
      <c r="A244" s="27" t="s">
        <v>10</v>
      </c>
      <c r="B244" s="180">
        <v>2171464.1100000003</v>
      </c>
      <c r="C244" s="180">
        <v>2940891.9899999998</v>
      </c>
      <c r="D244" s="180">
        <v>3446250.6799999997</v>
      </c>
      <c r="E244" s="180">
        <v>3525855.7199999997</v>
      </c>
      <c r="F244" s="71">
        <f t="shared" si="66"/>
        <v>2.3099027723659349E-2</v>
      </c>
      <c r="G244" s="180">
        <f t="shared" si="64"/>
        <v>79605.040000000037</v>
      </c>
      <c r="H244" s="71">
        <f t="shared" si="65"/>
        <v>1.6989842822886344E-2</v>
      </c>
      <c r="I244" s="167"/>
      <c r="J244" s="180">
        <v>4487052.34</v>
      </c>
      <c r="K244" s="180">
        <v>5821536.4299999997</v>
      </c>
      <c r="L244" s="180">
        <v>7108023.7799999993</v>
      </c>
      <c r="M244" s="180">
        <v>7296403.1399999997</v>
      </c>
      <c r="N244" s="71">
        <f t="shared" si="67"/>
        <v>2.6502353654196842E-2</v>
      </c>
      <c r="O244" s="70">
        <f t="shared" si="68"/>
        <v>188379.36000000034</v>
      </c>
      <c r="P244" s="71">
        <f t="shared" si="69"/>
        <v>1.6923354734120395E-2</v>
      </c>
    </row>
    <row r="245" spans="1:16" x14ac:dyDescent="0.25">
      <c r="A245" s="317" t="s">
        <v>13</v>
      </c>
      <c r="B245" s="318"/>
      <c r="C245" s="318"/>
      <c r="D245" s="318"/>
      <c r="E245" s="318"/>
      <c r="F245" s="318"/>
      <c r="G245" s="318"/>
      <c r="H245" s="318"/>
      <c r="I245" s="318"/>
      <c r="J245" s="318"/>
      <c r="K245" s="318"/>
      <c r="L245" s="318"/>
      <c r="M245" s="318"/>
      <c r="N245" s="318"/>
      <c r="O245" s="318"/>
      <c r="P245" s="319"/>
    </row>
    <row r="246" spans="1:16" ht="21" x14ac:dyDescent="0.35">
      <c r="A246" s="316" t="s">
        <v>70</v>
      </c>
      <c r="B246" s="316"/>
      <c r="C246" s="316"/>
      <c r="D246" s="316"/>
      <c r="E246" s="316"/>
      <c r="F246" s="316"/>
      <c r="G246" s="316"/>
      <c r="H246" s="316"/>
      <c r="I246" s="316"/>
      <c r="J246" s="316"/>
      <c r="K246" s="316"/>
      <c r="L246" s="316"/>
      <c r="M246" s="316"/>
      <c r="N246" s="316"/>
      <c r="O246" s="316"/>
      <c r="P246" s="316"/>
    </row>
    <row r="247" spans="1:16" x14ac:dyDescent="0.25">
      <c r="A247" s="46"/>
      <c r="B247" s="310" t="s">
        <v>114</v>
      </c>
      <c r="C247" s="311"/>
      <c r="D247" s="311"/>
      <c r="E247" s="311"/>
      <c r="F247" s="311"/>
      <c r="G247" s="311"/>
      <c r="H247" s="312"/>
      <c r="I247" s="154"/>
      <c r="J247" s="310" t="str">
        <f>J$5</f>
        <v>acumulado febrero</v>
      </c>
      <c r="K247" s="311"/>
      <c r="L247" s="311"/>
      <c r="M247" s="311"/>
      <c r="N247" s="311"/>
      <c r="O247" s="311"/>
      <c r="P247" s="312"/>
    </row>
    <row r="248" spans="1:16" x14ac:dyDescent="0.25">
      <c r="A248" s="4"/>
      <c r="B248" s="6">
        <f>B$6</f>
        <v>2023</v>
      </c>
      <c r="C248" s="6">
        <f>C$6</f>
        <v>2024</v>
      </c>
      <c r="D248" s="6">
        <f>D$6</f>
        <v>2025</v>
      </c>
      <c r="E248" s="6">
        <f>E$6</f>
        <v>2026</v>
      </c>
      <c r="F248" s="6" t="str">
        <f>CONCATENATE("var ",RIGHT(E248,2),"/",RIGHT(D248,2))</f>
        <v>var 26/25</v>
      </c>
      <c r="G248" s="6" t="str">
        <f>CONCATENATE("dif ",RIGHT(E248,2),"-",RIGHT(D248,2))</f>
        <v>dif 26-25</v>
      </c>
      <c r="H248" s="6" t="str">
        <f>CONCATENATE("cuota ",RIGHT(E248,2))</f>
        <v>cuota 26</v>
      </c>
      <c r="I248" s="154"/>
      <c r="J248" s="6">
        <f>J$6</f>
        <v>2023</v>
      </c>
      <c r="K248" s="6">
        <f>K$6</f>
        <v>2024</v>
      </c>
      <c r="L248" s="6">
        <f>L$6</f>
        <v>2025</v>
      </c>
      <c r="M248" s="6">
        <f>M$6</f>
        <v>2026</v>
      </c>
      <c r="N248" s="6" t="str">
        <f>CONCATENATE("var ",RIGHT(M248,2),"/",RIGHT(L248,2))</f>
        <v>var 26/25</v>
      </c>
      <c r="O248" s="6" t="str">
        <f>CONCATENATE("dif ",RIGHT(M248,2),"-",RIGHT(L248,2))</f>
        <v>dif 26-25</v>
      </c>
      <c r="P248" s="6" t="str">
        <f>CONCATENATE("cuota ",RIGHT(M248,2))</f>
        <v>cuota 26</v>
      </c>
    </row>
    <row r="249" spans="1:16" x14ac:dyDescent="0.25">
      <c r="A249" s="155" t="s">
        <v>48</v>
      </c>
      <c r="B249" s="156">
        <v>154866035.41</v>
      </c>
      <c r="C249" s="156">
        <v>182001001.59</v>
      </c>
      <c r="D249" s="156">
        <v>187658580.24000001</v>
      </c>
      <c r="E249" s="156">
        <v>207527271.25</v>
      </c>
      <c r="F249" s="157">
        <f>E249/D249-1</f>
        <v>0.10587680555074841</v>
      </c>
      <c r="G249" s="156">
        <f t="shared" ref="G249:G259" si="70">E249-D249</f>
        <v>19868691.00999999</v>
      </c>
      <c r="H249" s="157">
        <f t="shared" ref="H249:H259" si="71">E249/$E$249</f>
        <v>1</v>
      </c>
      <c r="I249" s="158"/>
      <c r="J249" s="156">
        <v>317518559.50999999</v>
      </c>
      <c r="K249" s="156">
        <v>374152887</v>
      </c>
      <c r="L249" s="156">
        <v>391082419.55000001</v>
      </c>
      <c r="M249" s="156">
        <v>431144016.93000001</v>
      </c>
      <c r="N249" s="157">
        <f>M249/L249-1</f>
        <v>0.1024377353144561</v>
      </c>
      <c r="O249" s="156">
        <f>M249-L249</f>
        <v>40061597.379999995</v>
      </c>
      <c r="P249" s="157">
        <f>M249/$M$249</f>
        <v>1</v>
      </c>
    </row>
    <row r="250" spans="1:16" x14ac:dyDescent="0.25">
      <c r="A250" s="67" t="s">
        <v>49</v>
      </c>
      <c r="B250" s="181">
        <v>74388405.060000002</v>
      </c>
      <c r="C250" s="181">
        <v>84113618.079999998</v>
      </c>
      <c r="D250" s="181">
        <v>85078597.589999989</v>
      </c>
      <c r="E250" s="181">
        <v>93677196.060000002</v>
      </c>
      <c r="F250" s="69">
        <f t="shared" ref="F250:F259" si="72">E250/D250-1</f>
        <v>0.10106652805253424</v>
      </c>
      <c r="G250" s="181">
        <f t="shared" si="70"/>
        <v>8598598.4700000137</v>
      </c>
      <c r="H250" s="69">
        <f t="shared" si="71"/>
        <v>0.45139704047450585</v>
      </c>
      <c r="I250" s="154"/>
      <c r="J250" s="181">
        <v>151198533.88</v>
      </c>
      <c r="K250" s="181">
        <v>171446513.75</v>
      </c>
      <c r="L250" s="181">
        <v>175665654.5</v>
      </c>
      <c r="M250" s="181">
        <v>193503933.24000001</v>
      </c>
      <c r="N250" s="69">
        <f t="shared" ref="N250:N259" si="73">M250/L250-1</f>
        <v>0.10154676388377326</v>
      </c>
      <c r="O250" s="181">
        <f t="shared" ref="O250:O259" si="74">M250-L250</f>
        <v>17838278.74000001</v>
      </c>
      <c r="P250" s="69">
        <f t="shared" ref="P250:P259" si="75">M250/$M$249</f>
        <v>0.44881507255478642</v>
      </c>
    </row>
    <row r="251" spans="1:16" x14ac:dyDescent="0.25">
      <c r="A251" s="20" t="s">
        <v>50</v>
      </c>
      <c r="B251" s="171">
        <v>38290390.469999999</v>
      </c>
      <c r="C251" s="171">
        <v>45381964.280000001</v>
      </c>
      <c r="D251" s="171">
        <v>46405015.079999998</v>
      </c>
      <c r="E251" s="171">
        <v>52113478.43</v>
      </c>
      <c r="F251" s="22">
        <f t="shared" si="72"/>
        <v>0.1230139315795693</v>
      </c>
      <c r="G251" s="171">
        <f t="shared" si="70"/>
        <v>5708463.3500000015</v>
      </c>
      <c r="H251" s="22">
        <f t="shared" si="71"/>
        <v>0.25111628999940411</v>
      </c>
      <c r="I251" s="154"/>
      <c r="J251" s="171">
        <v>79034503.379999995</v>
      </c>
      <c r="K251" s="171">
        <v>92392531.480000004</v>
      </c>
      <c r="L251" s="171">
        <v>98683177.930000007</v>
      </c>
      <c r="M251" s="171">
        <v>107048662.64</v>
      </c>
      <c r="N251" s="22">
        <f t="shared" si="73"/>
        <v>8.477113207616771E-2</v>
      </c>
      <c r="O251" s="171">
        <f t="shared" si="74"/>
        <v>8365484.7099999934</v>
      </c>
      <c r="P251" s="22">
        <f t="shared" si="75"/>
        <v>0.24828980209965498</v>
      </c>
    </row>
    <row r="252" spans="1:16" x14ac:dyDescent="0.25">
      <c r="A252" s="20" t="s">
        <v>51</v>
      </c>
      <c r="B252" s="171">
        <v>924668.49</v>
      </c>
      <c r="C252" s="171">
        <v>1047377.2699999999</v>
      </c>
      <c r="D252" s="171">
        <v>1089994.77</v>
      </c>
      <c r="E252" s="171">
        <v>1186768.1099999999</v>
      </c>
      <c r="F252" s="22">
        <f t="shared" si="72"/>
        <v>8.8783306730912059E-2</v>
      </c>
      <c r="G252" s="171">
        <f t="shared" si="70"/>
        <v>96773.339999999851</v>
      </c>
      <c r="H252" s="22">
        <f t="shared" si="71"/>
        <v>5.7186128013524866E-3</v>
      </c>
      <c r="I252" s="154"/>
      <c r="J252" s="171">
        <v>1822118.37</v>
      </c>
      <c r="K252" s="171">
        <v>2110488.2199999997</v>
      </c>
      <c r="L252" s="171">
        <v>2379411.17</v>
      </c>
      <c r="M252" s="171">
        <v>2410840.9299999997</v>
      </c>
      <c r="N252" s="22">
        <f>M252/L252-1</f>
        <v>1.3209049531359485E-2</v>
      </c>
      <c r="O252" s="171">
        <f t="shared" si="74"/>
        <v>31429.759999999776</v>
      </c>
      <c r="P252" s="22">
        <f t="shared" si="75"/>
        <v>5.5917299912140979E-3</v>
      </c>
    </row>
    <row r="253" spans="1:16" x14ac:dyDescent="0.25">
      <c r="A253" s="20" t="s">
        <v>52</v>
      </c>
      <c r="B253" s="171">
        <v>15390930.709999999</v>
      </c>
      <c r="C253" s="171">
        <v>20009545.25</v>
      </c>
      <c r="D253" s="171">
        <v>20907432.23</v>
      </c>
      <c r="E253" s="171">
        <v>24575386.969999999</v>
      </c>
      <c r="F253" s="22">
        <f t="shared" si="72"/>
        <v>0.17543783950364134</v>
      </c>
      <c r="G253" s="171">
        <f t="shared" si="70"/>
        <v>3667954.7399999984</v>
      </c>
      <c r="H253" s="22">
        <f t="shared" si="71"/>
        <v>0.11842003618114841</v>
      </c>
      <c r="I253" s="154"/>
      <c r="J253" s="171">
        <v>32073511.609999999</v>
      </c>
      <c r="K253" s="171">
        <v>40556312.230000004</v>
      </c>
      <c r="L253" s="171">
        <v>43111140.289999999</v>
      </c>
      <c r="M253" s="171">
        <v>47968531.549999997</v>
      </c>
      <c r="N253" s="22">
        <f t="shared" si="73"/>
        <v>0.11267137049322518</v>
      </c>
      <c r="O253" s="171">
        <f t="shared" si="74"/>
        <v>4857391.2599999979</v>
      </c>
      <c r="P253" s="22">
        <f t="shared" si="75"/>
        <v>0.11125872021039343</v>
      </c>
    </row>
    <row r="254" spans="1:16" x14ac:dyDescent="0.25">
      <c r="A254" s="20" t="s">
        <v>53</v>
      </c>
      <c r="B254" s="171">
        <v>5630214.1100000003</v>
      </c>
      <c r="C254" s="171">
        <v>8259009.9800000004</v>
      </c>
      <c r="D254" s="171">
        <v>9063685.0899999999</v>
      </c>
      <c r="E254" s="171">
        <v>8687239.3100000005</v>
      </c>
      <c r="F254" s="22">
        <f t="shared" si="72"/>
        <v>-4.1533413425333343E-2</v>
      </c>
      <c r="G254" s="171">
        <f t="shared" si="70"/>
        <v>-376445.77999999933</v>
      </c>
      <c r="H254" s="22">
        <f t="shared" si="71"/>
        <v>4.1860711884631405E-2</v>
      </c>
      <c r="I254" s="154"/>
      <c r="J254" s="171">
        <v>11750040.949999999</v>
      </c>
      <c r="K254" s="171">
        <v>15931310.390000001</v>
      </c>
      <c r="L254" s="171">
        <v>19751553.380000003</v>
      </c>
      <c r="M254" s="171">
        <v>20197647.02</v>
      </c>
      <c r="N254" s="22">
        <f t="shared" si="73"/>
        <v>2.2585243368843155E-2</v>
      </c>
      <c r="O254" s="171">
        <f t="shared" si="74"/>
        <v>446093.63999999687</v>
      </c>
      <c r="P254" s="22">
        <f>M254/$M$249</f>
        <v>4.6846636452986576E-2</v>
      </c>
    </row>
    <row r="255" spans="1:16" x14ac:dyDescent="0.25">
      <c r="A255" s="20" t="s">
        <v>54</v>
      </c>
      <c r="B255" s="171">
        <v>3490710.75</v>
      </c>
      <c r="C255" s="171">
        <v>4226113.49</v>
      </c>
      <c r="D255" s="171">
        <v>3651952.04</v>
      </c>
      <c r="E255" s="171">
        <v>4552765.08</v>
      </c>
      <c r="F255" s="22">
        <f t="shared" si="72"/>
        <v>0.24666617472884456</v>
      </c>
      <c r="G255" s="171">
        <f t="shared" si="70"/>
        <v>900813.04</v>
      </c>
      <c r="H255" s="22">
        <f t="shared" si="71"/>
        <v>2.1938153248858852E-2</v>
      </c>
      <c r="I255" s="154"/>
      <c r="J255" s="171">
        <v>6782968.5600000005</v>
      </c>
      <c r="K255" s="171">
        <v>8034945.9000000004</v>
      </c>
      <c r="L255" s="171">
        <v>7555050</v>
      </c>
      <c r="M255" s="171">
        <v>8729101.0999999996</v>
      </c>
      <c r="N255" s="22">
        <f t="shared" si="73"/>
        <v>0.15539951423220222</v>
      </c>
      <c r="O255" s="171">
        <f t="shared" si="74"/>
        <v>1174051.0999999996</v>
      </c>
      <c r="P255" s="22">
        <f t="shared" si="75"/>
        <v>2.0246369559193594E-2</v>
      </c>
    </row>
    <row r="256" spans="1:16" x14ac:dyDescent="0.25">
      <c r="A256" s="20" t="s">
        <v>55</v>
      </c>
      <c r="B256" s="171">
        <v>881509.93</v>
      </c>
      <c r="C256" s="171">
        <v>1087994.8800000001</v>
      </c>
      <c r="D256" s="171">
        <v>1055659.08</v>
      </c>
      <c r="E256" s="171">
        <v>1175389.06</v>
      </c>
      <c r="F256" s="22">
        <f t="shared" si="72"/>
        <v>0.11341727861612294</v>
      </c>
      <c r="G256" s="171">
        <f t="shared" si="70"/>
        <v>119729.97999999998</v>
      </c>
      <c r="H256" s="22">
        <f t="shared" si="71"/>
        <v>5.6637812125619616E-3</v>
      </c>
      <c r="I256" s="154"/>
      <c r="J256" s="171">
        <v>1825163.71</v>
      </c>
      <c r="K256" s="171">
        <v>2263664.7599999998</v>
      </c>
      <c r="L256" s="171">
        <v>2217432.63</v>
      </c>
      <c r="M256" s="171">
        <v>2297199.31</v>
      </c>
      <c r="N256" s="22">
        <f t="shared" si="73"/>
        <v>3.597253820514057E-2</v>
      </c>
      <c r="O256" s="171">
        <f t="shared" si="74"/>
        <v>79766.680000000168</v>
      </c>
      <c r="P256" s="22">
        <f>M256/$M$249</f>
        <v>5.328148413974095E-3</v>
      </c>
    </row>
    <row r="257" spans="1:16" x14ac:dyDescent="0.25">
      <c r="A257" s="20" t="s">
        <v>56</v>
      </c>
      <c r="B257" s="171">
        <v>9199851.7400000002</v>
      </c>
      <c r="C257" s="171">
        <v>10592455.879999999</v>
      </c>
      <c r="D257" s="171">
        <v>8681384.8000000007</v>
      </c>
      <c r="E257" s="171">
        <v>9089237.5300000012</v>
      </c>
      <c r="F257" s="22">
        <f t="shared" si="72"/>
        <v>4.6980146531461209E-2</v>
      </c>
      <c r="G257" s="171">
        <f t="shared" si="70"/>
        <v>407852.73000000045</v>
      </c>
      <c r="H257" s="22">
        <f t="shared" si="71"/>
        <v>4.3797798117099281E-2</v>
      </c>
      <c r="I257" s="154"/>
      <c r="J257" s="171">
        <v>18459396.420000002</v>
      </c>
      <c r="K257" s="171">
        <v>21627490.920000002</v>
      </c>
      <c r="L257" s="171">
        <v>17975230.740000002</v>
      </c>
      <c r="M257" s="171">
        <v>19022565.770000003</v>
      </c>
      <c r="N257" s="22">
        <f t="shared" si="73"/>
        <v>5.826545679157169E-2</v>
      </c>
      <c r="O257" s="171">
        <f t="shared" si="74"/>
        <v>1047335.0300000012</v>
      </c>
      <c r="P257" s="22">
        <f t="shared" si="75"/>
        <v>4.4121140554035529E-2</v>
      </c>
    </row>
    <row r="258" spans="1:16" x14ac:dyDescent="0.25">
      <c r="A258" s="20" t="s">
        <v>57</v>
      </c>
      <c r="B258" s="171">
        <v>4142115.84</v>
      </c>
      <c r="C258" s="171">
        <v>4387982.59</v>
      </c>
      <c r="D258" s="171">
        <v>9104239.6300000008</v>
      </c>
      <c r="E258" s="171">
        <v>9057287.8399999999</v>
      </c>
      <c r="F258" s="22">
        <f t="shared" si="72"/>
        <v>-5.157134687589604E-3</v>
      </c>
      <c r="G258" s="171">
        <f t="shared" si="70"/>
        <v>-46951.790000000969</v>
      </c>
      <c r="H258" s="22">
        <f t="shared" si="71"/>
        <v>4.3643843941305618E-2</v>
      </c>
      <c r="I258" s="154"/>
      <c r="J258" s="171">
        <v>9296528.870000001</v>
      </c>
      <c r="K258" s="171">
        <v>13811097.560000001</v>
      </c>
      <c r="L258" s="171">
        <v>18372750.880000003</v>
      </c>
      <c r="M258" s="171">
        <v>23037433.32</v>
      </c>
      <c r="N258" s="22">
        <f t="shared" si="73"/>
        <v>0.25389134542056113</v>
      </c>
      <c r="O258" s="171">
        <f t="shared" si="74"/>
        <v>4664682.4399999976</v>
      </c>
      <c r="P258" s="22">
        <f>M258/$M$249</f>
        <v>5.3433266879220842E-2</v>
      </c>
    </row>
    <row r="259" spans="1:16" x14ac:dyDescent="0.25">
      <c r="A259" s="27" t="s">
        <v>58</v>
      </c>
      <c r="B259" s="180">
        <v>2527238.31</v>
      </c>
      <c r="C259" s="180">
        <v>2894939.88</v>
      </c>
      <c r="D259" s="180">
        <v>2620619.9200000004</v>
      </c>
      <c r="E259" s="180">
        <v>3412522.86</v>
      </c>
      <c r="F259" s="71">
        <f t="shared" si="72"/>
        <v>0.30218153115465873</v>
      </c>
      <c r="G259" s="180">
        <f t="shared" si="70"/>
        <v>791902.93999999948</v>
      </c>
      <c r="H259" s="71">
        <f t="shared" si="71"/>
        <v>1.6443732139132052E-2</v>
      </c>
      <c r="I259" s="154"/>
      <c r="J259" s="180">
        <v>5275793.76</v>
      </c>
      <c r="K259" s="180">
        <v>5978531.7699999996</v>
      </c>
      <c r="L259" s="180">
        <v>5371018.0099999998</v>
      </c>
      <c r="M259" s="180">
        <v>6928102.0499999998</v>
      </c>
      <c r="N259" s="71">
        <f t="shared" si="73"/>
        <v>0.28990482569616249</v>
      </c>
      <c r="O259" s="180">
        <f t="shared" si="74"/>
        <v>1557084.04</v>
      </c>
      <c r="P259" s="71">
        <f t="shared" si="75"/>
        <v>1.606911328454046E-2</v>
      </c>
    </row>
    <row r="260" spans="1:16" ht="21" x14ac:dyDescent="0.35">
      <c r="A260" s="316" t="s">
        <v>71</v>
      </c>
      <c r="B260" s="316"/>
      <c r="C260" s="316"/>
      <c r="D260" s="316"/>
      <c r="E260" s="316"/>
      <c r="F260" s="316"/>
      <c r="G260" s="316"/>
      <c r="H260" s="316"/>
      <c r="I260" s="316"/>
      <c r="J260" s="316"/>
      <c r="K260" s="316"/>
      <c r="L260" s="316"/>
      <c r="M260" s="316"/>
      <c r="N260" s="316"/>
      <c r="O260" s="316"/>
      <c r="P260" s="316"/>
    </row>
    <row r="261" spans="1:16" x14ac:dyDescent="0.25">
      <c r="A261" s="46"/>
      <c r="B261" s="310" t="s">
        <v>114</v>
      </c>
      <c r="C261" s="311"/>
      <c r="D261" s="311"/>
      <c r="E261" s="311"/>
      <c r="F261" s="311"/>
      <c r="G261" s="311"/>
      <c r="H261" s="312"/>
      <c r="I261" s="154"/>
      <c r="J261" s="310" t="str">
        <f>J$5</f>
        <v>acumulado febrero</v>
      </c>
      <c r="K261" s="311"/>
      <c r="L261" s="311"/>
      <c r="M261" s="311"/>
      <c r="N261" s="311"/>
      <c r="O261" s="311"/>
      <c r="P261" s="312"/>
    </row>
    <row r="262" spans="1:16" x14ac:dyDescent="0.25">
      <c r="A262" s="4"/>
      <c r="B262" s="6">
        <f>B$6</f>
        <v>2023</v>
      </c>
      <c r="C262" s="6">
        <f>C$6</f>
        <v>2024</v>
      </c>
      <c r="D262" s="6">
        <f>D$6</f>
        <v>2025</v>
      </c>
      <c r="E262" s="6">
        <f>E$6</f>
        <v>2026</v>
      </c>
      <c r="F262" s="6" t="str">
        <f>CONCATENATE("var ",RIGHT(E262,2),"/",RIGHT(D262,2))</f>
        <v>var 26/25</v>
      </c>
      <c r="G262" s="6" t="str">
        <f>CONCATENATE("dif ",RIGHT(E262,2),"-",RIGHT(D262,2))</f>
        <v>dif 26-25</v>
      </c>
      <c r="H262" s="129"/>
      <c r="I262" s="154"/>
      <c r="J262" s="6">
        <f>J$6</f>
        <v>2023</v>
      </c>
      <c r="K262" s="6">
        <f>K$6</f>
        <v>2024</v>
      </c>
      <c r="L262" s="6">
        <f>L$6</f>
        <v>2025</v>
      </c>
      <c r="M262" s="6">
        <f>M$6</f>
        <v>2026</v>
      </c>
      <c r="N262" s="6" t="str">
        <f>CONCATENATE("var ",RIGHT(M262,2),"/",RIGHT(L262,2))</f>
        <v>var 26/25</v>
      </c>
      <c r="O262" s="6" t="str">
        <f>CONCATENATE("dif ",RIGHT(M262,2),"-",RIGHT(L262,2))</f>
        <v>dif 26-25</v>
      </c>
      <c r="P262" s="129"/>
    </row>
    <row r="263" spans="1:16" x14ac:dyDescent="0.25">
      <c r="A263" s="155" t="s">
        <v>4</v>
      </c>
      <c r="B263" s="182">
        <v>118.31</v>
      </c>
      <c r="C263" s="182">
        <v>133.49</v>
      </c>
      <c r="D263" s="182">
        <v>140.72999999999999</v>
      </c>
      <c r="E263" s="182">
        <v>153.72999999999999</v>
      </c>
      <c r="F263" s="183">
        <f>E263/D263-1</f>
        <v>9.2375470759610501E-2</v>
      </c>
      <c r="G263" s="184">
        <f t="shared" ref="G263:G274" si="76">E263-D263</f>
        <v>13</v>
      </c>
      <c r="H263" s="185"/>
      <c r="I263" s="186"/>
      <c r="J263" s="182">
        <v>115.97720294608973</v>
      </c>
      <c r="K263" s="182">
        <v>131.73250330215291</v>
      </c>
      <c r="L263" s="182">
        <v>140.24995067639651</v>
      </c>
      <c r="M263" s="182">
        <v>154.67373855362482</v>
      </c>
      <c r="N263" s="183">
        <f>M263/L263-1</f>
        <v>0.10284344349260266</v>
      </c>
      <c r="O263" s="184">
        <f>M263-L263</f>
        <v>14.423787877228307</v>
      </c>
      <c r="P263" s="185"/>
    </row>
    <row r="264" spans="1:16" x14ac:dyDescent="0.25">
      <c r="A264" s="159" t="s">
        <v>5</v>
      </c>
      <c r="B264" s="187">
        <v>128.58000000000001</v>
      </c>
      <c r="C264" s="187">
        <v>146.63999999999999</v>
      </c>
      <c r="D264" s="187">
        <v>151.22</v>
      </c>
      <c r="E264" s="187">
        <v>167.73</v>
      </c>
      <c r="F264" s="188">
        <f t="shared" ref="F264:F274" si="77">E264/D264-1</f>
        <v>0.10917868006877396</v>
      </c>
      <c r="G264" s="189">
        <f t="shared" si="76"/>
        <v>16.509999999999991</v>
      </c>
      <c r="H264" s="190"/>
      <c r="I264" s="191"/>
      <c r="J264" s="187">
        <v>125.59085179866516</v>
      </c>
      <c r="K264" s="187">
        <v>144.27414324365773</v>
      </c>
      <c r="L264" s="187">
        <v>151.27232249273692</v>
      </c>
      <c r="M264" s="187">
        <v>168.61441927933549</v>
      </c>
      <c r="N264" s="188">
        <f t="shared" ref="N264:N274" si="78">M264/L264-1</f>
        <v>0.11464157157652699</v>
      </c>
      <c r="O264" s="189">
        <f t="shared" ref="O264:O274" si="79">M264-L264</f>
        <v>17.342096786598574</v>
      </c>
      <c r="P264" s="190"/>
    </row>
    <row r="265" spans="1:16" x14ac:dyDescent="0.25">
      <c r="A265" s="164" t="s">
        <v>6</v>
      </c>
      <c r="B265" s="192">
        <v>230.53</v>
      </c>
      <c r="C265" s="192">
        <v>262.68</v>
      </c>
      <c r="D265" s="192">
        <v>273.41000000000003</v>
      </c>
      <c r="E265" s="192">
        <v>279.35000000000002</v>
      </c>
      <c r="F265" s="193">
        <f t="shared" si="77"/>
        <v>2.1725613547419531E-2</v>
      </c>
      <c r="G265" s="194">
        <f t="shared" si="76"/>
        <v>5.9399999999999977</v>
      </c>
      <c r="H265" s="195"/>
      <c r="I265" s="154"/>
      <c r="J265" s="192">
        <v>221.04636541408888</v>
      </c>
      <c r="K265" s="192">
        <v>249.67949403007324</v>
      </c>
      <c r="L265" s="192">
        <v>273.51924601062018</v>
      </c>
      <c r="M265" s="192">
        <v>284.83068775442064</v>
      </c>
      <c r="N265" s="193">
        <f t="shared" si="78"/>
        <v>4.1355194958972774E-2</v>
      </c>
      <c r="O265" s="194">
        <f>M265-L265</f>
        <v>11.311441743800458</v>
      </c>
      <c r="P265" s="195"/>
    </row>
    <row r="266" spans="1:16" x14ac:dyDescent="0.25">
      <c r="A266" s="170" t="s">
        <v>7</v>
      </c>
      <c r="B266" s="196">
        <v>116.22</v>
      </c>
      <c r="C266" s="196">
        <v>131.59</v>
      </c>
      <c r="D266" s="196">
        <v>131.26</v>
      </c>
      <c r="E266" s="196">
        <v>150.35</v>
      </c>
      <c r="F266" s="197">
        <f t="shared" si="77"/>
        <v>0.14543653816852053</v>
      </c>
      <c r="G266" s="198">
        <f t="shared" si="76"/>
        <v>19.090000000000003</v>
      </c>
      <c r="H266" s="199"/>
      <c r="I266" s="154"/>
      <c r="J266" s="196">
        <v>114.59853174821093</v>
      </c>
      <c r="K266" s="196">
        <v>130.44304840050535</v>
      </c>
      <c r="L266" s="196">
        <v>130.97733896246433</v>
      </c>
      <c r="M266" s="196">
        <v>150.02393009753933</v>
      </c>
      <c r="N266" s="197">
        <f t="shared" si="78"/>
        <v>0.14541898076379001</v>
      </c>
      <c r="O266" s="198">
        <f t="shared" si="79"/>
        <v>19.046591135075005</v>
      </c>
      <c r="P266" s="199"/>
    </row>
    <row r="267" spans="1:16" x14ac:dyDescent="0.25">
      <c r="A267" s="172" t="s">
        <v>8</v>
      </c>
      <c r="B267" s="196">
        <v>78.63</v>
      </c>
      <c r="C267" s="196">
        <v>92.26</v>
      </c>
      <c r="D267" s="196">
        <v>98.53</v>
      </c>
      <c r="E267" s="196">
        <v>101.95</v>
      </c>
      <c r="F267" s="200">
        <f t="shared" si="77"/>
        <v>3.4710240535877457E-2</v>
      </c>
      <c r="G267" s="201">
        <f t="shared" si="76"/>
        <v>3.4200000000000017</v>
      </c>
      <c r="H267" s="202"/>
      <c r="I267" s="154"/>
      <c r="J267" s="196">
        <v>76.784986432763361</v>
      </c>
      <c r="K267" s="196">
        <v>90.678081710590746</v>
      </c>
      <c r="L267" s="196">
        <v>99.310537878357977</v>
      </c>
      <c r="M267" s="196">
        <v>101.72817180932419</v>
      </c>
      <c r="N267" s="200">
        <f t="shared" si="78"/>
        <v>2.4344183231869154E-2</v>
      </c>
      <c r="O267" s="201">
        <f t="shared" si="79"/>
        <v>2.4176339309662183</v>
      </c>
      <c r="P267" s="202"/>
    </row>
    <row r="268" spans="1:16" x14ac:dyDescent="0.25">
      <c r="A268" s="172" t="s">
        <v>9</v>
      </c>
      <c r="B268" s="196">
        <v>66.12</v>
      </c>
      <c r="C268" s="196">
        <v>74.62</v>
      </c>
      <c r="D268" s="196">
        <v>38.26</v>
      </c>
      <c r="E268" s="196">
        <v>80.09</v>
      </c>
      <c r="F268" s="200">
        <f t="shared" si="77"/>
        <v>1.0933089388395194</v>
      </c>
      <c r="G268" s="201">
        <f t="shared" si="76"/>
        <v>41.830000000000005</v>
      </c>
      <c r="H268" s="202"/>
      <c r="I268" s="154"/>
      <c r="J268" s="196">
        <v>68.06434972761744</v>
      </c>
      <c r="K268" s="196">
        <v>73.591423595140753</v>
      </c>
      <c r="L268" s="196">
        <v>52.684288105665807</v>
      </c>
      <c r="M268" s="196">
        <v>78.926664126233447</v>
      </c>
      <c r="N268" s="200">
        <f t="shared" si="78"/>
        <v>0.49810630387440824</v>
      </c>
      <c r="O268" s="201">
        <f t="shared" si="79"/>
        <v>26.24237602056764</v>
      </c>
      <c r="P268" s="202"/>
    </row>
    <row r="269" spans="1:16" x14ac:dyDescent="0.25">
      <c r="A269" s="173" t="s">
        <v>10</v>
      </c>
      <c r="B269" s="203">
        <v>59.13</v>
      </c>
      <c r="C269" s="203">
        <v>65.39</v>
      </c>
      <c r="D269" s="203">
        <v>43.96</v>
      </c>
      <c r="E269" s="203">
        <v>42.14</v>
      </c>
      <c r="F269" s="204">
        <f t="shared" si="77"/>
        <v>-4.1401273885350309E-2</v>
      </c>
      <c r="G269" s="205">
        <f t="shared" si="76"/>
        <v>-1.8200000000000003</v>
      </c>
      <c r="H269" s="206"/>
      <c r="I269" s="154"/>
      <c r="J269" s="203">
        <v>58.473371098095065</v>
      </c>
      <c r="K269" s="203">
        <v>56.94464224663254</v>
      </c>
      <c r="L269" s="203">
        <v>49.42525654687644</v>
      </c>
      <c r="M269" s="203">
        <v>44.27696465718865</v>
      </c>
      <c r="N269" s="204">
        <f t="shared" si="78"/>
        <v>-0.10416317990792812</v>
      </c>
      <c r="O269" s="205">
        <f t="shared" si="79"/>
        <v>-5.1482918896877905</v>
      </c>
      <c r="P269" s="206"/>
    </row>
    <row r="270" spans="1:16" x14ac:dyDescent="0.25">
      <c r="A270" s="159" t="s">
        <v>11</v>
      </c>
      <c r="B270" s="187">
        <v>83.47</v>
      </c>
      <c r="C270" s="187">
        <v>87.91</v>
      </c>
      <c r="D270" s="187">
        <v>104.79</v>
      </c>
      <c r="E270" s="187">
        <v>104.47</v>
      </c>
      <c r="F270" s="188">
        <f t="shared" si="77"/>
        <v>-3.0537265006204128E-3</v>
      </c>
      <c r="G270" s="189">
        <f t="shared" si="76"/>
        <v>-0.32000000000000739</v>
      </c>
      <c r="H270" s="190"/>
      <c r="I270" s="191"/>
      <c r="J270" s="187">
        <v>83.41773490558235</v>
      </c>
      <c r="K270" s="187">
        <v>87.786159862663354</v>
      </c>
      <c r="L270" s="187">
        <v>101.98370928962197</v>
      </c>
      <c r="M270" s="187">
        <v>106.31390623349139</v>
      </c>
      <c r="N270" s="188">
        <f t="shared" si="78"/>
        <v>4.2459692572782926E-2</v>
      </c>
      <c r="O270" s="189">
        <f t="shared" si="79"/>
        <v>4.3301969438694243</v>
      </c>
      <c r="P270" s="190"/>
    </row>
    <row r="271" spans="1:16" x14ac:dyDescent="0.25">
      <c r="A271" s="26" t="s">
        <v>12</v>
      </c>
      <c r="B271" s="207">
        <v>146.9</v>
      </c>
      <c r="C271" s="207">
        <v>150.43</v>
      </c>
      <c r="D271" s="207">
        <v>163.59</v>
      </c>
      <c r="E271" s="207">
        <v>174.64</v>
      </c>
      <c r="F271" s="208">
        <f t="shared" si="77"/>
        <v>6.754691607066432E-2</v>
      </c>
      <c r="G271" s="209">
        <f t="shared" si="76"/>
        <v>11.049999999999983</v>
      </c>
      <c r="H271" s="210"/>
      <c r="I271" s="154"/>
      <c r="J271" s="207">
        <v>143.53563740769266</v>
      </c>
      <c r="K271" s="207">
        <v>145.26288238766864</v>
      </c>
      <c r="L271" s="207">
        <v>156.02994169461019</v>
      </c>
      <c r="M271" s="207">
        <v>168.60000760096449</v>
      </c>
      <c r="N271" s="208">
        <f t="shared" si="78"/>
        <v>8.0561882993951839E-2</v>
      </c>
      <c r="O271" s="209">
        <f t="shared" si="79"/>
        <v>12.570065906354301</v>
      </c>
      <c r="P271" s="210"/>
    </row>
    <row r="272" spans="1:16" x14ac:dyDescent="0.25">
      <c r="A272" s="20" t="s">
        <v>8</v>
      </c>
      <c r="B272" s="196">
        <v>85.43</v>
      </c>
      <c r="C272" s="196">
        <v>87.34</v>
      </c>
      <c r="D272" s="196">
        <v>103.96</v>
      </c>
      <c r="E272" s="196">
        <v>106.19</v>
      </c>
      <c r="F272" s="211">
        <f t="shared" si="77"/>
        <v>2.1450557906887324E-2</v>
      </c>
      <c r="G272" s="212">
        <f t="shared" si="76"/>
        <v>2.230000000000004</v>
      </c>
      <c r="H272" s="213"/>
      <c r="I272" s="154"/>
      <c r="J272" s="196">
        <v>86.083828630090323</v>
      </c>
      <c r="K272" s="196">
        <v>87.037126462783135</v>
      </c>
      <c r="L272" s="196">
        <v>101.56847337110727</v>
      </c>
      <c r="M272" s="196">
        <v>107.46472751714528</v>
      </c>
      <c r="N272" s="211">
        <f t="shared" si="78"/>
        <v>5.805201112449998E-2</v>
      </c>
      <c r="O272" s="212">
        <f t="shared" si="79"/>
        <v>5.8962541460380038</v>
      </c>
      <c r="P272" s="213"/>
    </row>
    <row r="273" spans="1:16" x14ac:dyDescent="0.25">
      <c r="A273" s="20" t="s">
        <v>9</v>
      </c>
      <c r="B273" s="196">
        <v>67.36</v>
      </c>
      <c r="C273" s="196">
        <v>72.59</v>
      </c>
      <c r="D273" s="196">
        <v>87.76</v>
      </c>
      <c r="E273" s="196">
        <v>74.239999999999995</v>
      </c>
      <c r="F273" s="211">
        <f t="shared" si="77"/>
        <v>-0.15405651777575213</v>
      </c>
      <c r="G273" s="212">
        <f t="shared" si="76"/>
        <v>-13.52000000000001</v>
      </c>
      <c r="H273" s="213"/>
      <c r="I273" s="154"/>
      <c r="J273" s="196">
        <v>66.369995007363585</v>
      </c>
      <c r="K273" s="196">
        <v>73.425106608206107</v>
      </c>
      <c r="L273" s="196">
        <v>84.55401095737821</v>
      </c>
      <c r="M273" s="196">
        <v>81.490498145734634</v>
      </c>
      <c r="N273" s="211">
        <f t="shared" si="78"/>
        <v>-3.6231430974786316E-2</v>
      </c>
      <c r="O273" s="212">
        <f t="shared" si="79"/>
        <v>-3.0635128116435766</v>
      </c>
      <c r="P273" s="213"/>
    </row>
    <row r="274" spans="1:16" x14ac:dyDescent="0.25">
      <c r="A274" s="27" t="s">
        <v>10</v>
      </c>
      <c r="B274" s="214">
        <v>76.739999999999995</v>
      </c>
      <c r="C274" s="214">
        <v>99.06</v>
      </c>
      <c r="D274" s="214">
        <v>113.06</v>
      </c>
      <c r="E274" s="214">
        <v>117.81</v>
      </c>
      <c r="F274" s="215">
        <f t="shared" si="77"/>
        <v>4.2013090394480868E-2</v>
      </c>
      <c r="G274" s="216">
        <f t="shared" si="76"/>
        <v>4.75</v>
      </c>
      <c r="H274" s="217"/>
      <c r="I274" s="154"/>
      <c r="J274" s="214">
        <v>76.397976861810974</v>
      </c>
      <c r="K274" s="214">
        <v>96.134053023433026</v>
      </c>
      <c r="L274" s="214">
        <v>111.5841852965701</v>
      </c>
      <c r="M274" s="214">
        <v>116.33037101637267</v>
      </c>
      <c r="N274" s="215">
        <f t="shared" si="78"/>
        <v>4.2534573400236697E-2</v>
      </c>
      <c r="O274" s="216">
        <f t="shared" si="79"/>
        <v>4.7461857198025683</v>
      </c>
      <c r="P274" s="217"/>
    </row>
    <row r="275" spans="1:16" x14ac:dyDescent="0.25">
      <c r="A275" s="317" t="s">
        <v>13</v>
      </c>
      <c r="B275" s="318"/>
      <c r="C275" s="318"/>
      <c r="D275" s="318"/>
      <c r="E275" s="318"/>
      <c r="F275" s="318"/>
      <c r="G275" s="318"/>
      <c r="H275" s="318"/>
      <c r="I275" s="318"/>
      <c r="J275" s="318"/>
      <c r="K275" s="318"/>
      <c r="L275" s="318"/>
      <c r="M275" s="318"/>
      <c r="N275" s="318"/>
      <c r="O275" s="318"/>
      <c r="P275" s="319"/>
    </row>
    <row r="276" spans="1:16" ht="21" x14ac:dyDescent="0.35">
      <c r="A276" s="316" t="s">
        <v>72</v>
      </c>
      <c r="B276" s="316"/>
      <c r="C276" s="316"/>
      <c r="D276" s="316"/>
      <c r="E276" s="316"/>
      <c r="F276" s="316"/>
      <c r="G276" s="316"/>
      <c r="H276" s="316"/>
      <c r="I276" s="316"/>
      <c r="J276" s="316"/>
      <c r="K276" s="316"/>
      <c r="L276" s="316"/>
      <c r="M276" s="316"/>
      <c r="N276" s="316"/>
      <c r="O276" s="316"/>
      <c r="P276" s="316"/>
    </row>
    <row r="277" spans="1:16" x14ac:dyDescent="0.25">
      <c r="A277" s="46"/>
      <c r="B277" s="310" t="s">
        <v>114</v>
      </c>
      <c r="C277" s="311"/>
      <c r="D277" s="311"/>
      <c r="E277" s="311"/>
      <c r="F277" s="311"/>
      <c r="G277" s="311"/>
      <c r="H277" s="312"/>
      <c r="I277" s="154"/>
      <c r="J277" s="310" t="str">
        <f>J$5</f>
        <v>acumulado febrero</v>
      </c>
      <c r="K277" s="311"/>
      <c r="L277" s="311"/>
      <c r="M277" s="311"/>
      <c r="N277" s="311"/>
      <c r="O277" s="311"/>
      <c r="P277" s="312"/>
    </row>
    <row r="278" spans="1:16" x14ac:dyDescent="0.25">
      <c r="A278" s="4"/>
      <c r="B278" s="6">
        <f>B$6</f>
        <v>2023</v>
      </c>
      <c r="C278" s="6">
        <f>C$6</f>
        <v>2024</v>
      </c>
      <c r="D278" s="6">
        <f>D$6</f>
        <v>2025</v>
      </c>
      <c r="E278" s="6">
        <f>E$6</f>
        <v>2026</v>
      </c>
      <c r="F278" s="6" t="str">
        <f>CONCATENATE("var ",RIGHT(E278,2),"/",RIGHT(D278,2))</f>
        <v>var 26/25</v>
      </c>
      <c r="G278" s="6" t="str">
        <f>CONCATENATE("dif ",RIGHT(E278,2),"-",RIGHT(D278,2))</f>
        <v>dif 26-25</v>
      </c>
      <c r="H278" s="129"/>
      <c r="I278" s="154"/>
      <c r="J278" s="6">
        <f>J$6</f>
        <v>2023</v>
      </c>
      <c r="K278" s="6">
        <f>K$6</f>
        <v>2024</v>
      </c>
      <c r="L278" s="6">
        <f>L$6</f>
        <v>2025</v>
      </c>
      <c r="M278" s="6">
        <f>M$6</f>
        <v>2026</v>
      </c>
      <c r="N278" s="6" t="str">
        <f>CONCATENATE("var ",RIGHT(M278,2),"/",RIGHT(K278,2))</f>
        <v>var 26/24</v>
      </c>
      <c r="O278" s="6" t="str">
        <f>CONCATENATE("dif ",RIGHT(M278,2),"-",RIGHT(L278,2))</f>
        <v>dif 26-25</v>
      </c>
      <c r="P278" s="129"/>
    </row>
    <row r="279" spans="1:16" x14ac:dyDescent="0.25">
      <c r="A279" s="155" t="s">
        <v>48</v>
      </c>
      <c r="B279" s="182">
        <v>118.31</v>
      </c>
      <c r="C279" s="182">
        <v>133.49</v>
      </c>
      <c r="D279" s="182">
        <v>140.72999999999999</v>
      </c>
      <c r="E279" s="182">
        <v>153.72999999999999</v>
      </c>
      <c r="F279" s="183">
        <f>E279/D279-1</f>
        <v>9.2375470759610501E-2</v>
      </c>
      <c r="G279" s="184">
        <f t="shared" ref="G279:G289" si="80">E279-D279</f>
        <v>13</v>
      </c>
      <c r="H279" s="185"/>
      <c r="I279" s="186"/>
      <c r="J279" s="182">
        <v>115.97720294608973</v>
      </c>
      <c r="K279" s="182">
        <v>131.73250330215291</v>
      </c>
      <c r="L279" s="182">
        <v>140.24995067639651</v>
      </c>
      <c r="M279" s="182">
        <v>154.67373855362482</v>
      </c>
      <c r="N279" s="183">
        <f>M279/L279-1</f>
        <v>0.10284344349260266</v>
      </c>
      <c r="O279" s="182">
        <f>M279-L279</f>
        <v>14.423787877228307</v>
      </c>
      <c r="P279" s="185"/>
    </row>
    <row r="280" spans="1:16" x14ac:dyDescent="0.25">
      <c r="A280" s="67" t="s">
        <v>49</v>
      </c>
      <c r="B280" s="218">
        <v>149.51</v>
      </c>
      <c r="C280" s="218">
        <v>166.26</v>
      </c>
      <c r="D280" s="218">
        <v>175.82</v>
      </c>
      <c r="E280" s="218">
        <v>188.86</v>
      </c>
      <c r="F280" s="219">
        <f t="shared" ref="F280:F289" si="81">E280/D280-1</f>
        <v>7.4166761460584762E-2</v>
      </c>
      <c r="G280" s="220">
        <f t="shared" si="80"/>
        <v>13.04000000000002</v>
      </c>
      <c r="H280" s="221"/>
      <c r="I280" s="154"/>
      <c r="J280" s="218">
        <v>146.31592200561823</v>
      </c>
      <c r="K280" s="218">
        <v>162.53405520899281</v>
      </c>
      <c r="L280" s="218">
        <v>171.54227989407727</v>
      </c>
      <c r="M280" s="218">
        <v>187.46262057479944</v>
      </c>
      <c r="N280" s="219">
        <f t="shared" ref="N280:N289" si="82">M280/L280-1</f>
        <v>9.2807095082055424E-2</v>
      </c>
      <c r="O280" s="218">
        <f t="shared" ref="O280:O289" si="83">M280-L280</f>
        <v>15.920340680722177</v>
      </c>
      <c r="P280" s="221"/>
    </row>
    <row r="281" spans="1:16" x14ac:dyDescent="0.25">
      <c r="A281" s="20" t="s">
        <v>50</v>
      </c>
      <c r="B281" s="196">
        <v>106.63</v>
      </c>
      <c r="C281" s="196">
        <v>120.73</v>
      </c>
      <c r="D281" s="196">
        <v>128.07</v>
      </c>
      <c r="E281" s="196">
        <v>141.97</v>
      </c>
      <c r="F281" s="211">
        <f t="shared" si="81"/>
        <v>0.10853439525259634</v>
      </c>
      <c r="G281" s="212">
        <f t="shared" si="80"/>
        <v>13.900000000000006</v>
      </c>
      <c r="H281" s="213"/>
      <c r="I281" s="154"/>
      <c r="J281" s="196">
        <v>104.80183527069781</v>
      </c>
      <c r="K281" s="196">
        <v>119.9929907205663</v>
      </c>
      <c r="L281" s="196">
        <v>128.90218915036343</v>
      </c>
      <c r="M281" s="196">
        <v>142.83734913644545</v>
      </c>
      <c r="N281" s="211">
        <f t="shared" si="82"/>
        <v>0.10810646489352305</v>
      </c>
      <c r="O281" s="196">
        <f t="shared" si="83"/>
        <v>13.935159986082027</v>
      </c>
      <c r="P281" s="213"/>
    </row>
    <row r="282" spans="1:16" x14ac:dyDescent="0.25">
      <c r="A282" s="20" t="s">
        <v>51</v>
      </c>
      <c r="B282" s="196">
        <v>88.36</v>
      </c>
      <c r="C282" s="196">
        <v>88.62</v>
      </c>
      <c r="D282" s="196">
        <v>105.44</v>
      </c>
      <c r="E282" s="196">
        <v>107.1</v>
      </c>
      <c r="F282" s="211">
        <f t="shared" si="81"/>
        <v>1.5743550834597775E-2</v>
      </c>
      <c r="G282" s="212">
        <f t="shared" si="80"/>
        <v>1.6599999999999966</v>
      </c>
      <c r="H282" s="213"/>
      <c r="I282" s="154"/>
      <c r="J282" s="196">
        <v>83.372344282581096</v>
      </c>
      <c r="K282" s="196">
        <v>86.769270258912258</v>
      </c>
      <c r="L282" s="196">
        <v>112.06444531766401</v>
      </c>
      <c r="M282" s="196">
        <v>108.00642718889868</v>
      </c>
      <c r="N282" s="211">
        <f t="shared" si="82"/>
        <v>-3.6211468474789177E-2</v>
      </c>
      <c r="O282" s="196">
        <f t="shared" si="83"/>
        <v>-4.0580181287653261</v>
      </c>
      <c r="P282" s="213"/>
    </row>
    <row r="283" spans="1:16" x14ac:dyDescent="0.25">
      <c r="A283" s="20" t="s">
        <v>52</v>
      </c>
      <c r="B283" s="196">
        <v>66.91</v>
      </c>
      <c r="C283" s="196">
        <v>79.790000000000006</v>
      </c>
      <c r="D283" s="196">
        <v>83.79</v>
      </c>
      <c r="E283" s="196">
        <v>100.27</v>
      </c>
      <c r="F283" s="211">
        <f t="shared" si="81"/>
        <v>0.19668218164458762</v>
      </c>
      <c r="G283" s="212">
        <f t="shared" si="80"/>
        <v>16.47999999999999</v>
      </c>
      <c r="H283" s="213"/>
      <c r="I283" s="154"/>
      <c r="J283" s="196">
        <v>66.56507773904157</v>
      </c>
      <c r="K283" s="196">
        <v>78.39365246742797</v>
      </c>
      <c r="L283" s="196">
        <v>84.908828652714405</v>
      </c>
      <c r="M283" s="196">
        <v>96.17580273725261</v>
      </c>
      <c r="N283" s="211">
        <f t="shared" si="82"/>
        <v>0.13269496545078074</v>
      </c>
      <c r="O283" s="196">
        <f t="shared" si="83"/>
        <v>11.266974084538205</v>
      </c>
      <c r="P283" s="213"/>
    </row>
    <row r="284" spans="1:16" x14ac:dyDescent="0.25">
      <c r="A284" s="20" t="s">
        <v>53</v>
      </c>
      <c r="B284" s="196">
        <v>139.19999999999999</v>
      </c>
      <c r="C284" s="196">
        <v>175.68</v>
      </c>
      <c r="D284" s="196">
        <v>199.71</v>
      </c>
      <c r="E284" s="196">
        <v>200.74</v>
      </c>
      <c r="F284" s="211">
        <f t="shared" si="81"/>
        <v>5.1574783435981431E-3</v>
      </c>
      <c r="G284" s="212">
        <f t="shared" si="80"/>
        <v>1.0300000000000011</v>
      </c>
      <c r="H284" s="213"/>
      <c r="I284" s="154"/>
      <c r="J284" s="196">
        <v>138.43574065188142</v>
      </c>
      <c r="K284" s="196">
        <v>165.91066487128586</v>
      </c>
      <c r="L284" s="196">
        <v>210.72256792565841</v>
      </c>
      <c r="M284" s="196">
        <v>224.44698883486254</v>
      </c>
      <c r="N284" s="211">
        <f t="shared" si="82"/>
        <v>6.5130285020283285E-2</v>
      </c>
      <c r="O284" s="196">
        <f t="shared" si="83"/>
        <v>13.724420909204127</v>
      </c>
      <c r="P284" s="213"/>
    </row>
    <row r="285" spans="1:16" x14ac:dyDescent="0.25">
      <c r="A285" s="20" t="s">
        <v>54</v>
      </c>
      <c r="B285" s="196">
        <v>100.67</v>
      </c>
      <c r="C285" s="196">
        <v>115.98</v>
      </c>
      <c r="D285" s="196">
        <v>111.65</v>
      </c>
      <c r="E285" s="196">
        <v>125.72</v>
      </c>
      <c r="F285" s="211">
        <f t="shared" si="81"/>
        <v>0.12601880877742944</v>
      </c>
      <c r="G285" s="212">
        <f t="shared" si="80"/>
        <v>14.069999999999993</v>
      </c>
      <c r="H285" s="213"/>
      <c r="I285" s="154"/>
      <c r="J285" s="196">
        <v>93.294652633269465</v>
      </c>
      <c r="K285" s="196">
        <v>105.55940225230822</v>
      </c>
      <c r="L285" s="196">
        <v>111.63449935485727</v>
      </c>
      <c r="M285" s="196">
        <v>116.70857106588156</v>
      </c>
      <c r="N285" s="211">
        <f>M285/L285-1</f>
        <v>4.5452541466550755E-2</v>
      </c>
      <c r="O285" s="196">
        <f t="shared" si="83"/>
        <v>5.0740717110242883</v>
      </c>
      <c r="P285" s="213"/>
    </row>
    <row r="286" spans="1:16" x14ac:dyDescent="0.25">
      <c r="A286" s="20" t="s">
        <v>55</v>
      </c>
      <c r="B286" s="196">
        <v>104.31</v>
      </c>
      <c r="C286" s="196">
        <v>119.12</v>
      </c>
      <c r="D286" s="196">
        <v>122.29</v>
      </c>
      <c r="E286" s="196">
        <v>135.51</v>
      </c>
      <c r="F286" s="211">
        <f>E286/D286-1</f>
        <v>0.10810368795486136</v>
      </c>
      <c r="G286" s="212">
        <f t="shared" si="80"/>
        <v>13.219999999999985</v>
      </c>
      <c r="H286" s="213"/>
      <c r="I286" s="154"/>
      <c r="J286" s="196">
        <v>104.4906656836398</v>
      </c>
      <c r="K286" s="196">
        <v>120.77090852800315</v>
      </c>
      <c r="L286" s="196">
        <v>122.70263355211419</v>
      </c>
      <c r="M286" s="196">
        <v>132.81808693577929</v>
      </c>
      <c r="N286" s="211">
        <f t="shared" si="82"/>
        <v>8.2438763462797882E-2</v>
      </c>
      <c r="O286" s="196">
        <f t="shared" si="83"/>
        <v>10.115453383665098</v>
      </c>
      <c r="P286" s="213"/>
    </row>
    <row r="287" spans="1:16" x14ac:dyDescent="0.25">
      <c r="A287" s="20" t="s">
        <v>56</v>
      </c>
      <c r="B287" s="196">
        <v>131.43</v>
      </c>
      <c r="C287" s="196">
        <v>146.72</v>
      </c>
      <c r="D287" s="196">
        <v>122.24</v>
      </c>
      <c r="E287" s="196">
        <v>126.97</v>
      </c>
      <c r="F287" s="211">
        <f t="shared" si="81"/>
        <v>3.8694371727748811E-2</v>
      </c>
      <c r="G287" s="212">
        <f t="shared" si="80"/>
        <v>4.730000000000004</v>
      </c>
      <c r="H287" s="213"/>
      <c r="I287" s="154"/>
      <c r="J287" s="196">
        <v>126.62676373998313</v>
      </c>
      <c r="K287" s="196">
        <v>144.57803861280581</v>
      </c>
      <c r="L287" s="196">
        <v>122.38976891181632</v>
      </c>
      <c r="M287" s="196">
        <v>128.51907129632443</v>
      </c>
      <c r="N287" s="211">
        <f>M287/L287-1</f>
        <v>5.008018594204855E-2</v>
      </c>
      <c r="O287" s="196">
        <f>M287-L287</f>
        <v>6.129302384508108</v>
      </c>
      <c r="P287" s="222"/>
    </row>
    <row r="288" spans="1:16" x14ac:dyDescent="0.25">
      <c r="A288" s="20" t="s">
        <v>57</v>
      </c>
      <c r="B288" s="196">
        <v>149.53</v>
      </c>
      <c r="C288" s="196">
        <v>208.35</v>
      </c>
      <c r="D288" s="196">
        <v>233.96</v>
      </c>
      <c r="E288" s="196">
        <v>228.04</v>
      </c>
      <c r="F288" s="211">
        <f t="shared" si="81"/>
        <v>-2.5303470678748607E-2</v>
      </c>
      <c r="G288" s="212">
        <f t="shared" si="80"/>
        <v>-5.9200000000000159</v>
      </c>
      <c r="H288" s="213"/>
      <c r="I288" s="154"/>
      <c r="J288" s="196">
        <v>149.52445538577581</v>
      </c>
      <c r="K288" s="196">
        <v>209.15365109614115</v>
      </c>
      <c r="L288" s="196">
        <v>231.29722419533266</v>
      </c>
      <c r="M288" s="196">
        <v>255.55706352356015</v>
      </c>
      <c r="N288" s="211">
        <f t="shared" si="82"/>
        <v>0.10488599425533884</v>
      </c>
      <c r="O288" s="196">
        <f t="shared" si="83"/>
        <v>24.259839328227486</v>
      </c>
      <c r="P288" s="223"/>
    </row>
    <row r="289" spans="1:16" x14ac:dyDescent="0.25">
      <c r="A289" s="20" t="s">
        <v>73</v>
      </c>
      <c r="B289" s="214">
        <v>82.61</v>
      </c>
      <c r="C289" s="214">
        <v>87.34</v>
      </c>
      <c r="D289" s="214">
        <v>85.25</v>
      </c>
      <c r="E289" s="214">
        <v>109.14</v>
      </c>
      <c r="F289" s="211">
        <f t="shared" si="81"/>
        <v>0.28023460410557188</v>
      </c>
      <c r="G289" s="212">
        <f t="shared" si="80"/>
        <v>23.89</v>
      </c>
      <c r="H289" s="213"/>
      <c r="I289" s="154"/>
      <c r="J289" s="214">
        <v>82.895625194551073</v>
      </c>
      <c r="K289" s="214">
        <v>88.876986382816483</v>
      </c>
      <c r="L289" s="214">
        <v>83.692218603661388</v>
      </c>
      <c r="M289" s="214">
        <v>107.44013950412537</v>
      </c>
      <c r="N289" s="211">
        <f t="shared" si="82"/>
        <v>0.28375303339640534</v>
      </c>
      <c r="O289" s="214">
        <f t="shared" si="83"/>
        <v>23.747920900463981</v>
      </c>
      <c r="P289" s="213"/>
    </row>
    <row r="290" spans="1:16" x14ac:dyDescent="0.25">
      <c r="A290" s="317" t="s">
        <v>13</v>
      </c>
      <c r="B290" s="318"/>
      <c r="C290" s="318"/>
      <c r="D290" s="318"/>
      <c r="E290" s="318"/>
      <c r="F290" s="318"/>
      <c r="G290" s="318"/>
      <c r="H290" s="318"/>
      <c r="I290" s="318"/>
      <c r="J290" s="318"/>
      <c r="K290" s="318"/>
      <c r="L290" s="318"/>
      <c r="M290" s="318"/>
      <c r="N290" s="318"/>
      <c r="O290" s="318"/>
      <c r="P290" s="319"/>
    </row>
    <row r="291" spans="1:16" ht="21" x14ac:dyDescent="0.35">
      <c r="A291" s="316" t="s">
        <v>74</v>
      </c>
      <c r="B291" s="316"/>
      <c r="C291" s="316"/>
      <c r="D291" s="316"/>
      <c r="E291" s="316"/>
      <c r="F291" s="316"/>
      <c r="G291" s="316"/>
      <c r="H291" s="316"/>
      <c r="I291" s="316"/>
      <c r="J291" s="316"/>
      <c r="K291" s="316"/>
      <c r="L291" s="316"/>
      <c r="M291" s="316"/>
      <c r="N291" s="316"/>
      <c r="O291" s="316"/>
      <c r="P291" s="316"/>
    </row>
    <row r="292" spans="1:16" x14ac:dyDescent="0.25">
      <c r="A292" s="46"/>
      <c r="B292" s="310" t="s">
        <v>114</v>
      </c>
      <c r="C292" s="311"/>
      <c r="D292" s="311"/>
      <c r="E292" s="311"/>
      <c r="F292" s="311"/>
      <c r="G292" s="311"/>
      <c r="H292" s="312"/>
      <c r="I292" s="154"/>
      <c r="J292" s="310" t="str">
        <f>J$5</f>
        <v>acumulado febrero</v>
      </c>
      <c r="K292" s="311"/>
      <c r="L292" s="311"/>
      <c r="M292" s="311"/>
      <c r="N292" s="311"/>
      <c r="O292" s="311"/>
      <c r="P292" s="312"/>
    </row>
    <row r="293" spans="1:16" x14ac:dyDescent="0.25">
      <c r="A293" s="4"/>
      <c r="B293" s="6">
        <f>B$6</f>
        <v>2023</v>
      </c>
      <c r="C293" s="6">
        <f>C$6</f>
        <v>2024</v>
      </c>
      <c r="D293" s="6">
        <f>D$6</f>
        <v>2025</v>
      </c>
      <c r="E293" s="6">
        <f>E$6</f>
        <v>2026</v>
      </c>
      <c r="F293" s="6" t="str">
        <f>CONCATENATE("var ",RIGHT(E293,2),"/",RIGHT(D293,2))</f>
        <v>var 26/25</v>
      </c>
      <c r="G293" s="6" t="str">
        <f>CONCATENATE("dif ",RIGHT(E293,2),"-",RIGHT(C293,2))</f>
        <v>dif 26-24</v>
      </c>
      <c r="H293" s="129"/>
      <c r="I293" s="154"/>
      <c r="J293" s="6">
        <f>J$6</f>
        <v>2023</v>
      </c>
      <c r="K293" s="6">
        <f>K$6</f>
        <v>2024</v>
      </c>
      <c r="L293" s="6">
        <f>L$6</f>
        <v>2025</v>
      </c>
      <c r="M293" s="6">
        <f>M$6</f>
        <v>2026</v>
      </c>
      <c r="N293" s="6" t="str">
        <f>CONCATENATE("var ",RIGHT(M293,2),"/",RIGHT(L293,2))</f>
        <v>var 26/25</v>
      </c>
      <c r="O293" s="6" t="str">
        <f>CONCATENATE("dif ",RIGHT(M293,2),"-",RIGHT(L293,2))</f>
        <v>dif 26-25</v>
      </c>
      <c r="P293" s="129"/>
    </row>
    <row r="294" spans="1:16" x14ac:dyDescent="0.25">
      <c r="A294" s="155" t="s">
        <v>4</v>
      </c>
      <c r="B294" s="182">
        <v>104.34</v>
      </c>
      <c r="C294" s="182">
        <v>122.31</v>
      </c>
      <c r="D294" s="182">
        <v>125.98</v>
      </c>
      <c r="E294" s="182">
        <v>136.26</v>
      </c>
      <c r="F294" s="183">
        <f>E294/D294-1</f>
        <v>8.1600254008572737E-2</v>
      </c>
      <c r="G294" s="184">
        <f t="shared" ref="G294:G305" si="84">E294-D294</f>
        <v>10.279999999999987</v>
      </c>
      <c r="H294" s="185"/>
      <c r="I294" s="186"/>
      <c r="J294" s="182">
        <v>100.82416988105642</v>
      </c>
      <c r="K294" s="182">
        <v>117.90739143040879</v>
      </c>
      <c r="L294" s="182">
        <v>123.70608683020585</v>
      </c>
      <c r="M294" s="182">
        <v>133.88297778582364</v>
      </c>
      <c r="N294" s="183">
        <f>M294/L294-1</f>
        <v>8.2266695329116679E-2</v>
      </c>
      <c r="O294" s="182">
        <f>M294-L294</f>
        <v>10.176890955617793</v>
      </c>
      <c r="P294" s="185"/>
    </row>
    <row r="295" spans="1:16" x14ac:dyDescent="0.25">
      <c r="A295" s="159" t="s">
        <v>5</v>
      </c>
      <c r="B295" s="187">
        <v>113.82</v>
      </c>
      <c r="C295" s="187">
        <v>134.78</v>
      </c>
      <c r="D295" s="187">
        <v>135.66</v>
      </c>
      <c r="E295" s="187">
        <v>148.97999999999999</v>
      </c>
      <c r="F295" s="188">
        <f t="shared" ref="F295:F305" si="85">E295/D295-1</f>
        <v>9.8186643078283842E-2</v>
      </c>
      <c r="G295" s="189">
        <f t="shared" si="84"/>
        <v>13.319999999999993</v>
      </c>
      <c r="H295" s="190"/>
      <c r="I295" s="191"/>
      <c r="J295" s="187">
        <v>109.29046373411296</v>
      </c>
      <c r="K295" s="187">
        <v>129.61512368285767</v>
      </c>
      <c r="L295" s="187">
        <v>133.82678678815032</v>
      </c>
      <c r="M295" s="187">
        <v>145.7050412430111</v>
      </c>
      <c r="N295" s="188">
        <f t="shared" ref="N295:N305" si="86">M295/L295-1</f>
        <v>8.8758422285549088E-2</v>
      </c>
      <c r="O295" s="187">
        <f t="shared" ref="O295:O305" si="87">M295-L295</f>
        <v>11.87825445486078</v>
      </c>
      <c r="P295" s="190"/>
    </row>
    <row r="296" spans="1:16" x14ac:dyDescent="0.25">
      <c r="A296" s="20" t="s">
        <v>6</v>
      </c>
      <c r="B296" s="192">
        <v>184.31</v>
      </c>
      <c r="C296" s="192">
        <v>222.5</v>
      </c>
      <c r="D296" s="192">
        <v>233.99</v>
      </c>
      <c r="E296" s="192">
        <v>235.45</v>
      </c>
      <c r="F296" s="211">
        <f t="shared" si="85"/>
        <v>6.2395828881576243E-3</v>
      </c>
      <c r="G296" s="212">
        <f t="shared" si="84"/>
        <v>1.4599999999999795</v>
      </c>
      <c r="H296" s="213"/>
      <c r="I296" s="154"/>
      <c r="J296" s="192">
        <v>168.22798335820903</v>
      </c>
      <c r="K296" s="192">
        <v>204.448175808343</v>
      </c>
      <c r="L296" s="192">
        <v>224.85155996158744</v>
      </c>
      <c r="M296" s="192">
        <v>230.22194929584558</v>
      </c>
      <c r="N296" s="211">
        <f t="shared" si="86"/>
        <v>2.388415421790091E-2</v>
      </c>
      <c r="O296" s="192">
        <f t="shared" si="87"/>
        <v>5.3703893342581352</v>
      </c>
      <c r="P296" s="213"/>
    </row>
    <row r="297" spans="1:16" x14ac:dyDescent="0.25">
      <c r="A297" s="20" t="s">
        <v>7</v>
      </c>
      <c r="B297" s="196">
        <v>105.21</v>
      </c>
      <c r="C297" s="196">
        <v>123.63</v>
      </c>
      <c r="D297" s="196">
        <v>119.8</v>
      </c>
      <c r="E297" s="196">
        <v>134.9</v>
      </c>
      <c r="F297" s="211">
        <f t="shared" si="85"/>
        <v>0.12604340567612704</v>
      </c>
      <c r="G297" s="212">
        <f t="shared" si="84"/>
        <v>15.100000000000009</v>
      </c>
      <c r="H297" s="213"/>
      <c r="I297" s="154"/>
      <c r="J297" s="196">
        <v>103.24523302571532</v>
      </c>
      <c r="K297" s="196">
        <v>120.48318683552945</v>
      </c>
      <c r="L297" s="196">
        <v>118.40081118674109</v>
      </c>
      <c r="M297" s="196">
        <v>131.09341224207719</v>
      </c>
      <c r="N297" s="211">
        <f t="shared" si="86"/>
        <v>0.10720028797199199</v>
      </c>
      <c r="O297" s="196">
        <f t="shared" si="87"/>
        <v>12.692601055336098</v>
      </c>
      <c r="P297" s="213"/>
    </row>
    <row r="298" spans="1:16" x14ac:dyDescent="0.25">
      <c r="A298" s="20" t="s">
        <v>8</v>
      </c>
      <c r="B298" s="196">
        <v>71.680000000000007</v>
      </c>
      <c r="C298" s="196">
        <v>85.05</v>
      </c>
      <c r="D298" s="196">
        <v>87.69</v>
      </c>
      <c r="E298" s="196">
        <v>94.23</v>
      </c>
      <c r="F298" s="211">
        <f t="shared" si="85"/>
        <v>7.4580910023948066E-2</v>
      </c>
      <c r="G298" s="212">
        <f t="shared" si="84"/>
        <v>6.5400000000000063</v>
      </c>
      <c r="H298" s="213"/>
      <c r="I298" s="154"/>
      <c r="J298" s="196">
        <v>67.87468936579279</v>
      </c>
      <c r="K298" s="196">
        <v>81.009492836468866</v>
      </c>
      <c r="L298" s="196">
        <v>88.751367852732002</v>
      </c>
      <c r="M298" s="196">
        <v>93.094795545319798</v>
      </c>
      <c r="N298" s="211">
        <f t="shared" si="86"/>
        <v>4.8939276066088278E-2</v>
      </c>
      <c r="O298" s="196">
        <f t="shared" si="87"/>
        <v>4.3434276925877953</v>
      </c>
      <c r="P298" s="213"/>
    </row>
    <row r="299" spans="1:16" x14ac:dyDescent="0.25">
      <c r="A299" s="20" t="s">
        <v>9</v>
      </c>
      <c r="B299" s="196">
        <v>55.53</v>
      </c>
      <c r="C299" s="196">
        <v>69.3</v>
      </c>
      <c r="D299" s="196">
        <v>34.29</v>
      </c>
      <c r="E299" s="196">
        <v>69.400000000000006</v>
      </c>
      <c r="F299" s="211">
        <f t="shared" si="85"/>
        <v>1.0239136774569846</v>
      </c>
      <c r="G299" s="212">
        <f t="shared" si="84"/>
        <v>35.110000000000007</v>
      </c>
      <c r="H299" s="213"/>
      <c r="I299" s="154"/>
      <c r="J299" s="196">
        <v>56.943406437897565</v>
      </c>
      <c r="K299" s="196">
        <v>67.183494728843328</v>
      </c>
      <c r="L299" s="196">
        <v>47.015587641233033</v>
      </c>
      <c r="M299" s="196">
        <v>67.924775253005208</v>
      </c>
      <c r="N299" s="211">
        <f t="shared" si="86"/>
        <v>0.44472883698330423</v>
      </c>
      <c r="O299" s="196">
        <f t="shared" si="87"/>
        <v>20.909187611772175</v>
      </c>
      <c r="P299" s="213"/>
    </row>
    <row r="300" spans="1:16" x14ac:dyDescent="0.25">
      <c r="A300" s="20" t="s">
        <v>10</v>
      </c>
      <c r="B300" s="203">
        <v>54.04</v>
      </c>
      <c r="C300" s="203">
        <v>55.93</v>
      </c>
      <c r="D300" s="203">
        <v>34.880000000000003</v>
      </c>
      <c r="E300" s="203">
        <v>35.56</v>
      </c>
      <c r="F300" s="211">
        <f t="shared" si="85"/>
        <v>1.9495412844036775E-2</v>
      </c>
      <c r="G300" s="212">
        <f t="shared" si="84"/>
        <v>0.67999999999999972</v>
      </c>
      <c r="H300" s="213"/>
      <c r="I300" s="154"/>
      <c r="J300" s="203">
        <v>53.425243074885877</v>
      </c>
      <c r="K300" s="203">
        <v>48.484703593870385</v>
      </c>
      <c r="L300" s="203">
        <v>37.25509493004121</v>
      </c>
      <c r="M300" s="203">
        <v>35.496950482169012</v>
      </c>
      <c r="N300" s="211">
        <f t="shared" si="86"/>
        <v>-4.7192053896888408E-2</v>
      </c>
      <c r="O300" s="203">
        <f t="shared" si="87"/>
        <v>-1.7581444478721977</v>
      </c>
      <c r="P300" s="213"/>
    </row>
    <row r="301" spans="1:16" x14ac:dyDescent="0.25">
      <c r="A301" s="159" t="s">
        <v>11</v>
      </c>
      <c r="B301" s="187">
        <v>72.7</v>
      </c>
      <c r="C301" s="187">
        <v>79.69</v>
      </c>
      <c r="D301" s="187">
        <v>93.15</v>
      </c>
      <c r="E301" s="187">
        <v>91.95</v>
      </c>
      <c r="F301" s="188">
        <f t="shared" si="85"/>
        <v>-1.2882447665056418E-2</v>
      </c>
      <c r="G301" s="189">
        <f t="shared" si="84"/>
        <v>-1.2000000000000028</v>
      </c>
      <c r="H301" s="190"/>
      <c r="I301" s="191"/>
      <c r="J301" s="187">
        <v>72.27991047701228</v>
      </c>
      <c r="K301" s="187">
        <v>77.566502915353524</v>
      </c>
      <c r="L301" s="187">
        <v>89.046731045719255</v>
      </c>
      <c r="M301" s="187">
        <v>92.560232820691979</v>
      </c>
      <c r="N301" s="188">
        <f t="shared" si="86"/>
        <v>3.9456830517099917E-2</v>
      </c>
      <c r="O301" s="187">
        <f t="shared" si="87"/>
        <v>3.513501774972724</v>
      </c>
      <c r="P301" s="190"/>
    </row>
    <row r="302" spans="1:16" x14ac:dyDescent="0.25">
      <c r="A302" s="26" t="s">
        <v>12</v>
      </c>
      <c r="B302" s="207">
        <v>119.02</v>
      </c>
      <c r="C302" s="207">
        <v>147.85</v>
      </c>
      <c r="D302" s="207">
        <v>150.97</v>
      </c>
      <c r="E302" s="207">
        <v>162.29</v>
      </c>
      <c r="F302" s="211">
        <f t="shared" si="85"/>
        <v>7.4981784460488754E-2</v>
      </c>
      <c r="G302" s="212">
        <f t="shared" si="84"/>
        <v>11.319999999999993</v>
      </c>
      <c r="H302" s="213"/>
      <c r="I302" s="154"/>
      <c r="J302" s="207">
        <v>115.17396200003527</v>
      </c>
      <c r="K302" s="207">
        <v>138.14163067801505</v>
      </c>
      <c r="L302" s="207">
        <v>141.09710424943677</v>
      </c>
      <c r="M302" s="207">
        <v>154.26676423691518</v>
      </c>
      <c r="N302" s="211">
        <f t="shared" si="86"/>
        <v>9.3337563924746458E-2</v>
      </c>
      <c r="O302" s="207">
        <f t="shared" si="87"/>
        <v>13.169659987478411</v>
      </c>
      <c r="P302" s="213"/>
    </row>
    <row r="303" spans="1:16" x14ac:dyDescent="0.25">
      <c r="A303" s="20" t="s">
        <v>8</v>
      </c>
      <c r="B303" s="196">
        <v>76.5</v>
      </c>
      <c r="C303" s="196">
        <v>80.75</v>
      </c>
      <c r="D303" s="196">
        <v>93.42</v>
      </c>
      <c r="E303" s="196">
        <v>93.4</v>
      </c>
      <c r="F303" s="211">
        <f t="shared" si="85"/>
        <v>-2.1408691928914703E-4</v>
      </c>
      <c r="G303" s="212">
        <f t="shared" si="84"/>
        <v>-1.9999999999996021E-2</v>
      </c>
      <c r="H303" s="213"/>
      <c r="I303" s="154"/>
      <c r="J303" s="196">
        <v>76.699670990374742</v>
      </c>
      <c r="K303" s="196">
        <v>78.47497432431372</v>
      </c>
      <c r="L303" s="196">
        <v>89.39565296402202</v>
      </c>
      <c r="M303" s="196">
        <v>93.310504980185385</v>
      </c>
      <c r="N303" s="211">
        <f t="shared" si="86"/>
        <v>4.3792420395865728E-2</v>
      </c>
      <c r="O303" s="196">
        <f t="shared" si="87"/>
        <v>3.9148520161633655</v>
      </c>
      <c r="P303" s="213"/>
    </row>
    <row r="304" spans="1:16" x14ac:dyDescent="0.25">
      <c r="A304" s="20" t="s">
        <v>9</v>
      </c>
      <c r="B304" s="196">
        <v>54.82</v>
      </c>
      <c r="C304" s="196">
        <v>61.14</v>
      </c>
      <c r="D304" s="196">
        <v>74.08</v>
      </c>
      <c r="E304" s="196">
        <v>64.52</v>
      </c>
      <c r="F304" s="211">
        <f t="shared" si="85"/>
        <v>-0.12904967602591799</v>
      </c>
      <c r="G304" s="212">
        <f t="shared" si="84"/>
        <v>-9.5600000000000023</v>
      </c>
      <c r="H304" s="213"/>
      <c r="I304" s="154"/>
      <c r="J304" s="196">
        <v>53.832215286409998</v>
      </c>
      <c r="K304" s="196">
        <v>60.18373109487267</v>
      </c>
      <c r="L304" s="196">
        <v>70.386250662469408</v>
      </c>
      <c r="M304" s="196">
        <v>70.353334599157577</v>
      </c>
      <c r="N304" s="211">
        <f t="shared" si="86"/>
        <v>-4.676490508022102E-4</v>
      </c>
      <c r="O304" s="196">
        <f t="shared" si="87"/>
        <v>-3.2916063311830612E-2</v>
      </c>
      <c r="P304" s="213"/>
    </row>
    <row r="305" spans="1:16" x14ac:dyDescent="0.25">
      <c r="A305" s="27" t="s">
        <v>10</v>
      </c>
      <c r="B305" s="214">
        <v>69.62</v>
      </c>
      <c r="C305" s="214">
        <v>92.54</v>
      </c>
      <c r="D305" s="214">
        <v>103.78</v>
      </c>
      <c r="E305" s="214">
        <v>103.73</v>
      </c>
      <c r="F305" s="224">
        <f t="shared" si="85"/>
        <v>-4.8178839853529887E-4</v>
      </c>
      <c r="G305" s="225">
        <f t="shared" si="84"/>
        <v>-4.9999999999997158E-2</v>
      </c>
      <c r="H305" s="222"/>
      <c r="I305" s="226"/>
      <c r="J305" s="214">
        <v>68.790294403638697</v>
      </c>
      <c r="K305" s="214">
        <v>87.499399447040986</v>
      </c>
      <c r="L305" s="214">
        <v>101.5837402600575</v>
      </c>
      <c r="M305" s="214">
        <v>101.86996705477475</v>
      </c>
      <c r="N305" s="224">
        <f t="shared" si="86"/>
        <v>2.8176437881151095E-3</v>
      </c>
      <c r="O305" s="214">
        <f t="shared" si="87"/>
        <v>0.28622679471725121</v>
      </c>
      <c r="P305" s="222"/>
    </row>
    <row r="306" spans="1:16" x14ac:dyDescent="0.25">
      <c r="A306" s="313" t="s">
        <v>13</v>
      </c>
      <c r="B306" s="314"/>
      <c r="C306" s="314"/>
      <c r="D306" s="314"/>
      <c r="E306" s="314"/>
      <c r="F306" s="314"/>
      <c r="G306" s="314"/>
      <c r="H306" s="314"/>
      <c r="I306" s="314"/>
      <c r="J306" s="314"/>
      <c r="K306" s="314"/>
      <c r="L306" s="314"/>
      <c r="M306" s="314"/>
      <c r="N306" s="314"/>
      <c r="O306" s="314"/>
      <c r="P306" s="315"/>
    </row>
    <row r="307" spans="1:16" ht="21" x14ac:dyDescent="0.35">
      <c r="A307" s="316" t="s">
        <v>75</v>
      </c>
      <c r="B307" s="316"/>
      <c r="C307" s="316"/>
      <c r="D307" s="316"/>
      <c r="E307" s="316"/>
      <c r="F307" s="316"/>
      <c r="G307" s="316"/>
      <c r="H307" s="316"/>
      <c r="I307" s="316"/>
      <c r="J307" s="316"/>
      <c r="K307" s="316"/>
      <c r="L307" s="316"/>
      <c r="M307" s="316"/>
      <c r="N307" s="316"/>
      <c r="O307" s="316"/>
      <c r="P307" s="316"/>
    </row>
    <row r="308" spans="1:16" x14ac:dyDescent="0.25">
      <c r="A308" s="46"/>
      <c r="B308" s="310" t="s">
        <v>114</v>
      </c>
      <c r="C308" s="311"/>
      <c r="D308" s="311"/>
      <c r="E308" s="311"/>
      <c r="F308" s="311"/>
      <c r="G308" s="311"/>
      <c r="H308" s="312"/>
      <c r="I308" s="154"/>
      <c r="J308" s="310" t="str">
        <f>J$5</f>
        <v>acumulado febrero</v>
      </c>
      <c r="K308" s="311"/>
      <c r="L308" s="311"/>
      <c r="M308" s="311"/>
      <c r="N308" s="311"/>
      <c r="O308" s="311"/>
      <c r="P308" s="312"/>
    </row>
    <row r="309" spans="1:16" x14ac:dyDescent="0.25">
      <c r="A309" s="4"/>
      <c r="B309" s="6">
        <f>B$6</f>
        <v>2023</v>
      </c>
      <c r="C309" s="6">
        <f>C$6</f>
        <v>2024</v>
      </c>
      <c r="D309" s="6">
        <f>D$6</f>
        <v>2025</v>
      </c>
      <c r="E309" s="6">
        <f>E$6</f>
        <v>2026</v>
      </c>
      <c r="F309" s="6" t="str">
        <f>CONCATENATE("var ",RIGHT(E309,2),"/",RIGHT(D309,2))</f>
        <v>var 26/25</v>
      </c>
      <c r="G309" s="6" t="str">
        <f>CONCATENATE("dif ",RIGHT(E309,2),"-",RIGHT(D309,2))</f>
        <v>dif 26-25</v>
      </c>
      <c r="H309" s="129"/>
      <c r="I309" s="154"/>
      <c r="J309" s="6">
        <f>J$6</f>
        <v>2023</v>
      </c>
      <c r="K309" s="6">
        <f>K$6</f>
        <v>2024</v>
      </c>
      <c r="L309" s="6">
        <f>L$6</f>
        <v>2025</v>
      </c>
      <c r="M309" s="6">
        <f>M$6</f>
        <v>2026</v>
      </c>
      <c r="N309" s="6" t="str">
        <f>CONCATENATE("var ",RIGHT(M309,2),"/",RIGHT(L309,2))</f>
        <v>var 26/25</v>
      </c>
      <c r="O309" s="6" t="str">
        <f>CONCATENATE("dif ",RIGHT(M309,2),"-",RIGHT(K309,2))</f>
        <v>dif 26-24</v>
      </c>
      <c r="P309" s="129"/>
    </row>
    <row r="310" spans="1:16" x14ac:dyDescent="0.25">
      <c r="A310" s="155" t="s">
        <v>48</v>
      </c>
      <c r="B310" s="182">
        <v>104.34</v>
      </c>
      <c r="C310" s="182">
        <v>122.31</v>
      </c>
      <c r="D310" s="182">
        <v>125.98</v>
      </c>
      <c r="E310" s="182">
        <v>136.26</v>
      </c>
      <c r="F310" s="183">
        <f>E310/D310-1</f>
        <v>8.1600254008572737E-2</v>
      </c>
      <c r="G310" s="184">
        <f t="shared" ref="G310:G320" si="88">E310-D310</f>
        <v>10.279999999999987</v>
      </c>
      <c r="H310" s="185"/>
      <c r="I310" s="186"/>
      <c r="J310" s="182">
        <v>100.82416988105642</v>
      </c>
      <c r="K310" s="182">
        <v>117.90739143040879</v>
      </c>
      <c r="L310" s="182">
        <v>123.70608683020585</v>
      </c>
      <c r="M310" s="182">
        <v>133.88297778582364</v>
      </c>
      <c r="N310" s="183">
        <f>M310/L310-1</f>
        <v>8.2266695329116679E-2</v>
      </c>
      <c r="O310" s="182">
        <f>M310-L310</f>
        <v>10.176890955617793</v>
      </c>
      <c r="P310" s="185"/>
    </row>
    <row r="311" spans="1:16" x14ac:dyDescent="0.25">
      <c r="A311" s="67" t="s">
        <v>49</v>
      </c>
      <c r="B311" s="218">
        <v>135.19999999999999</v>
      </c>
      <c r="C311" s="218">
        <v>150.59</v>
      </c>
      <c r="D311" s="218">
        <v>161.09</v>
      </c>
      <c r="E311" s="218">
        <v>169.54</v>
      </c>
      <c r="F311" s="227">
        <f t="shared" ref="F311:F320" si="89">E311/D311-1</f>
        <v>5.245514929542483E-2</v>
      </c>
      <c r="G311" s="220">
        <f t="shared" si="88"/>
        <v>8.4499999999999886</v>
      </c>
      <c r="H311" s="221"/>
      <c r="I311" s="154"/>
      <c r="J311" s="218">
        <v>130.22835309565519</v>
      </c>
      <c r="K311" s="218">
        <v>145.67215719340285</v>
      </c>
      <c r="L311" s="218">
        <v>154.83658556020316</v>
      </c>
      <c r="M311" s="218">
        <v>163.87345007727393</v>
      </c>
      <c r="N311" s="227">
        <f t="shared" ref="N311:N320" si="90">M311/L311-1</f>
        <v>5.8363883990176779E-2</v>
      </c>
      <c r="O311" s="218">
        <f t="shared" ref="O311:O320" si="91">M311-L311</f>
        <v>9.036864517070768</v>
      </c>
      <c r="P311" s="221"/>
    </row>
    <row r="312" spans="1:16" x14ac:dyDescent="0.25">
      <c r="A312" s="20" t="s">
        <v>50</v>
      </c>
      <c r="B312" s="196">
        <v>95.9</v>
      </c>
      <c r="C312" s="196">
        <v>111.96</v>
      </c>
      <c r="D312" s="196">
        <v>112.67</v>
      </c>
      <c r="E312" s="196">
        <v>126.5</v>
      </c>
      <c r="F312" s="211">
        <f t="shared" si="89"/>
        <v>0.12274784769681379</v>
      </c>
      <c r="G312" s="212">
        <f t="shared" si="88"/>
        <v>13.829999999999998</v>
      </c>
      <c r="H312" s="213"/>
      <c r="I312" s="154"/>
      <c r="J312" s="196">
        <v>91.417039203133882</v>
      </c>
      <c r="K312" s="196">
        <v>108.17704861913926</v>
      </c>
      <c r="L312" s="196">
        <v>112.420524559057</v>
      </c>
      <c r="M312" s="196">
        <v>124.94247955297776</v>
      </c>
      <c r="N312" s="211">
        <f t="shared" si="90"/>
        <v>0.11138495433138362</v>
      </c>
      <c r="O312" s="196">
        <f t="shared" si="91"/>
        <v>12.521954993920758</v>
      </c>
      <c r="P312" s="213"/>
    </row>
    <row r="313" spans="1:16" x14ac:dyDescent="0.25">
      <c r="A313" s="20" t="s">
        <v>51</v>
      </c>
      <c r="B313" s="196">
        <v>73.39</v>
      </c>
      <c r="C313" s="196">
        <v>83.13</v>
      </c>
      <c r="D313" s="196">
        <v>86.12</v>
      </c>
      <c r="E313" s="196">
        <v>92.75</v>
      </c>
      <c r="F313" s="211">
        <f t="shared" si="89"/>
        <v>7.6985601486298183E-2</v>
      </c>
      <c r="G313" s="212">
        <f t="shared" si="88"/>
        <v>6.6299999999999955</v>
      </c>
      <c r="H313" s="213"/>
      <c r="I313" s="154"/>
      <c r="J313" s="196">
        <v>68.629433075493111</v>
      </c>
      <c r="K313" s="196">
        <v>79.493997856566409</v>
      </c>
      <c r="L313" s="196">
        <v>89.219955641196947</v>
      </c>
      <c r="M313" s="196">
        <v>89.413421141538407</v>
      </c>
      <c r="N313" s="211">
        <f t="shared" si="90"/>
        <v>2.168410631355755E-3</v>
      </c>
      <c r="O313" s="196">
        <f t="shared" si="91"/>
        <v>0.19346550034146048</v>
      </c>
      <c r="P313" s="213"/>
    </row>
    <row r="314" spans="1:16" x14ac:dyDescent="0.25">
      <c r="A314" s="20" t="s">
        <v>52</v>
      </c>
      <c r="B314" s="196">
        <v>58.46</v>
      </c>
      <c r="C314" s="196">
        <v>74.23</v>
      </c>
      <c r="D314" s="196">
        <v>75.38</v>
      </c>
      <c r="E314" s="196">
        <v>86.46</v>
      </c>
      <c r="F314" s="211">
        <f t="shared" si="89"/>
        <v>0.14698859113823293</v>
      </c>
      <c r="G314" s="212">
        <f t="shared" si="88"/>
        <v>11.079999999999998</v>
      </c>
      <c r="H314" s="213"/>
      <c r="I314" s="154"/>
      <c r="J314" s="196">
        <v>58.151626448097211</v>
      </c>
      <c r="K314" s="196">
        <v>70.705158478760552</v>
      </c>
      <c r="L314" s="196">
        <v>74.918979873060664</v>
      </c>
      <c r="M314" s="196">
        <v>81.09936242701265</v>
      </c>
      <c r="N314" s="211">
        <f t="shared" si="90"/>
        <v>8.2494216611381344E-2</v>
      </c>
      <c r="O314" s="196">
        <f t="shared" si="91"/>
        <v>6.1803825539519863</v>
      </c>
      <c r="P314" s="213"/>
    </row>
    <row r="315" spans="1:16" x14ac:dyDescent="0.25">
      <c r="A315" s="20" t="s">
        <v>53</v>
      </c>
      <c r="B315" s="196">
        <v>112.65</v>
      </c>
      <c r="C315" s="196">
        <v>164.97</v>
      </c>
      <c r="D315" s="196">
        <v>178.74</v>
      </c>
      <c r="E315" s="196">
        <v>182.94</v>
      </c>
      <c r="F315" s="211">
        <f t="shared" si="89"/>
        <v>2.3497818059751596E-2</v>
      </c>
      <c r="G315" s="212">
        <f t="shared" si="88"/>
        <v>4.1999999999999886</v>
      </c>
      <c r="H315" s="213"/>
      <c r="I315" s="154"/>
      <c r="J315" s="196">
        <v>111.57289709304678</v>
      </c>
      <c r="K315" s="196">
        <v>151.01999884974433</v>
      </c>
      <c r="L315" s="196">
        <v>184.85581894920168</v>
      </c>
      <c r="M315" s="196">
        <v>201.85017888596883</v>
      </c>
      <c r="N315" s="211">
        <f t="shared" si="90"/>
        <v>9.193305373544769E-2</v>
      </c>
      <c r="O315" s="196">
        <f t="shared" si="91"/>
        <v>16.994359936767154</v>
      </c>
      <c r="P315" s="213"/>
    </row>
    <row r="316" spans="1:16" x14ac:dyDescent="0.25">
      <c r="A316" s="20" t="s">
        <v>54</v>
      </c>
      <c r="B316" s="196">
        <v>81.86</v>
      </c>
      <c r="C316" s="196">
        <v>102.68</v>
      </c>
      <c r="D316" s="196">
        <v>92.63</v>
      </c>
      <c r="E316" s="196">
        <v>103.5</v>
      </c>
      <c r="F316" s="211">
        <f t="shared" si="89"/>
        <v>0.11734859116916763</v>
      </c>
      <c r="G316" s="212">
        <f t="shared" si="88"/>
        <v>10.870000000000005</v>
      </c>
      <c r="H316" s="213"/>
      <c r="I316" s="154"/>
      <c r="J316" s="196">
        <v>75.486412476286418</v>
      </c>
      <c r="K316" s="196">
        <v>92.644071876300458</v>
      </c>
      <c r="L316" s="196">
        <v>90.943394029091721</v>
      </c>
      <c r="M316" s="196">
        <v>95.065992951239522</v>
      </c>
      <c r="N316" s="211">
        <f>M316/L316-1</f>
        <v>4.5331483019305674E-2</v>
      </c>
      <c r="O316" s="196">
        <f>M316-L316</f>
        <v>4.1225989221478017</v>
      </c>
      <c r="P316" s="213"/>
    </row>
    <row r="317" spans="1:16" x14ac:dyDescent="0.25">
      <c r="A317" s="20" t="s">
        <v>55</v>
      </c>
      <c r="B317" s="196">
        <v>92.87</v>
      </c>
      <c r="C317" s="196">
        <v>112.96</v>
      </c>
      <c r="D317" s="196">
        <v>109.6</v>
      </c>
      <c r="E317" s="196">
        <v>122.03</v>
      </c>
      <c r="F317" s="211">
        <f t="shared" si="89"/>
        <v>0.11341240875912417</v>
      </c>
      <c r="G317" s="212">
        <f t="shared" si="88"/>
        <v>12.430000000000007</v>
      </c>
      <c r="H317" s="213"/>
      <c r="I317" s="154"/>
      <c r="J317" s="196">
        <v>91.251643124888915</v>
      </c>
      <c r="K317" s="196">
        <v>111.53610019586843</v>
      </c>
      <c r="L317" s="196">
        <v>109.25321377647434</v>
      </c>
      <c r="M317" s="196">
        <v>113.18726389347486</v>
      </c>
      <c r="N317" s="211">
        <f t="shared" si="90"/>
        <v>3.6008552801470639E-2</v>
      </c>
      <c r="O317" s="196">
        <f t="shared" si="91"/>
        <v>3.934050117000524</v>
      </c>
      <c r="P317" s="213"/>
    </row>
    <row r="318" spans="1:16" x14ac:dyDescent="0.25">
      <c r="A318" s="20" t="s">
        <v>56</v>
      </c>
      <c r="B318" s="196">
        <v>120.71</v>
      </c>
      <c r="C318" s="196">
        <v>138.97999999999999</v>
      </c>
      <c r="D318" s="196">
        <v>113.12</v>
      </c>
      <c r="E318" s="196">
        <v>117.61</v>
      </c>
      <c r="F318" s="211">
        <f t="shared" si="89"/>
        <v>3.9692362093352251E-2</v>
      </c>
      <c r="G318" s="212">
        <f t="shared" si="88"/>
        <v>4.4899999999999949</v>
      </c>
      <c r="H318" s="213"/>
      <c r="I318" s="154"/>
      <c r="J318" s="196">
        <v>114.94070238862606</v>
      </c>
      <c r="K318" s="196">
        <v>134.66618834600013</v>
      </c>
      <c r="L318" s="196">
        <v>111.15490606919488</v>
      </c>
      <c r="M318" s="196">
        <v>116.81663123590404</v>
      </c>
      <c r="N318" s="211">
        <f t="shared" si="90"/>
        <v>5.0935450057280285E-2</v>
      </c>
      <c r="O318" s="196">
        <f t="shared" si="91"/>
        <v>5.6617251667091608</v>
      </c>
      <c r="P318" s="217"/>
    </row>
    <row r="319" spans="1:16" x14ac:dyDescent="0.25">
      <c r="A319" s="20" t="s">
        <v>57</v>
      </c>
      <c r="B319" s="196">
        <v>89.6</v>
      </c>
      <c r="C319" s="196">
        <v>150.69</v>
      </c>
      <c r="D319" s="196">
        <v>192.4</v>
      </c>
      <c r="E319" s="196">
        <v>191.41</v>
      </c>
      <c r="F319" s="211">
        <f t="shared" si="89"/>
        <v>-5.1455301455302083E-3</v>
      </c>
      <c r="G319" s="212">
        <f t="shared" si="88"/>
        <v>-0.99000000000000909</v>
      </c>
      <c r="H319" s="213"/>
      <c r="I319" s="154"/>
      <c r="J319" s="196">
        <v>95.437385718013189</v>
      </c>
      <c r="K319" s="196">
        <v>146.15143222507211</v>
      </c>
      <c r="L319" s="196">
        <v>184.26105015376331</v>
      </c>
      <c r="M319" s="196">
        <v>202.19184746140445</v>
      </c>
      <c r="N319" s="211">
        <f t="shared" si="90"/>
        <v>9.731192399412758E-2</v>
      </c>
      <c r="O319" s="196">
        <f t="shared" si="91"/>
        <v>17.930797307641143</v>
      </c>
      <c r="P319" s="213"/>
    </row>
    <row r="320" spans="1:16" x14ac:dyDescent="0.25">
      <c r="A320" s="20" t="s">
        <v>73</v>
      </c>
      <c r="B320" s="214">
        <v>73.62</v>
      </c>
      <c r="C320" s="214">
        <v>81.03</v>
      </c>
      <c r="D320" s="214">
        <v>73.290000000000006</v>
      </c>
      <c r="E320" s="214">
        <v>95.44</v>
      </c>
      <c r="F320" s="211">
        <f t="shared" si="89"/>
        <v>0.30222404147905557</v>
      </c>
      <c r="G320" s="212">
        <f t="shared" si="88"/>
        <v>22.149999999999991</v>
      </c>
      <c r="H320" s="213"/>
      <c r="I320" s="154"/>
      <c r="J320" s="214">
        <v>72.936955094116485</v>
      </c>
      <c r="K320" s="214">
        <v>80.375189976338788</v>
      </c>
      <c r="L320" s="214">
        <v>71.288195161621573</v>
      </c>
      <c r="M320" s="214">
        <v>91.956493157355894</v>
      </c>
      <c r="N320" s="211">
        <f t="shared" si="90"/>
        <v>0.28992595406400778</v>
      </c>
      <c r="O320" s="214">
        <f t="shared" si="91"/>
        <v>20.668297995734321</v>
      </c>
      <c r="P320" s="213"/>
    </row>
    <row r="321" spans="1:16" x14ac:dyDescent="0.25">
      <c r="A321" s="317" t="s">
        <v>13</v>
      </c>
      <c r="B321" s="318"/>
      <c r="C321" s="318"/>
      <c r="D321" s="318"/>
      <c r="E321" s="318"/>
      <c r="F321" s="318"/>
      <c r="G321" s="318"/>
      <c r="H321" s="318"/>
      <c r="I321" s="318"/>
      <c r="J321" s="318"/>
      <c r="K321" s="318"/>
      <c r="L321" s="318"/>
      <c r="M321" s="318"/>
      <c r="N321" s="318"/>
      <c r="O321" s="318"/>
      <c r="P321" s="319"/>
    </row>
    <row r="322" spans="1:16" ht="23.25" x14ac:dyDescent="0.35">
      <c r="A322" s="320" t="s">
        <v>76</v>
      </c>
      <c r="B322" s="320"/>
      <c r="C322" s="320"/>
      <c r="D322" s="320"/>
      <c r="E322" s="320"/>
      <c r="F322" s="320"/>
      <c r="G322" s="320"/>
      <c r="H322" s="320"/>
      <c r="I322" s="320"/>
      <c r="J322" s="320"/>
      <c r="K322" s="320"/>
      <c r="L322" s="320"/>
      <c r="M322" s="320"/>
      <c r="N322" s="320"/>
      <c r="O322" s="320"/>
      <c r="P322" s="320"/>
    </row>
    <row r="323" spans="1:16" ht="21" x14ac:dyDescent="0.35">
      <c r="A323" s="308" t="s">
        <v>77</v>
      </c>
      <c r="B323" s="308"/>
      <c r="C323" s="308"/>
      <c r="D323" s="308"/>
      <c r="E323" s="308"/>
      <c r="F323" s="308"/>
      <c r="G323" s="308"/>
      <c r="H323" s="308"/>
      <c r="I323" s="308"/>
      <c r="J323" s="308"/>
      <c r="K323" s="308"/>
      <c r="L323" s="308"/>
      <c r="M323" s="308"/>
      <c r="N323" s="308"/>
      <c r="O323" s="308"/>
      <c r="P323" s="308"/>
    </row>
    <row r="324" spans="1:16" x14ac:dyDescent="0.25">
      <c r="A324" s="46"/>
      <c r="B324" s="310" t="s">
        <v>114</v>
      </c>
      <c r="C324" s="311"/>
      <c r="D324" s="311"/>
      <c r="E324" s="311"/>
      <c r="F324" s="311"/>
      <c r="G324" s="311"/>
      <c r="H324" s="311"/>
      <c r="I324" s="228"/>
      <c r="J324" s="310" t="str">
        <f>CONCATENATE("acumulado ",B324," (promedio del periodo acumulado)")</f>
        <v>acumulado febrero (promedio del periodo acumulado)</v>
      </c>
      <c r="K324" s="311"/>
      <c r="L324" s="311"/>
      <c r="M324" s="311"/>
      <c r="N324" s="311"/>
      <c r="O324" s="311"/>
      <c r="P324" s="312"/>
    </row>
    <row r="325" spans="1:16" x14ac:dyDescent="0.25">
      <c r="A325" s="4"/>
      <c r="B325" s="74">
        <f>B$6</f>
        <v>2023</v>
      </c>
      <c r="C325" s="74">
        <f>C$6</f>
        <v>2024</v>
      </c>
      <c r="D325" s="74">
        <f>D$6</f>
        <v>2025</v>
      </c>
      <c r="E325" s="74">
        <f>E$6</f>
        <v>2026</v>
      </c>
      <c r="F325" s="74" t="str">
        <f>CONCATENATE("var ",RIGHT(E325,2),"/",RIGHT(D325,2))</f>
        <v>var 26/25</v>
      </c>
      <c r="G325" s="74" t="str">
        <f>CONCATENATE("dif ",RIGHT(E325,2),"-",RIGHT(D325,2))</f>
        <v>dif 26-25</v>
      </c>
      <c r="H325" s="229" t="str">
        <f>CONCATENATE("cuota ",RIGHT(E325,2))</f>
        <v>cuota 26</v>
      </c>
      <c r="I325" s="230"/>
      <c r="J325" s="74">
        <f>J$6</f>
        <v>2023</v>
      </c>
      <c r="K325" s="74">
        <f>K$6</f>
        <v>2024</v>
      </c>
      <c r="L325" s="74">
        <f>L$6</f>
        <v>2025</v>
      </c>
      <c r="M325" s="74">
        <f>M$6</f>
        <v>2026</v>
      </c>
      <c r="N325" s="74" t="str">
        <f>CONCATENATE("var ",RIGHT(M325,2),"/",RIGHT(L325,2))</f>
        <v>var 26/25</v>
      </c>
      <c r="O325" s="74" t="str">
        <f>CONCATENATE("dif ",RIGHT(M325,2),"-",RIGHT(L325,2))</f>
        <v>dif 26-25</v>
      </c>
      <c r="P325" s="229" t="str">
        <f>CONCATENATE("cuota ",RIGHT(M325,2))</f>
        <v>cuota 26</v>
      </c>
    </row>
    <row r="326" spans="1:16" x14ac:dyDescent="0.25">
      <c r="A326" s="231" t="s">
        <v>4</v>
      </c>
      <c r="B326" s="232">
        <v>310</v>
      </c>
      <c r="C326" s="232">
        <v>322</v>
      </c>
      <c r="D326" s="232">
        <v>325</v>
      </c>
      <c r="E326" s="232">
        <v>333</v>
      </c>
      <c r="F326" s="233">
        <f t="shared" ref="F326:F337" si="92">E326/D326-1</f>
        <v>2.4615384615384706E-2</v>
      </c>
      <c r="G326" s="234">
        <f t="shared" ref="G326:G337" si="93">E326-D326</f>
        <v>8</v>
      </c>
      <c r="H326" s="233">
        <f t="shared" ref="H326:H337" si="94">E326/$E$326</f>
        <v>1</v>
      </c>
      <c r="I326" s="235"/>
      <c r="J326" s="236">
        <v>310</v>
      </c>
      <c r="K326" s="236">
        <v>322</v>
      </c>
      <c r="L326" s="236">
        <v>326</v>
      </c>
      <c r="M326" s="236">
        <v>332</v>
      </c>
      <c r="N326" s="233">
        <f t="shared" ref="N326:N337" si="95">M326/L326-1</f>
        <v>1.8404907975460016E-2</v>
      </c>
      <c r="O326" s="234">
        <f t="shared" ref="O326:O337" si="96">M326-L326</f>
        <v>6</v>
      </c>
      <c r="P326" s="233">
        <f>M326/$M$326</f>
        <v>1</v>
      </c>
    </row>
    <row r="327" spans="1:16" x14ac:dyDescent="0.25">
      <c r="A327" s="237" t="s">
        <v>5</v>
      </c>
      <c r="B327" s="238">
        <v>199</v>
      </c>
      <c r="C327" s="238">
        <v>211</v>
      </c>
      <c r="D327" s="238">
        <v>212</v>
      </c>
      <c r="E327" s="238">
        <v>220</v>
      </c>
      <c r="F327" s="239">
        <f t="shared" si="92"/>
        <v>3.7735849056603765E-2</v>
      </c>
      <c r="G327" s="240">
        <f t="shared" si="93"/>
        <v>8</v>
      </c>
      <c r="H327" s="239">
        <f t="shared" si="94"/>
        <v>0.66066066066066065</v>
      </c>
      <c r="I327" s="241"/>
      <c r="J327" s="242">
        <v>199.5</v>
      </c>
      <c r="K327" s="242">
        <v>211</v>
      </c>
      <c r="L327" s="242">
        <v>213</v>
      </c>
      <c r="M327" s="242">
        <v>219</v>
      </c>
      <c r="N327" s="239">
        <f t="shared" si="95"/>
        <v>2.8169014084507005E-2</v>
      </c>
      <c r="O327" s="240">
        <f t="shared" si="96"/>
        <v>6</v>
      </c>
      <c r="P327" s="239">
        <f t="shared" ref="P327:P337" si="97">M327/$M$326</f>
        <v>0.65963855421686746</v>
      </c>
    </row>
    <row r="328" spans="1:16" x14ac:dyDescent="0.25">
      <c r="A328" s="40" t="s">
        <v>6</v>
      </c>
      <c r="B328" s="243">
        <v>28</v>
      </c>
      <c r="C328" s="243">
        <v>30</v>
      </c>
      <c r="D328" s="243">
        <v>30</v>
      </c>
      <c r="E328" s="243">
        <v>34</v>
      </c>
      <c r="F328" s="244">
        <f t="shared" si="92"/>
        <v>0.1333333333333333</v>
      </c>
      <c r="G328" s="245">
        <f t="shared" si="93"/>
        <v>4</v>
      </c>
      <c r="H328" s="244">
        <f t="shared" si="94"/>
        <v>0.1021021021021021</v>
      </c>
      <c r="I328" s="246"/>
      <c r="J328" s="247">
        <v>28.5</v>
      </c>
      <c r="K328" s="247">
        <v>30</v>
      </c>
      <c r="L328" s="247">
        <v>30.5</v>
      </c>
      <c r="M328" s="247">
        <v>33.5</v>
      </c>
      <c r="N328" s="244">
        <f t="shared" si="95"/>
        <v>9.8360655737705027E-2</v>
      </c>
      <c r="O328" s="245">
        <f t="shared" si="96"/>
        <v>3</v>
      </c>
      <c r="P328" s="244">
        <f t="shared" si="97"/>
        <v>0.10090361445783133</v>
      </c>
    </row>
    <row r="329" spans="1:16" x14ac:dyDescent="0.25">
      <c r="A329" s="20" t="s">
        <v>7</v>
      </c>
      <c r="B329" s="248">
        <v>102</v>
      </c>
      <c r="C329" s="248">
        <v>105</v>
      </c>
      <c r="D329" s="248">
        <v>107</v>
      </c>
      <c r="E329" s="248">
        <v>108</v>
      </c>
      <c r="F329" s="211">
        <f t="shared" si="92"/>
        <v>9.3457943925232545E-3</v>
      </c>
      <c r="G329" s="249">
        <f t="shared" si="93"/>
        <v>1</v>
      </c>
      <c r="H329" s="211">
        <f t="shared" si="94"/>
        <v>0.32432432432432434</v>
      </c>
      <c r="I329" s="250"/>
      <c r="J329" s="251">
        <v>102</v>
      </c>
      <c r="K329" s="251">
        <v>105.5</v>
      </c>
      <c r="L329" s="251">
        <v>107.5</v>
      </c>
      <c r="M329" s="251">
        <v>108.5</v>
      </c>
      <c r="N329" s="211">
        <f t="shared" si="95"/>
        <v>9.302325581395321E-3</v>
      </c>
      <c r="O329" s="249">
        <f t="shared" si="96"/>
        <v>1</v>
      </c>
      <c r="P329" s="211">
        <f t="shared" si="97"/>
        <v>0.32680722891566266</v>
      </c>
    </row>
    <row r="330" spans="1:16" x14ac:dyDescent="0.25">
      <c r="A330" s="20" t="s">
        <v>8</v>
      </c>
      <c r="B330" s="248">
        <v>45</v>
      </c>
      <c r="C330" s="248">
        <v>45</v>
      </c>
      <c r="D330" s="248">
        <v>43</v>
      </c>
      <c r="E330" s="248">
        <v>43</v>
      </c>
      <c r="F330" s="211">
        <f t="shared" si="92"/>
        <v>0</v>
      </c>
      <c r="G330" s="249">
        <f t="shared" si="93"/>
        <v>0</v>
      </c>
      <c r="H330" s="211">
        <f t="shared" si="94"/>
        <v>0.12912912912912913</v>
      </c>
      <c r="I330" s="250"/>
      <c r="J330" s="251">
        <v>44.5</v>
      </c>
      <c r="K330" s="251">
        <v>45</v>
      </c>
      <c r="L330" s="251">
        <v>43</v>
      </c>
      <c r="M330" s="251">
        <v>42.5</v>
      </c>
      <c r="N330" s="211">
        <f t="shared" si="95"/>
        <v>-1.1627906976744207E-2</v>
      </c>
      <c r="O330" s="249">
        <f t="shared" si="96"/>
        <v>-0.5</v>
      </c>
      <c r="P330" s="211">
        <f t="shared" si="97"/>
        <v>0.12801204819277109</v>
      </c>
    </row>
    <row r="331" spans="1:16" x14ac:dyDescent="0.25">
      <c r="A331" s="20" t="s">
        <v>9</v>
      </c>
      <c r="B331" s="248">
        <v>14</v>
      </c>
      <c r="C331" s="248">
        <v>16</v>
      </c>
      <c r="D331" s="248">
        <v>16</v>
      </c>
      <c r="E331" s="248">
        <v>18</v>
      </c>
      <c r="F331" s="211">
        <f t="shared" si="92"/>
        <v>0.125</v>
      </c>
      <c r="G331" s="249">
        <f t="shared" si="93"/>
        <v>2</v>
      </c>
      <c r="H331" s="211">
        <f t="shared" si="94"/>
        <v>5.4054054054054057E-2</v>
      </c>
      <c r="I331" s="250"/>
      <c r="J331" s="251">
        <v>14.5</v>
      </c>
      <c r="K331" s="251">
        <v>15.5</v>
      </c>
      <c r="L331" s="251">
        <v>16</v>
      </c>
      <c r="M331" s="251">
        <v>17.5</v>
      </c>
      <c r="N331" s="211">
        <f t="shared" si="95"/>
        <v>9.375E-2</v>
      </c>
      <c r="O331" s="249">
        <f t="shared" si="96"/>
        <v>1.5</v>
      </c>
      <c r="P331" s="211">
        <f t="shared" si="97"/>
        <v>5.2710843373493979E-2</v>
      </c>
    </row>
    <row r="332" spans="1:16" x14ac:dyDescent="0.25">
      <c r="A332" s="35" t="s">
        <v>10</v>
      </c>
      <c r="B332" s="252">
        <v>10</v>
      </c>
      <c r="C332" s="252">
        <v>15</v>
      </c>
      <c r="D332" s="252">
        <v>16</v>
      </c>
      <c r="E332" s="252">
        <v>17</v>
      </c>
      <c r="F332" s="253">
        <f t="shared" si="92"/>
        <v>6.25E-2</v>
      </c>
      <c r="G332" s="254">
        <f t="shared" si="93"/>
        <v>1</v>
      </c>
      <c r="H332" s="253">
        <f t="shared" si="94"/>
        <v>5.1051051051051052E-2</v>
      </c>
      <c r="I332" s="255"/>
      <c r="J332" s="256">
        <v>10</v>
      </c>
      <c r="K332" s="256">
        <v>15</v>
      </c>
      <c r="L332" s="256">
        <v>16</v>
      </c>
      <c r="M332" s="256">
        <v>17</v>
      </c>
      <c r="N332" s="253">
        <f t="shared" si="95"/>
        <v>6.25E-2</v>
      </c>
      <c r="O332" s="254">
        <f t="shared" si="96"/>
        <v>1</v>
      </c>
      <c r="P332" s="253">
        <f t="shared" si="97"/>
        <v>5.1204819277108432E-2</v>
      </c>
    </row>
    <row r="333" spans="1:16" x14ac:dyDescent="0.25">
      <c r="A333" s="257" t="s">
        <v>11</v>
      </c>
      <c r="B333" s="238">
        <v>111</v>
      </c>
      <c r="C333" s="238">
        <v>111</v>
      </c>
      <c r="D333" s="238">
        <v>113</v>
      </c>
      <c r="E333" s="238">
        <v>113</v>
      </c>
      <c r="F333" s="239">
        <f t="shared" si="92"/>
        <v>0</v>
      </c>
      <c r="G333" s="240">
        <f t="shared" si="93"/>
        <v>0</v>
      </c>
      <c r="H333" s="239">
        <f t="shared" si="94"/>
        <v>0.33933933933933935</v>
      </c>
      <c r="I333" s="241"/>
      <c r="J333" s="242">
        <v>110.5</v>
      </c>
      <c r="K333" s="242">
        <v>111</v>
      </c>
      <c r="L333" s="242">
        <v>113</v>
      </c>
      <c r="M333" s="242">
        <v>113</v>
      </c>
      <c r="N333" s="239">
        <f t="shared" si="95"/>
        <v>0</v>
      </c>
      <c r="O333" s="240">
        <f t="shared" si="96"/>
        <v>0</v>
      </c>
      <c r="P333" s="239">
        <f t="shared" si="97"/>
        <v>0.34036144578313254</v>
      </c>
    </row>
    <row r="334" spans="1:16" x14ac:dyDescent="0.25">
      <c r="A334" s="40" t="s">
        <v>12</v>
      </c>
      <c r="B334" s="248">
        <v>5</v>
      </c>
      <c r="C334" s="248">
        <v>5</v>
      </c>
      <c r="D334" s="248">
        <v>6</v>
      </c>
      <c r="E334" s="248">
        <v>6</v>
      </c>
      <c r="F334" s="244">
        <f t="shared" si="92"/>
        <v>0</v>
      </c>
      <c r="G334" s="245">
        <f t="shared" si="93"/>
        <v>0</v>
      </c>
      <c r="H334" s="244">
        <f t="shared" si="94"/>
        <v>1.8018018018018018E-2</v>
      </c>
      <c r="I334" s="246"/>
      <c r="J334" s="251">
        <v>5</v>
      </c>
      <c r="K334" s="251">
        <v>5</v>
      </c>
      <c r="L334" s="251">
        <v>6</v>
      </c>
      <c r="M334" s="251">
        <v>6</v>
      </c>
      <c r="N334" s="244">
        <f t="shared" si="95"/>
        <v>0</v>
      </c>
      <c r="O334" s="245">
        <f t="shared" si="96"/>
        <v>0</v>
      </c>
      <c r="P334" s="244">
        <f t="shared" si="97"/>
        <v>1.8072289156626505E-2</v>
      </c>
    </row>
    <row r="335" spans="1:16" x14ac:dyDescent="0.25">
      <c r="A335" s="20" t="s">
        <v>8</v>
      </c>
      <c r="B335" s="248">
        <v>53</v>
      </c>
      <c r="C335" s="248">
        <v>53</v>
      </c>
      <c r="D335" s="248">
        <v>54</v>
      </c>
      <c r="E335" s="248">
        <v>55</v>
      </c>
      <c r="F335" s="211">
        <f t="shared" si="92"/>
        <v>1.8518518518518601E-2</v>
      </c>
      <c r="G335" s="249">
        <f t="shared" si="93"/>
        <v>1</v>
      </c>
      <c r="H335" s="211">
        <f t="shared" si="94"/>
        <v>0.16516516516516516</v>
      </c>
      <c r="I335" s="250"/>
      <c r="J335" s="251">
        <v>53</v>
      </c>
      <c r="K335" s="251">
        <v>53</v>
      </c>
      <c r="L335" s="251">
        <v>54</v>
      </c>
      <c r="M335" s="251">
        <v>55</v>
      </c>
      <c r="N335" s="211">
        <f t="shared" si="95"/>
        <v>1.8518518518518601E-2</v>
      </c>
      <c r="O335" s="249">
        <f t="shared" si="96"/>
        <v>1</v>
      </c>
      <c r="P335" s="211">
        <f t="shared" si="97"/>
        <v>0.16566265060240964</v>
      </c>
    </row>
    <row r="336" spans="1:16" x14ac:dyDescent="0.25">
      <c r="A336" s="20" t="s">
        <v>9</v>
      </c>
      <c r="B336" s="248">
        <v>33</v>
      </c>
      <c r="C336" s="248">
        <v>33</v>
      </c>
      <c r="D336" s="248">
        <v>31</v>
      </c>
      <c r="E336" s="248">
        <v>30</v>
      </c>
      <c r="F336" s="211">
        <f t="shared" si="92"/>
        <v>-3.2258064516129004E-2</v>
      </c>
      <c r="G336" s="249">
        <f t="shared" si="93"/>
        <v>-1</v>
      </c>
      <c r="H336" s="211">
        <f t="shared" si="94"/>
        <v>9.0090090090090086E-2</v>
      </c>
      <c r="I336" s="250"/>
      <c r="J336" s="251">
        <v>33</v>
      </c>
      <c r="K336" s="251">
        <v>33</v>
      </c>
      <c r="L336" s="251">
        <v>31</v>
      </c>
      <c r="M336" s="251">
        <v>30</v>
      </c>
      <c r="N336" s="211">
        <f t="shared" si="95"/>
        <v>-3.2258064516129004E-2</v>
      </c>
      <c r="O336" s="249">
        <f t="shared" si="96"/>
        <v>-1</v>
      </c>
      <c r="P336" s="211">
        <f t="shared" si="97"/>
        <v>9.036144578313253E-2</v>
      </c>
    </row>
    <row r="337" spans="1:16" x14ac:dyDescent="0.25">
      <c r="A337" s="43" t="s">
        <v>10</v>
      </c>
      <c r="B337" s="252">
        <v>20</v>
      </c>
      <c r="C337" s="252">
        <v>20</v>
      </c>
      <c r="D337" s="252">
        <v>22</v>
      </c>
      <c r="E337" s="252">
        <v>22</v>
      </c>
      <c r="F337" s="224">
        <f t="shared" si="92"/>
        <v>0</v>
      </c>
      <c r="G337" s="258">
        <f t="shared" si="93"/>
        <v>0</v>
      </c>
      <c r="H337" s="224">
        <f t="shared" si="94"/>
        <v>6.6066066066066062E-2</v>
      </c>
      <c r="I337" s="259"/>
      <c r="J337" s="256">
        <v>19.5</v>
      </c>
      <c r="K337" s="256">
        <v>20</v>
      </c>
      <c r="L337" s="256">
        <v>22</v>
      </c>
      <c r="M337" s="256">
        <v>22</v>
      </c>
      <c r="N337" s="224">
        <f t="shared" si="95"/>
        <v>0</v>
      </c>
      <c r="O337" s="258">
        <f t="shared" si="96"/>
        <v>0</v>
      </c>
      <c r="P337" s="224">
        <f t="shared" si="97"/>
        <v>6.6265060240963861E-2</v>
      </c>
    </row>
    <row r="338" spans="1:16" ht="21" x14ac:dyDescent="0.35">
      <c r="A338" s="309" t="s">
        <v>78</v>
      </c>
      <c r="B338" s="309"/>
      <c r="C338" s="309"/>
      <c r="D338" s="309"/>
      <c r="E338" s="309"/>
      <c r="F338" s="309"/>
      <c r="G338" s="309"/>
      <c r="H338" s="309"/>
      <c r="I338" s="309"/>
      <c r="J338" s="309"/>
      <c r="K338" s="309"/>
      <c r="L338" s="309"/>
      <c r="M338" s="309"/>
      <c r="N338" s="309"/>
      <c r="O338" s="309"/>
      <c r="P338" s="309"/>
    </row>
    <row r="339" spans="1:16" x14ac:dyDescent="0.25">
      <c r="A339" s="46"/>
      <c r="B339" s="310" t="s">
        <v>114</v>
      </c>
      <c r="C339" s="311"/>
      <c r="D339" s="311"/>
      <c r="E339" s="311"/>
      <c r="F339" s="311"/>
      <c r="G339" s="311"/>
      <c r="H339" s="311"/>
      <c r="I339" s="228"/>
      <c r="J339" s="310" t="str">
        <f>$J$324</f>
        <v>acumulado febrero (promedio del periodo acumulado)</v>
      </c>
      <c r="K339" s="311"/>
      <c r="L339" s="311"/>
      <c r="M339" s="311"/>
      <c r="N339" s="311"/>
      <c r="O339" s="311"/>
      <c r="P339" s="312"/>
    </row>
    <row r="340" spans="1:16" x14ac:dyDescent="0.25">
      <c r="A340" s="4"/>
      <c r="B340" s="74">
        <f>B$6</f>
        <v>2023</v>
      </c>
      <c r="C340" s="74">
        <f>C$6</f>
        <v>2024</v>
      </c>
      <c r="D340" s="74">
        <f>D$6</f>
        <v>2025</v>
      </c>
      <c r="E340" s="74">
        <f>E$6</f>
        <v>2026</v>
      </c>
      <c r="F340" s="74" t="str">
        <f>CONCATENATE("var ",RIGHT(E340,2),"/",RIGHT(D340,2))</f>
        <v>var 26/25</v>
      </c>
      <c r="G340" s="74" t="str">
        <f>CONCATENATE("dif ",RIGHT(E340,2),"-",RIGHT(D340,2))</f>
        <v>dif 26-25</v>
      </c>
      <c r="H340" s="74" t="str">
        <f>CONCATENATE("cuota ",RIGHT(E340,2))</f>
        <v>cuota 26</v>
      </c>
      <c r="I340" s="230"/>
      <c r="J340" s="74">
        <f>J$6</f>
        <v>2023</v>
      </c>
      <c r="K340" s="74">
        <f>K$6</f>
        <v>2024</v>
      </c>
      <c r="L340" s="74">
        <f>L$6</f>
        <v>2025</v>
      </c>
      <c r="M340" s="74">
        <f>M$6</f>
        <v>2026</v>
      </c>
      <c r="N340" s="74" t="str">
        <f>CONCATENATE("var ",RIGHT(M340,2),"/",RIGHT(L340,2))</f>
        <v>var 26/25</v>
      </c>
      <c r="O340" s="74" t="str">
        <f>CONCATENATE("dif ",RIGHT(M340,2),"-",RIGHT(L340,2))</f>
        <v>dif 26-25</v>
      </c>
      <c r="P340" s="74" t="str">
        <f>CONCATENATE("cuota ",RIGHT(M340,2))</f>
        <v>cuota 26</v>
      </c>
    </row>
    <row r="341" spans="1:16" x14ac:dyDescent="0.25">
      <c r="A341" s="231" t="s">
        <v>48</v>
      </c>
      <c r="B341" s="232">
        <v>310</v>
      </c>
      <c r="C341" s="232">
        <v>322</v>
      </c>
      <c r="D341" s="232">
        <v>325</v>
      </c>
      <c r="E341" s="232">
        <v>333</v>
      </c>
      <c r="F341" s="233">
        <f t="shared" ref="F341:F351" si="98">E341/D341-1</f>
        <v>2.4615384615384706E-2</v>
      </c>
      <c r="G341" s="234">
        <f t="shared" ref="G341:G351" si="99">E341-D341</f>
        <v>8</v>
      </c>
      <c r="H341" s="233">
        <f t="shared" ref="H341:H351" si="100">E341/$E$341</f>
        <v>1</v>
      </c>
      <c r="I341" s="235"/>
      <c r="J341" s="236">
        <v>310</v>
      </c>
      <c r="K341" s="236">
        <v>322</v>
      </c>
      <c r="L341" s="236">
        <v>326</v>
      </c>
      <c r="M341" s="236">
        <v>332</v>
      </c>
      <c r="N341" s="233">
        <f t="shared" ref="N341:N351" si="101">M341/L341-1</f>
        <v>1.8404907975460016E-2</v>
      </c>
      <c r="O341" s="234">
        <f t="shared" ref="O341:O351" si="102">M341-L341</f>
        <v>6</v>
      </c>
      <c r="P341" s="233">
        <f>M341/$M$341</f>
        <v>1</v>
      </c>
    </row>
    <row r="342" spans="1:16" x14ac:dyDescent="0.25">
      <c r="A342" s="67" t="s">
        <v>49</v>
      </c>
      <c r="B342" s="248">
        <v>91</v>
      </c>
      <c r="C342" s="248">
        <v>94</v>
      </c>
      <c r="D342" s="243">
        <v>92</v>
      </c>
      <c r="E342" s="248">
        <v>95</v>
      </c>
      <c r="F342" s="211">
        <f t="shared" si="98"/>
        <v>3.2608695652173836E-2</v>
      </c>
      <c r="G342" s="249">
        <f t="shared" si="99"/>
        <v>3</v>
      </c>
      <c r="H342" s="211">
        <f t="shared" si="100"/>
        <v>0.28528528528528529</v>
      </c>
      <c r="I342" s="250"/>
      <c r="J342" s="251">
        <v>91</v>
      </c>
      <c r="K342" s="251">
        <v>94</v>
      </c>
      <c r="L342" s="247">
        <v>93</v>
      </c>
      <c r="M342" s="251">
        <v>95.5</v>
      </c>
      <c r="N342" s="211">
        <f t="shared" si="101"/>
        <v>2.6881720430107503E-2</v>
      </c>
      <c r="O342" s="249">
        <f t="shared" si="102"/>
        <v>2.5</v>
      </c>
      <c r="P342" s="211">
        <f t="shared" ref="P342:P351" si="103">M342/$M$341</f>
        <v>0.28765060240963858</v>
      </c>
    </row>
    <row r="343" spans="1:16" x14ac:dyDescent="0.25">
      <c r="A343" s="20" t="s">
        <v>50</v>
      </c>
      <c r="B343" s="248">
        <v>79</v>
      </c>
      <c r="C343" s="248">
        <v>82</v>
      </c>
      <c r="D343" s="248">
        <v>81</v>
      </c>
      <c r="E343" s="248">
        <v>81</v>
      </c>
      <c r="F343" s="211">
        <f t="shared" si="98"/>
        <v>0</v>
      </c>
      <c r="G343" s="249">
        <f t="shared" si="99"/>
        <v>0</v>
      </c>
      <c r="H343" s="211">
        <f t="shared" si="100"/>
        <v>0.24324324324324326</v>
      </c>
      <c r="I343" s="250"/>
      <c r="J343" s="251">
        <v>79.5</v>
      </c>
      <c r="K343" s="251">
        <v>82</v>
      </c>
      <c r="L343" s="251">
        <v>81.5</v>
      </c>
      <c r="M343" s="251">
        <v>80.5</v>
      </c>
      <c r="N343" s="211">
        <f t="shared" si="101"/>
        <v>-1.2269938650306789E-2</v>
      </c>
      <c r="O343" s="249">
        <f t="shared" si="102"/>
        <v>-1</v>
      </c>
      <c r="P343" s="211">
        <f t="shared" si="103"/>
        <v>0.24246987951807228</v>
      </c>
    </row>
    <row r="344" spans="1:16" x14ac:dyDescent="0.25">
      <c r="A344" s="20" t="s">
        <v>52</v>
      </c>
      <c r="B344" s="248">
        <v>62</v>
      </c>
      <c r="C344" s="248">
        <v>63</v>
      </c>
      <c r="D344" s="248">
        <v>65</v>
      </c>
      <c r="E344" s="248">
        <v>68</v>
      </c>
      <c r="F344" s="211">
        <f t="shared" si="98"/>
        <v>4.6153846153846212E-2</v>
      </c>
      <c r="G344" s="249">
        <f t="shared" si="99"/>
        <v>3</v>
      </c>
      <c r="H344" s="211">
        <f t="shared" si="100"/>
        <v>0.20420420420420421</v>
      </c>
      <c r="I344" s="250"/>
      <c r="J344" s="251">
        <v>61.5</v>
      </c>
      <c r="K344" s="251">
        <v>63.5</v>
      </c>
      <c r="L344" s="251">
        <v>64.5</v>
      </c>
      <c r="M344" s="251">
        <v>67.5</v>
      </c>
      <c r="N344" s="211">
        <f t="shared" si="101"/>
        <v>4.6511627906976827E-2</v>
      </c>
      <c r="O344" s="249">
        <f t="shared" si="102"/>
        <v>3</v>
      </c>
      <c r="P344" s="211">
        <f t="shared" si="103"/>
        <v>0.2033132530120482</v>
      </c>
    </row>
    <row r="345" spans="1:16" x14ac:dyDescent="0.25">
      <c r="A345" s="20" t="s">
        <v>53</v>
      </c>
      <c r="B345" s="248">
        <v>12</v>
      </c>
      <c r="C345" s="248">
        <v>12</v>
      </c>
      <c r="D345" s="248">
        <v>13</v>
      </c>
      <c r="E345" s="248">
        <v>13</v>
      </c>
      <c r="F345" s="211">
        <f t="shared" si="98"/>
        <v>0</v>
      </c>
      <c r="G345" s="249">
        <f t="shared" si="99"/>
        <v>0</v>
      </c>
      <c r="H345" s="211">
        <f t="shared" si="100"/>
        <v>3.903903903903904E-2</v>
      </c>
      <c r="I345" s="250"/>
      <c r="J345" s="251">
        <v>12</v>
      </c>
      <c r="K345" s="251">
        <v>12</v>
      </c>
      <c r="L345" s="251">
        <v>13</v>
      </c>
      <c r="M345" s="251">
        <v>13</v>
      </c>
      <c r="N345" s="211">
        <f t="shared" si="101"/>
        <v>0</v>
      </c>
      <c r="O345" s="249">
        <f t="shared" si="102"/>
        <v>0</v>
      </c>
      <c r="P345" s="211">
        <f t="shared" si="103"/>
        <v>3.9156626506024098E-2</v>
      </c>
    </row>
    <row r="346" spans="1:16" x14ac:dyDescent="0.25">
      <c r="A346" s="20" t="s">
        <v>54</v>
      </c>
      <c r="B346" s="248">
        <v>19</v>
      </c>
      <c r="C346" s="248">
        <v>20</v>
      </c>
      <c r="D346" s="248">
        <v>20</v>
      </c>
      <c r="E346" s="248">
        <v>22</v>
      </c>
      <c r="F346" s="211">
        <f t="shared" si="98"/>
        <v>0.10000000000000009</v>
      </c>
      <c r="G346" s="249">
        <f t="shared" si="99"/>
        <v>2</v>
      </c>
      <c r="H346" s="211">
        <f t="shared" si="100"/>
        <v>6.6066066066066062E-2</v>
      </c>
      <c r="I346" s="250"/>
      <c r="J346" s="251">
        <v>19</v>
      </c>
      <c r="K346" s="251">
        <v>20</v>
      </c>
      <c r="L346" s="251">
        <v>20</v>
      </c>
      <c r="M346" s="251">
        <v>21.5</v>
      </c>
      <c r="N346" s="211">
        <f t="shared" si="101"/>
        <v>7.4999999999999956E-2</v>
      </c>
      <c r="O346" s="249">
        <f t="shared" si="102"/>
        <v>1.5</v>
      </c>
      <c r="P346" s="211">
        <f t="shared" si="103"/>
        <v>6.4759036144578314E-2</v>
      </c>
    </row>
    <row r="347" spans="1:16" x14ac:dyDescent="0.25">
      <c r="A347" s="20" t="s">
        <v>55</v>
      </c>
      <c r="B347" s="248">
        <v>5</v>
      </c>
      <c r="C347" s="248">
        <v>6</v>
      </c>
      <c r="D347" s="248">
        <v>6</v>
      </c>
      <c r="E347" s="248">
        <v>6</v>
      </c>
      <c r="F347" s="211">
        <f t="shared" si="98"/>
        <v>0</v>
      </c>
      <c r="G347" s="249">
        <f t="shared" si="99"/>
        <v>0</v>
      </c>
      <c r="H347" s="211">
        <f t="shared" si="100"/>
        <v>1.8018018018018018E-2</v>
      </c>
      <c r="I347" s="250"/>
      <c r="J347" s="251">
        <v>5</v>
      </c>
      <c r="K347" s="251">
        <v>6</v>
      </c>
      <c r="L347" s="251">
        <v>6</v>
      </c>
      <c r="M347" s="251">
        <v>6</v>
      </c>
      <c r="N347" s="211">
        <f t="shared" si="101"/>
        <v>0</v>
      </c>
      <c r="O347" s="249">
        <f t="shared" si="102"/>
        <v>0</v>
      </c>
      <c r="P347" s="211">
        <f t="shared" si="103"/>
        <v>1.8072289156626505E-2</v>
      </c>
    </row>
    <row r="348" spans="1:16" x14ac:dyDescent="0.25">
      <c r="A348" s="20" t="s">
        <v>56</v>
      </c>
      <c r="B348" s="248">
        <v>14</v>
      </c>
      <c r="C348" s="248">
        <v>14</v>
      </c>
      <c r="D348" s="248">
        <v>15</v>
      </c>
      <c r="E348" s="248">
        <v>15</v>
      </c>
      <c r="F348" s="211">
        <f t="shared" si="98"/>
        <v>0</v>
      </c>
      <c r="G348" s="249">
        <f t="shared" si="99"/>
        <v>0</v>
      </c>
      <c r="H348" s="211">
        <f t="shared" si="100"/>
        <v>4.5045045045045043E-2</v>
      </c>
      <c r="I348" s="250"/>
      <c r="J348" s="251">
        <v>14</v>
      </c>
      <c r="K348" s="251">
        <v>14</v>
      </c>
      <c r="L348" s="251">
        <v>15</v>
      </c>
      <c r="M348" s="251">
        <v>15</v>
      </c>
      <c r="N348" s="211">
        <f t="shared" si="101"/>
        <v>0</v>
      </c>
      <c r="O348" s="249">
        <f t="shared" si="102"/>
        <v>0</v>
      </c>
      <c r="P348" s="211">
        <f t="shared" si="103"/>
        <v>4.5180722891566265E-2</v>
      </c>
    </row>
    <row r="349" spans="1:16" x14ac:dyDescent="0.25">
      <c r="A349" s="20" t="s">
        <v>51</v>
      </c>
      <c r="B349" s="248">
        <v>7</v>
      </c>
      <c r="C349" s="248">
        <v>7</v>
      </c>
      <c r="D349" s="248">
        <v>8</v>
      </c>
      <c r="E349" s="248">
        <v>8</v>
      </c>
      <c r="F349" s="211">
        <f t="shared" si="98"/>
        <v>0</v>
      </c>
      <c r="G349" s="249">
        <f t="shared" si="99"/>
        <v>0</v>
      </c>
      <c r="H349" s="211">
        <f t="shared" si="100"/>
        <v>2.4024024024024024E-2</v>
      </c>
      <c r="I349" s="250"/>
      <c r="J349" s="251">
        <v>7</v>
      </c>
      <c r="K349" s="251">
        <v>7</v>
      </c>
      <c r="L349" s="251">
        <v>8</v>
      </c>
      <c r="M349" s="251">
        <v>8</v>
      </c>
      <c r="N349" s="211">
        <f t="shared" si="101"/>
        <v>0</v>
      </c>
      <c r="O349" s="249">
        <f t="shared" si="102"/>
        <v>0</v>
      </c>
      <c r="P349" s="211">
        <f t="shared" si="103"/>
        <v>2.4096385542168676E-2</v>
      </c>
    </row>
    <row r="350" spans="1:16" x14ac:dyDescent="0.25">
      <c r="A350" s="35" t="s">
        <v>57</v>
      </c>
      <c r="B350" s="248">
        <v>5</v>
      </c>
      <c r="C350" s="248">
        <v>5</v>
      </c>
      <c r="D350" s="248">
        <v>6</v>
      </c>
      <c r="E350" s="248">
        <v>6</v>
      </c>
      <c r="F350" s="211">
        <f t="shared" si="98"/>
        <v>0</v>
      </c>
      <c r="G350" s="249">
        <f t="shared" si="99"/>
        <v>0</v>
      </c>
      <c r="H350" s="211">
        <f t="shared" si="100"/>
        <v>1.8018018018018018E-2</v>
      </c>
      <c r="I350" s="250"/>
      <c r="J350" s="251">
        <v>5</v>
      </c>
      <c r="K350" s="251">
        <v>5</v>
      </c>
      <c r="L350" s="251">
        <v>6</v>
      </c>
      <c r="M350" s="251">
        <v>6</v>
      </c>
      <c r="N350" s="211">
        <f t="shared" si="101"/>
        <v>0</v>
      </c>
      <c r="O350" s="249">
        <f t="shared" si="102"/>
        <v>0</v>
      </c>
      <c r="P350" s="211">
        <f t="shared" si="103"/>
        <v>1.8072289156626505E-2</v>
      </c>
    </row>
    <row r="351" spans="1:16" x14ac:dyDescent="0.25">
      <c r="A351" s="27" t="s">
        <v>58</v>
      </c>
      <c r="B351" s="248">
        <v>16</v>
      </c>
      <c r="C351" s="248">
        <v>19</v>
      </c>
      <c r="D351" s="248">
        <v>19</v>
      </c>
      <c r="E351" s="248">
        <v>19</v>
      </c>
      <c r="F351" s="211">
        <f t="shared" si="98"/>
        <v>0</v>
      </c>
      <c r="G351" s="249">
        <f t="shared" si="99"/>
        <v>0</v>
      </c>
      <c r="H351" s="211">
        <f t="shared" si="100"/>
        <v>5.7057057057057055E-2</v>
      </c>
      <c r="I351" s="250"/>
      <c r="J351" s="251">
        <v>16</v>
      </c>
      <c r="K351" s="251">
        <v>18.5</v>
      </c>
      <c r="L351" s="251">
        <v>19</v>
      </c>
      <c r="M351" s="251">
        <v>19</v>
      </c>
      <c r="N351" s="211">
        <f t="shared" si="101"/>
        <v>0</v>
      </c>
      <c r="O351" s="249">
        <f t="shared" si="102"/>
        <v>0</v>
      </c>
      <c r="P351" s="211">
        <f t="shared" si="103"/>
        <v>5.7228915662650599E-2</v>
      </c>
    </row>
    <row r="352" spans="1:16" ht="21" x14ac:dyDescent="0.35">
      <c r="A352" s="309" t="s">
        <v>79</v>
      </c>
      <c r="B352" s="309"/>
      <c r="C352" s="309"/>
      <c r="D352" s="309"/>
      <c r="E352" s="309"/>
      <c r="F352" s="309"/>
      <c r="G352" s="309"/>
      <c r="H352" s="309"/>
      <c r="I352" s="309"/>
      <c r="J352" s="309"/>
      <c r="K352" s="309"/>
      <c r="L352" s="309"/>
      <c r="M352" s="309"/>
      <c r="N352" s="309"/>
      <c r="O352" s="309"/>
      <c r="P352" s="309"/>
    </row>
    <row r="353" spans="1:16" x14ac:dyDescent="0.25">
      <c r="A353" s="46"/>
      <c r="B353" s="310" t="s">
        <v>114</v>
      </c>
      <c r="C353" s="311"/>
      <c r="D353" s="311"/>
      <c r="E353" s="311"/>
      <c r="F353" s="311"/>
      <c r="G353" s="311"/>
      <c r="H353" s="311"/>
      <c r="I353" s="228"/>
      <c r="J353" s="310" t="str">
        <f>$J$324</f>
        <v>acumulado febrero (promedio del periodo acumulado)</v>
      </c>
      <c r="K353" s="311"/>
      <c r="L353" s="311"/>
      <c r="M353" s="311"/>
      <c r="N353" s="311"/>
      <c r="O353" s="311"/>
      <c r="P353" s="312"/>
    </row>
    <row r="354" spans="1:16" x14ac:dyDescent="0.25">
      <c r="A354" s="4"/>
      <c r="B354" s="74">
        <f>B$6</f>
        <v>2023</v>
      </c>
      <c r="C354" s="74">
        <f>C$6</f>
        <v>2024</v>
      </c>
      <c r="D354" s="74">
        <f>D$6</f>
        <v>2025</v>
      </c>
      <c r="E354" s="74">
        <f>E$6</f>
        <v>2026</v>
      </c>
      <c r="F354" s="74" t="str">
        <f>CONCATENATE("var ",RIGHT(E354,2),"/",RIGHT(D354,2))</f>
        <v>var 26/25</v>
      </c>
      <c r="G354" s="74" t="str">
        <f>CONCATENATE("dif ",RIGHT(E354,2),"-",RIGHT(D354,2))</f>
        <v>dif 26-25</v>
      </c>
      <c r="H354" s="74" t="str">
        <f>CONCATENATE("cuota ",RIGHT(E354,2))</f>
        <v>cuota 26</v>
      </c>
      <c r="I354" s="230"/>
      <c r="J354" s="74">
        <f>J$6</f>
        <v>2023</v>
      </c>
      <c r="K354" s="74">
        <f>K$6</f>
        <v>2024</v>
      </c>
      <c r="L354" s="74">
        <f>L$6</f>
        <v>2025</v>
      </c>
      <c r="M354" s="74">
        <f>M$6</f>
        <v>2026</v>
      </c>
      <c r="N354" s="74" t="str">
        <f>CONCATENATE("var ",RIGHT(M354,2),"/",RIGHT(L354,2))</f>
        <v>var 26/25</v>
      </c>
      <c r="O354" s="74" t="str">
        <f>CONCATENATE("dif ",RIGHT(M354,2),"-",RIGHT(L354,2))</f>
        <v>dif 26-25</v>
      </c>
      <c r="P354" s="74" t="str">
        <f>CONCATENATE("cuota ",RIGHT(M354,2))</f>
        <v>cuota 26</v>
      </c>
    </row>
    <row r="355" spans="1:16" x14ac:dyDescent="0.25">
      <c r="A355" s="231" t="s">
        <v>4</v>
      </c>
      <c r="B355" s="260">
        <v>125612</v>
      </c>
      <c r="C355" s="260">
        <v>127674</v>
      </c>
      <c r="D355" s="260">
        <v>126669</v>
      </c>
      <c r="E355" s="260">
        <v>129280</v>
      </c>
      <c r="F355" s="233">
        <f>E355/D355-1</f>
        <v>2.0612778185665093E-2</v>
      </c>
      <c r="G355" s="261">
        <f t="shared" ref="G355:G366" si="104">E355-D355</f>
        <v>2611</v>
      </c>
      <c r="H355" s="233">
        <f t="shared" ref="H355:H366" si="105">E355/$E$355</f>
        <v>1</v>
      </c>
      <c r="I355" s="235"/>
      <c r="J355" s="260">
        <v>126549.5</v>
      </c>
      <c r="K355" s="260">
        <v>127822</v>
      </c>
      <c r="L355" s="260">
        <v>127200</v>
      </c>
      <c r="M355" s="260">
        <v>128827.5</v>
      </c>
      <c r="N355" s="233">
        <f t="shared" ref="N355:N366" si="106">M355/L355-1</f>
        <v>1.2794811320754773E-2</v>
      </c>
      <c r="O355" s="261">
        <f t="shared" ref="O355:O366" si="107">M355-L355</f>
        <v>1627.5</v>
      </c>
      <c r="P355" s="233">
        <f>M355/$M$355</f>
        <v>1</v>
      </c>
    </row>
    <row r="356" spans="1:16" x14ac:dyDescent="0.25">
      <c r="A356" s="237" t="s">
        <v>5</v>
      </c>
      <c r="B356" s="262">
        <v>89082</v>
      </c>
      <c r="C356" s="262">
        <v>91358</v>
      </c>
      <c r="D356" s="262">
        <v>90645</v>
      </c>
      <c r="E356" s="262">
        <v>93187</v>
      </c>
      <c r="F356" s="239">
        <f t="shared" ref="F356:F366" si="108">E356/D356-1</f>
        <v>2.804346626951304E-2</v>
      </c>
      <c r="G356" s="263">
        <f t="shared" si="104"/>
        <v>2542</v>
      </c>
      <c r="H356" s="239">
        <f t="shared" si="105"/>
        <v>0.72081528465346534</v>
      </c>
      <c r="I356" s="241"/>
      <c r="J356" s="262">
        <v>90035.5</v>
      </c>
      <c r="K356" s="262">
        <v>91520</v>
      </c>
      <c r="L356" s="262">
        <v>91179</v>
      </c>
      <c r="M356" s="262">
        <v>92691.5</v>
      </c>
      <c r="N356" s="239">
        <f t="shared" si="106"/>
        <v>1.6588249487272222E-2</v>
      </c>
      <c r="O356" s="263">
        <f t="shared" si="107"/>
        <v>1512.5</v>
      </c>
      <c r="P356" s="239">
        <f t="shared" ref="P356:P366" si="109">M356/$M$355</f>
        <v>0.719500882963653</v>
      </c>
    </row>
    <row r="357" spans="1:16" x14ac:dyDescent="0.25">
      <c r="A357" s="40" t="s">
        <v>6</v>
      </c>
      <c r="B357" s="264">
        <v>16526</v>
      </c>
      <c r="C357" s="264">
        <v>17518</v>
      </c>
      <c r="D357" s="264">
        <v>17788</v>
      </c>
      <c r="E357" s="264">
        <v>19822</v>
      </c>
      <c r="F357" s="244">
        <f t="shared" si="108"/>
        <v>0.11434675061839439</v>
      </c>
      <c r="G357" s="265">
        <f t="shared" si="104"/>
        <v>2034</v>
      </c>
      <c r="H357" s="244">
        <f t="shared" si="105"/>
        <v>0.15332611386138614</v>
      </c>
      <c r="I357" s="246"/>
      <c r="J357" s="264">
        <v>17062</v>
      </c>
      <c r="K357" s="264">
        <v>17518</v>
      </c>
      <c r="L357" s="264">
        <v>18189</v>
      </c>
      <c r="M357" s="264">
        <v>19399.5</v>
      </c>
      <c r="N357" s="244">
        <f t="shared" si="106"/>
        <v>6.6551212271152904E-2</v>
      </c>
      <c r="O357" s="265">
        <f t="shared" si="107"/>
        <v>1210.5</v>
      </c>
      <c r="P357" s="244">
        <f t="shared" si="109"/>
        <v>0.15058508470629331</v>
      </c>
    </row>
    <row r="358" spans="1:16" x14ac:dyDescent="0.25">
      <c r="A358" s="20" t="s">
        <v>7</v>
      </c>
      <c r="B358" s="266">
        <v>55117</v>
      </c>
      <c r="C358" s="266">
        <v>56818</v>
      </c>
      <c r="D358" s="266">
        <v>56212</v>
      </c>
      <c r="E358" s="266">
        <v>56448</v>
      </c>
      <c r="F358" s="211">
        <f t="shared" si="108"/>
        <v>4.1983918024621758E-3</v>
      </c>
      <c r="G358" s="267">
        <f t="shared" si="104"/>
        <v>236</v>
      </c>
      <c r="H358" s="211">
        <f t="shared" si="105"/>
        <v>0.43663366336633663</v>
      </c>
      <c r="I358" s="250"/>
      <c r="J358" s="266">
        <v>55117</v>
      </c>
      <c r="K358" s="266">
        <v>56995</v>
      </c>
      <c r="L358" s="266">
        <v>56345</v>
      </c>
      <c r="M358" s="266">
        <v>56953</v>
      </c>
      <c r="N358" s="211">
        <f t="shared" si="106"/>
        <v>1.0790664655248916E-2</v>
      </c>
      <c r="O358" s="267">
        <f t="shared" si="107"/>
        <v>608</v>
      </c>
      <c r="P358" s="211">
        <f t="shared" si="109"/>
        <v>0.442087287263977</v>
      </c>
    </row>
    <row r="359" spans="1:16" x14ac:dyDescent="0.25">
      <c r="A359" s="20" t="s">
        <v>8</v>
      </c>
      <c r="B359" s="266">
        <v>14715</v>
      </c>
      <c r="C359" s="266">
        <v>14269</v>
      </c>
      <c r="D359" s="266">
        <v>13859</v>
      </c>
      <c r="E359" s="266">
        <v>13994</v>
      </c>
      <c r="F359" s="211">
        <f t="shared" si="108"/>
        <v>9.740962551410659E-3</v>
      </c>
      <c r="G359" s="267">
        <f t="shared" si="104"/>
        <v>135</v>
      </c>
      <c r="H359" s="211">
        <f t="shared" si="105"/>
        <v>0.10824566831683169</v>
      </c>
      <c r="I359" s="250"/>
      <c r="J359" s="266">
        <v>15095.5</v>
      </c>
      <c r="K359" s="266">
        <v>14269</v>
      </c>
      <c r="L359" s="266">
        <v>13859</v>
      </c>
      <c r="M359" s="266">
        <v>13444</v>
      </c>
      <c r="N359" s="211">
        <f t="shared" si="106"/>
        <v>-2.9944440435817898E-2</v>
      </c>
      <c r="O359" s="267">
        <f t="shared" si="107"/>
        <v>-415</v>
      </c>
      <c r="P359" s="211">
        <f t="shared" si="109"/>
        <v>0.10435660088102307</v>
      </c>
    </row>
    <row r="360" spans="1:16" x14ac:dyDescent="0.25">
      <c r="A360" s="20" t="s">
        <v>9</v>
      </c>
      <c r="B360" s="266">
        <v>2139</v>
      </c>
      <c r="C360" s="266">
        <v>2094</v>
      </c>
      <c r="D360" s="266">
        <v>2094</v>
      </c>
      <c r="E360" s="266">
        <v>2180</v>
      </c>
      <c r="F360" s="211">
        <f t="shared" si="108"/>
        <v>4.1069723018147153E-2</v>
      </c>
      <c r="G360" s="267">
        <f t="shared" si="104"/>
        <v>86</v>
      </c>
      <c r="H360" s="211">
        <f t="shared" si="105"/>
        <v>1.6862623762376239E-2</v>
      </c>
      <c r="I360" s="250"/>
      <c r="J360" s="266">
        <v>2176</v>
      </c>
      <c r="K360" s="266">
        <v>2079</v>
      </c>
      <c r="L360" s="266">
        <v>2094</v>
      </c>
      <c r="M360" s="266">
        <v>2152</v>
      </c>
      <c r="N360" s="211">
        <f t="shared" si="106"/>
        <v>2.7698185291308519E-2</v>
      </c>
      <c r="O360" s="267">
        <f t="shared" si="107"/>
        <v>58</v>
      </c>
      <c r="P360" s="211">
        <f t="shared" si="109"/>
        <v>1.6704507966078672E-2</v>
      </c>
    </row>
    <row r="361" spans="1:16" x14ac:dyDescent="0.25">
      <c r="A361" s="35" t="s">
        <v>10</v>
      </c>
      <c r="B361" s="268">
        <v>585</v>
      </c>
      <c r="C361" s="268">
        <v>659</v>
      </c>
      <c r="D361" s="268">
        <v>692</v>
      </c>
      <c r="E361" s="268">
        <v>743</v>
      </c>
      <c r="F361" s="253">
        <f t="shared" si="108"/>
        <v>7.3699421965317979E-2</v>
      </c>
      <c r="G361" s="269">
        <f t="shared" si="104"/>
        <v>51</v>
      </c>
      <c r="H361" s="253">
        <f t="shared" si="105"/>
        <v>5.7472153465346534E-3</v>
      </c>
      <c r="I361" s="255"/>
      <c r="J361" s="268">
        <v>585</v>
      </c>
      <c r="K361" s="268">
        <v>659</v>
      </c>
      <c r="L361" s="268">
        <v>692</v>
      </c>
      <c r="M361" s="268">
        <v>743</v>
      </c>
      <c r="N361" s="253">
        <f t="shared" si="106"/>
        <v>7.3699421965317979E-2</v>
      </c>
      <c r="O361" s="269">
        <f t="shared" si="107"/>
        <v>51</v>
      </c>
      <c r="P361" s="253">
        <f t="shared" si="109"/>
        <v>5.7674021462808794E-3</v>
      </c>
    </row>
    <row r="362" spans="1:16" x14ac:dyDescent="0.25">
      <c r="A362" s="257" t="s">
        <v>11</v>
      </c>
      <c r="B362" s="262">
        <v>36530</v>
      </c>
      <c r="C362" s="262">
        <v>36316</v>
      </c>
      <c r="D362" s="262">
        <v>36024</v>
      </c>
      <c r="E362" s="262">
        <v>36093</v>
      </c>
      <c r="F362" s="239">
        <f t="shared" si="108"/>
        <v>1.9153897401731346E-3</v>
      </c>
      <c r="G362" s="263">
        <f t="shared" si="104"/>
        <v>69</v>
      </c>
      <c r="H362" s="239">
        <f t="shared" si="105"/>
        <v>0.27918471534653466</v>
      </c>
      <c r="I362" s="241"/>
      <c r="J362" s="262">
        <v>36514</v>
      </c>
      <c r="K362" s="262">
        <v>36302</v>
      </c>
      <c r="L362" s="262">
        <v>36021</v>
      </c>
      <c r="M362" s="262">
        <v>36136</v>
      </c>
      <c r="N362" s="239">
        <f t="shared" si="106"/>
        <v>3.1925821048832681E-3</v>
      </c>
      <c r="O362" s="263">
        <f t="shared" si="107"/>
        <v>115</v>
      </c>
      <c r="P362" s="239">
        <f t="shared" si="109"/>
        <v>0.28049911703634706</v>
      </c>
    </row>
    <row r="363" spans="1:16" x14ac:dyDescent="0.25">
      <c r="A363" s="40" t="s">
        <v>12</v>
      </c>
      <c r="B363" s="266">
        <v>2117</v>
      </c>
      <c r="C363" s="266">
        <v>2117</v>
      </c>
      <c r="D363" s="266">
        <v>2201</v>
      </c>
      <c r="E363" s="266">
        <v>2201</v>
      </c>
      <c r="F363" s="244">
        <f t="shared" si="108"/>
        <v>0</v>
      </c>
      <c r="G363" s="265">
        <f t="shared" si="104"/>
        <v>0</v>
      </c>
      <c r="H363" s="244">
        <f t="shared" si="105"/>
        <v>1.702506188118812E-2</v>
      </c>
      <c r="I363" s="246"/>
      <c r="J363" s="266">
        <v>2117</v>
      </c>
      <c r="K363" s="266">
        <v>2117</v>
      </c>
      <c r="L363" s="266">
        <v>2201</v>
      </c>
      <c r="M363" s="266">
        <v>2201</v>
      </c>
      <c r="N363" s="244">
        <f t="shared" si="106"/>
        <v>0</v>
      </c>
      <c r="O363" s="265">
        <f t="shared" si="107"/>
        <v>0</v>
      </c>
      <c r="P363" s="244">
        <f t="shared" si="109"/>
        <v>1.708486153965574E-2</v>
      </c>
    </row>
    <row r="364" spans="1:16" x14ac:dyDescent="0.25">
      <c r="A364" s="20" t="s">
        <v>8</v>
      </c>
      <c r="B364" s="266">
        <v>21659</v>
      </c>
      <c r="C364" s="266">
        <v>21406</v>
      </c>
      <c r="D364" s="266">
        <v>21528</v>
      </c>
      <c r="E364" s="266">
        <v>21777</v>
      </c>
      <c r="F364" s="211">
        <f t="shared" si="108"/>
        <v>1.1566332218506226E-2</v>
      </c>
      <c r="G364" s="267">
        <f t="shared" si="104"/>
        <v>249</v>
      </c>
      <c r="H364" s="211">
        <f t="shared" si="105"/>
        <v>0.1684483292079208</v>
      </c>
      <c r="I364" s="250"/>
      <c r="J364" s="266">
        <v>21659</v>
      </c>
      <c r="K364" s="266">
        <v>21406</v>
      </c>
      <c r="L364" s="266">
        <v>21525</v>
      </c>
      <c r="M364" s="266">
        <v>21818</v>
      </c>
      <c r="N364" s="211">
        <f t="shared" si="106"/>
        <v>1.3612078977932596E-2</v>
      </c>
      <c r="O364" s="267">
        <f t="shared" si="107"/>
        <v>293</v>
      </c>
      <c r="P364" s="211">
        <f t="shared" si="109"/>
        <v>0.16935825037356156</v>
      </c>
    </row>
    <row r="365" spans="1:16" x14ac:dyDescent="0.25">
      <c r="A365" s="20" t="s">
        <v>9</v>
      </c>
      <c r="B365" s="266">
        <v>9325</v>
      </c>
      <c r="C365" s="266">
        <v>9384</v>
      </c>
      <c r="D365" s="266">
        <v>8771</v>
      </c>
      <c r="E365" s="266">
        <v>8493</v>
      </c>
      <c r="F365" s="211">
        <f t="shared" si="108"/>
        <v>-3.1695359708129089E-2</v>
      </c>
      <c r="G365" s="267">
        <f t="shared" si="104"/>
        <v>-278</v>
      </c>
      <c r="H365" s="211">
        <f t="shared" si="105"/>
        <v>6.5694616336633663E-2</v>
      </c>
      <c r="I365" s="250"/>
      <c r="J365" s="266">
        <v>9325</v>
      </c>
      <c r="K365" s="266">
        <v>9384</v>
      </c>
      <c r="L365" s="266">
        <v>8771</v>
      </c>
      <c r="M365" s="266">
        <v>8495</v>
      </c>
      <c r="N365" s="211">
        <f t="shared" si="106"/>
        <v>-3.1467335537566976E-2</v>
      </c>
      <c r="O365" s="267">
        <f t="shared" si="107"/>
        <v>-276</v>
      </c>
      <c r="P365" s="211">
        <f t="shared" si="109"/>
        <v>6.5940889949738998E-2</v>
      </c>
    </row>
    <row r="366" spans="1:16" x14ac:dyDescent="0.25">
      <c r="A366" s="43" t="s">
        <v>10</v>
      </c>
      <c r="B366" s="268">
        <v>3429</v>
      </c>
      <c r="C366" s="268">
        <v>3409</v>
      </c>
      <c r="D366" s="268">
        <v>3524</v>
      </c>
      <c r="E366" s="268">
        <v>3622</v>
      </c>
      <c r="F366" s="224">
        <f t="shared" si="108"/>
        <v>2.7809307604994338E-2</v>
      </c>
      <c r="G366" s="270">
        <f t="shared" si="104"/>
        <v>98</v>
      </c>
      <c r="H366" s="224">
        <f t="shared" si="105"/>
        <v>2.801670792079208E-2</v>
      </c>
      <c r="I366" s="259"/>
      <c r="J366" s="268">
        <v>3413</v>
      </c>
      <c r="K366" s="268">
        <v>3395</v>
      </c>
      <c r="L366" s="268">
        <v>3524</v>
      </c>
      <c r="M366" s="268">
        <v>3622</v>
      </c>
      <c r="N366" s="224">
        <f t="shared" si="106"/>
        <v>2.7809307604994338E-2</v>
      </c>
      <c r="O366" s="270">
        <f t="shared" si="107"/>
        <v>98</v>
      </c>
      <c r="P366" s="224">
        <f t="shared" si="109"/>
        <v>2.8115115173390774E-2</v>
      </c>
    </row>
    <row r="367" spans="1:16" ht="21" x14ac:dyDescent="0.35">
      <c r="A367" s="309" t="s">
        <v>80</v>
      </c>
      <c r="B367" s="309"/>
      <c r="C367" s="309"/>
      <c r="D367" s="309"/>
      <c r="E367" s="309"/>
      <c r="F367" s="309"/>
      <c r="G367" s="309"/>
      <c r="H367" s="309"/>
      <c r="I367" s="309"/>
      <c r="J367" s="309"/>
      <c r="K367" s="309"/>
      <c r="L367" s="309"/>
      <c r="M367" s="309"/>
      <c r="N367" s="309"/>
      <c r="O367" s="309"/>
      <c r="P367" s="309"/>
    </row>
    <row r="368" spans="1:16" x14ac:dyDescent="0.25">
      <c r="A368" s="46"/>
      <c r="B368" s="310" t="s">
        <v>114</v>
      </c>
      <c r="C368" s="311"/>
      <c r="D368" s="311"/>
      <c r="E368" s="311"/>
      <c r="F368" s="311"/>
      <c r="G368" s="311"/>
      <c r="H368" s="311"/>
      <c r="I368" s="228"/>
      <c r="J368" s="310" t="str">
        <f>$J$324</f>
        <v>acumulado febrero (promedio del periodo acumulado)</v>
      </c>
      <c r="K368" s="311"/>
      <c r="L368" s="311"/>
      <c r="M368" s="311"/>
      <c r="N368" s="311"/>
      <c r="O368" s="311"/>
      <c r="P368" s="312"/>
    </row>
    <row r="369" spans="1:16" x14ac:dyDescent="0.25">
      <c r="A369" s="4"/>
      <c r="B369" s="74">
        <f>B$6</f>
        <v>2023</v>
      </c>
      <c r="C369" s="74">
        <f>C$6</f>
        <v>2024</v>
      </c>
      <c r="D369" s="74">
        <f>D$6</f>
        <v>2025</v>
      </c>
      <c r="E369" s="74">
        <f>E$6</f>
        <v>2026</v>
      </c>
      <c r="F369" s="74" t="str">
        <f>CONCATENATE("var ",RIGHT(E369,2),"/",RIGHT(D369,2))</f>
        <v>var 26/25</v>
      </c>
      <c r="G369" s="74" t="str">
        <f>CONCATENATE("dif ",RIGHT(E369,2),"-",RIGHT(D369,2))</f>
        <v>dif 26-25</v>
      </c>
      <c r="H369" s="74" t="str">
        <f>CONCATENATE("cuota ",RIGHT(E369,2))</f>
        <v>cuota 26</v>
      </c>
      <c r="I369" s="230"/>
      <c r="J369" s="74">
        <f>J$6</f>
        <v>2023</v>
      </c>
      <c r="K369" s="74">
        <f>K$6</f>
        <v>2024</v>
      </c>
      <c r="L369" s="74">
        <f>L$6</f>
        <v>2025</v>
      </c>
      <c r="M369" s="74">
        <f>M$6</f>
        <v>2026</v>
      </c>
      <c r="N369" s="74" t="str">
        <f>CONCATENATE("var ",RIGHT(M369,2),"/",RIGHT(L369,2))</f>
        <v>var 26/25</v>
      </c>
      <c r="O369" s="74" t="str">
        <f>CONCATENATE("dif ",RIGHT(M369,2),"-",RIGHT(L369,2))</f>
        <v>dif 26-25</v>
      </c>
      <c r="P369" s="74" t="str">
        <f>CONCATENATE("cuota ",RIGHT(M369,2))</f>
        <v>cuota 26</v>
      </c>
    </row>
    <row r="370" spans="1:16" x14ac:dyDescent="0.25">
      <c r="A370" s="231" t="s">
        <v>48</v>
      </c>
      <c r="B370" s="260">
        <v>125612</v>
      </c>
      <c r="C370" s="260">
        <v>127674</v>
      </c>
      <c r="D370" s="260">
        <v>126669</v>
      </c>
      <c r="E370" s="260">
        <v>129280</v>
      </c>
      <c r="F370" s="233">
        <f t="shared" ref="F370:F380" si="110">E370/D370-1</f>
        <v>2.0612778185665093E-2</v>
      </c>
      <c r="G370" s="261">
        <f t="shared" ref="G370:G380" si="111">E370-D370</f>
        <v>2611</v>
      </c>
      <c r="H370" s="233">
        <f t="shared" ref="H370:H380" si="112">E370/$E$370</f>
        <v>1</v>
      </c>
      <c r="I370" s="235"/>
      <c r="J370" s="260">
        <v>126549.5</v>
      </c>
      <c r="K370" s="260">
        <v>127822</v>
      </c>
      <c r="L370" s="260">
        <v>127200</v>
      </c>
      <c r="M370" s="260">
        <v>128827.5</v>
      </c>
      <c r="N370" s="233">
        <f t="shared" ref="N370:N380" si="113">M370/L370-1</f>
        <v>1.2794811320754773E-2</v>
      </c>
      <c r="O370" s="261">
        <f t="shared" ref="O370:O380" si="114">M370-L370</f>
        <v>1627.5</v>
      </c>
      <c r="P370" s="233">
        <f>M370/$M$370</f>
        <v>1</v>
      </c>
    </row>
    <row r="371" spans="1:16" x14ac:dyDescent="0.25">
      <c r="A371" s="67" t="s">
        <v>49</v>
      </c>
      <c r="B371" s="266">
        <v>45905</v>
      </c>
      <c r="C371" s="266">
        <v>46603</v>
      </c>
      <c r="D371" s="264">
        <v>44735</v>
      </c>
      <c r="E371" s="266">
        <v>46698</v>
      </c>
      <c r="F371" s="211">
        <f t="shared" si="110"/>
        <v>4.3880630378897889E-2</v>
      </c>
      <c r="G371" s="267">
        <f t="shared" si="111"/>
        <v>1963</v>
      </c>
      <c r="H371" s="211">
        <f t="shared" si="112"/>
        <v>0.36121596534653466</v>
      </c>
      <c r="I371" s="250"/>
      <c r="J371" s="266">
        <v>46005</v>
      </c>
      <c r="K371" s="266">
        <v>46602</v>
      </c>
      <c r="L371" s="264">
        <v>45377</v>
      </c>
      <c r="M371" s="266">
        <v>47243</v>
      </c>
      <c r="N371" s="211">
        <f t="shared" si="113"/>
        <v>4.1122154395398569E-2</v>
      </c>
      <c r="O371" s="267">
        <f t="shared" si="114"/>
        <v>1866</v>
      </c>
      <c r="P371" s="211">
        <f t="shared" ref="P371:P380" si="115">M371/$M$370</f>
        <v>0.36671518115309232</v>
      </c>
    </row>
    <row r="372" spans="1:16" x14ac:dyDescent="0.25">
      <c r="A372" s="20" t="s">
        <v>50</v>
      </c>
      <c r="B372" s="266">
        <v>37223</v>
      </c>
      <c r="C372" s="266">
        <v>38061</v>
      </c>
      <c r="D372" s="266">
        <v>38115</v>
      </c>
      <c r="E372" s="266">
        <v>38139</v>
      </c>
      <c r="F372" s="211">
        <f t="shared" si="110"/>
        <v>6.2967335694619209E-4</v>
      </c>
      <c r="G372" s="267">
        <f t="shared" si="111"/>
        <v>24</v>
      </c>
      <c r="H372" s="211">
        <f t="shared" si="112"/>
        <v>0.29501082920792077</v>
      </c>
      <c r="I372" s="250"/>
      <c r="J372" s="266">
        <v>38144</v>
      </c>
      <c r="K372" s="266">
        <v>38061</v>
      </c>
      <c r="L372" s="266">
        <v>38307</v>
      </c>
      <c r="M372" s="266">
        <v>37589</v>
      </c>
      <c r="N372" s="211">
        <f t="shared" si="113"/>
        <v>-1.8743310622079568E-2</v>
      </c>
      <c r="O372" s="267">
        <f t="shared" si="114"/>
        <v>-718</v>
      </c>
      <c r="P372" s="211">
        <f t="shared" si="115"/>
        <v>0.29177776484058138</v>
      </c>
    </row>
    <row r="373" spans="1:16" x14ac:dyDescent="0.25">
      <c r="A373" s="20" t="s">
        <v>52</v>
      </c>
      <c r="B373" s="266">
        <v>19228</v>
      </c>
      <c r="C373" s="266">
        <v>19768</v>
      </c>
      <c r="D373" s="266">
        <v>20462</v>
      </c>
      <c r="E373" s="266">
        <v>20999</v>
      </c>
      <c r="F373" s="211">
        <f t="shared" si="110"/>
        <v>2.6243768937542766E-2</v>
      </c>
      <c r="G373" s="267">
        <f t="shared" si="111"/>
        <v>537</v>
      </c>
      <c r="H373" s="211">
        <f t="shared" si="112"/>
        <v>0.16243038366336635</v>
      </c>
      <c r="I373" s="250"/>
      <c r="J373" s="266">
        <v>19144.5</v>
      </c>
      <c r="K373" s="266">
        <v>19946</v>
      </c>
      <c r="L373" s="266">
        <v>20159</v>
      </c>
      <c r="M373" s="266">
        <v>20579.5</v>
      </c>
      <c r="N373" s="211">
        <f t="shared" si="113"/>
        <v>2.0859169601666672E-2</v>
      </c>
      <c r="O373" s="267">
        <f t="shared" si="114"/>
        <v>420.5</v>
      </c>
      <c r="P373" s="211">
        <f t="shared" si="115"/>
        <v>0.15974461974345538</v>
      </c>
    </row>
    <row r="374" spans="1:16" x14ac:dyDescent="0.25">
      <c r="A374" s="20" t="s">
        <v>53</v>
      </c>
      <c r="B374" s="266">
        <v>4791</v>
      </c>
      <c r="C374" s="266">
        <v>4797</v>
      </c>
      <c r="D374" s="266">
        <v>4863</v>
      </c>
      <c r="E374" s="266">
        <v>4635</v>
      </c>
      <c r="F374" s="211">
        <f t="shared" si="110"/>
        <v>-4.6884639111659521E-2</v>
      </c>
      <c r="G374" s="267">
        <f t="shared" si="111"/>
        <v>-228</v>
      </c>
      <c r="H374" s="211">
        <f t="shared" si="112"/>
        <v>3.5852413366336634E-2</v>
      </c>
      <c r="I374" s="250"/>
      <c r="J374" s="266">
        <v>4791</v>
      </c>
      <c r="K374" s="266">
        <v>4797</v>
      </c>
      <c r="L374" s="266">
        <v>4863</v>
      </c>
      <c r="M374" s="266">
        <v>4635</v>
      </c>
      <c r="N374" s="211">
        <f t="shared" si="113"/>
        <v>-4.6884639111659521E-2</v>
      </c>
      <c r="O374" s="267">
        <f t="shared" si="114"/>
        <v>-228</v>
      </c>
      <c r="P374" s="211">
        <f t="shared" si="115"/>
        <v>3.5978343133259594E-2</v>
      </c>
    </row>
    <row r="375" spans="1:16" x14ac:dyDescent="0.25">
      <c r="A375" s="20" t="s">
        <v>54</v>
      </c>
      <c r="B375" s="266">
        <v>2832</v>
      </c>
      <c r="C375" s="266">
        <v>2773</v>
      </c>
      <c r="D375" s="266">
        <v>2679</v>
      </c>
      <c r="E375" s="266">
        <v>3005</v>
      </c>
      <c r="F375" s="211">
        <f t="shared" si="110"/>
        <v>0.12168719671519224</v>
      </c>
      <c r="G375" s="267">
        <f t="shared" si="111"/>
        <v>326</v>
      </c>
      <c r="H375" s="211">
        <f t="shared" si="112"/>
        <v>2.3244121287128713E-2</v>
      </c>
      <c r="I375" s="250"/>
      <c r="J375" s="266">
        <v>2832</v>
      </c>
      <c r="K375" s="266">
        <v>2773</v>
      </c>
      <c r="L375" s="266">
        <v>2679</v>
      </c>
      <c r="M375" s="266">
        <v>2977</v>
      </c>
      <c r="N375" s="211">
        <f t="shared" si="113"/>
        <v>0.11123553564762978</v>
      </c>
      <c r="O375" s="267">
        <f t="shared" si="114"/>
        <v>298</v>
      </c>
      <c r="P375" s="211">
        <f t="shared" si="115"/>
        <v>2.3108420174264035E-2</v>
      </c>
    </row>
    <row r="376" spans="1:16" x14ac:dyDescent="0.25">
      <c r="A376" s="20" t="s">
        <v>55</v>
      </c>
      <c r="B376" s="266">
        <v>663</v>
      </c>
      <c r="C376" s="266">
        <v>673</v>
      </c>
      <c r="D376" s="266">
        <v>673</v>
      </c>
      <c r="E376" s="266">
        <v>673</v>
      </c>
      <c r="F376" s="211">
        <f t="shared" si="110"/>
        <v>0</v>
      </c>
      <c r="G376" s="267">
        <f t="shared" si="111"/>
        <v>0</v>
      </c>
      <c r="H376" s="211">
        <f t="shared" si="112"/>
        <v>5.2057549504950498E-3</v>
      </c>
      <c r="I376" s="250"/>
      <c r="J376" s="266">
        <v>663</v>
      </c>
      <c r="K376" s="266">
        <v>673</v>
      </c>
      <c r="L376" s="266">
        <v>673</v>
      </c>
      <c r="M376" s="266">
        <v>673</v>
      </c>
      <c r="N376" s="211">
        <f t="shared" si="113"/>
        <v>0</v>
      </c>
      <c r="O376" s="267">
        <f t="shared" si="114"/>
        <v>0</v>
      </c>
      <c r="P376" s="211">
        <f t="shared" si="115"/>
        <v>5.2240398983136368E-3</v>
      </c>
    </row>
    <row r="377" spans="1:16" x14ac:dyDescent="0.25">
      <c r="A377" s="20" t="s">
        <v>56</v>
      </c>
      <c r="B377" s="266">
        <v>6415</v>
      </c>
      <c r="C377" s="266">
        <v>6415</v>
      </c>
      <c r="D377" s="266">
        <v>6497</v>
      </c>
      <c r="E377" s="266">
        <v>6497</v>
      </c>
      <c r="F377" s="211">
        <f t="shared" si="110"/>
        <v>0</v>
      </c>
      <c r="G377" s="267">
        <f t="shared" si="111"/>
        <v>0</v>
      </c>
      <c r="H377" s="211">
        <f t="shared" si="112"/>
        <v>5.0255259900990099E-2</v>
      </c>
      <c r="I377" s="250"/>
      <c r="J377" s="266">
        <v>6415</v>
      </c>
      <c r="K377" s="266">
        <v>6415</v>
      </c>
      <c r="L377" s="266">
        <v>6497</v>
      </c>
      <c r="M377" s="266">
        <v>6497</v>
      </c>
      <c r="N377" s="211">
        <f t="shared" si="113"/>
        <v>0</v>
      </c>
      <c r="O377" s="267">
        <f t="shared" si="114"/>
        <v>0</v>
      </c>
      <c r="P377" s="211">
        <f t="shared" si="115"/>
        <v>5.0431778929188258E-2</v>
      </c>
    </row>
    <row r="378" spans="1:16" x14ac:dyDescent="0.25">
      <c r="A378" s="20" t="s">
        <v>51</v>
      </c>
      <c r="B378" s="266">
        <v>912</v>
      </c>
      <c r="C378" s="266">
        <v>912</v>
      </c>
      <c r="D378" s="266">
        <v>916</v>
      </c>
      <c r="E378" s="266">
        <v>905</v>
      </c>
      <c r="F378" s="211">
        <f t="shared" si="110"/>
        <v>-1.2008733624454093E-2</v>
      </c>
      <c r="G378" s="267">
        <f t="shared" si="111"/>
        <v>-11</v>
      </c>
      <c r="H378" s="211">
        <f t="shared" si="112"/>
        <v>7.0003094059405942E-3</v>
      </c>
      <c r="I378" s="250"/>
      <c r="J378" s="266">
        <v>912</v>
      </c>
      <c r="K378" s="266">
        <v>912</v>
      </c>
      <c r="L378" s="266">
        <v>916</v>
      </c>
      <c r="M378" s="266">
        <v>905</v>
      </c>
      <c r="N378" s="211">
        <f t="shared" si="113"/>
        <v>-1.2008733624454093E-2</v>
      </c>
      <c r="O378" s="267">
        <f t="shared" si="114"/>
        <v>-11</v>
      </c>
      <c r="P378" s="211">
        <f t="shared" si="115"/>
        <v>7.0248976344336415E-3</v>
      </c>
    </row>
    <row r="379" spans="1:16" x14ac:dyDescent="0.25">
      <c r="A379" s="35" t="s">
        <v>57</v>
      </c>
      <c r="B379" s="266">
        <v>4562</v>
      </c>
      <c r="C379" s="266">
        <v>4562</v>
      </c>
      <c r="D379" s="266">
        <v>4616</v>
      </c>
      <c r="E379" s="266">
        <v>4616</v>
      </c>
      <c r="F379" s="211">
        <f t="shared" si="110"/>
        <v>0</v>
      </c>
      <c r="G379" s="267">
        <f t="shared" si="111"/>
        <v>0</v>
      </c>
      <c r="H379" s="211">
        <f t="shared" si="112"/>
        <v>3.5705445544554452E-2</v>
      </c>
      <c r="I379" s="250"/>
      <c r="J379" s="266">
        <v>4562</v>
      </c>
      <c r="K379" s="266">
        <v>4562</v>
      </c>
      <c r="L379" s="266">
        <v>4616</v>
      </c>
      <c r="M379" s="266">
        <v>4616</v>
      </c>
      <c r="N379" s="211">
        <f t="shared" si="113"/>
        <v>0</v>
      </c>
      <c r="O379" s="267">
        <f t="shared" si="114"/>
        <v>0</v>
      </c>
      <c r="P379" s="211">
        <f t="shared" si="115"/>
        <v>3.5830859094525623E-2</v>
      </c>
    </row>
    <row r="380" spans="1:16" x14ac:dyDescent="0.25">
      <c r="A380" s="27" t="s">
        <v>58</v>
      </c>
      <c r="B380" s="266">
        <v>3081</v>
      </c>
      <c r="C380" s="266">
        <v>3110</v>
      </c>
      <c r="D380" s="266">
        <v>3113</v>
      </c>
      <c r="E380" s="266">
        <v>3113</v>
      </c>
      <c r="F380" s="211">
        <f t="shared" si="110"/>
        <v>0</v>
      </c>
      <c r="G380" s="267">
        <f t="shared" si="111"/>
        <v>0</v>
      </c>
      <c r="H380" s="211">
        <f t="shared" si="112"/>
        <v>2.4079517326732674E-2</v>
      </c>
      <c r="I380" s="250"/>
      <c r="J380" s="266">
        <v>3081</v>
      </c>
      <c r="K380" s="266">
        <v>3081</v>
      </c>
      <c r="L380" s="266">
        <v>3113</v>
      </c>
      <c r="M380" s="266">
        <v>3113</v>
      </c>
      <c r="N380" s="211">
        <f t="shared" si="113"/>
        <v>0</v>
      </c>
      <c r="O380" s="267">
        <f t="shared" si="114"/>
        <v>0</v>
      </c>
      <c r="P380" s="211">
        <f t="shared" si="115"/>
        <v>2.4164095398886108E-2</v>
      </c>
    </row>
    <row r="381" spans="1:16" ht="21" x14ac:dyDescent="0.35">
      <c r="A381" s="308" t="s">
        <v>81</v>
      </c>
      <c r="B381" s="308"/>
      <c r="C381" s="308"/>
      <c r="D381" s="308"/>
      <c r="E381" s="308"/>
      <c r="F381" s="308"/>
      <c r="G381" s="308"/>
      <c r="H381" s="308"/>
      <c r="I381" s="308"/>
      <c r="J381" s="308"/>
      <c r="K381" s="308"/>
      <c r="L381" s="308"/>
      <c r="M381" s="308"/>
      <c r="N381" s="308"/>
      <c r="O381" s="308"/>
      <c r="P381" s="308"/>
    </row>
  </sheetData>
  <mergeCells count="78">
    <mergeCell ref="A381:P381"/>
    <mergeCell ref="A352:P352"/>
    <mergeCell ref="B353:H353"/>
    <mergeCell ref="J353:P353"/>
    <mergeCell ref="A367:P367"/>
    <mergeCell ref="B368:H368"/>
    <mergeCell ref="J368:P368"/>
    <mergeCell ref="A323:P323"/>
    <mergeCell ref="B324:H324"/>
    <mergeCell ref="J324:P324"/>
    <mergeCell ref="A338:P338"/>
    <mergeCell ref="B339:H339"/>
    <mergeCell ref="J339:P339"/>
    <mergeCell ref="A306:P306"/>
    <mergeCell ref="A307:P307"/>
    <mergeCell ref="B308:H308"/>
    <mergeCell ref="J308:P308"/>
    <mergeCell ref="A321:P321"/>
    <mergeCell ref="A322:P322"/>
    <mergeCell ref="A276:P276"/>
    <mergeCell ref="B277:H277"/>
    <mergeCell ref="J277:P277"/>
    <mergeCell ref="A290:P290"/>
    <mergeCell ref="A291:P291"/>
    <mergeCell ref="B292:H292"/>
    <mergeCell ref="J292:P292"/>
    <mergeCell ref="B247:H247"/>
    <mergeCell ref="J247:P247"/>
    <mergeCell ref="A260:P260"/>
    <mergeCell ref="B261:H261"/>
    <mergeCell ref="J261:P261"/>
    <mergeCell ref="A275:P275"/>
    <mergeCell ref="A229:P229"/>
    <mergeCell ref="A230:P230"/>
    <mergeCell ref="B231:H231"/>
    <mergeCell ref="J231:P231"/>
    <mergeCell ref="A245:P245"/>
    <mergeCell ref="A246:P246"/>
    <mergeCell ref="A199:P199"/>
    <mergeCell ref="B200:H200"/>
    <mergeCell ref="J200:P200"/>
    <mergeCell ref="A214:P214"/>
    <mergeCell ref="A215:P215"/>
    <mergeCell ref="B216:H216"/>
    <mergeCell ref="J216:P216"/>
    <mergeCell ref="A149:P149"/>
    <mergeCell ref="A150:P150"/>
    <mergeCell ref="B151:H151"/>
    <mergeCell ref="J151:P151"/>
    <mergeCell ref="A185:P185"/>
    <mergeCell ref="B186:H186"/>
    <mergeCell ref="J186:P186"/>
    <mergeCell ref="A120:P120"/>
    <mergeCell ref="B121:H121"/>
    <mergeCell ref="J121:P121"/>
    <mergeCell ref="A134:P134"/>
    <mergeCell ref="B135:H135"/>
    <mergeCell ref="J135:P135"/>
    <mergeCell ref="A69:P69"/>
    <mergeCell ref="B70:H70"/>
    <mergeCell ref="J70:P70"/>
    <mergeCell ref="A84:P84"/>
    <mergeCell ref="A85:P85"/>
    <mergeCell ref="B86:H86"/>
    <mergeCell ref="J86:P86"/>
    <mergeCell ref="A19:P19"/>
    <mergeCell ref="A20:P20"/>
    <mergeCell ref="B21:H21"/>
    <mergeCell ref="J21:P21"/>
    <mergeCell ref="A55:P55"/>
    <mergeCell ref="B56:H56"/>
    <mergeCell ref="J56:P56"/>
    <mergeCell ref="A1:P1"/>
    <mergeCell ref="A2:P2"/>
    <mergeCell ref="A3:P3"/>
    <mergeCell ref="A4:P4"/>
    <mergeCell ref="B5:H5"/>
    <mergeCell ref="J5:P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41E35-DC93-4B3A-8F3E-130E4964C8E4}">
  <sheetPr codeName="Hoja15"/>
  <dimension ref="A1:V411"/>
  <sheetViews>
    <sheetView workbookViewId="0">
      <selection activeCell="J203" sqref="J203"/>
    </sheetView>
  </sheetViews>
  <sheetFormatPr baseColWidth="10" defaultColWidth="0" defaultRowHeight="15" customHeight="1" zeroHeight="1" x14ac:dyDescent="0.25"/>
  <cols>
    <col min="1" max="1" width="29.85546875" style="271" bestFit="1" customWidth="1"/>
    <col min="2" max="5" width="11.42578125" style="305" customWidth="1"/>
    <col min="6" max="6" width="12.28515625" style="305" customWidth="1"/>
    <col min="7" max="7" width="12.7109375" style="305" customWidth="1"/>
    <col min="8" max="8" width="11.42578125" style="305" customWidth="1"/>
    <col min="9" max="9" width="1.28515625" style="305" customWidth="1"/>
    <col min="10" max="12" width="12.5703125" style="305" customWidth="1"/>
    <col min="13" max="14" width="11.42578125" style="305" customWidth="1"/>
    <col min="15" max="15" width="14" style="305" customWidth="1"/>
    <col min="16" max="16" width="11.42578125" style="305" customWidth="1"/>
    <col min="17" max="20" width="11.42578125" hidden="1" customWidth="1"/>
    <col min="21" max="21" width="24" hidden="1" customWidth="1"/>
    <col min="22" max="16384" width="11.42578125" hidden="1"/>
  </cols>
  <sheetData>
    <row r="1" spans="1:22" ht="53.25" customHeight="1" x14ac:dyDescent="0.25">
      <c r="A1" s="331" t="s">
        <v>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22" ht="21" x14ac:dyDescent="0.35">
      <c r="A2" s="342" t="s">
        <v>82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</row>
    <row r="3" spans="1:22" ht="21" x14ac:dyDescent="0.25">
      <c r="A3" s="334" t="s">
        <v>83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6"/>
    </row>
    <row r="4" spans="1:22" ht="21" x14ac:dyDescent="0.35">
      <c r="A4" s="341" t="s">
        <v>84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</row>
    <row r="5" spans="1:22" x14ac:dyDescent="0.25">
      <c r="A5" s="46"/>
      <c r="B5" s="310" t="s">
        <v>114</v>
      </c>
      <c r="C5" s="311"/>
      <c r="D5" s="311"/>
      <c r="E5" s="311"/>
      <c r="F5" s="311"/>
      <c r="G5" s="311"/>
      <c r="H5" s="312"/>
      <c r="I5" s="272"/>
      <c r="J5" s="310" t="str">
        <f>CONCATENATE("acumulado ",B5)</f>
        <v>acumulado febrero</v>
      </c>
      <c r="K5" s="311"/>
      <c r="L5" s="311"/>
      <c r="M5" s="311"/>
      <c r="N5" s="311"/>
      <c r="O5" s="311"/>
      <c r="P5" s="312"/>
    </row>
    <row r="6" spans="1:22" x14ac:dyDescent="0.25">
      <c r="A6" s="4"/>
      <c r="B6" s="6">
        <v>2023</v>
      </c>
      <c r="C6" s="6">
        <v>2024</v>
      </c>
      <c r="D6" s="6">
        <v>2025</v>
      </c>
      <c r="E6" s="6">
        <v>2026</v>
      </c>
      <c r="F6" s="6" t="str">
        <f>CONCATENATE("var ",RIGHT(E6,2),"/",RIGHT(D6,2))</f>
        <v>var 26/25</v>
      </c>
      <c r="G6" s="6" t="str">
        <f>CONCATENATE("dif ",RIGHT(E6,2),"-",RIGHT(D6,2))</f>
        <v>dif 26-25</v>
      </c>
      <c r="H6" s="6" t="str">
        <f>CONCATENATE("cuota ",RIGHT(E6,2))</f>
        <v>cuota 26</v>
      </c>
      <c r="I6" s="272"/>
      <c r="J6" s="6">
        <v>2023</v>
      </c>
      <c r="K6" s="6">
        <v>2024</v>
      </c>
      <c r="L6" s="6">
        <v>2025</v>
      </c>
      <c r="M6" s="6">
        <v>2026</v>
      </c>
      <c r="N6" s="6" t="str">
        <f>CONCATENATE("var ",RIGHT(M6,2),"/",RIGHT(L6,2))</f>
        <v>var 26/25</v>
      </c>
      <c r="O6" s="6" t="str">
        <f>CONCATENATE("dif ",RIGHT(M6,2),"-",RIGHT(L6,2))</f>
        <v>dif 26-25</v>
      </c>
      <c r="P6" s="6" t="str">
        <f>CONCATENATE("cuota ",RIGHT(M6,2))</f>
        <v>cuota 26</v>
      </c>
      <c r="V6" s="273"/>
    </row>
    <row r="7" spans="1:22" x14ac:dyDescent="0.25">
      <c r="A7" s="274" t="s">
        <v>85</v>
      </c>
      <c r="B7" s="275">
        <v>737880</v>
      </c>
      <c r="C7" s="275">
        <v>844485</v>
      </c>
      <c r="D7" s="275">
        <v>873776</v>
      </c>
      <c r="E7" s="275">
        <v>888613</v>
      </c>
      <c r="F7" s="276">
        <f>IFERROR(E7/D7-1,"-")</f>
        <v>1.6980324476753683E-2</v>
      </c>
      <c r="G7" s="275">
        <f>IFERROR(E7-D7,"-")</f>
        <v>14837</v>
      </c>
      <c r="H7" s="276">
        <f>E7/$E$7</f>
        <v>1</v>
      </c>
      <c r="I7" s="277"/>
      <c r="J7" s="275">
        <v>1483467</v>
      </c>
      <c r="K7" s="275">
        <v>1660813</v>
      </c>
      <c r="L7" s="275">
        <v>1750822</v>
      </c>
      <c r="M7" s="275">
        <v>1767733</v>
      </c>
      <c r="N7" s="276">
        <f>IFERROR(M7/L7-1,"-")</f>
        <v>9.6588916520354839E-3</v>
      </c>
      <c r="O7" s="275">
        <f>IFERROR(M7-L7,"-")</f>
        <v>16911</v>
      </c>
      <c r="P7" s="276">
        <f>M7/$M$7</f>
        <v>1</v>
      </c>
      <c r="V7" s="278"/>
    </row>
    <row r="8" spans="1:22" x14ac:dyDescent="0.25">
      <c r="A8" s="279" t="s">
        <v>86</v>
      </c>
      <c r="B8" s="280">
        <v>667225</v>
      </c>
      <c r="C8" s="280">
        <v>770616</v>
      </c>
      <c r="D8" s="280">
        <v>799624</v>
      </c>
      <c r="E8" s="280">
        <v>818195</v>
      </c>
      <c r="F8" s="281">
        <f>IFERROR(E8/D8-1,"-")</f>
        <v>2.3224665592828542E-2</v>
      </c>
      <c r="G8" s="280">
        <f>IFERROR(E8-D8,"-")</f>
        <v>18571</v>
      </c>
      <c r="H8" s="281">
        <f>E8/$E$7</f>
        <v>0.92075515438104105</v>
      </c>
      <c r="I8" s="272"/>
      <c r="J8" s="280">
        <v>1336346</v>
      </c>
      <c r="K8" s="280">
        <v>1509058</v>
      </c>
      <c r="L8" s="280">
        <v>1600662</v>
      </c>
      <c r="M8" s="280">
        <v>1624503</v>
      </c>
      <c r="N8" s="281">
        <f>IFERROR(M8/L8-1,"-")</f>
        <v>1.4894462416175314E-2</v>
      </c>
      <c r="O8" s="280">
        <f>IFERROR(M8-L8,"-")</f>
        <v>23841</v>
      </c>
      <c r="P8" s="281">
        <f>M8/$M$7</f>
        <v>0.91897532036795149</v>
      </c>
    </row>
    <row r="9" spans="1:22" x14ac:dyDescent="0.25">
      <c r="A9" s="279" t="s">
        <v>87</v>
      </c>
      <c r="B9" s="280">
        <v>70655</v>
      </c>
      <c r="C9" s="280">
        <v>73869</v>
      </c>
      <c r="D9" s="280">
        <v>74152</v>
      </c>
      <c r="E9" s="280">
        <v>70418</v>
      </c>
      <c r="F9" s="281">
        <f>IFERROR(E9/D9-1,"-")</f>
        <v>-5.035602546121476E-2</v>
      </c>
      <c r="G9" s="280">
        <f>IFERROR(E9-D9,"-")</f>
        <v>-3734</v>
      </c>
      <c r="H9" s="281">
        <f>E9/$E$7</f>
        <v>7.9244845618958989E-2</v>
      </c>
      <c r="I9" s="272"/>
      <c r="J9" s="280">
        <v>147121</v>
      </c>
      <c r="K9" s="280">
        <v>151755</v>
      </c>
      <c r="L9" s="280">
        <v>150160</v>
      </c>
      <c r="M9" s="280">
        <v>143230</v>
      </c>
      <c r="N9" s="281">
        <f>IFERROR(M9/L9-1,"-")</f>
        <v>-4.6150772509323423E-2</v>
      </c>
      <c r="O9" s="280">
        <f>IFERROR(M9-L9,"-")</f>
        <v>-6930</v>
      </c>
      <c r="P9" s="281">
        <f>M9/$M$7</f>
        <v>8.1024679632048499E-2</v>
      </c>
    </row>
    <row r="10" spans="1:22" ht="21" x14ac:dyDescent="0.35">
      <c r="A10" s="341" t="s">
        <v>88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</row>
    <row r="11" spans="1:22" x14ac:dyDescent="0.25">
      <c r="A11" s="46"/>
      <c r="B11" s="310" t="s">
        <v>114</v>
      </c>
      <c r="C11" s="311"/>
      <c r="D11" s="311"/>
      <c r="E11" s="311"/>
      <c r="F11" s="311"/>
      <c r="G11" s="311"/>
      <c r="H11" s="312"/>
      <c r="I11" s="272"/>
      <c r="J11" s="310" t="str">
        <f>CONCATENATE("acumulado ",B11)</f>
        <v>acumulado febrero</v>
      </c>
      <c r="K11" s="311"/>
      <c r="L11" s="311"/>
      <c r="M11" s="311"/>
      <c r="N11" s="311"/>
      <c r="O11" s="311"/>
      <c r="P11" s="312"/>
      <c r="U11" s="282"/>
    </row>
    <row r="12" spans="1:22" x14ac:dyDescent="0.25">
      <c r="A12" s="4" t="s">
        <v>89</v>
      </c>
      <c r="B12" s="6">
        <f>B$6</f>
        <v>2023</v>
      </c>
      <c r="C12" s="6">
        <f t="shared" ref="C12" si="0">C$6</f>
        <v>2024</v>
      </c>
      <c r="D12" s="6">
        <f>D$6</f>
        <v>2025</v>
      </c>
      <c r="E12" s="6">
        <v>2026</v>
      </c>
      <c r="F12" s="6" t="str">
        <f>CONCATENATE("var ",RIGHT(E12,2),"/",RIGHT(D12,2))</f>
        <v>var 26/25</v>
      </c>
      <c r="G12" s="6" t="str">
        <f>CONCATENATE("dif ",RIGHT(E12,2),"-",RIGHT(D12,2))</f>
        <v>dif 26-25</v>
      </c>
      <c r="H12" s="6" t="str">
        <f>CONCATENATE("cuota ",RIGHT(E12,2))</f>
        <v>cuota 26</v>
      </c>
      <c r="I12" s="272"/>
      <c r="J12" s="6">
        <f>J$6</f>
        <v>2023</v>
      </c>
      <c r="K12" s="6">
        <f>K$6</f>
        <v>2024</v>
      </c>
      <c r="L12" s="6">
        <f t="shared" ref="L12:M12" si="1">L$6</f>
        <v>2025</v>
      </c>
      <c r="M12" s="6">
        <f t="shared" si="1"/>
        <v>2026</v>
      </c>
      <c r="N12" s="6" t="str">
        <f>CONCATENATE("var ",RIGHT(M12,2),"/",RIGHT(L12,2))</f>
        <v>var 26/25</v>
      </c>
      <c r="O12" s="6" t="str">
        <f>CONCATENATE("dif ",RIGHT(M12,2),"-",RIGHT(L12,2))</f>
        <v>dif 26-25</v>
      </c>
      <c r="P12" s="6" t="str">
        <f>CONCATENATE("cuota ",RIGHT(M12,2))</f>
        <v>cuota 26</v>
      </c>
      <c r="U12" s="283"/>
    </row>
    <row r="13" spans="1:22" x14ac:dyDescent="0.25">
      <c r="A13" s="284" t="s">
        <v>90</v>
      </c>
      <c r="B13" s="285">
        <v>737880</v>
      </c>
      <c r="C13" s="285">
        <v>844485</v>
      </c>
      <c r="D13" s="285">
        <v>873776</v>
      </c>
      <c r="E13" s="285">
        <v>888613</v>
      </c>
      <c r="F13" s="286">
        <f>IFERROR(E13/D13-1,"-")</f>
        <v>1.6980324476753683E-2</v>
      </c>
      <c r="G13" s="285">
        <f t="shared" ref="G13:G47" si="2">IFERROR(E13-D13,"-")</f>
        <v>14837</v>
      </c>
      <c r="H13" s="286">
        <f t="shared" ref="H13:H47" si="3">IFERROR(E13/$E$7,"-")</f>
        <v>1</v>
      </c>
      <c r="I13" s="277"/>
      <c r="J13" s="275">
        <v>1483467</v>
      </c>
      <c r="K13" s="275">
        <v>1660813</v>
      </c>
      <c r="L13" s="275">
        <v>1750822</v>
      </c>
      <c r="M13" s="275">
        <v>1767733</v>
      </c>
      <c r="N13" s="276">
        <f t="shared" ref="N13:N47" si="4">IFERROR(M13/L13-1,"-")</f>
        <v>9.6588916520354839E-3</v>
      </c>
      <c r="O13" s="275">
        <f t="shared" ref="O13:O47" si="5">IFERROR(M13-L13,"-")</f>
        <v>16911</v>
      </c>
      <c r="P13" s="276">
        <f>M13/$M$13</f>
        <v>1</v>
      </c>
      <c r="U13" s="283"/>
    </row>
    <row r="14" spans="1:22" x14ac:dyDescent="0.25">
      <c r="A14" s="287" t="s">
        <v>91</v>
      </c>
      <c r="B14" s="288">
        <v>252092</v>
      </c>
      <c r="C14" s="288">
        <v>283326</v>
      </c>
      <c r="D14" s="288">
        <v>289657</v>
      </c>
      <c r="E14" s="288">
        <v>288377</v>
      </c>
      <c r="F14" s="289">
        <f t="shared" ref="F14:F47" si="6">IFERROR(E14/D14-1,"-")</f>
        <v>-4.4190197371373197E-3</v>
      </c>
      <c r="G14" s="288">
        <f t="shared" si="2"/>
        <v>-1280</v>
      </c>
      <c r="H14" s="289">
        <f t="shared" si="3"/>
        <v>0.32452484940013254</v>
      </c>
      <c r="I14" s="277"/>
      <c r="J14" s="288">
        <v>509704</v>
      </c>
      <c r="K14" s="288">
        <v>557838</v>
      </c>
      <c r="L14" s="288">
        <v>584391</v>
      </c>
      <c r="M14" s="288">
        <v>579420</v>
      </c>
      <c r="N14" s="289">
        <f>IFERROR(M14/L14-1,"-")</f>
        <v>-8.5062911646482942E-3</v>
      </c>
      <c r="O14" s="288">
        <f t="shared" si="5"/>
        <v>-4971</v>
      </c>
      <c r="P14" s="289">
        <f t="shared" ref="P14:P47" si="7">M14/$M$13</f>
        <v>0.32777574441389057</v>
      </c>
    </row>
    <row r="15" spans="1:22" x14ac:dyDescent="0.25">
      <c r="A15" s="279" t="s">
        <v>92</v>
      </c>
      <c r="B15" s="280">
        <v>100717</v>
      </c>
      <c r="C15" s="280">
        <v>109354</v>
      </c>
      <c r="D15" s="280">
        <v>111177</v>
      </c>
      <c r="E15" s="280">
        <v>118012</v>
      </c>
      <c r="F15" s="281">
        <f t="shared" si="6"/>
        <v>6.1478543223868254E-2</v>
      </c>
      <c r="G15" s="280">
        <f t="shared" si="2"/>
        <v>6835</v>
      </c>
      <c r="H15" s="281">
        <f t="shared" si="3"/>
        <v>0.1328047192647418</v>
      </c>
      <c r="I15" s="272"/>
      <c r="J15" s="280">
        <v>200649</v>
      </c>
      <c r="K15" s="280">
        <v>216261</v>
      </c>
      <c r="L15" s="280">
        <v>224205</v>
      </c>
      <c r="M15" s="280">
        <v>234017</v>
      </c>
      <c r="N15" s="281">
        <f t="shared" si="4"/>
        <v>4.3763519992863653E-2</v>
      </c>
      <c r="O15" s="280">
        <f>IFERROR(M15-L15,"-")</f>
        <v>9812</v>
      </c>
      <c r="P15" s="281">
        <f t="shared" si="7"/>
        <v>0.13238254872200722</v>
      </c>
    </row>
    <row r="16" spans="1:22" x14ac:dyDescent="0.25">
      <c r="A16" s="290" t="s">
        <v>93</v>
      </c>
      <c r="B16" s="291">
        <v>151375</v>
      </c>
      <c r="C16" s="291">
        <v>173972</v>
      </c>
      <c r="D16" s="291">
        <v>178480</v>
      </c>
      <c r="E16" s="291">
        <v>170365</v>
      </c>
      <c r="F16" s="292">
        <f t="shared" si="6"/>
        <v>-4.5467279246974468E-2</v>
      </c>
      <c r="G16" s="291">
        <f t="shared" si="2"/>
        <v>-8115</v>
      </c>
      <c r="H16" s="292">
        <f t="shared" si="3"/>
        <v>0.19172013013539077</v>
      </c>
      <c r="I16" s="272"/>
      <c r="J16" s="291">
        <v>309055</v>
      </c>
      <c r="K16" s="291">
        <v>341577</v>
      </c>
      <c r="L16" s="291">
        <v>360186</v>
      </c>
      <c r="M16" s="291">
        <v>345403</v>
      </c>
      <c r="N16" s="292">
        <f t="shared" si="4"/>
        <v>-4.1042683502412691E-2</v>
      </c>
      <c r="O16" s="291">
        <f t="shared" si="5"/>
        <v>-14783</v>
      </c>
      <c r="P16" s="292">
        <f t="shared" si="7"/>
        <v>0.19539319569188332</v>
      </c>
    </row>
    <row r="17" spans="1:17" x14ac:dyDescent="0.25">
      <c r="A17" s="287" t="s">
        <v>94</v>
      </c>
      <c r="B17" s="288">
        <v>485788</v>
      </c>
      <c r="C17" s="288">
        <v>561159</v>
      </c>
      <c r="D17" s="288">
        <v>584119</v>
      </c>
      <c r="E17" s="288">
        <v>600236</v>
      </c>
      <c r="F17" s="289">
        <f t="shared" si="6"/>
        <v>2.7591980401253879E-2</v>
      </c>
      <c r="G17" s="288">
        <f t="shared" si="2"/>
        <v>16117</v>
      </c>
      <c r="H17" s="289">
        <f t="shared" si="3"/>
        <v>0.6754751505998674</v>
      </c>
      <c r="I17" s="277"/>
      <c r="J17" s="288">
        <v>973763</v>
      </c>
      <c r="K17" s="288">
        <v>1102975</v>
      </c>
      <c r="L17" s="288">
        <v>1166431</v>
      </c>
      <c r="M17" s="288">
        <v>1188313</v>
      </c>
      <c r="N17" s="289">
        <f t="shared" si="4"/>
        <v>1.8759789477474476E-2</v>
      </c>
      <c r="O17" s="288">
        <f t="shared" si="5"/>
        <v>21882</v>
      </c>
      <c r="P17" s="289">
        <f t="shared" si="7"/>
        <v>0.67222425558610943</v>
      </c>
    </row>
    <row r="18" spans="1:17" x14ac:dyDescent="0.25">
      <c r="A18" s="279" t="s">
        <v>29</v>
      </c>
      <c r="B18" s="280">
        <v>201141</v>
      </c>
      <c r="C18" s="280">
        <v>223872</v>
      </c>
      <c r="D18" s="280">
        <v>229858</v>
      </c>
      <c r="E18" s="280">
        <v>236222</v>
      </c>
      <c r="F18" s="281">
        <f t="shared" si="6"/>
        <v>2.7686658719731305E-2</v>
      </c>
      <c r="G18" s="280">
        <f t="shared" si="2"/>
        <v>6364</v>
      </c>
      <c r="H18" s="281">
        <f t="shared" si="3"/>
        <v>0.2658322576869796</v>
      </c>
      <c r="I18" s="272"/>
      <c r="J18" s="280">
        <v>392789</v>
      </c>
      <c r="K18" s="280">
        <v>433188</v>
      </c>
      <c r="L18" s="280">
        <v>456383</v>
      </c>
      <c r="M18" s="280">
        <v>456666</v>
      </c>
      <c r="N18" s="281">
        <f t="shared" si="4"/>
        <v>6.2009321118439154E-4</v>
      </c>
      <c r="O18" s="280">
        <f t="shared" si="5"/>
        <v>283</v>
      </c>
      <c r="P18" s="281">
        <f t="shared" si="7"/>
        <v>0.25833426201807624</v>
      </c>
      <c r="Q18" s="271"/>
    </row>
    <row r="19" spans="1:17" x14ac:dyDescent="0.25">
      <c r="A19" s="279" t="s">
        <v>22</v>
      </c>
      <c r="B19" s="280">
        <v>80460</v>
      </c>
      <c r="C19" s="280">
        <v>93310</v>
      </c>
      <c r="D19" s="280">
        <v>97608</v>
      </c>
      <c r="E19" s="280">
        <v>95503</v>
      </c>
      <c r="F19" s="281">
        <f>IFERROR(E19/D19-1,"-")</f>
        <v>-2.1565855257765776E-2</v>
      </c>
      <c r="G19" s="280">
        <f t="shared" si="2"/>
        <v>-2105</v>
      </c>
      <c r="H19" s="281">
        <f t="shared" si="3"/>
        <v>0.10747423231485473</v>
      </c>
      <c r="I19" s="272"/>
      <c r="J19" s="280">
        <v>161293</v>
      </c>
      <c r="K19" s="280">
        <v>183272</v>
      </c>
      <c r="L19" s="280">
        <v>194652</v>
      </c>
      <c r="M19" s="280">
        <v>190173</v>
      </c>
      <c r="N19" s="281">
        <f t="shared" si="4"/>
        <v>-2.3010295296220895E-2</v>
      </c>
      <c r="O19" s="280">
        <f t="shared" si="5"/>
        <v>-4479</v>
      </c>
      <c r="P19" s="281">
        <f t="shared" si="7"/>
        <v>0.10758016057854891</v>
      </c>
      <c r="Q19" s="271"/>
    </row>
    <row r="20" spans="1:17" x14ac:dyDescent="0.25">
      <c r="A20" s="279" t="s">
        <v>95</v>
      </c>
      <c r="B20" s="280">
        <v>21221</v>
      </c>
      <c r="C20" s="280">
        <v>22753</v>
      </c>
      <c r="D20" s="280">
        <v>24948</v>
      </c>
      <c r="E20" s="280">
        <v>27552</v>
      </c>
      <c r="F20" s="281">
        <f t="shared" si="6"/>
        <v>0.10437710437710446</v>
      </c>
      <c r="G20" s="280">
        <f t="shared" si="2"/>
        <v>2604</v>
      </c>
      <c r="H20" s="281">
        <f t="shared" si="3"/>
        <v>3.1005623370353574E-2</v>
      </c>
      <c r="I20" s="272"/>
      <c r="J20" s="280">
        <v>43677</v>
      </c>
      <c r="K20" s="280">
        <v>46233</v>
      </c>
      <c r="L20" s="280">
        <v>50413</v>
      </c>
      <c r="M20" s="280">
        <v>54588</v>
      </c>
      <c r="N20" s="281">
        <f t="shared" si="4"/>
        <v>8.2815940332850557E-2</v>
      </c>
      <c r="O20" s="280">
        <f t="shared" si="5"/>
        <v>4175</v>
      </c>
      <c r="P20" s="281">
        <f t="shared" si="7"/>
        <v>3.0880229084369642E-2</v>
      </c>
      <c r="Q20" s="271"/>
    </row>
    <row r="21" spans="1:17" x14ac:dyDescent="0.25">
      <c r="A21" s="279" t="s">
        <v>96</v>
      </c>
      <c r="B21" s="280">
        <v>14966</v>
      </c>
      <c r="C21" s="280">
        <v>17945</v>
      </c>
      <c r="D21" s="280">
        <v>18501</v>
      </c>
      <c r="E21" s="280">
        <v>19249</v>
      </c>
      <c r="F21" s="281">
        <f t="shared" si="6"/>
        <v>4.0430247013675036E-2</v>
      </c>
      <c r="G21" s="280">
        <f t="shared" si="2"/>
        <v>748</v>
      </c>
      <c r="H21" s="281">
        <f t="shared" si="3"/>
        <v>2.1661848296164923E-2</v>
      </c>
      <c r="I21" s="272"/>
      <c r="J21" s="280">
        <v>31435</v>
      </c>
      <c r="K21" s="280">
        <v>35789</v>
      </c>
      <c r="L21" s="280">
        <v>36770</v>
      </c>
      <c r="M21" s="280">
        <v>38585</v>
      </c>
      <c r="N21" s="281">
        <f t="shared" si="4"/>
        <v>4.9360892031547365E-2</v>
      </c>
      <c r="O21" s="280">
        <f t="shared" si="5"/>
        <v>1815</v>
      </c>
      <c r="P21" s="281">
        <f t="shared" si="7"/>
        <v>2.1827391353784763E-2</v>
      </c>
      <c r="Q21" s="271"/>
    </row>
    <row r="22" spans="1:17" x14ac:dyDescent="0.25">
      <c r="A22" s="279" t="s">
        <v>28</v>
      </c>
      <c r="B22" s="280">
        <v>2273</v>
      </c>
      <c r="C22" s="280">
        <v>2050</v>
      </c>
      <c r="D22" s="280">
        <v>2398</v>
      </c>
      <c r="E22" s="280">
        <v>2525</v>
      </c>
      <c r="F22" s="281">
        <f t="shared" si="6"/>
        <v>5.2960800667222641E-2</v>
      </c>
      <c r="G22" s="280">
        <f t="shared" si="2"/>
        <v>127</v>
      </c>
      <c r="H22" s="281">
        <f t="shared" si="3"/>
        <v>2.8415069327142411E-3</v>
      </c>
      <c r="I22" s="272"/>
      <c r="J22" s="280">
        <v>4404</v>
      </c>
      <c r="K22" s="280">
        <v>4261</v>
      </c>
      <c r="L22" s="280">
        <v>4318</v>
      </c>
      <c r="M22" s="280">
        <v>4534</v>
      </c>
      <c r="N22" s="281">
        <f t="shared" si="4"/>
        <v>5.0023158869847206E-2</v>
      </c>
      <c r="O22" s="280">
        <f t="shared" si="5"/>
        <v>216</v>
      </c>
      <c r="P22" s="281">
        <f t="shared" si="7"/>
        <v>2.5648669793458629E-3</v>
      </c>
      <c r="Q22" s="271"/>
    </row>
    <row r="23" spans="1:17" x14ac:dyDescent="0.25">
      <c r="A23" s="279" t="s">
        <v>97</v>
      </c>
      <c r="B23" s="280">
        <f>B24+B25+B26+B27</f>
        <v>47366</v>
      </c>
      <c r="C23" s="280">
        <f t="shared" ref="C23:D23" si="8">C24+C25+C26+C27</f>
        <v>49012</v>
      </c>
      <c r="D23" s="280">
        <f t="shared" si="8"/>
        <v>42588</v>
      </c>
      <c r="E23" s="280">
        <f>E24+E25+E26+E27</f>
        <v>42686</v>
      </c>
      <c r="F23" s="281">
        <f t="shared" si="6"/>
        <v>2.3011176857330451E-3</v>
      </c>
      <c r="G23" s="280">
        <f t="shared" si="2"/>
        <v>98</v>
      </c>
      <c r="H23" s="281">
        <f t="shared" si="3"/>
        <v>4.8036659378154496E-2</v>
      </c>
      <c r="I23" s="272"/>
      <c r="J23" s="280">
        <f>J24+J25+J26+J27</f>
        <v>102124</v>
      </c>
      <c r="K23" s="280">
        <f t="shared" ref="K23:M23" si="9">K24+K25+K26+K27</f>
        <v>100141</v>
      </c>
      <c r="L23" s="280">
        <f t="shared" si="9"/>
        <v>85951</v>
      </c>
      <c r="M23" s="280">
        <f t="shared" si="9"/>
        <v>87146</v>
      </c>
      <c r="N23" s="281">
        <f t="shared" si="4"/>
        <v>1.3903270468057283E-2</v>
      </c>
      <c r="O23" s="280">
        <f t="shared" si="5"/>
        <v>1195</v>
      </c>
      <c r="P23" s="281">
        <f t="shared" si="7"/>
        <v>4.9298168897678553E-2</v>
      </c>
      <c r="Q23" s="271"/>
    </row>
    <row r="24" spans="1:17" x14ac:dyDescent="0.25">
      <c r="A24" s="279" t="s">
        <v>27</v>
      </c>
      <c r="B24" s="280">
        <v>12803</v>
      </c>
      <c r="C24" s="280">
        <v>12683</v>
      </c>
      <c r="D24" s="280">
        <v>11108</v>
      </c>
      <c r="E24" s="280">
        <v>11001</v>
      </c>
      <c r="F24" s="281">
        <f>IFERROR(E24/D24-1,"-")</f>
        <v>-9.6326971552034291E-3</v>
      </c>
      <c r="G24" s="280">
        <f t="shared" si="2"/>
        <v>-107</v>
      </c>
      <c r="H24" s="281">
        <f t="shared" si="3"/>
        <v>1.2379967432391829E-2</v>
      </c>
      <c r="I24" s="272"/>
      <c r="J24" s="280">
        <v>26826</v>
      </c>
      <c r="K24" s="280">
        <v>26291</v>
      </c>
      <c r="L24" s="280">
        <v>22353</v>
      </c>
      <c r="M24" s="280">
        <v>22561</v>
      </c>
      <c r="N24" s="281">
        <f t="shared" si="4"/>
        <v>9.3052386704246537E-3</v>
      </c>
      <c r="O24" s="280">
        <f t="shared" si="5"/>
        <v>208</v>
      </c>
      <c r="P24" s="281">
        <f t="shared" si="7"/>
        <v>1.2762674001107633E-2</v>
      </c>
      <c r="Q24" s="271"/>
    </row>
    <row r="25" spans="1:17" x14ac:dyDescent="0.25">
      <c r="A25" s="279" t="s">
        <v>37</v>
      </c>
      <c r="B25" s="280">
        <v>9515</v>
      </c>
      <c r="C25" s="280">
        <v>12054</v>
      </c>
      <c r="D25" s="280">
        <v>9061</v>
      </c>
      <c r="E25" s="280">
        <v>9145</v>
      </c>
      <c r="F25" s="281">
        <f t="shared" si="6"/>
        <v>9.2704999448185443E-3</v>
      </c>
      <c r="G25" s="280">
        <f t="shared" si="2"/>
        <v>84</v>
      </c>
      <c r="H25" s="281">
        <f t="shared" si="3"/>
        <v>1.0291319168186826E-2</v>
      </c>
      <c r="I25" s="272"/>
      <c r="J25" s="280">
        <v>22532</v>
      </c>
      <c r="K25" s="280">
        <v>24801</v>
      </c>
      <c r="L25" s="280">
        <v>19075</v>
      </c>
      <c r="M25" s="280">
        <v>18581</v>
      </c>
      <c r="N25" s="281">
        <f>IFERROR(M25/L25-1,"-")</f>
        <v>-2.5897771952817839E-2</v>
      </c>
      <c r="O25" s="280">
        <f>IFERROR(M25-L25,"-")</f>
        <v>-494</v>
      </c>
      <c r="P25" s="281">
        <f>M25/$M$13</f>
        <v>1.0511202766481138E-2</v>
      </c>
      <c r="Q25" s="271"/>
    </row>
    <row r="26" spans="1:17" x14ac:dyDescent="0.25">
      <c r="A26" s="279" t="s">
        <v>25</v>
      </c>
      <c r="B26" s="280">
        <v>15791</v>
      </c>
      <c r="C26" s="280">
        <v>13778</v>
      </c>
      <c r="D26" s="280">
        <v>12505</v>
      </c>
      <c r="E26" s="280">
        <v>12490</v>
      </c>
      <c r="F26" s="281">
        <f t="shared" si="6"/>
        <v>-1.1995201919232645E-3</v>
      </c>
      <c r="G26" s="280">
        <f t="shared" si="2"/>
        <v>-15</v>
      </c>
      <c r="H26" s="281">
        <f t="shared" si="3"/>
        <v>1.4055612510733019E-2</v>
      </c>
      <c r="I26" s="272"/>
      <c r="J26" s="280">
        <v>33237</v>
      </c>
      <c r="K26" s="280">
        <v>28033</v>
      </c>
      <c r="L26" s="280">
        <v>24704</v>
      </c>
      <c r="M26" s="280">
        <v>25086</v>
      </c>
      <c r="N26" s="281">
        <f t="shared" si="4"/>
        <v>1.5463082901554515E-2</v>
      </c>
      <c r="O26" s="280">
        <f t="shared" si="5"/>
        <v>382</v>
      </c>
      <c r="P26" s="281">
        <f t="shared" si="7"/>
        <v>1.4191057133628213E-2</v>
      </c>
      <c r="Q26" s="271"/>
    </row>
    <row r="27" spans="1:17" x14ac:dyDescent="0.25">
      <c r="A27" s="279" t="s">
        <v>36</v>
      </c>
      <c r="B27" s="280">
        <v>9257</v>
      </c>
      <c r="C27" s="280">
        <v>10497</v>
      </c>
      <c r="D27" s="280">
        <v>9914</v>
      </c>
      <c r="E27" s="280">
        <v>10050</v>
      </c>
      <c r="F27" s="281">
        <f t="shared" si="6"/>
        <v>1.3717974581400005E-2</v>
      </c>
      <c r="G27" s="280">
        <f t="shared" si="2"/>
        <v>136</v>
      </c>
      <c r="H27" s="281">
        <f t="shared" si="3"/>
        <v>1.1309760266842821E-2</v>
      </c>
      <c r="I27" s="272"/>
      <c r="J27" s="280">
        <v>19529</v>
      </c>
      <c r="K27" s="280">
        <v>21016</v>
      </c>
      <c r="L27" s="280">
        <v>19819</v>
      </c>
      <c r="M27" s="280">
        <v>20918</v>
      </c>
      <c r="N27" s="281">
        <f t="shared" si="4"/>
        <v>5.5451839144255555E-2</v>
      </c>
      <c r="O27" s="280">
        <f t="shared" si="5"/>
        <v>1099</v>
      </c>
      <c r="P27" s="281">
        <f t="shared" si="7"/>
        <v>1.1833234996461569E-2</v>
      </c>
      <c r="Q27" s="271"/>
    </row>
    <row r="28" spans="1:17" x14ac:dyDescent="0.25">
      <c r="A28" s="279" t="s">
        <v>30</v>
      </c>
      <c r="B28" s="280">
        <v>23572</v>
      </c>
      <c r="C28" s="280">
        <v>22328</v>
      </c>
      <c r="D28" s="280">
        <v>23979</v>
      </c>
      <c r="E28" s="280">
        <v>25003</v>
      </c>
      <c r="F28" s="281">
        <f t="shared" si="6"/>
        <v>4.2704032695275007E-2</v>
      </c>
      <c r="G28" s="280">
        <f t="shared" si="2"/>
        <v>1024</v>
      </c>
      <c r="H28" s="281">
        <f t="shared" si="3"/>
        <v>2.8137108054912544E-2</v>
      </c>
      <c r="I28" s="272"/>
      <c r="J28" s="280">
        <v>44121</v>
      </c>
      <c r="K28" s="280">
        <v>40931</v>
      </c>
      <c r="L28" s="280">
        <v>45614</v>
      </c>
      <c r="M28" s="280">
        <v>47488</v>
      </c>
      <c r="N28" s="281">
        <f t="shared" si="4"/>
        <v>4.1083877756828979E-2</v>
      </c>
      <c r="O28" s="280">
        <f t="shared" si="5"/>
        <v>1874</v>
      </c>
      <c r="P28" s="281">
        <f t="shared" si="7"/>
        <v>2.6863785424608808E-2</v>
      </c>
      <c r="Q28" s="271"/>
    </row>
    <row r="29" spans="1:17" x14ac:dyDescent="0.25">
      <c r="A29" s="279" t="s">
        <v>35</v>
      </c>
      <c r="B29" s="280">
        <v>25899</v>
      </c>
      <c r="C29" s="280">
        <v>34237</v>
      </c>
      <c r="D29" s="280">
        <v>42526</v>
      </c>
      <c r="E29" s="280">
        <v>40405</v>
      </c>
      <c r="F29" s="281">
        <f t="shared" si="6"/>
        <v>-4.987537036166112E-2</v>
      </c>
      <c r="G29" s="280">
        <f t="shared" si="2"/>
        <v>-2121</v>
      </c>
      <c r="H29" s="281">
        <f t="shared" si="3"/>
        <v>4.5469737669829272E-2</v>
      </c>
      <c r="I29" s="272"/>
      <c r="J29" s="280">
        <v>55470</v>
      </c>
      <c r="K29" s="280">
        <v>71148</v>
      </c>
      <c r="L29" s="280">
        <v>85771</v>
      </c>
      <c r="M29" s="280">
        <v>81672</v>
      </c>
      <c r="N29" s="281">
        <f t="shared" si="4"/>
        <v>-4.7790045586503571E-2</v>
      </c>
      <c r="O29" s="280">
        <f t="shared" si="5"/>
        <v>-4099</v>
      </c>
      <c r="P29" s="281">
        <f t="shared" si="7"/>
        <v>4.6201547405631961E-2</v>
      </c>
      <c r="Q29" s="271"/>
    </row>
    <row r="30" spans="1:17" x14ac:dyDescent="0.25">
      <c r="A30" s="279" t="s">
        <v>43</v>
      </c>
      <c r="B30" s="280">
        <v>10660</v>
      </c>
      <c r="C30" s="280">
        <v>18890</v>
      </c>
      <c r="D30" s="280">
        <v>22764</v>
      </c>
      <c r="E30" s="280">
        <v>28136</v>
      </c>
      <c r="F30" s="281">
        <f t="shared" si="6"/>
        <v>0.23598664558074156</v>
      </c>
      <c r="G30" s="280">
        <f t="shared" si="2"/>
        <v>5372</v>
      </c>
      <c r="H30" s="281">
        <f t="shared" si="3"/>
        <v>3.1662827350038766E-2</v>
      </c>
      <c r="I30" s="272"/>
      <c r="J30" s="280">
        <v>21948</v>
      </c>
      <c r="K30" s="280">
        <v>38250</v>
      </c>
      <c r="L30" s="280">
        <v>48034</v>
      </c>
      <c r="M30" s="280">
        <v>58079</v>
      </c>
      <c r="N30" s="281">
        <f t="shared" si="4"/>
        <v>0.20912270475080152</v>
      </c>
      <c r="O30" s="280">
        <f t="shared" si="5"/>
        <v>10045</v>
      </c>
      <c r="P30" s="281">
        <f t="shared" si="7"/>
        <v>3.2855074833133734E-2</v>
      </c>
      <c r="Q30" s="271"/>
    </row>
    <row r="31" spans="1:17" x14ac:dyDescent="0.25">
      <c r="A31" s="279" t="s">
        <v>33</v>
      </c>
      <c r="B31" s="280">
        <v>13561</v>
      </c>
      <c r="C31" s="280">
        <v>20196</v>
      </c>
      <c r="D31" s="280">
        <v>21953</v>
      </c>
      <c r="E31" s="280">
        <v>23900</v>
      </c>
      <c r="F31" s="281">
        <f t="shared" si="6"/>
        <v>8.8689472964970539E-2</v>
      </c>
      <c r="G31" s="280">
        <f t="shared" si="2"/>
        <v>1947</v>
      </c>
      <c r="H31" s="281">
        <f t="shared" si="3"/>
        <v>2.6895847798760541E-2</v>
      </c>
      <c r="I31" s="272"/>
      <c r="J31" s="280">
        <v>28661</v>
      </c>
      <c r="K31" s="280">
        <v>41218</v>
      </c>
      <c r="L31" s="280">
        <v>45260</v>
      </c>
      <c r="M31" s="280">
        <v>50015</v>
      </c>
      <c r="N31" s="281">
        <f t="shared" si="4"/>
        <v>0.10505965532479</v>
      </c>
      <c r="O31" s="280">
        <f t="shared" si="5"/>
        <v>4755</v>
      </c>
      <c r="P31" s="281">
        <f t="shared" si="7"/>
        <v>2.82932999497096E-2</v>
      </c>
      <c r="Q31" s="271"/>
    </row>
    <row r="32" spans="1:17" x14ac:dyDescent="0.25">
      <c r="A32" s="279" t="s">
        <v>44</v>
      </c>
      <c r="B32" s="280">
        <v>9757</v>
      </c>
      <c r="C32" s="280">
        <v>11460</v>
      </c>
      <c r="D32" s="280">
        <v>11093</v>
      </c>
      <c r="E32" s="280">
        <v>11048</v>
      </c>
      <c r="F32" s="281">
        <f t="shared" si="6"/>
        <v>-4.0566122780131275E-3</v>
      </c>
      <c r="G32" s="280">
        <f t="shared" si="2"/>
        <v>-45</v>
      </c>
      <c r="H32" s="281">
        <f t="shared" si="3"/>
        <v>1.2432858848565124E-2</v>
      </c>
      <c r="I32" s="272"/>
      <c r="J32" s="280">
        <v>17413</v>
      </c>
      <c r="K32" s="280">
        <v>20442</v>
      </c>
      <c r="L32" s="280">
        <v>21053</v>
      </c>
      <c r="M32" s="280">
        <v>21244</v>
      </c>
      <c r="N32" s="281">
        <f t="shared" si="4"/>
        <v>9.072341234028336E-3</v>
      </c>
      <c r="O32" s="280">
        <f t="shared" si="5"/>
        <v>191</v>
      </c>
      <c r="P32" s="281">
        <f t="shared" si="7"/>
        <v>1.2017651987036504E-2</v>
      </c>
      <c r="Q32" s="271"/>
    </row>
    <row r="33" spans="1:17" x14ac:dyDescent="0.25">
      <c r="A33" s="279" t="s">
        <v>23</v>
      </c>
      <c r="B33" s="280">
        <v>7738</v>
      </c>
      <c r="C33" s="280">
        <v>10998</v>
      </c>
      <c r="D33" s="280">
        <v>10736</v>
      </c>
      <c r="E33" s="280">
        <v>11180</v>
      </c>
      <c r="F33" s="281">
        <f t="shared" si="6"/>
        <v>4.135618479880776E-2</v>
      </c>
      <c r="G33" s="280">
        <f t="shared" si="2"/>
        <v>444</v>
      </c>
      <c r="H33" s="281">
        <f t="shared" si="3"/>
        <v>1.2581404953562463E-2</v>
      </c>
      <c r="I33" s="272"/>
      <c r="J33" s="280">
        <v>16403</v>
      </c>
      <c r="K33" s="280">
        <v>21295</v>
      </c>
      <c r="L33" s="280">
        <v>20167</v>
      </c>
      <c r="M33" s="280">
        <v>23064</v>
      </c>
      <c r="N33" s="281">
        <f t="shared" si="4"/>
        <v>0.14365051817325325</v>
      </c>
      <c r="O33" s="280">
        <f t="shared" si="5"/>
        <v>2897</v>
      </c>
      <c r="P33" s="281">
        <f t="shared" si="7"/>
        <v>1.3047219235031535E-2</v>
      </c>
      <c r="Q33" s="271"/>
    </row>
    <row r="34" spans="1:17" x14ac:dyDescent="0.25">
      <c r="A34" s="279" t="s">
        <v>40</v>
      </c>
      <c r="B34" s="280">
        <v>5820</v>
      </c>
      <c r="C34" s="280">
        <v>2300</v>
      </c>
      <c r="D34" s="280">
        <v>2700</v>
      </c>
      <c r="E34" s="280">
        <v>4627</v>
      </c>
      <c r="F34" s="281">
        <f t="shared" si="6"/>
        <v>0.71370370370370373</v>
      </c>
      <c r="G34" s="280">
        <f t="shared" si="2"/>
        <v>1927</v>
      </c>
      <c r="H34" s="281">
        <f t="shared" si="3"/>
        <v>5.2069911198688295E-3</v>
      </c>
      <c r="I34" s="272"/>
      <c r="J34" s="280">
        <v>11667</v>
      </c>
      <c r="K34" s="280">
        <v>4775</v>
      </c>
      <c r="L34" s="280">
        <v>5368</v>
      </c>
      <c r="M34" s="280">
        <v>9055</v>
      </c>
      <c r="N34" s="281">
        <f t="shared" si="4"/>
        <v>0.68684798807749625</v>
      </c>
      <c r="O34" s="280">
        <f t="shared" si="5"/>
        <v>3687</v>
      </c>
      <c r="P34" s="281">
        <f t="shared" si="7"/>
        <v>5.1223799069203321E-3</v>
      </c>
      <c r="Q34" s="271"/>
    </row>
    <row r="35" spans="1:17" x14ac:dyDescent="0.25">
      <c r="A35" s="279" t="s">
        <v>98</v>
      </c>
      <c r="B35" s="280">
        <v>0</v>
      </c>
      <c r="C35" s="280">
        <v>0</v>
      </c>
      <c r="D35" s="280">
        <v>0</v>
      </c>
      <c r="E35" s="280">
        <v>0</v>
      </c>
      <c r="F35" s="281" t="str">
        <f>IFERROR(E35/D35-1,"-")</f>
        <v>-</v>
      </c>
      <c r="G35" s="280">
        <f t="shared" si="2"/>
        <v>0</v>
      </c>
      <c r="H35" s="281">
        <f t="shared" si="3"/>
        <v>0</v>
      </c>
      <c r="I35" s="272"/>
      <c r="J35" s="280">
        <v>0</v>
      </c>
      <c r="K35" s="280">
        <v>0</v>
      </c>
      <c r="L35" s="280">
        <v>0</v>
      </c>
      <c r="M35" s="280">
        <v>0</v>
      </c>
      <c r="N35" s="281" t="str">
        <f t="shared" si="4"/>
        <v>-</v>
      </c>
      <c r="O35" s="280">
        <f t="shared" si="5"/>
        <v>0</v>
      </c>
      <c r="P35" s="281">
        <f t="shared" si="7"/>
        <v>0</v>
      </c>
      <c r="Q35" s="271"/>
    </row>
    <row r="36" spans="1:17" x14ac:dyDescent="0.25">
      <c r="A36" s="279" t="s">
        <v>41</v>
      </c>
      <c r="B36" s="280">
        <v>1419</v>
      </c>
      <c r="C36" s="280">
        <v>2463</v>
      </c>
      <c r="D36" s="280">
        <v>2107</v>
      </c>
      <c r="E36" s="280">
        <v>1827</v>
      </c>
      <c r="F36" s="281">
        <f t="shared" si="6"/>
        <v>-0.13289036544850497</v>
      </c>
      <c r="G36" s="280">
        <f t="shared" si="2"/>
        <v>-280</v>
      </c>
      <c r="H36" s="281">
        <f t="shared" si="3"/>
        <v>2.0560131350767993E-3</v>
      </c>
      <c r="I36" s="272"/>
      <c r="J36" s="280">
        <v>2846</v>
      </c>
      <c r="K36" s="280">
        <v>5871</v>
      </c>
      <c r="L36" s="280">
        <v>4673</v>
      </c>
      <c r="M36" s="280">
        <v>4091</v>
      </c>
      <c r="N36" s="281">
        <f t="shared" si="4"/>
        <v>-0.1245452600042799</v>
      </c>
      <c r="O36" s="280">
        <f t="shared" si="5"/>
        <v>-582</v>
      </c>
      <c r="P36" s="281">
        <f t="shared" si="7"/>
        <v>2.3142635228283908E-3</v>
      </c>
      <c r="Q36" s="271"/>
    </row>
    <row r="37" spans="1:17" x14ac:dyDescent="0.25">
      <c r="A37" s="279" t="s">
        <v>99</v>
      </c>
      <c r="B37" s="280">
        <v>2425</v>
      </c>
      <c r="C37" s="280">
        <v>3756</v>
      </c>
      <c r="D37" s="280">
        <v>3134</v>
      </c>
      <c r="E37" s="280">
        <v>3765</v>
      </c>
      <c r="F37" s="281">
        <f t="shared" si="6"/>
        <v>0.20134014039566051</v>
      </c>
      <c r="G37" s="280">
        <f t="shared" si="2"/>
        <v>631</v>
      </c>
      <c r="H37" s="281">
        <f t="shared" si="3"/>
        <v>4.2369400402649969E-3</v>
      </c>
      <c r="I37" s="272"/>
      <c r="J37" s="280">
        <v>4404</v>
      </c>
      <c r="K37" s="280">
        <v>6358</v>
      </c>
      <c r="L37" s="280">
        <v>5846</v>
      </c>
      <c r="M37" s="280">
        <v>6761</v>
      </c>
      <c r="N37" s="281">
        <f t="shared" si="4"/>
        <v>0.15651727677044125</v>
      </c>
      <c r="O37" s="280">
        <f t="shared" si="5"/>
        <v>915</v>
      </c>
      <c r="P37" s="281">
        <f t="shared" si="7"/>
        <v>3.8246726174145079E-3</v>
      </c>
      <c r="Q37" s="271"/>
    </row>
    <row r="38" spans="1:17" x14ac:dyDescent="0.25">
      <c r="A38" s="279" t="s">
        <v>100</v>
      </c>
      <c r="B38" s="280">
        <v>1050</v>
      </c>
      <c r="C38" s="280">
        <v>1671</v>
      </c>
      <c r="D38" s="280">
        <v>1337</v>
      </c>
      <c r="E38" s="280">
        <v>1276</v>
      </c>
      <c r="F38" s="281">
        <f t="shared" si="6"/>
        <v>-4.562453253552734E-2</v>
      </c>
      <c r="G38" s="280">
        <f t="shared" si="2"/>
        <v>-61</v>
      </c>
      <c r="H38" s="281">
        <f t="shared" si="3"/>
        <v>1.4359456816409393E-3</v>
      </c>
      <c r="I38" s="272"/>
      <c r="J38" s="280">
        <v>1781</v>
      </c>
      <c r="K38" s="280">
        <v>3273</v>
      </c>
      <c r="L38" s="280">
        <v>2708</v>
      </c>
      <c r="M38" s="280">
        <v>2672</v>
      </c>
      <c r="N38" s="281">
        <f t="shared" si="4"/>
        <v>-1.3293943870014813E-2</v>
      </c>
      <c r="O38" s="280">
        <f t="shared" si="5"/>
        <v>-36</v>
      </c>
      <c r="P38" s="281">
        <f t="shared" si="7"/>
        <v>1.5115404871663312E-3</v>
      </c>
      <c r="Q38" s="271"/>
    </row>
    <row r="39" spans="1:17" x14ac:dyDescent="0.25">
      <c r="A39" s="279" t="s">
        <v>101</v>
      </c>
      <c r="B39" s="280">
        <v>1783</v>
      </c>
      <c r="C39" s="280">
        <v>6717</v>
      </c>
      <c r="D39" s="280">
        <v>6546</v>
      </c>
      <c r="E39" s="280">
        <v>8346</v>
      </c>
      <c r="F39" s="281">
        <f t="shared" si="6"/>
        <v>0.27497708524289632</v>
      </c>
      <c r="G39" s="280">
        <f t="shared" si="2"/>
        <v>1800</v>
      </c>
      <c r="H39" s="281">
        <f t="shared" si="3"/>
        <v>9.3921650932408153E-3</v>
      </c>
      <c r="I39" s="272"/>
      <c r="J39" s="280">
        <v>3970</v>
      </c>
      <c r="K39" s="280">
        <v>13285</v>
      </c>
      <c r="L39" s="280">
        <v>14087</v>
      </c>
      <c r="M39" s="280">
        <v>17205</v>
      </c>
      <c r="N39" s="281">
        <f t="shared" si="4"/>
        <v>0.22133882302832397</v>
      </c>
      <c r="O39" s="280">
        <f t="shared" si="5"/>
        <v>3118</v>
      </c>
      <c r="P39" s="281">
        <f t="shared" si="7"/>
        <v>9.732804671293685E-3</v>
      </c>
      <c r="Q39" s="271"/>
    </row>
    <row r="40" spans="1:17" x14ac:dyDescent="0.25">
      <c r="A40" s="279" t="s">
        <v>34</v>
      </c>
      <c r="B40" s="280">
        <v>7583</v>
      </c>
      <c r="C40" s="280">
        <v>8300</v>
      </c>
      <c r="D40" s="280">
        <v>7990</v>
      </c>
      <c r="E40" s="280">
        <v>6185</v>
      </c>
      <c r="F40" s="281">
        <f t="shared" si="6"/>
        <v>-0.22590738423028789</v>
      </c>
      <c r="G40" s="280">
        <f t="shared" si="2"/>
        <v>-1805</v>
      </c>
      <c r="H40" s="281">
        <f t="shared" si="3"/>
        <v>6.9602852985495376E-3</v>
      </c>
      <c r="I40" s="272"/>
      <c r="J40" s="280">
        <v>14604</v>
      </c>
      <c r="K40" s="280">
        <v>14982</v>
      </c>
      <c r="L40" s="280">
        <v>14782</v>
      </c>
      <c r="M40" s="280">
        <v>11695</v>
      </c>
      <c r="N40" s="281">
        <f t="shared" si="4"/>
        <v>-0.20883506967933974</v>
      </c>
      <c r="O40" s="280">
        <f t="shared" si="5"/>
        <v>-3087</v>
      </c>
      <c r="P40" s="281">
        <f t="shared" si="7"/>
        <v>6.6158181128032345E-3</v>
      </c>
      <c r="Q40" s="271"/>
    </row>
    <row r="41" spans="1:17" x14ac:dyDescent="0.25">
      <c r="A41" s="279" t="s">
        <v>102</v>
      </c>
      <c r="B41" s="280">
        <v>3288</v>
      </c>
      <c r="C41" s="280">
        <v>2887</v>
      </c>
      <c r="D41" s="280">
        <v>2729</v>
      </c>
      <c r="E41" s="280">
        <v>2691</v>
      </c>
      <c r="F41" s="281">
        <f t="shared" si="6"/>
        <v>-1.3924514474166316E-2</v>
      </c>
      <c r="G41" s="280">
        <f t="shared" si="2"/>
        <v>-38</v>
      </c>
      <c r="H41" s="281">
        <f t="shared" si="3"/>
        <v>3.0283149132411973E-3</v>
      </c>
      <c r="I41" s="272"/>
      <c r="J41" s="280">
        <v>6714</v>
      </c>
      <c r="K41" s="280">
        <v>5849</v>
      </c>
      <c r="L41" s="280">
        <v>5734</v>
      </c>
      <c r="M41" s="280">
        <v>5709</v>
      </c>
      <c r="N41" s="281">
        <f t="shared" si="4"/>
        <v>-4.3599581444018209E-3</v>
      </c>
      <c r="O41" s="280">
        <f t="shared" si="5"/>
        <v>-25</v>
      </c>
      <c r="P41" s="281">
        <f t="shared" si="7"/>
        <v>3.2295601202217755E-3</v>
      </c>
      <c r="Q41" s="271"/>
    </row>
    <row r="42" spans="1:17" x14ac:dyDescent="0.25">
      <c r="A42" s="279" t="s">
        <v>103</v>
      </c>
      <c r="B42" s="280">
        <v>1304</v>
      </c>
      <c r="C42" s="280">
        <v>1599</v>
      </c>
      <c r="D42" s="280">
        <v>2787</v>
      </c>
      <c r="E42" s="280">
        <v>3177</v>
      </c>
      <c r="F42" s="281">
        <f t="shared" si="6"/>
        <v>0.13993541442411206</v>
      </c>
      <c r="G42" s="280">
        <f t="shared" si="2"/>
        <v>390</v>
      </c>
      <c r="H42" s="281">
        <f t="shared" si="3"/>
        <v>3.5752346634586709E-3</v>
      </c>
      <c r="I42" s="272"/>
      <c r="J42" s="280">
        <v>2853</v>
      </c>
      <c r="K42" s="280">
        <v>3234</v>
      </c>
      <c r="L42" s="280">
        <v>6476</v>
      </c>
      <c r="M42" s="280">
        <v>7053</v>
      </c>
      <c r="N42" s="281">
        <f t="shared" si="4"/>
        <v>8.9098208770846288E-2</v>
      </c>
      <c r="O42" s="280">
        <f t="shared" si="5"/>
        <v>577</v>
      </c>
      <c r="P42" s="281">
        <f t="shared" si="7"/>
        <v>3.989855934125798E-3</v>
      </c>
      <c r="Q42" s="271"/>
    </row>
    <row r="43" spans="1:17" x14ac:dyDescent="0.25">
      <c r="A43" s="279" t="s">
        <v>42</v>
      </c>
      <c r="B43" s="280">
        <v>1761</v>
      </c>
      <c r="C43" s="280">
        <v>3467</v>
      </c>
      <c r="D43" s="280">
        <v>3616</v>
      </c>
      <c r="E43" s="280">
        <v>4543</v>
      </c>
      <c r="F43" s="281">
        <f t="shared" si="6"/>
        <v>0.25636061946902644</v>
      </c>
      <c r="G43" s="280">
        <f t="shared" si="2"/>
        <v>927</v>
      </c>
      <c r="H43" s="281">
        <f t="shared" si="3"/>
        <v>5.112461780325068E-3</v>
      </c>
      <c r="I43" s="272"/>
      <c r="J43" s="280">
        <v>3806</v>
      </c>
      <c r="K43" s="280">
        <v>7327</v>
      </c>
      <c r="L43" s="280">
        <v>7928</v>
      </c>
      <c r="M43" s="280">
        <v>9394</v>
      </c>
      <c r="N43" s="281">
        <f t="shared" si="4"/>
        <v>0.18491422805247226</v>
      </c>
      <c r="O43" s="280">
        <f t="shared" si="5"/>
        <v>1466</v>
      </c>
      <c r="P43" s="281">
        <f t="shared" si="7"/>
        <v>5.3141509492666593E-3</v>
      </c>
      <c r="Q43" s="271"/>
    </row>
    <row r="44" spans="1:17" x14ac:dyDescent="0.25">
      <c r="A44" s="279" t="s">
        <v>104</v>
      </c>
      <c r="B44" s="280" t="s">
        <v>115</v>
      </c>
      <c r="C44" s="280" t="s">
        <v>115</v>
      </c>
      <c r="D44" s="280" t="s">
        <v>115</v>
      </c>
      <c r="E44" s="280" t="s">
        <v>115</v>
      </c>
      <c r="F44" s="281" t="str">
        <f t="shared" si="6"/>
        <v>-</v>
      </c>
      <c r="G44" s="280" t="str">
        <f t="shared" si="2"/>
        <v>-</v>
      </c>
      <c r="H44" s="281" t="str">
        <f t="shared" si="3"/>
        <v>-</v>
      </c>
      <c r="I44" s="272"/>
      <c r="J44" s="280">
        <v>0</v>
      </c>
      <c r="K44" s="280">
        <v>0</v>
      </c>
      <c r="L44" s="280">
        <v>0</v>
      </c>
      <c r="M44" s="280">
        <v>0</v>
      </c>
      <c r="N44" s="281" t="str">
        <f t="shared" si="4"/>
        <v>-</v>
      </c>
      <c r="O44" s="280">
        <f t="shared" si="5"/>
        <v>0</v>
      </c>
      <c r="P44" s="281">
        <f t="shared" si="7"/>
        <v>0</v>
      </c>
      <c r="Q44" s="271"/>
    </row>
    <row r="45" spans="1:17" x14ac:dyDescent="0.25">
      <c r="A45" s="279" t="s">
        <v>26</v>
      </c>
      <c r="B45" s="280">
        <v>8</v>
      </c>
      <c r="C45" s="280">
        <v>3</v>
      </c>
      <c r="D45" s="280">
        <v>1249</v>
      </c>
      <c r="E45" s="280">
        <v>0</v>
      </c>
      <c r="F45" s="281">
        <f t="shared" si="6"/>
        <v>-1</v>
      </c>
      <c r="G45" s="280">
        <f t="shared" si="2"/>
        <v>-1249</v>
      </c>
      <c r="H45" s="281">
        <f t="shared" si="3"/>
        <v>0</v>
      </c>
      <c r="I45" s="272"/>
      <c r="J45" s="280">
        <v>10</v>
      </c>
      <c r="K45" s="280">
        <v>3</v>
      </c>
      <c r="L45" s="280">
        <v>2577</v>
      </c>
      <c r="M45" s="280">
        <v>0</v>
      </c>
      <c r="N45" s="281">
        <f t="shared" si="4"/>
        <v>-1</v>
      </c>
      <c r="O45" s="280">
        <f t="shared" si="5"/>
        <v>-2577</v>
      </c>
      <c r="P45" s="281">
        <f t="shared" si="7"/>
        <v>0</v>
      </c>
      <c r="Q45" s="271"/>
    </row>
    <row r="46" spans="1:17" x14ac:dyDescent="0.25">
      <c r="A46" s="279" t="s">
        <v>105</v>
      </c>
      <c r="B46" s="280">
        <v>614</v>
      </c>
      <c r="C46" s="280">
        <v>839</v>
      </c>
      <c r="D46" s="280">
        <v>784</v>
      </c>
      <c r="E46" s="280">
        <v>0</v>
      </c>
      <c r="F46" s="281">
        <f t="shared" si="6"/>
        <v>-1</v>
      </c>
      <c r="G46" s="280">
        <f t="shared" si="2"/>
        <v>-784</v>
      </c>
      <c r="H46" s="281">
        <f t="shared" si="3"/>
        <v>0</v>
      </c>
      <c r="I46" s="272"/>
      <c r="J46" s="280">
        <v>1241</v>
      </c>
      <c r="K46" s="280">
        <v>1714</v>
      </c>
      <c r="L46" s="280">
        <v>1657</v>
      </c>
      <c r="M46" s="280">
        <v>0</v>
      </c>
      <c r="N46" s="281">
        <f t="shared" si="4"/>
        <v>-1</v>
      </c>
      <c r="O46" s="280">
        <f t="shared" si="5"/>
        <v>-1657</v>
      </c>
      <c r="P46" s="281">
        <f t="shared" si="7"/>
        <v>0</v>
      </c>
      <c r="Q46" s="271"/>
    </row>
    <row r="47" spans="1:17" x14ac:dyDescent="0.25">
      <c r="A47" s="279" t="s">
        <v>106</v>
      </c>
      <c r="B47" s="280">
        <f>IFERROR(B17-SUM(B18:B22)-SUM(B24:B46),"-")</f>
        <v>119</v>
      </c>
      <c r="C47" s="280">
        <f>IFERROR(C17-SUM(C18:C22)-SUM(C24:C46),"-")</f>
        <v>106</v>
      </c>
      <c r="D47" s="280">
        <f>IFERROR(D17-SUM(D18:D22)-SUM(D24:D46),"-")</f>
        <v>188</v>
      </c>
      <c r="E47" s="280">
        <f>IFERROR(E17-SUM(E18:E22)-SUM(E24:E46),"-")</f>
        <v>390</v>
      </c>
      <c r="F47" s="281">
        <f t="shared" si="6"/>
        <v>1.0744680851063828</v>
      </c>
      <c r="G47" s="280">
        <f t="shared" si="2"/>
        <v>202</v>
      </c>
      <c r="H47" s="281">
        <f t="shared" si="3"/>
        <v>4.3888621931031843E-4</v>
      </c>
      <c r="I47" s="272"/>
      <c r="J47" s="280">
        <f>IFERROR(J17-SUM(J18:J22)-SUM(J24:J46),"-")</f>
        <v>129</v>
      </c>
      <c r="K47" s="280">
        <f>IFERROR(K17-SUM(K18:K22)-SUM(K24:K46),"-")</f>
        <v>136</v>
      </c>
      <c r="L47" s="280">
        <f>IFERROR(L17-SUM(L18:L22)-SUM(L24:L46),"-")</f>
        <v>209</v>
      </c>
      <c r="M47" s="280">
        <f>IFERROR(M17-SUM(M18:M22)-SUM(M24:M46),"-")</f>
        <v>1424</v>
      </c>
      <c r="N47" s="281">
        <f t="shared" si="4"/>
        <v>5.8133971291866029</v>
      </c>
      <c r="O47" s="280">
        <f t="shared" si="5"/>
        <v>1215</v>
      </c>
      <c r="P47" s="281">
        <f t="shared" si="7"/>
        <v>8.0555151711259564E-4</v>
      </c>
      <c r="Q47" s="271"/>
    </row>
    <row r="48" spans="1:17" ht="21" x14ac:dyDescent="0.35">
      <c r="A48" s="341" t="s">
        <v>107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271"/>
    </row>
    <row r="49" spans="1:17" x14ac:dyDescent="0.25">
      <c r="A49" s="46"/>
      <c r="B49" s="310" t="s">
        <v>114</v>
      </c>
      <c r="C49" s="311"/>
      <c r="D49" s="311"/>
      <c r="E49" s="311"/>
      <c r="F49" s="311"/>
      <c r="G49" s="311"/>
      <c r="H49" s="312"/>
      <c r="I49" s="272"/>
      <c r="J49" s="310" t="str">
        <f>CONCATENATE("acumulado ",B49)</f>
        <v>acumulado febrero</v>
      </c>
      <c r="K49" s="311"/>
      <c r="L49" s="311"/>
      <c r="M49" s="311"/>
      <c r="N49" s="311"/>
      <c r="O49" s="311"/>
      <c r="P49" s="312"/>
      <c r="Q49" s="271"/>
    </row>
    <row r="50" spans="1:17" x14ac:dyDescent="0.25">
      <c r="A50" s="4"/>
      <c r="B50" s="6">
        <f>B$6</f>
        <v>2023</v>
      </c>
      <c r="C50" s="6">
        <f t="shared" ref="C50:E50" si="10">C$6</f>
        <v>2024</v>
      </c>
      <c r="D50" s="6">
        <f t="shared" si="10"/>
        <v>2025</v>
      </c>
      <c r="E50" s="6">
        <f t="shared" si="10"/>
        <v>2026</v>
      </c>
      <c r="F50" s="6" t="str">
        <f>CONCATENATE("var ",RIGHT(E50,2),"/",RIGHT(D50,2))</f>
        <v>var 26/25</v>
      </c>
      <c r="G50" s="6" t="str">
        <f>CONCATENATE("dif ",RIGHT(E50,2),"-",RIGHT(D50,2))</f>
        <v>dif 26-25</v>
      </c>
      <c r="H50" s="6" t="str">
        <f>CONCATENATE("cuota ",RIGHT(E50,2))</f>
        <v>cuota 26</v>
      </c>
      <c r="I50" s="272"/>
      <c r="J50" s="6">
        <f>J$6</f>
        <v>2023</v>
      </c>
      <c r="K50" s="6">
        <f>K$6</f>
        <v>2024</v>
      </c>
      <c r="L50" s="6">
        <f t="shared" ref="L50:M50" si="11">L$6</f>
        <v>2025</v>
      </c>
      <c r="M50" s="6">
        <f t="shared" si="11"/>
        <v>2026</v>
      </c>
      <c r="N50" s="6" t="str">
        <f>CONCATENATE("var ",RIGHT(M50,2),"/",RIGHT(L50,2))</f>
        <v>var 26/25</v>
      </c>
      <c r="O50" s="6" t="str">
        <f>CONCATENATE("dif ",RIGHT(M50,2),"-",RIGHT(L50,2))</f>
        <v>dif 26-25</v>
      </c>
      <c r="P50" s="6" t="str">
        <f>CONCATENATE("cuota ",RIGHT(M50,2))</f>
        <v>cuota 26</v>
      </c>
    </row>
    <row r="51" spans="1:17" x14ac:dyDescent="0.25">
      <c r="A51" s="274" t="s">
        <v>85</v>
      </c>
      <c r="B51" s="275">
        <v>737880</v>
      </c>
      <c r="C51" s="275">
        <v>844485</v>
      </c>
      <c r="D51" s="275">
        <v>873776</v>
      </c>
      <c r="E51" s="275">
        <v>888613</v>
      </c>
      <c r="F51" s="276">
        <f>IFERROR(E51/D51-1,"-")</f>
        <v>1.6980324476753683E-2</v>
      </c>
      <c r="G51" s="275">
        <f>IFERROR(E51-D51,"-")</f>
        <v>14837</v>
      </c>
      <c r="H51" s="276">
        <f>E51/$E$51</f>
        <v>1</v>
      </c>
      <c r="I51" s="277"/>
      <c r="J51" s="275">
        <v>1483467</v>
      </c>
      <c r="K51" s="275">
        <v>1660813</v>
      </c>
      <c r="L51" s="275">
        <v>1750822</v>
      </c>
      <c r="M51" s="275">
        <v>1767733</v>
      </c>
      <c r="N51" s="276">
        <f>IFERROR(M51/L51-1,"-")</f>
        <v>9.6588916520354839E-3</v>
      </c>
      <c r="O51" s="275">
        <f>IFERROR(M51-L51,"-")</f>
        <v>16911</v>
      </c>
      <c r="P51" s="276">
        <f>M51/$M$51</f>
        <v>1</v>
      </c>
    </row>
    <row r="52" spans="1:17" x14ac:dyDescent="0.25">
      <c r="A52" s="279" t="s">
        <v>108</v>
      </c>
      <c r="B52" s="280">
        <v>214271</v>
      </c>
      <c r="C52" s="280">
        <v>242729</v>
      </c>
      <c r="D52" s="280">
        <v>252523</v>
      </c>
      <c r="E52" s="280">
        <v>259335</v>
      </c>
      <c r="F52" s="281">
        <f>IFERROR(E52/D52-1,"-")</f>
        <v>2.6975760623784817E-2</v>
      </c>
      <c r="G52" s="280">
        <f>IFERROR(E52-D52,"-")</f>
        <v>6812</v>
      </c>
      <c r="H52" s="281">
        <f>E52/$E$51</f>
        <v>0.29184245560215755</v>
      </c>
      <c r="I52" s="272"/>
      <c r="J52" s="280">
        <v>430582</v>
      </c>
      <c r="K52" s="280">
        <v>475681</v>
      </c>
      <c r="L52" s="280">
        <v>508160</v>
      </c>
      <c r="M52" s="280">
        <v>519652</v>
      </c>
      <c r="N52" s="281">
        <f>IFERROR(M52/L52-1,"-")</f>
        <v>2.2614924433249417E-2</v>
      </c>
      <c r="O52" s="280">
        <f>IFERROR(M52-L52,"-")</f>
        <v>11492</v>
      </c>
      <c r="P52" s="281">
        <f>M52/$M$51</f>
        <v>0.29396520854676583</v>
      </c>
    </row>
    <row r="53" spans="1:17" x14ac:dyDescent="0.25">
      <c r="A53" s="279" t="s">
        <v>109</v>
      </c>
      <c r="B53" s="280">
        <v>523609</v>
      </c>
      <c r="C53" s="280">
        <v>601756</v>
      </c>
      <c r="D53" s="280">
        <v>621253</v>
      </c>
      <c r="E53" s="280">
        <v>629278</v>
      </c>
      <c r="F53" s="281">
        <f>IFERROR(E53/D53-1,"-")</f>
        <v>1.2917442652188305E-2</v>
      </c>
      <c r="G53" s="280">
        <f>IFERROR(E53-D53,"-")</f>
        <v>8025</v>
      </c>
      <c r="H53" s="281">
        <f>E53/$E$51</f>
        <v>0.70815754439784251</v>
      </c>
      <c r="I53" s="272"/>
      <c r="J53" s="280">
        <v>1052885</v>
      </c>
      <c r="K53" s="280">
        <v>1185132</v>
      </c>
      <c r="L53" s="280">
        <v>1242662</v>
      </c>
      <c r="M53" s="280">
        <v>1248081</v>
      </c>
      <c r="N53" s="281">
        <f>IFERROR(M53/L53-1,"-")</f>
        <v>4.3607996381960223E-3</v>
      </c>
      <c r="O53" s="280">
        <f>IFERROR(M53-L53,"-")</f>
        <v>5419</v>
      </c>
      <c r="P53" s="281">
        <f>M53/$M$51</f>
        <v>0.70603479145323422</v>
      </c>
    </row>
    <row r="54" spans="1:17" ht="21" x14ac:dyDescent="0.35">
      <c r="A54" s="308" t="s">
        <v>110</v>
      </c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8"/>
      <c r="P54" s="308"/>
    </row>
    <row r="55" spans="1:17" x14ac:dyDescent="0.25">
      <c r="A55" s="46"/>
      <c r="B55" s="310" t="s">
        <v>114</v>
      </c>
      <c r="C55" s="311"/>
      <c r="D55" s="311"/>
      <c r="E55" s="311"/>
      <c r="F55" s="311"/>
      <c r="G55" s="311"/>
      <c r="H55" s="312"/>
      <c r="I55" s="293"/>
      <c r="J55" s="310" t="str">
        <f>CONCATENATE("acumulado ",B55)</f>
        <v>acumulado febrero</v>
      </c>
      <c r="K55" s="311"/>
      <c r="L55" s="311"/>
      <c r="M55" s="311"/>
      <c r="N55" s="311"/>
      <c r="O55" s="311"/>
      <c r="P55" s="312"/>
    </row>
    <row r="56" spans="1:17" x14ac:dyDescent="0.25">
      <c r="A56" s="4"/>
      <c r="B56" s="6">
        <f>B$6</f>
        <v>2023</v>
      </c>
      <c r="C56" s="6">
        <f t="shared" ref="C56:E56" si="12">C$6</f>
        <v>2024</v>
      </c>
      <c r="D56" s="6">
        <f t="shared" si="12"/>
        <v>2025</v>
      </c>
      <c r="E56" s="6">
        <f t="shared" si="12"/>
        <v>2026</v>
      </c>
      <c r="F56" s="6" t="str">
        <f>CONCATENATE("var ",RIGHT(E56,2),"/",RIGHT(D56,2))</f>
        <v>var 26/25</v>
      </c>
      <c r="G56" s="6" t="str">
        <f>CONCATENATE("dif ",RIGHT(E56,2),"-",RIGHT(D56,2))</f>
        <v>dif 26-25</v>
      </c>
      <c r="H56" s="6" t="str">
        <f>CONCATENATE("cuota ",RIGHT(E56,2))</f>
        <v>cuota 26</v>
      </c>
      <c r="I56" s="293"/>
      <c r="J56" s="6">
        <f>J$6</f>
        <v>2023</v>
      </c>
      <c r="K56" s="6">
        <f>K$6</f>
        <v>2024</v>
      </c>
      <c r="L56" s="6">
        <f t="shared" ref="L56:M56" si="13">L$6</f>
        <v>2025</v>
      </c>
      <c r="M56" s="6">
        <f t="shared" si="13"/>
        <v>2026</v>
      </c>
      <c r="N56" s="6" t="str">
        <f>CONCATENATE("var ",RIGHT(M56,2),"/",RIGHT(L56,2))</f>
        <v>var 26/25</v>
      </c>
      <c r="O56" s="6" t="str">
        <f>CONCATENATE("dif ",RIGHT(M56,2),"-",RIGHT(L56,2))</f>
        <v>dif 26-25</v>
      </c>
      <c r="P56" s="6" t="str">
        <f>CONCATENATE("cuota ",RIGHT(M56,2))</f>
        <v>cuota 26</v>
      </c>
    </row>
    <row r="57" spans="1:17" x14ac:dyDescent="0.25">
      <c r="A57" s="294" t="s">
        <v>85</v>
      </c>
      <c r="B57" s="295">
        <v>5714</v>
      </c>
      <c r="C57" s="295">
        <v>6370</v>
      </c>
      <c r="D57" s="295">
        <v>6699</v>
      </c>
      <c r="E57" s="295">
        <v>6769</v>
      </c>
      <c r="F57" s="296">
        <f>IFERROR(E57/D57-1,"-")</f>
        <v>1.0449320794148287E-2</v>
      </c>
      <c r="G57" s="295">
        <f>IFERROR(E57-D57,"-")</f>
        <v>70</v>
      </c>
      <c r="H57" s="296">
        <f>E57/$E$57</f>
        <v>1</v>
      </c>
      <c r="I57" s="297"/>
      <c r="J57" s="295">
        <v>11726</v>
      </c>
      <c r="K57" s="295">
        <v>12747</v>
      </c>
      <c r="L57" s="295">
        <v>13714</v>
      </c>
      <c r="M57" s="295">
        <v>13813</v>
      </c>
      <c r="N57" s="296">
        <f>IFERROR(M57/L57-1,"-")</f>
        <v>7.2189003937581653E-3</v>
      </c>
      <c r="O57" s="295">
        <f>IFERROR(M57-L57,"-")</f>
        <v>99</v>
      </c>
      <c r="P57" s="296">
        <f>M57/$M$57</f>
        <v>1</v>
      </c>
    </row>
    <row r="58" spans="1:17" x14ac:dyDescent="0.25">
      <c r="A58" s="279" t="s">
        <v>86</v>
      </c>
      <c r="B58" s="280">
        <v>5210</v>
      </c>
      <c r="C58" s="280">
        <v>5872</v>
      </c>
      <c r="D58" s="280">
        <v>6195</v>
      </c>
      <c r="E58" s="280">
        <v>6277</v>
      </c>
      <c r="F58" s="281">
        <f t="shared" ref="F58:F59" si="14">IFERROR(E58/D58-1,"-")</f>
        <v>1.3236481033091163E-2</v>
      </c>
      <c r="G58" s="280">
        <f>IFERROR(E58-D58,"-")</f>
        <v>82</v>
      </c>
      <c r="H58" s="281">
        <f>E58/$E$57</f>
        <v>0.92731570394445262</v>
      </c>
      <c r="I58" s="293"/>
      <c r="J58" s="280">
        <v>10690</v>
      </c>
      <c r="K58" s="280">
        <v>11713</v>
      </c>
      <c r="L58" s="280">
        <v>12676</v>
      </c>
      <c r="M58" s="280">
        <v>12828</v>
      </c>
      <c r="N58" s="281">
        <f>IFERROR(M58/L58-1,"-")</f>
        <v>1.1991164405175114E-2</v>
      </c>
      <c r="O58" s="280">
        <f>IFERROR(M58-L58,"-")</f>
        <v>152</v>
      </c>
      <c r="P58" s="281">
        <f>M58/$M$57</f>
        <v>0.92869036414971406</v>
      </c>
    </row>
    <row r="59" spans="1:17" x14ac:dyDescent="0.25">
      <c r="A59" s="279" t="s">
        <v>87</v>
      </c>
      <c r="B59" s="280">
        <v>504</v>
      </c>
      <c r="C59" s="280">
        <v>498</v>
      </c>
      <c r="D59" s="280">
        <v>504</v>
      </c>
      <c r="E59" s="280">
        <v>492</v>
      </c>
      <c r="F59" s="281">
        <f t="shared" si="14"/>
        <v>-2.3809523809523836E-2</v>
      </c>
      <c r="G59" s="280">
        <f>IFERROR(E59-D59,"-")</f>
        <v>-12</v>
      </c>
      <c r="H59" s="281">
        <f>E59/$E$57</f>
        <v>7.2684296055547354E-2</v>
      </c>
      <c r="I59" s="293"/>
      <c r="J59" s="280">
        <v>1036</v>
      </c>
      <c r="K59" s="280">
        <v>1034</v>
      </c>
      <c r="L59" s="280">
        <v>1038</v>
      </c>
      <c r="M59" s="280">
        <v>985</v>
      </c>
      <c r="N59" s="281">
        <f>IFERROR(M59/L59-1,"-")</f>
        <v>-5.1059730250481716E-2</v>
      </c>
      <c r="O59" s="280">
        <f>IFERROR(M59-L59,"-")</f>
        <v>-53</v>
      </c>
      <c r="P59" s="281">
        <f>M59/$M$57</f>
        <v>7.1309635850285963E-2</v>
      </c>
    </row>
    <row r="60" spans="1:17" ht="21" x14ac:dyDescent="0.35">
      <c r="A60" s="308" t="s">
        <v>111</v>
      </c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8"/>
      <c r="M60" s="308"/>
      <c r="N60" s="308"/>
      <c r="O60" s="308"/>
      <c r="P60" s="308"/>
    </row>
    <row r="61" spans="1:17" x14ac:dyDescent="0.25">
      <c r="A61" s="46"/>
      <c r="B61" s="310" t="s">
        <v>114</v>
      </c>
      <c r="C61" s="311"/>
      <c r="D61" s="311"/>
      <c r="E61" s="311"/>
      <c r="F61" s="311"/>
      <c r="G61" s="311"/>
      <c r="H61" s="312"/>
      <c r="I61" s="293"/>
      <c r="J61" s="310" t="str">
        <f>CONCATENATE("acumulado ",B61)</f>
        <v>acumulado febrero</v>
      </c>
      <c r="K61" s="311"/>
      <c r="L61" s="311"/>
      <c r="M61" s="311"/>
      <c r="N61" s="311"/>
      <c r="O61" s="311"/>
      <c r="P61" s="312"/>
    </row>
    <row r="62" spans="1:17" x14ac:dyDescent="0.25">
      <c r="A62" s="4" t="s">
        <v>89</v>
      </c>
      <c r="B62" s="6">
        <f>B$6</f>
        <v>2023</v>
      </c>
      <c r="C62" s="6">
        <f t="shared" ref="C62:E62" si="15">C$6</f>
        <v>2024</v>
      </c>
      <c r="D62" s="6">
        <f t="shared" si="15"/>
        <v>2025</v>
      </c>
      <c r="E62" s="6">
        <f t="shared" si="15"/>
        <v>2026</v>
      </c>
      <c r="F62" s="6" t="str">
        <f>CONCATENATE("var ",RIGHT(E62,2),"/",RIGHT(D62,2))</f>
        <v>var 26/25</v>
      </c>
      <c r="G62" s="6" t="str">
        <f>CONCATENATE("dif ",RIGHT(E62,2),"-",RIGHT(D62,2))</f>
        <v>dif 26-25</v>
      </c>
      <c r="H62" s="6" t="str">
        <f>CONCATENATE("cuota ",RIGHT(E62,2))</f>
        <v>cuota 26</v>
      </c>
      <c r="I62" s="293"/>
      <c r="J62" s="6">
        <f>J$6</f>
        <v>2023</v>
      </c>
      <c r="K62" s="6">
        <f>K$6</f>
        <v>2024</v>
      </c>
      <c r="L62" s="6">
        <f t="shared" ref="L62:M62" si="16">L$6</f>
        <v>2025</v>
      </c>
      <c r="M62" s="6">
        <f t="shared" si="16"/>
        <v>2026</v>
      </c>
      <c r="N62" s="6" t="str">
        <f>CONCATENATE("var ",RIGHT(M62,2),"/",RIGHT(L62,2))</f>
        <v>var 26/25</v>
      </c>
      <c r="O62" s="6" t="str">
        <f>CONCATENATE("dif ",RIGHT(M62,2),"-",RIGHT(L62,2))</f>
        <v>dif 26-25</v>
      </c>
      <c r="P62" s="6" t="str">
        <f>CONCATENATE("cuota ",RIGHT(M62,2))</f>
        <v>cuota 26</v>
      </c>
    </row>
    <row r="63" spans="1:17" x14ac:dyDescent="0.25">
      <c r="A63" s="298" t="s">
        <v>90</v>
      </c>
      <c r="B63" s="299">
        <v>5714</v>
      </c>
      <c r="C63" s="299">
        <v>6370</v>
      </c>
      <c r="D63" s="299">
        <v>6699</v>
      </c>
      <c r="E63" s="299">
        <v>6769</v>
      </c>
      <c r="F63" s="300">
        <f>IFERROR(E63/D63-1,"-")</f>
        <v>1.0449320794148287E-2</v>
      </c>
      <c r="G63" s="299">
        <f t="shared" ref="G63:G97" si="17">IFERROR(E63-D63,"-")</f>
        <v>70</v>
      </c>
      <c r="H63" s="300">
        <f t="shared" ref="H63:H72" si="18">IFERROR(E63/$E$63,"-")</f>
        <v>1</v>
      </c>
      <c r="I63" s="297"/>
      <c r="J63" s="299">
        <v>11726</v>
      </c>
      <c r="K63" s="299">
        <v>12747</v>
      </c>
      <c r="L63" s="299">
        <v>13714</v>
      </c>
      <c r="M63" s="299">
        <v>13813</v>
      </c>
      <c r="N63" s="300">
        <f t="shared" ref="N63:N97" si="19">IFERROR(M63/L63-1,"-")</f>
        <v>7.2189003937581653E-3</v>
      </c>
      <c r="O63" s="299">
        <f t="shared" ref="O63:O97" si="20">IFERROR(M63-L63,"-")</f>
        <v>99</v>
      </c>
      <c r="P63" s="300">
        <f>M63/$M$63</f>
        <v>1</v>
      </c>
    </row>
    <row r="64" spans="1:17" x14ac:dyDescent="0.25">
      <c r="A64" s="301" t="s">
        <v>91</v>
      </c>
      <c r="B64" s="302">
        <v>2819</v>
      </c>
      <c r="C64" s="302">
        <v>3151</v>
      </c>
      <c r="D64" s="302">
        <v>3218</v>
      </c>
      <c r="E64" s="302">
        <v>3349</v>
      </c>
      <c r="F64" s="303">
        <f t="shared" ref="F64:F97" si="21">IFERROR(E64/D64-1,"-")</f>
        <v>4.070851460534497E-2</v>
      </c>
      <c r="G64" s="302">
        <f t="shared" si="17"/>
        <v>131</v>
      </c>
      <c r="H64" s="303">
        <f t="shared" si="18"/>
        <v>0.49475550302851234</v>
      </c>
      <c r="I64" s="304"/>
      <c r="J64" s="302">
        <v>5759</v>
      </c>
      <c r="K64" s="302">
        <v>6229</v>
      </c>
      <c r="L64" s="302">
        <v>6598</v>
      </c>
      <c r="M64" s="302">
        <v>6797</v>
      </c>
      <c r="N64" s="303">
        <f t="shared" si="19"/>
        <v>3.0160654743861759E-2</v>
      </c>
      <c r="O64" s="302">
        <f t="shared" si="20"/>
        <v>199</v>
      </c>
      <c r="P64" s="303">
        <f t="shared" ref="P64:P96" si="22">M64/$M$63</f>
        <v>0.49207268515166874</v>
      </c>
    </row>
    <row r="65" spans="1:16" x14ac:dyDescent="0.25">
      <c r="A65" s="279" t="s">
        <v>92</v>
      </c>
      <c r="B65" s="280">
        <v>1858</v>
      </c>
      <c r="C65" s="280">
        <v>2010</v>
      </c>
      <c r="D65" s="280">
        <v>2015</v>
      </c>
      <c r="E65" s="280">
        <v>2181</v>
      </c>
      <c r="F65" s="281">
        <f t="shared" si="21"/>
        <v>8.2382133995037243E-2</v>
      </c>
      <c r="G65" s="280">
        <f t="shared" si="17"/>
        <v>166</v>
      </c>
      <c r="H65" s="281">
        <f t="shared" si="18"/>
        <v>0.3222041660511154</v>
      </c>
      <c r="I65" s="293"/>
      <c r="J65" s="280">
        <v>3728</v>
      </c>
      <c r="K65" s="280">
        <v>3965</v>
      </c>
      <c r="L65" s="280">
        <v>4130</v>
      </c>
      <c r="M65" s="280">
        <v>4356</v>
      </c>
      <c r="N65" s="281">
        <f t="shared" si="19"/>
        <v>5.4721549636803868E-2</v>
      </c>
      <c r="O65" s="280">
        <f t="shared" si="20"/>
        <v>226</v>
      </c>
      <c r="P65" s="281">
        <f t="shared" si="22"/>
        <v>0.31535510026786362</v>
      </c>
    </row>
    <row r="66" spans="1:16" x14ac:dyDescent="0.25">
      <c r="A66" s="279" t="s">
        <v>93</v>
      </c>
      <c r="B66" s="280">
        <v>961</v>
      </c>
      <c r="C66" s="280">
        <v>1141</v>
      </c>
      <c r="D66" s="280">
        <v>1203</v>
      </c>
      <c r="E66" s="280">
        <v>1168</v>
      </c>
      <c r="F66" s="281">
        <f t="shared" si="21"/>
        <v>-2.9093931837073983E-2</v>
      </c>
      <c r="G66" s="280">
        <f t="shared" si="17"/>
        <v>-35</v>
      </c>
      <c r="H66" s="281">
        <f t="shared" si="18"/>
        <v>0.17255133697739697</v>
      </c>
      <c r="I66" s="293"/>
      <c r="J66" s="280">
        <v>2031</v>
      </c>
      <c r="K66" s="280">
        <v>2264</v>
      </c>
      <c r="L66" s="280">
        <v>2468</v>
      </c>
      <c r="M66" s="280">
        <v>2441</v>
      </c>
      <c r="N66" s="281">
        <f t="shared" si="19"/>
        <v>-1.0940032414910816E-2</v>
      </c>
      <c r="O66" s="280">
        <f t="shared" si="20"/>
        <v>-27</v>
      </c>
      <c r="P66" s="281">
        <f t="shared" si="22"/>
        <v>0.17671758488380512</v>
      </c>
    </row>
    <row r="67" spans="1:16" x14ac:dyDescent="0.25">
      <c r="A67" s="301" t="s">
        <v>94</v>
      </c>
      <c r="B67" s="302">
        <v>2895</v>
      </c>
      <c r="C67" s="302">
        <v>3219</v>
      </c>
      <c r="D67" s="302">
        <v>3481</v>
      </c>
      <c r="E67" s="302">
        <v>3420</v>
      </c>
      <c r="F67" s="303">
        <f t="shared" si="21"/>
        <v>-1.7523700086182092E-2</v>
      </c>
      <c r="G67" s="302">
        <f t="shared" si="17"/>
        <v>-61</v>
      </c>
      <c r="H67" s="303">
        <f t="shared" si="18"/>
        <v>0.50524449697148766</v>
      </c>
      <c r="I67" s="304"/>
      <c r="J67" s="302">
        <v>5967</v>
      </c>
      <c r="K67" s="302">
        <v>6518</v>
      </c>
      <c r="L67" s="302">
        <v>7116</v>
      </c>
      <c r="M67" s="302">
        <v>7016</v>
      </c>
      <c r="N67" s="303">
        <f t="shared" si="19"/>
        <v>-1.4052838673412005E-2</v>
      </c>
      <c r="O67" s="302">
        <f t="shared" si="20"/>
        <v>-100</v>
      </c>
      <c r="P67" s="303">
        <f t="shared" si="22"/>
        <v>0.50792731484833131</v>
      </c>
    </row>
    <row r="68" spans="1:16" x14ac:dyDescent="0.25">
      <c r="A68" s="279" t="s">
        <v>29</v>
      </c>
      <c r="B68" s="280">
        <v>1138</v>
      </c>
      <c r="C68" s="280">
        <v>1264</v>
      </c>
      <c r="D68" s="280">
        <v>1374</v>
      </c>
      <c r="E68" s="280">
        <v>1348</v>
      </c>
      <c r="F68" s="281">
        <f t="shared" si="21"/>
        <v>-1.8922852983988325E-2</v>
      </c>
      <c r="G68" s="280">
        <f t="shared" si="17"/>
        <v>-26</v>
      </c>
      <c r="H68" s="281">
        <f t="shared" si="18"/>
        <v>0.19914315260747525</v>
      </c>
      <c r="I68" s="293"/>
      <c r="J68" s="280">
        <v>2327</v>
      </c>
      <c r="K68" s="280">
        <v>2520</v>
      </c>
      <c r="L68" s="280">
        <v>2792</v>
      </c>
      <c r="M68" s="280">
        <v>2742</v>
      </c>
      <c r="N68" s="281">
        <f t="shared" si="19"/>
        <v>-1.7908309455587412E-2</v>
      </c>
      <c r="O68" s="280">
        <f t="shared" si="20"/>
        <v>-50</v>
      </c>
      <c r="P68" s="281">
        <f t="shared" si="22"/>
        <v>0.19850865127054224</v>
      </c>
    </row>
    <row r="69" spans="1:16" x14ac:dyDescent="0.25">
      <c r="A69" s="279" t="s">
        <v>22</v>
      </c>
      <c r="B69" s="280">
        <v>505</v>
      </c>
      <c r="C69" s="280">
        <v>533</v>
      </c>
      <c r="D69" s="280">
        <v>595</v>
      </c>
      <c r="E69" s="280">
        <v>542</v>
      </c>
      <c r="F69" s="281">
        <f t="shared" si="21"/>
        <v>-8.9075630252100857E-2</v>
      </c>
      <c r="G69" s="280">
        <f t="shared" si="17"/>
        <v>-53</v>
      </c>
      <c r="H69" s="281">
        <f t="shared" si="18"/>
        <v>8.0070911508346873E-2</v>
      </c>
      <c r="I69" s="293"/>
      <c r="J69" s="280">
        <v>1030</v>
      </c>
      <c r="K69" s="280">
        <v>1090</v>
      </c>
      <c r="L69" s="280">
        <v>1217</v>
      </c>
      <c r="M69" s="280">
        <v>1105</v>
      </c>
      <c r="N69" s="281">
        <f t="shared" si="19"/>
        <v>-9.2029580936729638E-2</v>
      </c>
      <c r="O69" s="280">
        <f t="shared" si="20"/>
        <v>-112</v>
      </c>
      <c r="P69" s="281">
        <f t="shared" si="22"/>
        <v>7.999710417722436E-2</v>
      </c>
    </row>
    <row r="70" spans="1:16" x14ac:dyDescent="0.25">
      <c r="A70" s="279" t="s">
        <v>95</v>
      </c>
      <c r="B70" s="280">
        <v>136</v>
      </c>
      <c r="C70" s="280">
        <v>137</v>
      </c>
      <c r="D70" s="280">
        <v>152</v>
      </c>
      <c r="E70" s="280">
        <v>165</v>
      </c>
      <c r="F70" s="281">
        <f t="shared" si="21"/>
        <v>8.5526315789473673E-2</v>
      </c>
      <c r="G70" s="280">
        <f t="shared" si="17"/>
        <v>13</v>
      </c>
      <c r="H70" s="281">
        <f t="shared" si="18"/>
        <v>2.4375830994238439E-2</v>
      </c>
      <c r="I70" s="293"/>
      <c r="J70" s="280">
        <v>289</v>
      </c>
      <c r="K70" s="280">
        <v>292</v>
      </c>
      <c r="L70" s="280">
        <v>326</v>
      </c>
      <c r="M70" s="280">
        <v>346</v>
      </c>
      <c r="N70" s="281">
        <f t="shared" si="19"/>
        <v>6.1349693251533832E-2</v>
      </c>
      <c r="O70" s="280">
        <f t="shared" si="20"/>
        <v>20</v>
      </c>
      <c r="P70" s="281">
        <f t="shared" si="22"/>
        <v>2.5048867009339029E-2</v>
      </c>
    </row>
    <row r="71" spans="1:16" x14ac:dyDescent="0.25">
      <c r="A71" s="279" t="s">
        <v>96</v>
      </c>
      <c r="B71" s="280">
        <v>103</v>
      </c>
      <c r="C71" s="280">
        <v>105</v>
      </c>
      <c r="D71" s="280">
        <v>109</v>
      </c>
      <c r="E71" s="280">
        <v>103</v>
      </c>
      <c r="F71" s="281">
        <f t="shared" si="21"/>
        <v>-5.5045871559633031E-2</v>
      </c>
      <c r="G71" s="280">
        <f t="shared" si="17"/>
        <v>-6</v>
      </c>
      <c r="H71" s="281">
        <f t="shared" si="18"/>
        <v>1.5216427832767027E-2</v>
      </c>
      <c r="I71" s="293"/>
      <c r="J71" s="280">
        <v>217</v>
      </c>
      <c r="K71" s="280">
        <v>213</v>
      </c>
      <c r="L71" s="280">
        <v>218</v>
      </c>
      <c r="M71" s="280">
        <v>209</v>
      </c>
      <c r="N71" s="281">
        <f t="shared" si="19"/>
        <v>-4.1284403669724745E-2</v>
      </c>
      <c r="O71" s="280">
        <f t="shared" si="20"/>
        <v>-9</v>
      </c>
      <c r="P71" s="281">
        <f t="shared" si="22"/>
        <v>1.5130674002751032E-2</v>
      </c>
    </row>
    <row r="72" spans="1:16" x14ac:dyDescent="0.25">
      <c r="A72" s="279" t="s">
        <v>28</v>
      </c>
      <c r="B72" s="280">
        <v>16</v>
      </c>
      <c r="C72" s="280">
        <v>17</v>
      </c>
      <c r="D72" s="280">
        <v>19</v>
      </c>
      <c r="E72" s="280">
        <v>20</v>
      </c>
      <c r="F72" s="281">
        <f t="shared" si="21"/>
        <v>5.2631578947368363E-2</v>
      </c>
      <c r="G72" s="280">
        <f t="shared" si="17"/>
        <v>1</v>
      </c>
      <c r="H72" s="281">
        <f t="shared" si="18"/>
        <v>2.954646181119811E-3</v>
      </c>
      <c r="I72" s="293"/>
      <c r="J72" s="280">
        <v>32</v>
      </c>
      <c r="K72" s="280">
        <v>34</v>
      </c>
      <c r="L72" s="280">
        <v>35</v>
      </c>
      <c r="M72" s="280">
        <v>35</v>
      </c>
      <c r="N72" s="281">
        <f t="shared" si="19"/>
        <v>0</v>
      </c>
      <c r="O72" s="280">
        <f t="shared" si="20"/>
        <v>0</v>
      </c>
      <c r="P72" s="281">
        <f t="shared" si="22"/>
        <v>2.5338449286903641E-3</v>
      </c>
    </row>
    <row r="73" spans="1:16" x14ac:dyDescent="0.25">
      <c r="A73" s="279" t="s">
        <v>97</v>
      </c>
      <c r="B73" s="280">
        <f t="shared" ref="B73:E73" si="23">B74+B75+B76+B77</f>
        <v>270</v>
      </c>
      <c r="C73" s="280">
        <f t="shared" si="23"/>
        <v>273</v>
      </c>
      <c r="D73" s="280">
        <f t="shared" si="23"/>
        <v>238</v>
      </c>
      <c r="E73" s="280">
        <f t="shared" si="23"/>
        <v>224</v>
      </c>
      <c r="F73" s="281">
        <f>IFERROR(E73/D73-1,"-")</f>
        <v>-5.8823529411764719E-2</v>
      </c>
      <c r="G73" s="280">
        <f t="shared" si="17"/>
        <v>-14</v>
      </c>
      <c r="H73" s="281">
        <f>IFERROR(E73/$E$7,"-")</f>
        <v>2.5207823878336237E-4</v>
      </c>
      <c r="I73" s="293"/>
      <c r="J73" s="280">
        <f t="shared" ref="J73:M73" si="24">J74+J75+J76+J77</f>
        <v>579</v>
      </c>
      <c r="K73" s="280">
        <f t="shared" si="24"/>
        <v>568</v>
      </c>
      <c r="L73" s="280">
        <f t="shared" si="24"/>
        <v>488</v>
      </c>
      <c r="M73" s="280">
        <f t="shared" si="24"/>
        <v>466</v>
      </c>
      <c r="N73" s="281">
        <f t="shared" si="19"/>
        <v>-4.5081967213114749E-2</v>
      </c>
      <c r="O73" s="280">
        <f t="shared" si="20"/>
        <v>-22</v>
      </c>
      <c r="P73" s="281">
        <f t="shared" ref="P73" si="25">M73/$M$13</f>
        <v>2.6361447118993647E-4</v>
      </c>
    </row>
    <row r="74" spans="1:16" x14ac:dyDescent="0.25">
      <c r="A74" s="279" t="s">
        <v>27</v>
      </c>
      <c r="B74" s="280">
        <v>73</v>
      </c>
      <c r="C74" s="280">
        <v>74</v>
      </c>
      <c r="D74" s="280">
        <v>68</v>
      </c>
      <c r="E74" s="280">
        <v>60</v>
      </c>
      <c r="F74" s="281">
        <f t="shared" si="21"/>
        <v>-0.11764705882352944</v>
      </c>
      <c r="G74" s="280">
        <f t="shared" si="17"/>
        <v>-8</v>
      </c>
      <c r="H74" s="281">
        <f t="shared" ref="H74:H96" si="26">IFERROR(E74/$E$63,"-")</f>
        <v>8.8639385433594321E-3</v>
      </c>
      <c r="I74" s="293"/>
      <c r="J74" s="280">
        <v>154</v>
      </c>
      <c r="K74" s="280">
        <v>159</v>
      </c>
      <c r="L74" s="280">
        <v>142</v>
      </c>
      <c r="M74" s="280">
        <v>127</v>
      </c>
      <c r="N74" s="281">
        <f t="shared" si="19"/>
        <v>-0.10563380281690138</v>
      </c>
      <c r="O74" s="280">
        <f t="shared" si="20"/>
        <v>-15</v>
      </c>
      <c r="P74" s="281">
        <f t="shared" si="22"/>
        <v>9.1942373126764638E-3</v>
      </c>
    </row>
    <row r="75" spans="1:16" x14ac:dyDescent="0.25">
      <c r="A75" s="279" t="s">
        <v>37</v>
      </c>
      <c r="B75" s="280">
        <v>53</v>
      </c>
      <c r="C75" s="280">
        <v>64</v>
      </c>
      <c r="D75" s="280">
        <v>47</v>
      </c>
      <c r="E75" s="280">
        <v>44</v>
      </c>
      <c r="F75" s="281">
        <f t="shared" si="21"/>
        <v>-6.3829787234042534E-2</v>
      </c>
      <c r="G75" s="280">
        <f t="shared" si="17"/>
        <v>-3</v>
      </c>
      <c r="H75" s="281">
        <f t="shared" si="26"/>
        <v>6.5002215984635838E-3</v>
      </c>
      <c r="I75" s="293"/>
      <c r="J75" s="280">
        <v>122</v>
      </c>
      <c r="K75" s="280">
        <v>133</v>
      </c>
      <c r="L75" s="280">
        <v>99</v>
      </c>
      <c r="M75" s="280">
        <v>91</v>
      </c>
      <c r="N75" s="281">
        <f t="shared" si="19"/>
        <v>-8.0808080808080773E-2</v>
      </c>
      <c r="O75" s="280">
        <f t="shared" si="20"/>
        <v>-8</v>
      </c>
      <c r="P75" s="281">
        <f t="shared" si="22"/>
        <v>6.5879968145949467E-3</v>
      </c>
    </row>
    <row r="76" spans="1:16" x14ac:dyDescent="0.25">
      <c r="A76" s="279" t="s">
        <v>25</v>
      </c>
      <c r="B76" s="280">
        <v>94</v>
      </c>
      <c r="C76" s="280">
        <v>78</v>
      </c>
      <c r="D76" s="280">
        <v>69</v>
      </c>
      <c r="E76" s="280">
        <v>67</v>
      </c>
      <c r="F76" s="281">
        <f t="shared" si="21"/>
        <v>-2.8985507246376829E-2</v>
      </c>
      <c r="G76" s="280">
        <f t="shared" si="17"/>
        <v>-2</v>
      </c>
      <c r="H76" s="281">
        <f t="shared" si="26"/>
        <v>9.8980647067513673E-3</v>
      </c>
      <c r="I76" s="293"/>
      <c r="J76" s="280">
        <v>198</v>
      </c>
      <c r="K76" s="280">
        <v>158</v>
      </c>
      <c r="L76" s="280">
        <v>140</v>
      </c>
      <c r="M76" s="280">
        <v>137</v>
      </c>
      <c r="N76" s="281">
        <f t="shared" si="19"/>
        <v>-2.1428571428571463E-2</v>
      </c>
      <c r="O76" s="280">
        <f t="shared" si="20"/>
        <v>-3</v>
      </c>
      <c r="P76" s="281">
        <f t="shared" si="22"/>
        <v>9.9181930065879963E-3</v>
      </c>
    </row>
    <row r="77" spans="1:16" x14ac:dyDescent="0.25">
      <c r="A77" s="279" t="s">
        <v>36</v>
      </c>
      <c r="B77" s="280">
        <v>50</v>
      </c>
      <c r="C77" s="280">
        <v>57</v>
      </c>
      <c r="D77" s="280">
        <v>54</v>
      </c>
      <c r="E77" s="280">
        <v>53</v>
      </c>
      <c r="F77" s="281">
        <f t="shared" si="21"/>
        <v>-1.851851851851849E-2</v>
      </c>
      <c r="G77" s="280">
        <f t="shared" si="17"/>
        <v>-1</v>
      </c>
      <c r="H77" s="281">
        <f t="shared" si="26"/>
        <v>7.8298123799674987E-3</v>
      </c>
      <c r="I77" s="293"/>
      <c r="J77" s="280">
        <v>105</v>
      </c>
      <c r="K77" s="280">
        <v>118</v>
      </c>
      <c r="L77" s="280">
        <v>107</v>
      </c>
      <c r="M77" s="280">
        <v>111</v>
      </c>
      <c r="N77" s="281">
        <f t="shared" si="19"/>
        <v>3.7383177570093462E-2</v>
      </c>
      <c r="O77" s="280">
        <f t="shared" si="20"/>
        <v>4</v>
      </c>
      <c r="P77" s="281">
        <f t="shared" si="22"/>
        <v>8.0359082024180125E-3</v>
      </c>
    </row>
    <row r="78" spans="1:16" x14ac:dyDescent="0.25">
      <c r="A78" s="279" t="s">
        <v>30</v>
      </c>
      <c r="B78" s="280">
        <v>142</v>
      </c>
      <c r="C78" s="280">
        <v>130</v>
      </c>
      <c r="D78" s="280">
        <v>137</v>
      </c>
      <c r="E78" s="280">
        <v>145</v>
      </c>
      <c r="F78" s="281">
        <f t="shared" si="21"/>
        <v>5.8394160583941535E-2</v>
      </c>
      <c r="G78" s="280">
        <f t="shared" si="17"/>
        <v>8</v>
      </c>
      <c r="H78" s="281">
        <f t="shared" si="26"/>
        <v>2.1421184813118627E-2</v>
      </c>
      <c r="I78" s="293"/>
      <c r="J78" s="280">
        <v>273</v>
      </c>
      <c r="K78" s="280">
        <v>252</v>
      </c>
      <c r="L78" s="280">
        <v>272</v>
      </c>
      <c r="M78" s="280">
        <v>287</v>
      </c>
      <c r="N78" s="281">
        <f t="shared" si="19"/>
        <v>5.5147058823529438E-2</v>
      </c>
      <c r="O78" s="280">
        <f t="shared" si="20"/>
        <v>15</v>
      </c>
      <c r="P78" s="281">
        <f t="shared" si="22"/>
        <v>2.0777528415260985E-2</v>
      </c>
    </row>
    <row r="79" spans="1:16" x14ac:dyDescent="0.25">
      <c r="A79" s="279" t="s">
        <v>35</v>
      </c>
      <c r="B79" s="280">
        <v>143</v>
      </c>
      <c r="C79" s="280">
        <v>180</v>
      </c>
      <c r="D79" s="280">
        <v>229</v>
      </c>
      <c r="E79" s="280">
        <v>219</v>
      </c>
      <c r="F79" s="281">
        <f t="shared" si="21"/>
        <v>-4.3668122270742349E-2</v>
      </c>
      <c r="G79" s="280">
        <f t="shared" si="17"/>
        <v>-10</v>
      </c>
      <c r="H79" s="281">
        <f t="shared" si="26"/>
        <v>3.235337568326193E-2</v>
      </c>
      <c r="I79" s="293"/>
      <c r="J79" s="280">
        <v>309</v>
      </c>
      <c r="K79" s="280">
        <v>381</v>
      </c>
      <c r="L79" s="280">
        <v>472</v>
      </c>
      <c r="M79" s="280">
        <v>453</v>
      </c>
      <c r="N79" s="281">
        <f t="shared" si="19"/>
        <v>-4.0254237288135597E-2</v>
      </c>
      <c r="O79" s="280">
        <f t="shared" si="20"/>
        <v>-19</v>
      </c>
      <c r="P79" s="281">
        <f t="shared" si="22"/>
        <v>3.2795192934192426E-2</v>
      </c>
    </row>
    <row r="80" spans="1:16" x14ac:dyDescent="0.25">
      <c r="A80" s="279" t="s">
        <v>43</v>
      </c>
      <c r="B80" s="280">
        <v>53</v>
      </c>
      <c r="C80" s="280">
        <v>94</v>
      </c>
      <c r="D80" s="280">
        <v>112</v>
      </c>
      <c r="E80" s="280">
        <v>140</v>
      </c>
      <c r="F80" s="281">
        <f t="shared" si="21"/>
        <v>0.25</v>
      </c>
      <c r="G80" s="280">
        <f t="shared" si="17"/>
        <v>28</v>
      </c>
      <c r="H80" s="281">
        <f t="shared" si="26"/>
        <v>2.0682523267838676E-2</v>
      </c>
      <c r="I80" s="293"/>
      <c r="J80" s="280">
        <v>107</v>
      </c>
      <c r="K80" s="280">
        <v>188</v>
      </c>
      <c r="L80" s="280">
        <v>240</v>
      </c>
      <c r="M80" s="280">
        <v>293</v>
      </c>
      <c r="N80" s="281">
        <f t="shared" si="19"/>
        <v>0.22083333333333344</v>
      </c>
      <c r="O80" s="280">
        <f t="shared" si="20"/>
        <v>53</v>
      </c>
      <c r="P80" s="281">
        <f t="shared" si="22"/>
        <v>2.1211901831607906E-2</v>
      </c>
    </row>
    <row r="81" spans="1:16" x14ac:dyDescent="0.25">
      <c r="A81" s="279" t="s">
        <v>33</v>
      </c>
      <c r="B81" s="280">
        <v>78</v>
      </c>
      <c r="C81" s="280">
        <v>119</v>
      </c>
      <c r="D81" s="280">
        <v>133</v>
      </c>
      <c r="E81" s="280">
        <v>137</v>
      </c>
      <c r="F81" s="281">
        <f t="shared" si="21"/>
        <v>3.007518796992481E-2</v>
      </c>
      <c r="G81" s="280">
        <f t="shared" si="17"/>
        <v>4</v>
      </c>
      <c r="H81" s="281">
        <f t="shared" si="26"/>
        <v>2.0239326340670705E-2</v>
      </c>
      <c r="I81" s="293"/>
      <c r="J81" s="280">
        <v>169</v>
      </c>
      <c r="K81" s="280">
        <v>248</v>
      </c>
      <c r="L81" s="280">
        <v>277</v>
      </c>
      <c r="M81" s="280">
        <v>293</v>
      </c>
      <c r="N81" s="281">
        <f t="shared" si="19"/>
        <v>5.7761732851985492E-2</v>
      </c>
      <c r="O81" s="280">
        <f t="shared" si="20"/>
        <v>16</v>
      </c>
      <c r="P81" s="281">
        <f t="shared" si="22"/>
        <v>2.1211901831607906E-2</v>
      </c>
    </row>
    <row r="82" spans="1:16" x14ac:dyDescent="0.25">
      <c r="A82" s="279" t="s">
        <v>44</v>
      </c>
      <c r="B82" s="280">
        <v>76</v>
      </c>
      <c r="C82" s="280">
        <v>77</v>
      </c>
      <c r="D82" s="280">
        <v>75</v>
      </c>
      <c r="E82" s="280">
        <v>72</v>
      </c>
      <c r="F82" s="281">
        <f t="shared" si="21"/>
        <v>-4.0000000000000036E-2</v>
      </c>
      <c r="G82" s="280">
        <f t="shared" si="17"/>
        <v>-3</v>
      </c>
      <c r="H82" s="281">
        <f t="shared" si="26"/>
        <v>1.0636726252031319E-2</v>
      </c>
      <c r="I82" s="293"/>
      <c r="J82" s="280">
        <v>152</v>
      </c>
      <c r="K82" s="280">
        <v>148</v>
      </c>
      <c r="L82" s="280">
        <v>154</v>
      </c>
      <c r="M82" s="280">
        <v>149</v>
      </c>
      <c r="N82" s="281">
        <f t="shared" si="19"/>
        <v>-3.2467532467532423E-2</v>
      </c>
      <c r="O82" s="280">
        <f t="shared" si="20"/>
        <v>-5</v>
      </c>
      <c r="P82" s="281">
        <f t="shared" si="22"/>
        <v>1.0786939839281836E-2</v>
      </c>
    </row>
    <row r="83" spans="1:16" x14ac:dyDescent="0.25">
      <c r="A83" s="279" t="s">
        <v>23</v>
      </c>
      <c r="B83" s="280">
        <v>40</v>
      </c>
      <c r="C83" s="280">
        <v>61</v>
      </c>
      <c r="D83" s="280">
        <v>60</v>
      </c>
      <c r="E83" s="280">
        <v>59</v>
      </c>
      <c r="F83" s="281">
        <f t="shared" si="21"/>
        <v>-1.6666666666666718E-2</v>
      </c>
      <c r="G83" s="280">
        <f t="shared" si="17"/>
        <v>-1</v>
      </c>
      <c r="H83" s="281">
        <f t="shared" si="26"/>
        <v>8.7162062343034419E-3</v>
      </c>
      <c r="I83" s="293"/>
      <c r="J83" s="280">
        <v>85</v>
      </c>
      <c r="K83" s="280">
        <v>120</v>
      </c>
      <c r="L83" s="280">
        <v>114</v>
      </c>
      <c r="M83" s="280">
        <v>127</v>
      </c>
      <c r="N83" s="281">
        <f t="shared" si="19"/>
        <v>0.11403508771929816</v>
      </c>
      <c r="O83" s="280">
        <f t="shared" si="20"/>
        <v>13</v>
      </c>
      <c r="P83" s="281">
        <f t="shared" si="22"/>
        <v>9.1942373126764638E-3</v>
      </c>
    </row>
    <row r="84" spans="1:16" x14ac:dyDescent="0.25">
      <c r="A84" s="279" t="s">
        <v>40</v>
      </c>
      <c r="B84" s="280">
        <v>54</v>
      </c>
      <c r="C84" s="280">
        <v>30</v>
      </c>
      <c r="D84" s="280">
        <v>31</v>
      </c>
      <c r="E84" s="280">
        <v>42</v>
      </c>
      <c r="F84" s="281">
        <f t="shared" si="21"/>
        <v>0.35483870967741926</v>
      </c>
      <c r="G84" s="280">
        <f t="shared" si="17"/>
        <v>11</v>
      </c>
      <c r="H84" s="281">
        <f t="shared" si="26"/>
        <v>6.2047569803516025E-3</v>
      </c>
      <c r="I84" s="293"/>
      <c r="J84" s="280">
        <v>113</v>
      </c>
      <c r="K84" s="280">
        <v>63</v>
      </c>
      <c r="L84" s="280">
        <v>62</v>
      </c>
      <c r="M84" s="280">
        <v>85</v>
      </c>
      <c r="N84" s="281">
        <f t="shared" si="19"/>
        <v>0.37096774193548376</v>
      </c>
      <c r="O84" s="280">
        <f t="shared" si="20"/>
        <v>23</v>
      </c>
      <c r="P84" s="281">
        <f t="shared" si="22"/>
        <v>6.153623398248027E-3</v>
      </c>
    </row>
    <row r="85" spans="1:16" x14ac:dyDescent="0.25">
      <c r="A85" s="279" t="s">
        <v>98</v>
      </c>
      <c r="B85" s="280">
        <v>0</v>
      </c>
      <c r="C85" s="280">
        <v>0</v>
      </c>
      <c r="D85" s="280">
        <v>0</v>
      </c>
      <c r="E85" s="280">
        <v>0</v>
      </c>
      <c r="F85" s="281" t="str">
        <f t="shared" si="21"/>
        <v>-</v>
      </c>
      <c r="G85" s="280">
        <f t="shared" si="17"/>
        <v>0</v>
      </c>
      <c r="H85" s="281">
        <f t="shared" si="26"/>
        <v>0</v>
      </c>
      <c r="I85" s="293"/>
      <c r="J85" s="280">
        <v>0</v>
      </c>
      <c r="K85" s="280">
        <v>0</v>
      </c>
      <c r="L85" s="280">
        <v>0</v>
      </c>
      <c r="M85" s="280">
        <v>0</v>
      </c>
      <c r="N85" s="281" t="str">
        <f t="shared" si="19"/>
        <v>-</v>
      </c>
      <c r="O85" s="280">
        <f t="shared" si="20"/>
        <v>0</v>
      </c>
      <c r="P85" s="281">
        <f t="shared" si="22"/>
        <v>0</v>
      </c>
    </row>
    <row r="86" spans="1:16" x14ac:dyDescent="0.25">
      <c r="A86" s="279" t="s">
        <v>41</v>
      </c>
      <c r="B86" s="280">
        <v>8</v>
      </c>
      <c r="C86" s="280">
        <v>16</v>
      </c>
      <c r="D86" s="280">
        <v>14</v>
      </c>
      <c r="E86" s="280">
        <v>13</v>
      </c>
      <c r="F86" s="281">
        <f t="shared" si="21"/>
        <v>-7.1428571428571397E-2</v>
      </c>
      <c r="G86" s="280">
        <f t="shared" si="17"/>
        <v>-1</v>
      </c>
      <c r="H86" s="281">
        <f t="shared" si="26"/>
        <v>1.9205200177278771E-3</v>
      </c>
      <c r="I86" s="293"/>
      <c r="J86" s="280">
        <v>16</v>
      </c>
      <c r="K86" s="280">
        <v>37</v>
      </c>
      <c r="L86" s="280">
        <v>31</v>
      </c>
      <c r="M86" s="280">
        <v>28</v>
      </c>
      <c r="N86" s="281">
        <f t="shared" si="19"/>
        <v>-9.6774193548387122E-2</v>
      </c>
      <c r="O86" s="280">
        <f t="shared" si="20"/>
        <v>-3</v>
      </c>
      <c r="P86" s="281">
        <f t="shared" si="22"/>
        <v>2.0270759429522915E-3</v>
      </c>
    </row>
    <row r="87" spans="1:16" x14ac:dyDescent="0.25">
      <c r="A87" s="279" t="s">
        <v>99</v>
      </c>
      <c r="B87" s="280">
        <v>14</v>
      </c>
      <c r="C87" s="280">
        <v>22</v>
      </c>
      <c r="D87" s="280">
        <v>20</v>
      </c>
      <c r="E87" s="280">
        <v>26</v>
      </c>
      <c r="F87" s="281">
        <f t="shared" si="21"/>
        <v>0.30000000000000004</v>
      </c>
      <c r="G87" s="280">
        <f t="shared" si="17"/>
        <v>6</v>
      </c>
      <c r="H87" s="281">
        <f t="shared" si="26"/>
        <v>3.8410400354557542E-3</v>
      </c>
      <c r="I87" s="293"/>
      <c r="J87" s="280">
        <v>28</v>
      </c>
      <c r="K87" s="280">
        <v>46</v>
      </c>
      <c r="L87" s="280">
        <v>43</v>
      </c>
      <c r="M87" s="280">
        <v>49</v>
      </c>
      <c r="N87" s="281">
        <f t="shared" si="19"/>
        <v>0.13953488372093026</v>
      </c>
      <c r="O87" s="280">
        <f t="shared" si="20"/>
        <v>6</v>
      </c>
      <c r="P87" s="281">
        <f t="shared" si="22"/>
        <v>3.5473829001665099E-3</v>
      </c>
    </row>
    <row r="88" spans="1:16" x14ac:dyDescent="0.25">
      <c r="A88" s="279" t="s">
        <v>100</v>
      </c>
      <c r="B88" s="280">
        <v>6</v>
      </c>
      <c r="C88" s="280">
        <v>13</v>
      </c>
      <c r="D88" s="280">
        <v>11</v>
      </c>
      <c r="E88" s="280">
        <v>11</v>
      </c>
      <c r="F88" s="281">
        <f t="shared" si="21"/>
        <v>0</v>
      </c>
      <c r="G88" s="280">
        <f t="shared" si="17"/>
        <v>0</v>
      </c>
      <c r="H88" s="281">
        <f t="shared" si="26"/>
        <v>1.625055399615896E-3</v>
      </c>
      <c r="I88" s="293"/>
      <c r="J88" s="280">
        <v>10</v>
      </c>
      <c r="K88" s="280">
        <v>26</v>
      </c>
      <c r="L88" s="280">
        <v>22</v>
      </c>
      <c r="M88" s="280">
        <v>23</v>
      </c>
      <c r="N88" s="281">
        <f t="shared" si="19"/>
        <v>4.5454545454545414E-2</v>
      </c>
      <c r="O88" s="280">
        <f t="shared" si="20"/>
        <v>1</v>
      </c>
      <c r="P88" s="281">
        <f t="shared" si="22"/>
        <v>1.665098095996525E-3</v>
      </c>
    </row>
    <row r="89" spans="1:16" x14ac:dyDescent="0.25">
      <c r="A89" s="279" t="s">
        <v>101</v>
      </c>
      <c r="B89" s="280">
        <v>8</v>
      </c>
      <c r="C89" s="280">
        <v>33</v>
      </c>
      <c r="D89" s="280">
        <v>32</v>
      </c>
      <c r="E89" s="280">
        <v>40</v>
      </c>
      <c r="F89" s="281">
        <f t="shared" si="21"/>
        <v>0.25</v>
      </c>
      <c r="G89" s="280">
        <f t="shared" si="17"/>
        <v>8</v>
      </c>
      <c r="H89" s="281">
        <f t="shared" si="26"/>
        <v>5.909292362239622E-3</v>
      </c>
      <c r="I89" s="293"/>
      <c r="J89" s="280">
        <v>18</v>
      </c>
      <c r="K89" s="280">
        <v>66</v>
      </c>
      <c r="L89" s="280">
        <v>69</v>
      </c>
      <c r="M89" s="280">
        <v>84</v>
      </c>
      <c r="N89" s="281">
        <f t="shared" si="19"/>
        <v>0.21739130434782616</v>
      </c>
      <c r="O89" s="280">
        <f t="shared" si="20"/>
        <v>15</v>
      </c>
      <c r="P89" s="281">
        <f t="shared" si="22"/>
        <v>6.0812278288568736E-3</v>
      </c>
    </row>
    <row r="90" spans="1:16" x14ac:dyDescent="0.25">
      <c r="A90" s="279" t="s">
        <v>34</v>
      </c>
      <c r="B90" s="280">
        <v>48</v>
      </c>
      <c r="C90" s="280">
        <v>50</v>
      </c>
      <c r="D90" s="280">
        <v>54</v>
      </c>
      <c r="E90" s="280">
        <v>38</v>
      </c>
      <c r="F90" s="281">
        <f t="shared" si="21"/>
        <v>-0.29629629629629628</v>
      </c>
      <c r="G90" s="280">
        <f t="shared" si="17"/>
        <v>-16</v>
      </c>
      <c r="H90" s="281">
        <f t="shared" si="26"/>
        <v>5.6138277441276406E-3</v>
      </c>
      <c r="I90" s="293"/>
      <c r="J90" s="280">
        <v>96</v>
      </c>
      <c r="K90" s="280">
        <v>95</v>
      </c>
      <c r="L90" s="280">
        <v>102</v>
      </c>
      <c r="M90" s="280">
        <v>73</v>
      </c>
      <c r="N90" s="281">
        <f t="shared" si="19"/>
        <v>-0.28431372549019607</v>
      </c>
      <c r="O90" s="280">
        <f t="shared" si="20"/>
        <v>-29</v>
      </c>
      <c r="P90" s="281">
        <f t="shared" si="22"/>
        <v>5.2848765655541877E-3</v>
      </c>
    </row>
    <row r="91" spans="1:16" x14ac:dyDescent="0.25">
      <c r="A91" s="279" t="s">
        <v>102</v>
      </c>
      <c r="B91" s="280">
        <v>24</v>
      </c>
      <c r="C91" s="280">
        <v>21</v>
      </c>
      <c r="D91" s="280">
        <v>20</v>
      </c>
      <c r="E91" s="280">
        <v>20</v>
      </c>
      <c r="F91" s="281">
        <f t="shared" si="21"/>
        <v>0</v>
      </c>
      <c r="G91" s="280">
        <f t="shared" si="17"/>
        <v>0</v>
      </c>
      <c r="H91" s="281">
        <f t="shared" si="26"/>
        <v>2.954646181119811E-3</v>
      </c>
      <c r="I91" s="293"/>
      <c r="J91" s="280">
        <v>51</v>
      </c>
      <c r="K91" s="280">
        <v>45</v>
      </c>
      <c r="L91" s="280">
        <v>43</v>
      </c>
      <c r="M91" s="280">
        <v>43</v>
      </c>
      <c r="N91" s="281">
        <f t="shared" si="19"/>
        <v>0</v>
      </c>
      <c r="O91" s="280">
        <f t="shared" si="20"/>
        <v>0</v>
      </c>
      <c r="P91" s="281">
        <f t="shared" si="22"/>
        <v>3.1130094838195902E-3</v>
      </c>
    </row>
    <row r="92" spans="1:16" x14ac:dyDescent="0.25">
      <c r="A92" s="279" t="s">
        <v>103</v>
      </c>
      <c r="B92" s="280">
        <v>13</v>
      </c>
      <c r="C92" s="280">
        <v>13</v>
      </c>
      <c r="D92" s="280">
        <v>25</v>
      </c>
      <c r="E92" s="280">
        <v>30</v>
      </c>
      <c r="F92" s="281">
        <f t="shared" si="21"/>
        <v>0.19999999999999996</v>
      </c>
      <c r="G92" s="280">
        <f t="shared" si="17"/>
        <v>5</v>
      </c>
      <c r="H92" s="281">
        <f t="shared" si="26"/>
        <v>4.4319692716797161E-3</v>
      </c>
      <c r="I92" s="293"/>
      <c r="J92" s="280">
        <v>29</v>
      </c>
      <c r="K92" s="280">
        <v>27</v>
      </c>
      <c r="L92" s="280">
        <v>53</v>
      </c>
      <c r="M92" s="280">
        <v>66</v>
      </c>
      <c r="N92" s="281">
        <f t="shared" si="19"/>
        <v>0.24528301886792447</v>
      </c>
      <c r="O92" s="280">
        <f t="shared" si="20"/>
        <v>13</v>
      </c>
      <c r="P92" s="281">
        <f t="shared" si="22"/>
        <v>4.7781075798161154E-3</v>
      </c>
    </row>
    <row r="93" spans="1:16" x14ac:dyDescent="0.25">
      <c r="A93" s="279" t="s">
        <v>42</v>
      </c>
      <c r="B93" s="280">
        <v>8</v>
      </c>
      <c r="C93" s="280">
        <v>16</v>
      </c>
      <c r="D93" s="280">
        <v>16</v>
      </c>
      <c r="E93" s="280">
        <v>20</v>
      </c>
      <c r="F93" s="281">
        <f t="shared" si="21"/>
        <v>0.25</v>
      </c>
      <c r="G93" s="280">
        <f t="shared" si="17"/>
        <v>4</v>
      </c>
      <c r="H93" s="281">
        <f t="shared" si="26"/>
        <v>2.954646181119811E-3</v>
      </c>
      <c r="I93" s="293"/>
      <c r="J93" s="280">
        <v>17</v>
      </c>
      <c r="K93" s="280">
        <v>34</v>
      </c>
      <c r="L93" s="280">
        <v>35</v>
      </c>
      <c r="M93" s="280">
        <v>42</v>
      </c>
      <c r="N93" s="281">
        <f t="shared" si="19"/>
        <v>0.19999999999999996</v>
      </c>
      <c r="O93" s="280">
        <f t="shared" si="20"/>
        <v>7</v>
      </c>
      <c r="P93" s="281">
        <f t="shared" si="22"/>
        <v>3.0406139144284368E-3</v>
      </c>
    </row>
    <row r="94" spans="1:16" x14ac:dyDescent="0.25">
      <c r="A94" s="279" t="s">
        <v>104</v>
      </c>
      <c r="B94" s="280" t="e">
        <v>#REF!</v>
      </c>
      <c r="C94" s="280" t="e">
        <v>#REF!</v>
      </c>
      <c r="D94" s="280" t="e">
        <v>#REF!</v>
      </c>
      <c r="E94" s="280" t="e">
        <v>#REF!</v>
      </c>
      <c r="F94" s="281" t="str">
        <f t="shared" si="21"/>
        <v>-</v>
      </c>
      <c r="G94" s="280" t="str">
        <f t="shared" si="17"/>
        <v>-</v>
      </c>
      <c r="H94" s="281" t="str">
        <f t="shared" si="26"/>
        <v>-</v>
      </c>
      <c r="I94" s="293"/>
      <c r="J94" s="280">
        <v>0</v>
      </c>
      <c r="K94" s="280">
        <v>0</v>
      </c>
      <c r="L94" s="280">
        <v>0</v>
      </c>
      <c r="M94" s="280">
        <v>0</v>
      </c>
      <c r="N94" s="281" t="str">
        <f t="shared" si="19"/>
        <v>-</v>
      </c>
      <c r="O94" s="280">
        <f t="shared" si="20"/>
        <v>0</v>
      </c>
      <c r="P94" s="281">
        <f t="shared" si="22"/>
        <v>0</v>
      </c>
    </row>
    <row r="95" spans="1:16" x14ac:dyDescent="0.25">
      <c r="A95" s="279" t="s">
        <v>26</v>
      </c>
      <c r="B95" s="280">
        <v>1</v>
      </c>
      <c r="C95" s="280">
        <v>1</v>
      </c>
      <c r="D95" s="280">
        <v>13</v>
      </c>
      <c r="E95" s="280">
        <v>0</v>
      </c>
      <c r="F95" s="281">
        <f t="shared" si="21"/>
        <v>-1</v>
      </c>
      <c r="G95" s="280">
        <f t="shared" si="17"/>
        <v>-13</v>
      </c>
      <c r="H95" s="281">
        <f t="shared" si="26"/>
        <v>0</v>
      </c>
      <c r="I95" s="293"/>
      <c r="J95" s="280">
        <v>2</v>
      </c>
      <c r="K95" s="280">
        <v>1</v>
      </c>
      <c r="L95" s="280">
        <v>29</v>
      </c>
      <c r="M95" s="280">
        <v>0</v>
      </c>
      <c r="N95" s="281">
        <f t="shared" si="19"/>
        <v>-1</v>
      </c>
      <c r="O95" s="280">
        <f t="shared" si="20"/>
        <v>-29</v>
      </c>
      <c r="P95" s="281">
        <f t="shared" si="22"/>
        <v>0</v>
      </c>
    </row>
    <row r="96" spans="1:16" x14ac:dyDescent="0.25">
      <c r="A96" s="279" t="s">
        <v>105</v>
      </c>
      <c r="B96" s="280">
        <v>4</v>
      </c>
      <c r="C96" s="280">
        <v>4</v>
      </c>
      <c r="D96" s="280">
        <v>4</v>
      </c>
      <c r="E96" s="280">
        <v>0</v>
      </c>
      <c r="F96" s="281">
        <f t="shared" si="21"/>
        <v>-1</v>
      </c>
      <c r="G96" s="280">
        <f t="shared" si="17"/>
        <v>-4</v>
      </c>
      <c r="H96" s="281">
        <f t="shared" si="26"/>
        <v>0</v>
      </c>
      <c r="I96" s="293"/>
      <c r="J96" s="280">
        <v>8</v>
      </c>
      <c r="K96" s="280">
        <v>8</v>
      </c>
      <c r="L96" s="280">
        <v>8</v>
      </c>
      <c r="M96" s="280">
        <v>0</v>
      </c>
      <c r="N96" s="281">
        <f t="shared" si="19"/>
        <v>-1</v>
      </c>
      <c r="O96" s="280">
        <f t="shared" si="20"/>
        <v>-8</v>
      </c>
      <c r="P96" s="281">
        <f t="shared" si="22"/>
        <v>0</v>
      </c>
    </row>
    <row r="97" spans="1:16" x14ac:dyDescent="0.25">
      <c r="A97" s="279" t="s">
        <v>106</v>
      </c>
      <c r="B97" s="280" t="str">
        <f>IFERROR(B67-SUM(B68:B72)-SUM(B74:B96),"-")</f>
        <v>-</v>
      </c>
      <c r="C97" s="280" t="str">
        <f>IFERROR(C67-SUM(C68:C72)-SUM(C74:C96),"-")</f>
        <v>-</v>
      </c>
      <c r="D97" s="280" t="str">
        <f>IFERROR(D67-SUM(D68:D72)-SUM(D74:D96),"-")</f>
        <v>-</v>
      </c>
      <c r="E97" s="280" t="str">
        <f>IFERROR(E67-SUM(E68:E72)-SUM(E74:E96),"-")</f>
        <v>-</v>
      </c>
      <c r="F97" s="281" t="str">
        <f t="shared" si="21"/>
        <v>-</v>
      </c>
      <c r="G97" s="280" t="str">
        <f t="shared" si="17"/>
        <v>-</v>
      </c>
      <c r="H97" s="281" t="str">
        <f>IFERROR(E97/$E$7,"-")</f>
        <v>-</v>
      </c>
      <c r="I97" s="293"/>
      <c r="J97" s="280">
        <f>IFERROR(J67-SUM(J68:J72)-SUM(J74:J96),"-")</f>
        <v>10</v>
      </c>
      <c r="K97" s="280">
        <f>IFERROR(K67-SUM(K68:K72)-SUM(K74:K96),"-")</f>
        <v>16</v>
      </c>
      <c r="L97" s="280">
        <f>IFERROR(L67-SUM(L68:L72)-SUM(L74:L96),"-")</f>
        <v>14</v>
      </c>
      <c r="M97" s="280">
        <f>IFERROR(M67-SUM(M68:M72)-SUM(M74:M96),"-")</f>
        <v>18</v>
      </c>
      <c r="N97" s="281">
        <f t="shared" si="19"/>
        <v>0.28571428571428581</v>
      </c>
      <c r="O97" s="280">
        <f t="shared" si="20"/>
        <v>4</v>
      </c>
      <c r="P97" s="281">
        <f t="shared" ref="P97" si="27">M97/$M$13</f>
        <v>1.0182533221928878E-5</v>
      </c>
    </row>
    <row r="98" spans="1:16" ht="21" x14ac:dyDescent="0.35">
      <c r="A98" s="308" t="s">
        <v>112</v>
      </c>
      <c r="B98" s="308"/>
      <c r="C98" s="308"/>
      <c r="D98" s="308"/>
      <c r="E98" s="308"/>
      <c r="F98" s="308"/>
      <c r="G98" s="308"/>
      <c r="H98" s="308"/>
      <c r="I98" s="308"/>
      <c r="J98" s="308"/>
      <c r="K98" s="308"/>
      <c r="L98" s="308"/>
      <c r="M98" s="308"/>
      <c r="N98" s="308"/>
      <c r="O98" s="308"/>
      <c r="P98" s="308"/>
    </row>
    <row r="99" spans="1:16" x14ac:dyDescent="0.25">
      <c r="A99" s="46"/>
      <c r="B99" s="310" t="s">
        <v>114</v>
      </c>
      <c r="C99" s="311"/>
      <c r="D99" s="311"/>
      <c r="E99" s="311"/>
      <c r="F99" s="311"/>
      <c r="G99" s="311"/>
      <c r="H99" s="312"/>
      <c r="I99" s="293"/>
      <c r="J99" s="310" t="str">
        <f>CONCATENATE("acumulado ",B99)</f>
        <v>acumulado febrero</v>
      </c>
      <c r="K99" s="311"/>
      <c r="L99" s="311"/>
      <c r="M99" s="311"/>
      <c r="N99" s="311"/>
      <c r="O99" s="311"/>
      <c r="P99" s="312"/>
    </row>
    <row r="100" spans="1:16" x14ac:dyDescent="0.25">
      <c r="A100" s="4"/>
      <c r="B100" s="6">
        <f>B$6</f>
        <v>2023</v>
      </c>
      <c r="C100" s="6">
        <f t="shared" ref="C100:E100" si="28">C$6</f>
        <v>2024</v>
      </c>
      <c r="D100" s="6">
        <f t="shared" si="28"/>
        <v>2025</v>
      </c>
      <c r="E100" s="6">
        <f t="shared" si="28"/>
        <v>2026</v>
      </c>
      <c r="F100" s="6" t="str">
        <f>CONCATENATE("var ",RIGHT(E100,2),"/",RIGHT(D100,2))</f>
        <v>var 26/25</v>
      </c>
      <c r="G100" s="6" t="str">
        <f>CONCATENATE("dif ",RIGHT(E100,2),"-",RIGHT(D100,2))</f>
        <v>dif 26-25</v>
      </c>
      <c r="H100" s="6" t="str">
        <f>CONCATENATE("cuota ",RIGHT(E100,2))</f>
        <v>cuota 26</v>
      </c>
      <c r="I100" s="293"/>
      <c r="J100" s="6">
        <f>J$6</f>
        <v>2023</v>
      </c>
      <c r="K100" s="6">
        <f>K$6</f>
        <v>2024</v>
      </c>
      <c r="L100" s="6">
        <f t="shared" ref="L100:M100" si="29">L$6</f>
        <v>2025</v>
      </c>
      <c r="M100" s="6">
        <f t="shared" si="29"/>
        <v>2026</v>
      </c>
      <c r="N100" s="6" t="str">
        <f>CONCATENATE("var ",RIGHT(M100,2),"/",RIGHT(L100,2))</f>
        <v>var 26/25</v>
      </c>
      <c r="O100" s="6" t="str">
        <f>CONCATENATE("dif ",RIGHT(M100,2),"-",RIGHT(L100,2))</f>
        <v>dif 26-25</v>
      </c>
      <c r="P100" s="6" t="str">
        <f>CONCATENATE("cuota ",RIGHT(M100,2))</f>
        <v>cuota 26</v>
      </c>
    </row>
    <row r="101" spans="1:16" x14ac:dyDescent="0.25">
      <c r="A101" s="294" t="s">
        <v>85</v>
      </c>
      <c r="B101" s="295">
        <v>5714</v>
      </c>
      <c r="C101" s="295">
        <v>6370</v>
      </c>
      <c r="D101" s="295">
        <v>6699</v>
      </c>
      <c r="E101" s="295">
        <v>6769</v>
      </c>
      <c r="F101" s="296">
        <f>IFERROR(E101/D101-1,"-")</f>
        <v>1.0449320794148287E-2</v>
      </c>
      <c r="G101" s="295">
        <f>IFERROR(E101-D101,"-")</f>
        <v>70</v>
      </c>
      <c r="H101" s="296">
        <f>E101/$E$101</f>
        <v>1</v>
      </c>
      <c r="I101" s="297"/>
      <c r="J101" s="295">
        <v>11726</v>
      </c>
      <c r="K101" s="295">
        <v>12747</v>
      </c>
      <c r="L101" s="295">
        <v>13714</v>
      </c>
      <c r="M101" s="295">
        <v>13813</v>
      </c>
      <c r="N101" s="296">
        <f>IFERROR(M101/L101-1,"-")</f>
        <v>7.2189003937581653E-3</v>
      </c>
      <c r="O101" s="295">
        <f>IFERROR(M101-L101,"-")</f>
        <v>99</v>
      </c>
      <c r="P101" s="296">
        <f>M101/$M$101</f>
        <v>1</v>
      </c>
    </row>
    <row r="102" spans="1:16" x14ac:dyDescent="0.25">
      <c r="A102" s="279" t="s">
        <v>108</v>
      </c>
      <c r="B102" s="280">
        <v>2439</v>
      </c>
      <c r="C102" s="280">
        <v>2745</v>
      </c>
      <c r="D102" s="280">
        <v>2823</v>
      </c>
      <c r="E102" s="280">
        <v>3008</v>
      </c>
      <c r="F102" s="281">
        <f>IFERROR(E102/D102-1,"-")</f>
        <v>6.5533120793482169E-2</v>
      </c>
      <c r="G102" s="280">
        <f>IFERROR(E102-D102,"-")</f>
        <v>185</v>
      </c>
      <c r="H102" s="281">
        <f>E102/$E$101</f>
        <v>0.44437878564041955</v>
      </c>
      <c r="I102" s="293"/>
      <c r="J102" s="280">
        <v>4955</v>
      </c>
      <c r="K102" s="280">
        <v>5385</v>
      </c>
      <c r="L102" s="280">
        <v>5774</v>
      </c>
      <c r="M102" s="280">
        <v>6087</v>
      </c>
      <c r="N102" s="281">
        <f>IFERROR(M102/L102-1,"-")</f>
        <v>5.4208520956009698E-2</v>
      </c>
      <c r="O102" s="280">
        <f>IFERROR(M102-L102,"-")</f>
        <v>313</v>
      </c>
      <c r="P102" s="281">
        <f>M102/$M$101</f>
        <v>0.4406718308839499</v>
      </c>
    </row>
    <row r="103" spans="1:16" x14ac:dyDescent="0.25">
      <c r="A103" s="279" t="s">
        <v>109</v>
      </c>
      <c r="B103" s="280">
        <v>3275</v>
      </c>
      <c r="C103" s="280">
        <v>3625</v>
      </c>
      <c r="D103" s="280">
        <v>3876</v>
      </c>
      <c r="E103" s="280">
        <v>3761</v>
      </c>
      <c r="F103" s="281">
        <f t="shared" ref="F103" si="30">IFERROR(E103/D103-1,"-")</f>
        <v>-2.9669762641898911E-2</v>
      </c>
      <c r="G103" s="280">
        <f t="shared" ref="G103" si="31">IFERROR(E103-D103,"-")</f>
        <v>-115</v>
      </c>
      <c r="H103" s="281">
        <f>E103/$E$101</f>
        <v>0.55562121435958045</v>
      </c>
      <c r="I103" s="293"/>
      <c r="J103" s="280">
        <v>6771</v>
      </c>
      <c r="K103" s="280">
        <v>7362</v>
      </c>
      <c r="L103" s="280">
        <v>7940</v>
      </c>
      <c r="M103" s="280">
        <v>7726</v>
      </c>
      <c r="N103" s="281">
        <f>IFERROR(M103/L103-1,"-")</f>
        <v>-2.6952141057934531E-2</v>
      </c>
      <c r="O103" s="280">
        <f>IFERROR(M103-L103,"-")</f>
        <v>-214</v>
      </c>
      <c r="P103" s="281">
        <f>M103/$M$101</f>
        <v>0.5593281691160501</v>
      </c>
    </row>
    <row r="104" spans="1:16" ht="21" x14ac:dyDescent="0.35">
      <c r="A104" s="308" t="s">
        <v>113</v>
      </c>
      <c r="B104" s="308"/>
      <c r="C104" s="308"/>
      <c r="D104" s="308"/>
      <c r="E104" s="308"/>
      <c r="F104" s="308"/>
      <c r="G104" s="308"/>
      <c r="H104" s="308"/>
      <c r="I104" s="308"/>
      <c r="J104" s="308"/>
      <c r="K104" s="308"/>
      <c r="L104" s="308"/>
      <c r="M104" s="308"/>
      <c r="N104" s="308"/>
      <c r="O104" s="308"/>
      <c r="P104" s="308"/>
    </row>
    <row r="105" spans="1:16" ht="15" customHeight="1" x14ac:dyDescent="0.25"/>
    <row r="106" spans="1:16" ht="15" customHeight="1" x14ac:dyDescent="0.25"/>
    <row r="107" spans="1:16" ht="15" customHeight="1" x14ac:dyDescent="0.25"/>
    <row r="108" spans="1:16" ht="15" customHeight="1" x14ac:dyDescent="0.25"/>
    <row r="109" spans="1:16" ht="15" customHeight="1" x14ac:dyDescent="0.25"/>
    <row r="110" spans="1:16" ht="15" customHeight="1" x14ac:dyDescent="0.25"/>
    <row r="111" spans="1:16" ht="15" customHeight="1" x14ac:dyDescent="0.25"/>
    <row r="112" spans="1:16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spans="2:16" ht="15" customHeight="1" x14ac:dyDescent="0.25"/>
    <row r="338" spans="2:16" ht="15" customHeight="1" x14ac:dyDescent="0.25"/>
    <row r="339" spans="2:16" ht="15" customHeight="1" x14ac:dyDescent="0.25"/>
    <row r="340" spans="2:16" ht="15" customHeight="1" x14ac:dyDescent="0.25"/>
    <row r="341" spans="2:16" ht="15" customHeight="1" x14ac:dyDescent="0.25"/>
    <row r="342" spans="2:16" ht="15" customHeight="1" x14ac:dyDescent="0.25"/>
    <row r="344" spans="2:16" ht="15" customHeight="1" x14ac:dyDescent="0.25"/>
    <row r="345" spans="2:16" ht="15" customHeight="1" x14ac:dyDescent="0.25"/>
    <row r="346" spans="2:16" ht="15" hidden="1" customHeight="1" x14ac:dyDescent="0.25">
      <c r="B346" s="340"/>
      <c r="C346" s="340"/>
      <c r="D346" s="340"/>
      <c r="E346" s="340"/>
      <c r="F346" s="340"/>
      <c r="G346" s="340"/>
      <c r="H346" s="340"/>
      <c r="I346" s="306"/>
      <c r="J346"/>
      <c r="K346"/>
      <c r="L346"/>
      <c r="M346"/>
      <c r="N346"/>
      <c r="O346"/>
      <c r="P346"/>
    </row>
    <row r="347" spans="2:16" ht="15" hidden="1" customHeight="1" x14ac:dyDescent="0.25">
      <c r="B347"/>
      <c r="D347"/>
      <c r="E347"/>
      <c r="F347"/>
      <c r="G347"/>
      <c r="H347"/>
      <c r="I347" s="307"/>
      <c r="K347"/>
      <c r="M347"/>
      <c r="P347"/>
    </row>
    <row r="348" spans="2:16" ht="15" hidden="1" customHeight="1" x14ac:dyDescent="0.25">
      <c r="B348"/>
      <c r="D348"/>
      <c r="E348"/>
      <c r="F348"/>
      <c r="G348"/>
      <c r="H348"/>
      <c r="I348" s="307"/>
      <c r="K348"/>
      <c r="M348"/>
      <c r="P348"/>
    </row>
    <row r="349" spans="2:16" ht="15" hidden="1" customHeight="1" x14ac:dyDescent="0.25">
      <c r="B349"/>
      <c r="D349"/>
      <c r="E349"/>
      <c r="F349"/>
      <c r="G349"/>
      <c r="H349"/>
      <c r="I349" s="307"/>
      <c r="K349"/>
      <c r="M349"/>
      <c r="P349"/>
    </row>
    <row r="350" spans="2:16" ht="15" hidden="1" customHeight="1" x14ac:dyDescent="0.25">
      <c r="B350"/>
      <c r="D350"/>
      <c r="E350"/>
      <c r="F350"/>
      <c r="G350"/>
      <c r="H350"/>
      <c r="I350" s="307"/>
      <c r="K350"/>
      <c r="M350"/>
      <c r="P350"/>
    </row>
    <row r="351" spans="2:16" ht="15" hidden="1" customHeight="1" x14ac:dyDescent="0.25">
      <c r="B351"/>
      <c r="D351"/>
      <c r="E351"/>
      <c r="F351"/>
      <c r="G351"/>
      <c r="H351"/>
      <c r="I351" s="307"/>
      <c r="K351"/>
      <c r="M351"/>
      <c r="P351"/>
    </row>
    <row r="352" spans="2:16" ht="15" hidden="1" customHeight="1" x14ac:dyDescent="0.25">
      <c r="B352"/>
      <c r="D352"/>
      <c r="E352"/>
      <c r="F352"/>
      <c r="G352"/>
      <c r="H352"/>
      <c r="I352" s="307"/>
      <c r="K352"/>
      <c r="M352"/>
      <c r="P352"/>
    </row>
    <row r="353" spans="2:16" ht="15" hidden="1" customHeight="1" x14ac:dyDescent="0.25">
      <c r="B353"/>
      <c r="D353"/>
      <c r="E353"/>
      <c r="F353"/>
      <c r="G353"/>
      <c r="H353"/>
      <c r="I353" s="307"/>
      <c r="K353"/>
      <c r="M353"/>
      <c r="P353"/>
    </row>
    <row r="354" spans="2:16" ht="15" hidden="1" customHeight="1" x14ac:dyDescent="0.25">
      <c r="B354"/>
      <c r="D354"/>
      <c r="E354"/>
      <c r="F354"/>
      <c r="G354"/>
      <c r="H354"/>
      <c r="I354" s="307"/>
      <c r="K354"/>
      <c r="M354"/>
      <c r="P354"/>
    </row>
    <row r="355" spans="2:16" ht="15" hidden="1" customHeight="1" x14ac:dyDescent="0.25">
      <c r="B355"/>
      <c r="D355"/>
      <c r="E355"/>
      <c r="F355"/>
      <c r="G355"/>
      <c r="H355"/>
      <c r="I355" s="307"/>
      <c r="K355"/>
      <c r="M355"/>
      <c r="P355"/>
    </row>
    <row r="356" spans="2:16" ht="15" hidden="1" customHeight="1" x14ac:dyDescent="0.25">
      <c r="B356"/>
      <c r="D356"/>
      <c r="E356"/>
      <c r="F356"/>
      <c r="G356"/>
      <c r="H356"/>
      <c r="I356" s="307"/>
      <c r="K356"/>
      <c r="M356"/>
      <c r="P356"/>
    </row>
    <row r="357" spans="2:16" ht="15" hidden="1" customHeight="1" x14ac:dyDescent="0.25">
      <c r="B357"/>
      <c r="D357"/>
      <c r="E357"/>
      <c r="F357"/>
      <c r="G357"/>
      <c r="H357"/>
      <c r="I357" s="307"/>
      <c r="K357"/>
      <c r="M357"/>
      <c r="P357"/>
    </row>
    <row r="358" spans="2:16" ht="15" hidden="1" customHeight="1" x14ac:dyDescent="0.25">
      <c r="B358"/>
      <c r="D358"/>
      <c r="E358"/>
      <c r="F358"/>
      <c r="G358"/>
      <c r="H358"/>
      <c r="I358" s="307"/>
      <c r="K358"/>
      <c r="M358"/>
      <c r="P358"/>
    </row>
    <row r="359" spans="2:16" ht="15" hidden="1" customHeight="1" x14ac:dyDescent="0.25">
      <c r="B359"/>
      <c r="E359"/>
      <c r="F359"/>
      <c r="G359"/>
      <c r="H359"/>
      <c r="I359" s="307"/>
      <c r="K359"/>
      <c r="M359"/>
      <c r="P359"/>
    </row>
    <row r="360" spans="2:16" ht="15" customHeight="1" x14ac:dyDescent="0.25"/>
    <row r="361" spans="2:16" ht="15" hidden="1" customHeight="1" x14ac:dyDescent="0.25">
      <c r="B361" s="340"/>
      <c r="C361" s="340"/>
      <c r="D361" s="340"/>
      <c r="E361" s="340"/>
      <c r="F361" s="340"/>
      <c r="G361" s="340"/>
      <c r="H361" s="340"/>
      <c r="I361" s="306"/>
      <c r="J361"/>
      <c r="K361"/>
      <c r="L361"/>
      <c r="M361"/>
      <c r="N361"/>
      <c r="O361"/>
      <c r="P361"/>
    </row>
    <row r="362" spans="2:16" ht="15" hidden="1" customHeight="1" x14ac:dyDescent="0.25">
      <c r="B362"/>
      <c r="D362"/>
      <c r="E362"/>
      <c r="F362"/>
      <c r="G362"/>
      <c r="H362"/>
      <c r="I362" s="307"/>
      <c r="K362"/>
      <c r="N362"/>
      <c r="O362"/>
      <c r="P362"/>
    </row>
    <row r="363" spans="2:16" ht="15" hidden="1" customHeight="1" x14ac:dyDescent="0.25">
      <c r="B363"/>
      <c r="D363"/>
      <c r="E363"/>
      <c r="F363"/>
      <c r="G363"/>
      <c r="H363"/>
      <c r="I363" s="307"/>
      <c r="K363"/>
      <c r="N363"/>
      <c r="O363"/>
      <c r="P363"/>
    </row>
    <row r="364" spans="2:16" ht="15" hidden="1" customHeight="1" x14ac:dyDescent="0.25">
      <c r="B364"/>
      <c r="D364"/>
      <c r="E364"/>
      <c r="F364"/>
      <c r="G364"/>
      <c r="H364"/>
      <c r="I364" s="307"/>
      <c r="K364"/>
      <c r="N364"/>
      <c r="O364"/>
      <c r="P364"/>
    </row>
    <row r="365" spans="2:16" ht="15" hidden="1" customHeight="1" x14ac:dyDescent="0.25">
      <c r="B365"/>
      <c r="D365"/>
      <c r="E365"/>
      <c r="F365"/>
      <c r="G365"/>
      <c r="H365"/>
      <c r="I365" s="307"/>
      <c r="K365"/>
      <c r="N365"/>
      <c r="O365"/>
      <c r="P365"/>
    </row>
    <row r="366" spans="2:16" ht="15" hidden="1" customHeight="1" x14ac:dyDescent="0.25">
      <c r="B366"/>
      <c r="D366"/>
      <c r="E366"/>
      <c r="F366"/>
      <c r="G366"/>
      <c r="H366"/>
      <c r="I366" s="307"/>
      <c r="K366"/>
      <c r="N366"/>
      <c r="O366"/>
      <c r="P366"/>
    </row>
    <row r="367" spans="2:16" ht="15" hidden="1" customHeight="1" x14ac:dyDescent="0.25">
      <c r="B367"/>
      <c r="D367"/>
      <c r="E367"/>
      <c r="F367"/>
      <c r="G367"/>
      <c r="H367"/>
      <c r="I367" s="307"/>
      <c r="K367"/>
      <c r="N367"/>
      <c r="O367"/>
      <c r="P367"/>
    </row>
    <row r="368" spans="2:16" ht="15" hidden="1" customHeight="1" x14ac:dyDescent="0.25">
      <c r="B368"/>
      <c r="D368"/>
      <c r="E368"/>
      <c r="F368"/>
      <c r="G368"/>
      <c r="H368"/>
      <c r="I368" s="307"/>
      <c r="K368"/>
      <c r="N368"/>
      <c r="O368"/>
      <c r="P368"/>
    </row>
    <row r="369" spans="2:16" ht="15" hidden="1" customHeight="1" x14ac:dyDescent="0.25">
      <c r="B369"/>
      <c r="D369"/>
      <c r="E369"/>
      <c r="F369"/>
      <c r="G369"/>
      <c r="H369"/>
      <c r="I369" s="307"/>
      <c r="K369"/>
      <c r="N369"/>
      <c r="O369"/>
      <c r="P369"/>
    </row>
    <row r="370" spans="2:16" ht="15" hidden="1" customHeight="1" x14ac:dyDescent="0.25">
      <c r="B370"/>
      <c r="D370"/>
      <c r="E370"/>
      <c r="F370"/>
      <c r="G370"/>
      <c r="H370"/>
      <c r="I370" s="307"/>
      <c r="K370"/>
      <c r="N370"/>
      <c r="O370"/>
      <c r="P370"/>
    </row>
    <row r="371" spans="2:16" ht="15" hidden="1" customHeight="1" x14ac:dyDescent="0.25">
      <c r="B371"/>
      <c r="D371"/>
      <c r="E371"/>
      <c r="F371"/>
      <c r="G371"/>
      <c r="H371"/>
      <c r="I371" s="307"/>
      <c r="K371"/>
      <c r="N371"/>
      <c r="O371"/>
      <c r="P371"/>
    </row>
    <row r="372" spans="2:16" ht="15" hidden="1" customHeight="1" x14ac:dyDescent="0.25">
      <c r="B372"/>
      <c r="D372"/>
      <c r="E372"/>
      <c r="F372"/>
      <c r="G372"/>
      <c r="H372"/>
      <c r="I372" s="307"/>
      <c r="K372"/>
      <c r="N372"/>
      <c r="O372"/>
      <c r="P372"/>
    </row>
    <row r="373" spans="2:16" ht="15" hidden="1" customHeight="1" x14ac:dyDescent="0.25">
      <c r="B373"/>
      <c r="D373"/>
      <c r="E373"/>
      <c r="F373"/>
      <c r="G373"/>
      <c r="H373"/>
      <c r="I373" s="307"/>
      <c r="K373"/>
      <c r="N373"/>
      <c r="O373"/>
      <c r="P373"/>
    </row>
    <row r="374" spans="2:16" ht="15" customHeight="1" x14ac:dyDescent="0.25"/>
    <row r="375" spans="2:16" ht="15" hidden="1" customHeight="1" x14ac:dyDescent="0.25">
      <c r="B375" s="340"/>
      <c r="C375" s="340"/>
      <c r="D375" s="340"/>
      <c r="E375" s="340"/>
      <c r="F375" s="340"/>
      <c r="G375" s="340"/>
      <c r="H375" s="340"/>
      <c r="I375" s="306"/>
      <c r="J375"/>
      <c r="K375"/>
      <c r="L375"/>
      <c r="M375"/>
      <c r="N375"/>
      <c r="O375"/>
      <c r="P375"/>
    </row>
    <row r="376" spans="2:16" ht="15" hidden="1" customHeight="1" x14ac:dyDescent="0.25">
      <c r="B376"/>
      <c r="D376"/>
      <c r="E376"/>
      <c r="F376"/>
      <c r="G376"/>
      <c r="H376"/>
      <c r="I376" s="307"/>
      <c r="K376"/>
      <c r="N376"/>
      <c r="O376"/>
      <c r="P376"/>
    </row>
    <row r="377" spans="2:16" ht="15" hidden="1" customHeight="1" x14ac:dyDescent="0.25">
      <c r="B377"/>
      <c r="D377"/>
      <c r="E377"/>
      <c r="F377"/>
      <c r="G377"/>
      <c r="H377"/>
      <c r="I377" s="307"/>
      <c r="K377"/>
      <c r="N377"/>
      <c r="O377"/>
      <c r="P377"/>
    </row>
    <row r="378" spans="2:16" ht="15" hidden="1" customHeight="1" x14ac:dyDescent="0.25">
      <c r="B378"/>
      <c r="D378"/>
      <c r="E378"/>
      <c r="F378"/>
      <c r="G378"/>
      <c r="H378"/>
      <c r="I378" s="307"/>
      <c r="K378"/>
      <c r="N378"/>
      <c r="O378"/>
      <c r="P378"/>
    </row>
    <row r="379" spans="2:16" ht="15" hidden="1" customHeight="1" x14ac:dyDescent="0.25">
      <c r="B379"/>
      <c r="D379"/>
      <c r="E379"/>
      <c r="F379"/>
      <c r="G379"/>
      <c r="H379"/>
      <c r="I379" s="307"/>
      <c r="K379"/>
      <c r="N379"/>
      <c r="O379"/>
      <c r="P379"/>
    </row>
    <row r="380" spans="2:16" ht="15" hidden="1" customHeight="1" x14ac:dyDescent="0.25">
      <c r="B380"/>
      <c r="D380"/>
      <c r="E380"/>
      <c r="F380"/>
      <c r="G380"/>
      <c r="H380"/>
      <c r="I380" s="307"/>
      <c r="K380"/>
      <c r="N380"/>
      <c r="O380"/>
      <c r="P380"/>
    </row>
    <row r="381" spans="2:16" ht="15" hidden="1" customHeight="1" x14ac:dyDescent="0.25">
      <c r="B381"/>
      <c r="D381"/>
      <c r="E381"/>
      <c r="F381"/>
      <c r="G381"/>
      <c r="H381"/>
      <c r="I381" s="307"/>
      <c r="K381"/>
      <c r="N381"/>
      <c r="O381"/>
      <c r="P381"/>
    </row>
    <row r="382" spans="2:16" ht="15" hidden="1" customHeight="1" x14ac:dyDescent="0.25">
      <c r="B382"/>
      <c r="D382"/>
      <c r="E382"/>
      <c r="F382"/>
      <c r="G382"/>
      <c r="H382"/>
      <c r="I382" s="307"/>
      <c r="K382"/>
      <c r="N382"/>
      <c r="O382"/>
      <c r="P382"/>
    </row>
    <row r="383" spans="2:16" ht="15" hidden="1" customHeight="1" x14ac:dyDescent="0.25">
      <c r="B383"/>
      <c r="D383"/>
      <c r="E383"/>
      <c r="F383"/>
      <c r="G383"/>
      <c r="H383"/>
      <c r="I383" s="307"/>
      <c r="K383"/>
      <c r="N383"/>
      <c r="O383"/>
      <c r="P383"/>
    </row>
    <row r="384" spans="2:16" ht="15" hidden="1" customHeight="1" x14ac:dyDescent="0.25">
      <c r="B384"/>
      <c r="D384"/>
      <c r="E384"/>
      <c r="F384"/>
      <c r="G384"/>
      <c r="H384"/>
      <c r="I384" s="307"/>
      <c r="K384"/>
      <c r="N384"/>
      <c r="O384"/>
      <c r="P384"/>
    </row>
    <row r="385" spans="2:16" ht="15" hidden="1" customHeight="1" x14ac:dyDescent="0.25">
      <c r="B385"/>
      <c r="D385"/>
      <c r="E385"/>
      <c r="F385"/>
      <c r="G385"/>
      <c r="H385"/>
      <c r="I385" s="307"/>
      <c r="K385"/>
      <c r="N385"/>
      <c r="O385"/>
      <c r="P385"/>
    </row>
    <row r="386" spans="2:16" ht="15" hidden="1" customHeight="1" x14ac:dyDescent="0.25">
      <c r="B386"/>
      <c r="D386"/>
      <c r="E386"/>
      <c r="F386"/>
      <c r="G386"/>
      <c r="H386"/>
      <c r="I386" s="307"/>
      <c r="K386"/>
      <c r="N386"/>
      <c r="O386"/>
      <c r="P386"/>
    </row>
    <row r="387" spans="2:16" ht="15" hidden="1" customHeight="1" x14ac:dyDescent="0.25">
      <c r="B387"/>
      <c r="D387"/>
      <c r="E387"/>
      <c r="F387"/>
      <c r="G387"/>
      <c r="H387"/>
      <c r="I387" s="307"/>
      <c r="K387"/>
      <c r="N387"/>
      <c r="O387"/>
      <c r="P387"/>
    </row>
    <row r="388" spans="2:16" ht="15" hidden="1" customHeight="1" x14ac:dyDescent="0.25">
      <c r="B388"/>
      <c r="D388"/>
      <c r="E388"/>
      <c r="F388"/>
      <c r="G388"/>
      <c r="H388"/>
      <c r="I388" s="307"/>
      <c r="K388"/>
      <c r="N388"/>
      <c r="O388"/>
      <c r="P388"/>
    </row>
    <row r="389" spans="2:16" ht="15" customHeight="1" x14ac:dyDescent="0.25"/>
    <row r="390" spans="2:16" ht="15" hidden="1" customHeight="1" x14ac:dyDescent="0.25">
      <c r="B390" s="340"/>
      <c r="C390" s="340"/>
      <c r="D390" s="340"/>
      <c r="E390" s="340"/>
      <c r="F390" s="340"/>
      <c r="G390" s="340"/>
      <c r="H390" s="340"/>
      <c r="I390" s="306"/>
      <c r="J390"/>
      <c r="K390"/>
      <c r="L390"/>
      <c r="M390"/>
      <c r="N390"/>
      <c r="O390"/>
      <c r="P390"/>
    </row>
    <row r="391" spans="2:16" ht="15" hidden="1" customHeight="1" x14ac:dyDescent="0.25">
      <c r="B391"/>
      <c r="D391"/>
      <c r="E391"/>
      <c r="F391"/>
      <c r="G391"/>
      <c r="H391"/>
      <c r="I391" s="307"/>
      <c r="K391"/>
      <c r="N391"/>
      <c r="O391"/>
      <c r="P391"/>
    </row>
    <row r="392" spans="2:16" ht="15" hidden="1" customHeight="1" x14ac:dyDescent="0.25">
      <c r="B392"/>
      <c r="D392"/>
      <c r="E392"/>
      <c r="F392"/>
      <c r="G392"/>
      <c r="H392"/>
      <c r="I392" s="307"/>
      <c r="K392"/>
      <c r="N392"/>
      <c r="O392"/>
      <c r="P392"/>
    </row>
    <row r="393" spans="2:16" ht="15" hidden="1" customHeight="1" x14ac:dyDescent="0.25">
      <c r="B393"/>
      <c r="D393"/>
      <c r="E393"/>
      <c r="F393"/>
      <c r="G393"/>
      <c r="H393"/>
      <c r="I393" s="307"/>
      <c r="K393"/>
      <c r="N393"/>
      <c r="O393"/>
      <c r="P393"/>
    </row>
    <row r="394" spans="2:16" ht="15" hidden="1" customHeight="1" x14ac:dyDescent="0.25">
      <c r="B394"/>
      <c r="D394"/>
      <c r="E394"/>
      <c r="F394"/>
      <c r="G394"/>
      <c r="H394"/>
      <c r="I394" s="307"/>
      <c r="K394"/>
      <c r="N394"/>
      <c r="O394"/>
      <c r="P394"/>
    </row>
    <row r="395" spans="2:16" ht="15" hidden="1" customHeight="1" x14ac:dyDescent="0.25">
      <c r="B395"/>
      <c r="D395"/>
      <c r="E395"/>
      <c r="F395"/>
      <c r="G395"/>
      <c r="H395"/>
      <c r="I395" s="307"/>
      <c r="K395"/>
      <c r="N395"/>
      <c r="O395"/>
      <c r="P395"/>
    </row>
    <row r="396" spans="2:16" ht="15" hidden="1" customHeight="1" x14ac:dyDescent="0.25">
      <c r="B396"/>
      <c r="D396"/>
      <c r="E396"/>
      <c r="F396"/>
      <c r="G396"/>
      <c r="H396"/>
      <c r="I396" s="307"/>
      <c r="K396"/>
      <c r="N396"/>
      <c r="O396"/>
      <c r="P396"/>
    </row>
    <row r="397" spans="2:16" ht="15" hidden="1" customHeight="1" x14ac:dyDescent="0.25">
      <c r="B397"/>
      <c r="D397"/>
      <c r="E397"/>
      <c r="F397"/>
      <c r="G397"/>
      <c r="H397"/>
      <c r="I397" s="307"/>
      <c r="K397"/>
      <c r="N397"/>
      <c r="O397"/>
      <c r="P397"/>
    </row>
    <row r="398" spans="2:16" ht="15" hidden="1" customHeight="1" x14ac:dyDescent="0.25">
      <c r="B398"/>
      <c r="D398"/>
      <c r="E398"/>
      <c r="F398"/>
      <c r="G398"/>
      <c r="H398"/>
      <c r="I398" s="307"/>
      <c r="K398"/>
      <c r="N398"/>
      <c r="O398"/>
      <c r="P398"/>
    </row>
    <row r="399" spans="2:16" ht="15" hidden="1" customHeight="1" x14ac:dyDescent="0.25">
      <c r="B399"/>
      <c r="D399"/>
      <c r="E399"/>
      <c r="F399"/>
      <c r="G399"/>
      <c r="H399"/>
      <c r="I399" s="307"/>
      <c r="K399"/>
      <c r="N399"/>
      <c r="O399"/>
      <c r="P399"/>
    </row>
    <row r="400" spans="2:16" ht="15" hidden="1" customHeight="1" x14ac:dyDescent="0.25">
      <c r="B400"/>
      <c r="D400"/>
      <c r="E400"/>
      <c r="F400"/>
      <c r="G400"/>
      <c r="H400"/>
      <c r="I400" s="307"/>
      <c r="K400"/>
      <c r="N400"/>
      <c r="O400"/>
      <c r="P400"/>
    </row>
    <row r="401" spans="2:16" ht="15" hidden="1" customHeight="1" x14ac:dyDescent="0.25">
      <c r="B401"/>
      <c r="D401"/>
      <c r="E401"/>
      <c r="F401"/>
      <c r="G401"/>
      <c r="H401"/>
      <c r="I401" s="307"/>
      <c r="K401"/>
      <c r="N401"/>
      <c r="O401"/>
      <c r="P401"/>
    </row>
    <row r="402" spans="2:16" ht="15" hidden="1" customHeight="1" x14ac:dyDescent="0.25">
      <c r="B402"/>
      <c r="D402"/>
      <c r="E402"/>
      <c r="F402"/>
      <c r="G402"/>
      <c r="H402"/>
      <c r="I402" s="307"/>
      <c r="K402"/>
      <c r="N402"/>
      <c r="O402"/>
      <c r="P402"/>
    </row>
    <row r="403" spans="2:16" ht="15" customHeight="1" x14ac:dyDescent="0.25"/>
    <row r="404" spans="2:16" ht="15" customHeight="1" x14ac:dyDescent="0.25"/>
    <row r="405" spans="2:16" ht="15" customHeight="1" x14ac:dyDescent="0.25"/>
    <row r="406" spans="2:16" ht="15" customHeight="1" x14ac:dyDescent="0.25"/>
    <row r="407" spans="2:16" ht="15" customHeight="1" x14ac:dyDescent="0.25"/>
    <row r="408" spans="2:16" ht="15" customHeight="1" x14ac:dyDescent="0.25"/>
    <row r="409" spans="2:16" ht="15" customHeight="1" x14ac:dyDescent="0.25"/>
    <row r="410" spans="2:16" ht="15" customHeight="1" x14ac:dyDescent="0.25"/>
    <row r="411" spans="2:16" ht="15" customHeight="1" x14ac:dyDescent="0.25"/>
  </sheetData>
  <mergeCells count="26">
    <mergeCell ref="A1:P1"/>
    <mergeCell ref="A2:P2"/>
    <mergeCell ref="A3:P3"/>
    <mergeCell ref="A4:P4"/>
    <mergeCell ref="B5:H5"/>
    <mergeCell ref="J5:P5"/>
    <mergeCell ref="A10:P10"/>
    <mergeCell ref="B11:H11"/>
    <mergeCell ref="J11:P11"/>
    <mergeCell ref="A48:P48"/>
    <mergeCell ref="B49:H49"/>
    <mergeCell ref="J49:P49"/>
    <mergeCell ref="A54:P54"/>
    <mergeCell ref="B55:H55"/>
    <mergeCell ref="J55:P55"/>
    <mergeCell ref="A60:P60"/>
    <mergeCell ref="B61:H61"/>
    <mergeCell ref="J61:P61"/>
    <mergeCell ref="B375:H375"/>
    <mergeCell ref="B390:H390"/>
    <mergeCell ref="A98:P98"/>
    <mergeCell ref="B99:H99"/>
    <mergeCell ref="J99:P99"/>
    <mergeCell ref="A104:P104"/>
    <mergeCell ref="B346:H346"/>
    <mergeCell ref="B361:H36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82f571-e864-4b98-84bd-930f661ed42a">
      <Terms xmlns="http://schemas.microsoft.com/office/infopath/2007/PartnerControls"/>
    </lcf76f155ced4ddcb4097134ff3c332f>
    <TaxCatchAll xmlns="8c9163ab-4d1c-46a7-8d61-b5cee27b74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69C42FB1FA284BA60CDF94DEB4DBF3" ma:contentTypeVersion="19" ma:contentTypeDescription="Crear nuevo documento." ma:contentTypeScope="" ma:versionID="ff8a3df7016eeaaea32c4c9bae7b660d">
  <xsd:schema xmlns:xsd="http://www.w3.org/2001/XMLSchema" xmlns:xs="http://www.w3.org/2001/XMLSchema" xmlns:p="http://schemas.microsoft.com/office/2006/metadata/properties" xmlns:ns2="9b82f571-e864-4b98-84bd-930f661ed42a" xmlns:ns3="8c9163ab-4d1c-46a7-8d61-b5cee27b7450" targetNamespace="http://schemas.microsoft.com/office/2006/metadata/properties" ma:root="true" ma:fieldsID="f153abb99b1b4c5397f3c78dffc41bf6" ns2:_="" ns3:_="">
    <xsd:import namespace="9b82f571-e864-4b98-84bd-930f661ed42a"/>
    <xsd:import namespace="8c9163ab-4d1c-46a7-8d61-b5cee27b7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2f571-e864-4b98-84bd-930f661ed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163ab-4d1c-46a7-8d61-b5cee27b7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db4f369-2d72-4174-95fe-41f9ef52a544}" ma:internalName="TaxCatchAll" ma:showField="CatchAllData" ma:web="8c9163ab-4d1c-46a7-8d61-b5cee27b7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3BC9BA-0895-45BC-8EB0-67B9597DA100}">
  <ds:schemaRefs>
    <ds:schemaRef ds:uri="http://schemas.microsoft.com/office/2006/metadata/properties"/>
    <ds:schemaRef ds:uri="http://schemas.microsoft.com/office/infopath/2007/PartnerControls"/>
    <ds:schemaRef ds:uri="9b82f571-e864-4b98-84bd-930f661ed42a"/>
    <ds:schemaRef ds:uri="8c9163ab-4d1c-46a7-8d61-b5cee27b7450"/>
  </ds:schemaRefs>
</ds:datastoreItem>
</file>

<file path=customXml/itemProps2.xml><?xml version="1.0" encoding="utf-8"?>
<ds:datastoreItem xmlns:ds="http://schemas.openxmlformats.org/officeDocument/2006/customXml" ds:itemID="{F3C5AF08-F897-4C1B-8903-E921BF3FDD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0A444-5E06-43EA-9DB3-A7C2BDE579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2f571-e864-4b98-84bd-930f661ed42a"/>
    <ds:schemaRef ds:uri="8c9163ab-4d1c-46a7-8d61-b5cee27b7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alojativos</vt:lpstr>
      <vt:lpstr>Pasajeros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Marjorie Pérez García</dc:creator>
  <cp:lastModifiedBy>Marjorie Pérez García</cp:lastModifiedBy>
  <dcterms:created xsi:type="dcterms:W3CDTF">2026-03-26T07:07:19Z</dcterms:created>
  <dcterms:modified xsi:type="dcterms:W3CDTF">2026-03-30T12:10:12Z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0x010100F969C42FB1FA284BA60CDF94DEB4DBF3</vt:lpwstr>
  </property>
</Properties>
</file>