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BOLETIN ESTADÍSTICO SPET/INDICADORES TURISTICOS TENERIFE (NEW)/2025/"/>
    </mc:Choice>
  </mc:AlternateContent>
  <xr:revisionPtr revIDLastSave="0" documentId="8_{80C9DDA3-893D-4B04-B0E5-862A7B3317E3}" xr6:coauthVersionLast="47" xr6:coauthVersionMax="47" xr10:uidLastSave="{00000000-0000-0000-0000-000000000000}"/>
  <bookViews>
    <workbookView xWindow="-120" yWindow="-120" windowWidth="29040" windowHeight="15720" xr2:uid="{72DCBA00-F1A7-4E8C-8789-FB3D8BCCD005}"/>
  </bookViews>
  <sheets>
    <sheet name="Indicadores alojativos" sheetId="1" r:id="rId1"/>
    <sheet name="Pasajer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9" i="2" l="1"/>
  <c r="B61" i="2"/>
  <c r="B55" i="2"/>
  <c r="B49" i="2"/>
  <c r="B11" i="2"/>
  <c r="E50" i="2"/>
  <c r="E12" i="2"/>
  <c r="D12" i="2"/>
  <c r="J6" i="2"/>
  <c r="I6" i="2"/>
  <c r="H6" i="2"/>
  <c r="G6" i="2"/>
  <c r="G12" i="2" s="1"/>
  <c r="F6" i="2"/>
  <c r="C56" i="2"/>
  <c r="B368" i="1"/>
  <c r="D136" i="1"/>
  <c r="E71" i="1"/>
  <c r="B56" i="1"/>
  <c r="J39" i="1" l="1"/>
  <c r="J49" i="1"/>
  <c r="J51" i="1"/>
  <c r="J31" i="1"/>
  <c r="J23" i="1"/>
  <c r="J35" i="1"/>
  <c r="J50" i="1"/>
  <c r="J43" i="1"/>
  <c r="J52" i="1"/>
  <c r="J47" i="1"/>
  <c r="G9" i="2"/>
  <c r="I9" i="2"/>
  <c r="F9" i="2"/>
  <c r="H9" i="2"/>
  <c r="J9" i="2"/>
  <c r="J7" i="2"/>
  <c r="H7" i="2"/>
  <c r="F7" i="2"/>
  <c r="I8" i="2"/>
  <c r="G8" i="2"/>
  <c r="H8" i="2"/>
  <c r="F8" i="2"/>
  <c r="J8" i="2"/>
  <c r="J71" i="1"/>
  <c r="D369" i="1"/>
  <c r="D325" i="1"/>
  <c r="D340" i="1"/>
  <c r="D354" i="1"/>
  <c r="D293" i="1"/>
  <c r="D278" i="1"/>
  <c r="D309" i="1"/>
  <c r="D248" i="1"/>
  <c r="D262" i="1"/>
  <c r="D152" i="1"/>
  <c r="D187" i="1"/>
  <c r="D232" i="1"/>
  <c r="D217" i="1"/>
  <c r="D71" i="1"/>
  <c r="D57" i="1"/>
  <c r="D122" i="1"/>
  <c r="D87" i="1"/>
  <c r="D201" i="1"/>
  <c r="B21" i="1"/>
  <c r="E340" i="1"/>
  <c r="E309" i="1"/>
  <c r="E354" i="1"/>
  <c r="E369" i="1"/>
  <c r="E278" i="1"/>
  <c r="E325" i="1"/>
  <c r="E248" i="1"/>
  <c r="E262" i="1"/>
  <c r="E293" i="1"/>
  <c r="E232" i="1"/>
  <c r="F152" i="1"/>
  <c r="F187" i="1"/>
  <c r="E217" i="1"/>
  <c r="E201" i="1"/>
  <c r="F136" i="1"/>
  <c r="E122" i="1"/>
  <c r="E87" i="1"/>
  <c r="B57" i="1"/>
  <c r="F6" i="1"/>
  <c r="B22" i="1"/>
  <c r="E57" i="1"/>
  <c r="G6" i="1"/>
  <c r="C22" i="1"/>
  <c r="B308" i="1"/>
  <c r="B292" i="1"/>
  <c r="B277" i="1"/>
  <c r="B231" i="1"/>
  <c r="B261" i="1"/>
  <c r="B247" i="1"/>
  <c r="B216" i="1"/>
  <c r="B135" i="1"/>
  <c r="B200" i="1"/>
  <c r="B186" i="1"/>
  <c r="B86" i="1"/>
  <c r="B151" i="1"/>
  <c r="B121" i="1"/>
  <c r="B70" i="1"/>
  <c r="H6" i="1"/>
  <c r="D22" i="1"/>
  <c r="C369" i="1"/>
  <c r="C354" i="1"/>
  <c r="C325" i="1"/>
  <c r="C340" i="1"/>
  <c r="C293" i="1"/>
  <c r="C278" i="1"/>
  <c r="C309" i="1"/>
  <c r="C248" i="1"/>
  <c r="C262" i="1"/>
  <c r="C201" i="1"/>
  <c r="C136" i="1"/>
  <c r="I136" i="1" s="1"/>
  <c r="C187" i="1"/>
  <c r="C232" i="1"/>
  <c r="C217" i="1"/>
  <c r="C71" i="1"/>
  <c r="C57" i="1"/>
  <c r="C122" i="1"/>
  <c r="C87" i="1"/>
  <c r="I6" i="1"/>
  <c r="E22" i="1"/>
  <c r="C152" i="1"/>
  <c r="B340" i="1"/>
  <c r="B369" i="1"/>
  <c r="B354" i="1"/>
  <c r="B325" i="1"/>
  <c r="B293" i="1"/>
  <c r="B309" i="1"/>
  <c r="B232" i="1"/>
  <c r="B248" i="1"/>
  <c r="B278" i="1"/>
  <c r="B262" i="1"/>
  <c r="B122" i="1"/>
  <c r="B201" i="1"/>
  <c r="B136" i="1"/>
  <c r="B152" i="1"/>
  <c r="B187" i="1"/>
  <c r="B71" i="1"/>
  <c r="B217" i="1"/>
  <c r="B87" i="1"/>
  <c r="J6" i="1"/>
  <c r="B353" i="1"/>
  <c r="B339" i="1"/>
  <c r="J12" i="2"/>
  <c r="H12" i="2"/>
  <c r="F12" i="2"/>
  <c r="G100" i="2"/>
  <c r="G62" i="2"/>
  <c r="G56" i="2"/>
  <c r="G50" i="2"/>
  <c r="I56" i="2"/>
  <c r="I50" i="2"/>
  <c r="I100" i="2"/>
  <c r="I62" i="2"/>
  <c r="I12" i="2"/>
  <c r="B100" i="2"/>
  <c r="B56" i="2"/>
  <c r="B50" i="2"/>
  <c r="B62" i="2"/>
  <c r="B12" i="2"/>
  <c r="J50" i="2"/>
  <c r="H50" i="2"/>
  <c r="C100" i="2"/>
  <c r="C50" i="2"/>
  <c r="C62" i="2"/>
  <c r="D50" i="2"/>
  <c r="D62" i="2"/>
  <c r="D100" i="2"/>
  <c r="D56" i="2"/>
  <c r="E100" i="2"/>
  <c r="E62" i="2"/>
  <c r="E56" i="2"/>
  <c r="C12" i="2"/>
  <c r="G187" i="1" l="1"/>
  <c r="G152" i="1"/>
  <c r="J19" i="2"/>
  <c r="H19" i="2"/>
  <c r="F19" i="2"/>
  <c r="B144" i="1"/>
  <c r="G37" i="1"/>
  <c r="I37" i="1"/>
  <c r="J51" i="2"/>
  <c r="E47" i="2"/>
  <c r="H17" i="2"/>
  <c r="F17" i="2"/>
  <c r="J17" i="2"/>
  <c r="J41" i="2"/>
  <c r="H41" i="2"/>
  <c r="F41" i="2"/>
  <c r="H35" i="2"/>
  <c r="F35" i="2"/>
  <c r="J35" i="2"/>
  <c r="J15" i="2"/>
  <c r="H15" i="2"/>
  <c r="F15" i="2"/>
  <c r="F40" i="2"/>
  <c r="J40" i="2"/>
  <c r="H40" i="2"/>
  <c r="J62" i="1"/>
  <c r="H62" i="1"/>
  <c r="F62" i="1"/>
  <c r="I50" i="1"/>
  <c r="G50" i="1"/>
  <c r="F50" i="1"/>
  <c r="H50" i="1"/>
  <c r="B164" i="1"/>
  <c r="B143" i="1"/>
  <c r="B181" i="1"/>
  <c r="B140" i="1"/>
  <c r="B178" i="1"/>
  <c r="B175" i="1"/>
  <c r="C138" i="1"/>
  <c r="C176" i="1"/>
  <c r="C147" i="1"/>
  <c r="C190" i="1"/>
  <c r="C154" i="1"/>
  <c r="G34" i="1"/>
  <c r="I34" i="1"/>
  <c r="G45" i="1"/>
  <c r="I45" i="1"/>
  <c r="F182" i="1"/>
  <c r="J117" i="1"/>
  <c r="H117" i="1"/>
  <c r="F117" i="1"/>
  <c r="F163" i="1"/>
  <c r="J98" i="1"/>
  <c r="H98" i="1"/>
  <c r="F98" i="1"/>
  <c r="H302" i="1"/>
  <c r="F302" i="1"/>
  <c r="D167" i="1"/>
  <c r="I102" i="1"/>
  <c r="G102" i="1"/>
  <c r="D173" i="1"/>
  <c r="I108" i="1"/>
  <c r="G108" i="1"/>
  <c r="I129" i="1"/>
  <c r="G129" i="1"/>
  <c r="D194" i="1"/>
  <c r="I258" i="1"/>
  <c r="G258" i="1"/>
  <c r="B137" i="1"/>
  <c r="C153" i="1"/>
  <c r="F138" i="1"/>
  <c r="H73" i="1"/>
  <c r="F73" i="1"/>
  <c r="J73" i="1"/>
  <c r="J52" i="2"/>
  <c r="J16" i="2"/>
  <c r="H16" i="2"/>
  <c r="F16" i="2"/>
  <c r="H25" i="2"/>
  <c r="F25" i="2"/>
  <c r="J25" i="2"/>
  <c r="F14" i="2"/>
  <c r="J14" i="2"/>
  <c r="H14" i="2"/>
  <c r="J27" i="2"/>
  <c r="H27" i="2"/>
  <c r="F27" i="2"/>
  <c r="F53" i="1"/>
  <c r="J53" i="1"/>
  <c r="H53" i="1"/>
  <c r="I43" i="1"/>
  <c r="G43" i="1"/>
  <c r="H43" i="1"/>
  <c r="F43" i="1"/>
  <c r="I35" i="1"/>
  <c r="G35" i="1"/>
  <c r="H35" i="1"/>
  <c r="F35" i="1"/>
  <c r="I23" i="1"/>
  <c r="G23" i="1"/>
  <c r="F23" i="1"/>
  <c r="H23" i="1"/>
  <c r="I13" i="1"/>
  <c r="G13" i="1"/>
  <c r="H13" i="1"/>
  <c r="F13" i="1"/>
  <c r="B172" i="1"/>
  <c r="B153" i="1"/>
  <c r="B192" i="1"/>
  <c r="B148" i="1"/>
  <c r="B183" i="1"/>
  <c r="B141" i="1"/>
  <c r="B194" i="1"/>
  <c r="C146" i="1"/>
  <c r="C161" i="1"/>
  <c r="C196" i="1"/>
  <c r="C170" i="1"/>
  <c r="C189" i="1"/>
  <c r="J59" i="1"/>
  <c r="H59" i="1"/>
  <c r="F59" i="1"/>
  <c r="H15" i="1"/>
  <c r="F15" i="1"/>
  <c r="J15" i="1"/>
  <c r="D54" i="1"/>
  <c r="G29" i="1"/>
  <c r="I29" i="1"/>
  <c r="H131" i="1"/>
  <c r="F196" i="1"/>
  <c r="J131" i="1"/>
  <c r="F131" i="1"/>
  <c r="H256" i="1"/>
  <c r="F256" i="1"/>
  <c r="J256" i="1"/>
  <c r="G60" i="1"/>
  <c r="I60" i="1"/>
  <c r="I297" i="1"/>
  <c r="G297" i="1"/>
  <c r="H21" i="2"/>
  <c r="F21" i="2"/>
  <c r="J21" i="2"/>
  <c r="B190" i="1"/>
  <c r="C162" i="1"/>
  <c r="G267" i="1"/>
  <c r="I267" i="1"/>
  <c r="J20" i="2"/>
  <c r="H20" i="2"/>
  <c r="F20" i="2"/>
  <c r="H29" i="2"/>
  <c r="F29" i="2"/>
  <c r="J29" i="2"/>
  <c r="F18" i="2"/>
  <c r="J18" i="2"/>
  <c r="H18" i="2"/>
  <c r="J31" i="2"/>
  <c r="H31" i="2"/>
  <c r="F31" i="2"/>
  <c r="B138" i="1"/>
  <c r="B176" i="1"/>
  <c r="B161" i="1"/>
  <c r="B154" i="1"/>
  <c r="B189" i="1"/>
  <c r="B145" i="1"/>
  <c r="B196" i="1"/>
  <c r="F166" i="1"/>
  <c r="J101" i="1"/>
  <c r="H101" i="1"/>
  <c r="F101" i="1"/>
  <c r="F46" i="1"/>
  <c r="J46" i="1"/>
  <c r="H46" i="1"/>
  <c r="F38" i="1"/>
  <c r="J38" i="1"/>
  <c r="H38" i="1"/>
  <c r="F30" i="1"/>
  <c r="J30" i="1"/>
  <c r="H30" i="1"/>
  <c r="F16" i="1"/>
  <c r="J16" i="1"/>
  <c r="H16" i="1"/>
  <c r="F8" i="1"/>
  <c r="J8" i="1"/>
  <c r="H8" i="1"/>
  <c r="C165" i="1"/>
  <c r="C174" i="1"/>
  <c r="C197" i="1"/>
  <c r="H45" i="1"/>
  <c r="F45" i="1"/>
  <c r="J45" i="1"/>
  <c r="F176" i="1"/>
  <c r="H111" i="1"/>
  <c r="F111" i="1"/>
  <c r="J111" i="1"/>
  <c r="I44" i="1"/>
  <c r="G44" i="1"/>
  <c r="D170" i="1"/>
  <c r="I170" i="1" s="1"/>
  <c r="I105" i="1"/>
  <c r="G105" i="1"/>
  <c r="F36" i="2"/>
  <c r="H36" i="2"/>
  <c r="J36" i="2"/>
  <c r="B168" i="1"/>
  <c r="B179" i="1"/>
  <c r="C142" i="1"/>
  <c r="D47" i="2"/>
  <c r="I7" i="2"/>
  <c r="G7" i="2"/>
  <c r="D23" i="2"/>
  <c r="J53" i="2"/>
  <c r="E23" i="2"/>
  <c r="J24" i="2"/>
  <c r="H24" i="2"/>
  <c r="F24" i="2"/>
  <c r="H33" i="2"/>
  <c r="F33" i="2"/>
  <c r="J33" i="2"/>
  <c r="F22" i="2"/>
  <c r="J22" i="2"/>
  <c r="H22" i="2"/>
  <c r="J38" i="2"/>
  <c r="H38" i="2"/>
  <c r="F38" i="2"/>
  <c r="F170" i="1"/>
  <c r="G170" i="1" s="1"/>
  <c r="J105" i="1"/>
  <c r="H105" i="1"/>
  <c r="F105" i="1"/>
  <c r="I52" i="1"/>
  <c r="G52" i="1"/>
  <c r="F52" i="1"/>
  <c r="H52" i="1"/>
  <c r="I48" i="1"/>
  <c r="G48" i="1"/>
  <c r="B142" i="1"/>
  <c r="B180" i="1"/>
  <c r="B165" i="1"/>
  <c r="B68" i="1"/>
  <c r="B162" i="1"/>
  <c r="B159" i="1"/>
  <c r="B119" i="1"/>
  <c r="B191" i="1"/>
  <c r="C160" i="1"/>
  <c r="C169" i="1"/>
  <c r="C182" i="1"/>
  <c r="G12" i="1"/>
  <c r="I12" i="1"/>
  <c r="H7" i="1"/>
  <c r="F7" i="1"/>
  <c r="J7" i="1"/>
  <c r="J13" i="1"/>
  <c r="J17" i="1"/>
  <c r="J9" i="1"/>
  <c r="H301" i="1"/>
  <c r="F301" i="1"/>
  <c r="F311" i="1"/>
  <c r="H311" i="1"/>
  <c r="I36" i="1"/>
  <c r="G36" i="1"/>
  <c r="D168" i="1"/>
  <c r="G103" i="1"/>
  <c r="I103" i="1"/>
  <c r="I239" i="1"/>
  <c r="G239" i="1"/>
  <c r="G320" i="1"/>
  <c r="I320" i="1"/>
  <c r="J45" i="2"/>
  <c r="H45" i="2"/>
  <c r="F45" i="2"/>
  <c r="B147" i="1"/>
  <c r="C180" i="1"/>
  <c r="J28" i="2"/>
  <c r="H28" i="2"/>
  <c r="F28" i="2"/>
  <c r="J42" i="2"/>
  <c r="H42" i="2"/>
  <c r="F42" i="2"/>
  <c r="F26" i="2"/>
  <c r="J26" i="2"/>
  <c r="H26" i="2"/>
  <c r="J46" i="2"/>
  <c r="H46" i="2"/>
  <c r="F46" i="2"/>
  <c r="B146" i="1"/>
  <c r="B169" i="1"/>
  <c r="B166" i="1"/>
  <c r="B163" i="1"/>
  <c r="B197" i="1"/>
  <c r="B195" i="1"/>
  <c r="C119" i="1"/>
  <c r="C159" i="1"/>
  <c r="C188" i="1"/>
  <c r="C133" i="1"/>
  <c r="C164" i="1"/>
  <c r="C173" i="1"/>
  <c r="C183" i="1"/>
  <c r="H37" i="1"/>
  <c r="F37" i="1"/>
  <c r="J37" i="1"/>
  <c r="G11" i="1"/>
  <c r="I11" i="1"/>
  <c r="F82" i="1"/>
  <c r="J82" i="1"/>
  <c r="F147" i="1"/>
  <c r="H82" i="1"/>
  <c r="H273" i="1"/>
  <c r="F273" i="1"/>
  <c r="F319" i="1"/>
  <c r="H319" i="1"/>
  <c r="I24" i="1"/>
  <c r="G24" i="1"/>
  <c r="C192" i="1"/>
  <c r="H13" i="2"/>
  <c r="F13" i="2"/>
  <c r="J13" i="2"/>
  <c r="J32" i="2"/>
  <c r="H32" i="2"/>
  <c r="F32" i="2"/>
  <c r="F30" i="2"/>
  <c r="J30" i="2"/>
  <c r="H30" i="2"/>
  <c r="H39" i="2"/>
  <c r="F39" i="2"/>
  <c r="J39" i="2"/>
  <c r="C163" i="1"/>
  <c r="I51" i="1"/>
  <c r="G51" i="1"/>
  <c r="H51" i="1"/>
  <c r="F51" i="1"/>
  <c r="I47" i="1"/>
  <c r="G47" i="1"/>
  <c r="H47" i="1"/>
  <c r="F47" i="1"/>
  <c r="I39" i="1"/>
  <c r="G39" i="1"/>
  <c r="F39" i="1"/>
  <c r="H39" i="1"/>
  <c r="I31" i="1"/>
  <c r="G31" i="1"/>
  <c r="F31" i="1"/>
  <c r="H31" i="1"/>
  <c r="I17" i="1"/>
  <c r="G17" i="1"/>
  <c r="H17" i="1"/>
  <c r="F17" i="1"/>
  <c r="I9" i="1"/>
  <c r="G9" i="1"/>
  <c r="F9" i="1"/>
  <c r="H9" i="1"/>
  <c r="B173" i="1"/>
  <c r="B170" i="1"/>
  <c r="B167" i="1"/>
  <c r="C167" i="1"/>
  <c r="C191" i="1"/>
  <c r="C168" i="1"/>
  <c r="C139" i="1"/>
  <c r="C177" i="1"/>
  <c r="C144" i="1"/>
  <c r="C195" i="1"/>
  <c r="G42" i="1"/>
  <c r="I42" i="1"/>
  <c r="F148" i="1"/>
  <c r="J83" i="1"/>
  <c r="H83" i="1"/>
  <c r="F83" i="1"/>
  <c r="J18" i="1"/>
  <c r="H18" i="1"/>
  <c r="F18" i="1"/>
  <c r="J130" i="1"/>
  <c r="F195" i="1"/>
  <c r="F130" i="1"/>
  <c r="H130" i="1"/>
  <c r="F44" i="2"/>
  <c r="J44" i="2"/>
  <c r="H44" i="2"/>
  <c r="B182" i="1"/>
  <c r="I66" i="1"/>
  <c r="G66" i="1"/>
  <c r="H66" i="1"/>
  <c r="F66" i="1"/>
  <c r="J37" i="2"/>
  <c r="H37" i="2"/>
  <c r="F37" i="2"/>
  <c r="J34" i="2"/>
  <c r="H34" i="2"/>
  <c r="F34" i="2"/>
  <c r="H43" i="2"/>
  <c r="F43" i="2"/>
  <c r="J43" i="2"/>
  <c r="B160" i="1"/>
  <c r="B139" i="1"/>
  <c r="B177" i="1"/>
  <c r="B174" i="1"/>
  <c r="B171" i="1"/>
  <c r="F42" i="1"/>
  <c r="J42" i="1"/>
  <c r="H42" i="1"/>
  <c r="F34" i="1"/>
  <c r="J34" i="1"/>
  <c r="H34" i="1"/>
  <c r="F12" i="1"/>
  <c r="J12" i="1"/>
  <c r="H12" i="1"/>
  <c r="C172" i="1"/>
  <c r="C143" i="1"/>
  <c r="C181" i="1"/>
  <c r="C148" i="1"/>
  <c r="F124" i="1"/>
  <c r="F189" i="1"/>
  <c r="J124" i="1"/>
  <c r="H124" i="1"/>
  <c r="E54" i="1"/>
  <c r="H29" i="1"/>
  <c r="F29" i="1"/>
  <c r="J29" i="1"/>
  <c r="H255" i="1"/>
  <c r="F255" i="1"/>
  <c r="J255" i="1"/>
  <c r="F282" i="1"/>
  <c r="H282" i="1"/>
  <c r="I65" i="1"/>
  <c r="G65" i="1"/>
  <c r="I284" i="1"/>
  <c r="G284" i="1"/>
  <c r="C166" i="1"/>
  <c r="C194" i="1"/>
  <c r="F154" i="1"/>
  <c r="J89" i="1"/>
  <c r="H89" i="1"/>
  <c r="F89" i="1"/>
  <c r="B188" i="1"/>
  <c r="B133" i="1"/>
  <c r="J10" i="1"/>
  <c r="H10" i="1"/>
  <c r="F10" i="1"/>
  <c r="F159" i="1"/>
  <c r="J94" i="1"/>
  <c r="E119" i="1"/>
  <c r="H94" i="1"/>
  <c r="F94" i="1"/>
  <c r="H64" i="1"/>
  <c r="F64" i="1"/>
  <c r="J64" i="1"/>
  <c r="F172" i="1"/>
  <c r="H107" i="1"/>
  <c r="F107" i="1"/>
  <c r="J107" i="1"/>
  <c r="F78" i="1"/>
  <c r="F143" i="1"/>
  <c r="J78" i="1"/>
  <c r="H78" i="1"/>
  <c r="F181" i="1"/>
  <c r="F116" i="1"/>
  <c r="J116" i="1"/>
  <c r="H116" i="1"/>
  <c r="H127" i="1"/>
  <c r="F192" i="1"/>
  <c r="F127" i="1"/>
  <c r="J127" i="1"/>
  <c r="F132" i="1"/>
  <c r="F197" i="1"/>
  <c r="J132" i="1"/>
  <c r="H132" i="1"/>
  <c r="J254" i="1"/>
  <c r="H254" i="1"/>
  <c r="F254" i="1"/>
  <c r="H251" i="1"/>
  <c r="F251" i="1"/>
  <c r="J251" i="1"/>
  <c r="F252" i="1"/>
  <c r="J252" i="1"/>
  <c r="H252" i="1"/>
  <c r="H272" i="1"/>
  <c r="F272" i="1"/>
  <c r="F281" i="1"/>
  <c r="H281" i="1"/>
  <c r="F289" i="1"/>
  <c r="H289" i="1"/>
  <c r="F310" i="1"/>
  <c r="H310" i="1"/>
  <c r="F318" i="1"/>
  <c r="H318" i="1"/>
  <c r="F140" i="1"/>
  <c r="J75" i="1"/>
  <c r="H75" i="1"/>
  <c r="F75" i="1"/>
  <c r="I10" i="1"/>
  <c r="G10" i="1"/>
  <c r="D163" i="1"/>
  <c r="I98" i="1"/>
  <c r="G98" i="1"/>
  <c r="I126" i="1"/>
  <c r="D191" i="1"/>
  <c r="I191" i="1" s="1"/>
  <c r="G126" i="1"/>
  <c r="D164" i="1"/>
  <c r="I164" i="1" s="1"/>
  <c r="G99" i="1"/>
  <c r="I99" i="1"/>
  <c r="I61" i="1"/>
  <c r="G61" i="1"/>
  <c r="D169" i="1"/>
  <c r="I169" i="1" s="1"/>
  <c r="I104" i="1"/>
  <c r="G104" i="1"/>
  <c r="I62" i="1"/>
  <c r="G62" i="1"/>
  <c r="D166" i="1"/>
  <c r="I166" i="1" s="1"/>
  <c r="I101" i="1"/>
  <c r="G101" i="1"/>
  <c r="G268" i="1"/>
  <c r="I268" i="1"/>
  <c r="I125" i="1"/>
  <c r="G125" i="1"/>
  <c r="D190" i="1"/>
  <c r="I190" i="1" s="1"/>
  <c r="G265" i="1"/>
  <c r="I265" i="1"/>
  <c r="G266" i="1"/>
  <c r="I266" i="1"/>
  <c r="I242" i="1"/>
  <c r="G242" i="1"/>
  <c r="I235" i="1"/>
  <c r="G235" i="1"/>
  <c r="I300" i="1"/>
  <c r="G300" i="1"/>
  <c r="I283" i="1"/>
  <c r="G283" i="1"/>
  <c r="I304" i="1"/>
  <c r="G304" i="1"/>
  <c r="I296" i="1"/>
  <c r="G296" i="1"/>
  <c r="G319" i="1"/>
  <c r="I319" i="1"/>
  <c r="F167" i="1"/>
  <c r="G167" i="1" s="1"/>
  <c r="J102" i="1"/>
  <c r="H102" i="1"/>
  <c r="F102" i="1"/>
  <c r="F142" i="1"/>
  <c r="H77" i="1"/>
  <c r="F77" i="1"/>
  <c r="J77" i="1"/>
  <c r="F180" i="1"/>
  <c r="H115" i="1"/>
  <c r="F115" i="1"/>
  <c r="J115" i="1"/>
  <c r="F153" i="1"/>
  <c r="F88" i="1"/>
  <c r="J88" i="1"/>
  <c r="H88" i="1"/>
  <c r="J113" i="1"/>
  <c r="J109" i="1"/>
  <c r="J239" i="1"/>
  <c r="H239" i="1"/>
  <c r="F239" i="1"/>
  <c r="H264" i="1"/>
  <c r="F264" i="1"/>
  <c r="F295" i="1"/>
  <c r="H295" i="1"/>
  <c r="H266" i="1"/>
  <c r="F266" i="1"/>
  <c r="F294" i="1"/>
  <c r="H294" i="1"/>
  <c r="H303" i="1"/>
  <c r="F303" i="1"/>
  <c r="H274" i="1"/>
  <c r="F274" i="1"/>
  <c r="F283" i="1"/>
  <c r="H283" i="1"/>
  <c r="H304" i="1"/>
  <c r="F304" i="1"/>
  <c r="F312" i="1"/>
  <c r="H312" i="1"/>
  <c r="F320" i="1"/>
  <c r="H320" i="1"/>
  <c r="I63" i="1"/>
  <c r="G63" i="1"/>
  <c r="D171" i="1"/>
  <c r="I106" i="1"/>
  <c r="G106" i="1"/>
  <c r="G64" i="1"/>
  <c r="I64" i="1"/>
  <c r="D172" i="1"/>
  <c r="I172" i="1" s="1"/>
  <c r="G107" i="1"/>
  <c r="I107" i="1"/>
  <c r="D139" i="1"/>
  <c r="I74" i="1"/>
  <c r="G74" i="1"/>
  <c r="D177" i="1"/>
  <c r="I112" i="1"/>
  <c r="G112" i="1"/>
  <c r="D174" i="1"/>
  <c r="I109" i="1"/>
  <c r="G109" i="1"/>
  <c r="H109" i="1"/>
  <c r="F109" i="1"/>
  <c r="G131" i="1"/>
  <c r="I131" i="1"/>
  <c r="D196" i="1"/>
  <c r="I236" i="1"/>
  <c r="G236" i="1"/>
  <c r="G271" i="1"/>
  <c r="I271" i="1"/>
  <c r="G270" i="1"/>
  <c r="I270" i="1"/>
  <c r="I252" i="1"/>
  <c r="G252" i="1"/>
  <c r="I243" i="1"/>
  <c r="G243" i="1"/>
  <c r="G313" i="1"/>
  <c r="I313" i="1"/>
  <c r="I285" i="1"/>
  <c r="G285" i="1"/>
  <c r="I299" i="1"/>
  <c r="G299" i="1"/>
  <c r="I298" i="1"/>
  <c r="G298" i="1"/>
  <c r="C140" i="1"/>
  <c r="C178" i="1"/>
  <c r="C193" i="1"/>
  <c r="J58" i="1"/>
  <c r="E68" i="1"/>
  <c r="H58" i="1"/>
  <c r="F58" i="1"/>
  <c r="J66" i="1"/>
  <c r="G8" i="1"/>
  <c r="I8" i="1"/>
  <c r="C141" i="1"/>
  <c r="G7" i="1"/>
  <c r="I7" i="1"/>
  <c r="C175" i="1"/>
  <c r="J40" i="1"/>
  <c r="H40" i="1"/>
  <c r="F40" i="1"/>
  <c r="J32" i="1"/>
  <c r="H32" i="1"/>
  <c r="F32" i="1"/>
  <c r="C145" i="1"/>
  <c r="J63" i="1"/>
  <c r="H63" i="1"/>
  <c r="F63" i="1"/>
  <c r="F171" i="1"/>
  <c r="J106" i="1"/>
  <c r="H106" i="1"/>
  <c r="F106" i="1"/>
  <c r="F146" i="1"/>
  <c r="H81" i="1"/>
  <c r="F81" i="1"/>
  <c r="J81" i="1"/>
  <c r="F161" i="1"/>
  <c r="F96" i="1"/>
  <c r="J96" i="1"/>
  <c r="H96" i="1"/>
  <c r="J249" i="1"/>
  <c r="H249" i="1"/>
  <c r="F249" i="1"/>
  <c r="F297" i="1"/>
  <c r="H297" i="1"/>
  <c r="F296" i="1"/>
  <c r="H296" i="1"/>
  <c r="H267" i="1"/>
  <c r="F267" i="1"/>
  <c r="F257" i="1"/>
  <c r="J257" i="1"/>
  <c r="H257" i="1"/>
  <c r="F284" i="1"/>
  <c r="H284" i="1"/>
  <c r="H258" i="1"/>
  <c r="F258" i="1"/>
  <c r="J258" i="1"/>
  <c r="F313" i="1"/>
  <c r="H313" i="1"/>
  <c r="I67" i="1"/>
  <c r="G67" i="1"/>
  <c r="D175" i="1"/>
  <c r="I175" i="1" s="1"/>
  <c r="I110" i="1"/>
  <c r="G110" i="1"/>
  <c r="D138" i="1"/>
  <c r="G73" i="1"/>
  <c r="I73" i="1"/>
  <c r="D176" i="1"/>
  <c r="G111" i="1"/>
  <c r="I111" i="1"/>
  <c r="D143" i="1"/>
  <c r="I143" i="1" s="1"/>
  <c r="I78" i="1"/>
  <c r="G78" i="1"/>
  <c r="D181" i="1"/>
  <c r="I181" i="1" s="1"/>
  <c r="I116" i="1"/>
  <c r="G116" i="1"/>
  <c r="D140" i="1"/>
  <c r="I140" i="1" s="1"/>
  <c r="I75" i="1"/>
  <c r="G75" i="1"/>
  <c r="D178" i="1"/>
  <c r="I113" i="1"/>
  <c r="G113" i="1"/>
  <c r="H113" i="1"/>
  <c r="F113" i="1"/>
  <c r="I240" i="1"/>
  <c r="G240" i="1"/>
  <c r="G233" i="1"/>
  <c r="I233" i="1"/>
  <c r="G274" i="1"/>
  <c r="I274" i="1"/>
  <c r="I256" i="1"/>
  <c r="G256" i="1"/>
  <c r="I249" i="1"/>
  <c r="G249" i="1"/>
  <c r="I286" i="1"/>
  <c r="G286" i="1"/>
  <c r="G310" i="1"/>
  <c r="I310" i="1"/>
  <c r="I59" i="1"/>
  <c r="G59" i="1"/>
  <c r="H129" i="1"/>
  <c r="F194" i="1"/>
  <c r="G194" i="1" s="1"/>
  <c r="F129" i="1"/>
  <c r="J129" i="1"/>
  <c r="J67" i="1"/>
  <c r="H67" i="1"/>
  <c r="F67" i="1"/>
  <c r="F175" i="1"/>
  <c r="J110" i="1"/>
  <c r="H110" i="1"/>
  <c r="F110" i="1"/>
  <c r="F190" i="1"/>
  <c r="F125" i="1"/>
  <c r="J125" i="1"/>
  <c r="H125" i="1"/>
  <c r="F165" i="1"/>
  <c r="F100" i="1"/>
  <c r="J100" i="1"/>
  <c r="H100" i="1"/>
  <c r="J236" i="1"/>
  <c r="H236" i="1"/>
  <c r="F236" i="1"/>
  <c r="H265" i="1"/>
  <c r="F265" i="1"/>
  <c r="F234" i="1"/>
  <c r="J234" i="1"/>
  <c r="H234" i="1"/>
  <c r="F298" i="1"/>
  <c r="H298" i="1"/>
  <c r="H268" i="1"/>
  <c r="F268" i="1"/>
  <c r="F300" i="1"/>
  <c r="H300" i="1"/>
  <c r="F285" i="1"/>
  <c r="H285" i="1"/>
  <c r="H299" i="1"/>
  <c r="F299" i="1"/>
  <c r="F314" i="1"/>
  <c r="H314" i="1"/>
  <c r="I18" i="1"/>
  <c r="G18" i="1"/>
  <c r="D137" i="1"/>
  <c r="I72" i="1"/>
  <c r="G72" i="1"/>
  <c r="D179" i="1"/>
  <c r="I114" i="1"/>
  <c r="G114" i="1"/>
  <c r="G77" i="1"/>
  <c r="D142" i="1"/>
  <c r="I142" i="1" s="1"/>
  <c r="I77" i="1"/>
  <c r="D180" i="1"/>
  <c r="I180" i="1" s="1"/>
  <c r="G115" i="1"/>
  <c r="I115" i="1"/>
  <c r="D147" i="1"/>
  <c r="I147" i="1" s="1"/>
  <c r="I82" i="1"/>
  <c r="G82" i="1"/>
  <c r="G127" i="1"/>
  <c r="D192" i="1"/>
  <c r="I192" i="1" s="1"/>
  <c r="I127" i="1"/>
  <c r="I79" i="1"/>
  <c r="G79" i="1"/>
  <c r="D144" i="1"/>
  <c r="I144" i="1" s="1"/>
  <c r="D182" i="1"/>
  <c r="I182" i="1" s="1"/>
  <c r="I117" i="1"/>
  <c r="G117" i="1"/>
  <c r="I244" i="1"/>
  <c r="G244" i="1"/>
  <c r="G237" i="1"/>
  <c r="I237" i="1"/>
  <c r="I305" i="1"/>
  <c r="G305" i="1"/>
  <c r="I259" i="1"/>
  <c r="G259" i="1"/>
  <c r="I253" i="1"/>
  <c r="G253" i="1"/>
  <c r="I279" i="1"/>
  <c r="G279" i="1"/>
  <c r="I287" i="1"/>
  <c r="G287" i="1"/>
  <c r="G314" i="1"/>
  <c r="I314" i="1"/>
  <c r="G315" i="1"/>
  <c r="I315" i="1"/>
  <c r="I46" i="1"/>
  <c r="G46" i="1"/>
  <c r="G38" i="1"/>
  <c r="I38" i="1"/>
  <c r="I30" i="1"/>
  <c r="G30" i="1"/>
  <c r="G16" i="1"/>
  <c r="I16" i="1"/>
  <c r="C68" i="1"/>
  <c r="H11" i="1"/>
  <c r="F11" i="1"/>
  <c r="J11" i="1"/>
  <c r="G41" i="1"/>
  <c r="I41" i="1"/>
  <c r="G33" i="1"/>
  <c r="I33" i="1"/>
  <c r="F144" i="1"/>
  <c r="J79" i="1"/>
  <c r="H79" i="1"/>
  <c r="F79" i="1"/>
  <c r="C54" i="1"/>
  <c r="J14" i="1"/>
  <c r="H14" i="1"/>
  <c r="F14" i="1"/>
  <c r="J72" i="1"/>
  <c r="H72" i="1"/>
  <c r="F137" i="1"/>
  <c r="G137" i="1" s="1"/>
  <c r="F72" i="1"/>
  <c r="F179" i="1"/>
  <c r="G179" i="1" s="1"/>
  <c r="J114" i="1"/>
  <c r="H114" i="1"/>
  <c r="F114" i="1"/>
  <c r="F160" i="1"/>
  <c r="H95" i="1"/>
  <c r="F95" i="1"/>
  <c r="J95" i="1"/>
  <c r="F61" i="1"/>
  <c r="J61" i="1"/>
  <c r="H61" i="1"/>
  <c r="F169" i="1"/>
  <c r="G169" i="1" s="1"/>
  <c r="F104" i="1"/>
  <c r="J104" i="1"/>
  <c r="H104" i="1"/>
  <c r="J235" i="1"/>
  <c r="H235" i="1"/>
  <c r="F235" i="1"/>
  <c r="J243" i="1"/>
  <c r="H243" i="1"/>
  <c r="F243" i="1"/>
  <c r="J240" i="1"/>
  <c r="H240" i="1"/>
  <c r="F240" i="1"/>
  <c r="H233" i="1"/>
  <c r="F233" i="1"/>
  <c r="J233" i="1"/>
  <c r="F238" i="1"/>
  <c r="J238" i="1"/>
  <c r="H238" i="1"/>
  <c r="J259" i="1"/>
  <c r="H259" i="1"/>
  <c r="F259" i="1"/>
  <c r="H269" i="1"/>
  <c r="F269" i="1"/>
  <c r="F286" i="1"/>
  <c r="H286" i="1"/>
  <c r="F315" i="1"/>
  <c r="H315" i="1"/>
  <c r="F48" i="1"/>
  <c r="J48" i="1"/>
  <c r="H48" i="1"/>
  <c r="F178" i="1"/>
  <c r="G178" i="1" s="1"/>
  <c r="I40" i="1"/>
  <c r="G40" i="1"/>
  <c r="I32" i="1"/>
  <c r="G32" i="1"/>
  <c r="D141" i="1"/>
  <c r="I76" i="1"/>
  <c r="G76" i="1"/>
  <c r="D193" i="1"/>
  <c r="I128" i="1"/>
  <c r="G128" i="1"/>
  <c r="D146" i="1"/>
  <c r="I146" i="1" s="1"/>
  <c r="G81" i="1"/>
  <c r="I81" i="1"/>
  <c r="D153" i="1"/>
  <c r="I88" i="1"/>
  <c r="G88" i="1"/>
  <c r="I49" i="1"/>
  <c r="G49" i="1"/>
  <c r="H49" i="1"/>
  <c r="F49" i="1"/>
  <c r="D148" i="1"/>
  <c r="I83" i="1"/>
  <c r="G83" i="1"/>
  <c r="D183" i="1"/>
  <c r="I183" i="1" s="1"/>
  <c r="I118" i="1"/>
  <c r="G118" i="1"/>
  <c r="G272" i="1"/>
  <c r="I272" i="1"/>
  <c r="I250" i="1"/>
  <c r="G250" i="1"/>
  <c r="G241" i="1"/>
  <c r="I241" i="1"/>
  <c r="G311" i="1"/>
  <c r="I311" i="1"/>
  <c r="G263" i="1"/>
  <c r="I263" i="1"/>
  <c r="I301" i="1"/>
  <c r="G301" i="1"/>
  <c r="I280" i="1"/>
  <c r="G280" i="1"/>
  <c r="I288" i="1"/>
  <c r="G288" i="1"/>
  <c r="G316" i="1"/>
  <c r="I316" i="1"/>
  <c r="F162" i="1"/>
  <c r="J97" i="1"/>
  <c r="H97" i="1"/>
  <c r="F97" i="1"/>
  <c r="H41" i="1"/>
  <c r="F41" i="1"/>
  <c r="J41" i="1"/>
  <c r="H33" i="1"/>
  <c r="F33" i="1"/>
  <c r="J33" i="1"/>
  <c r="C179" i="1"/>
  <c r="F141" i="1"/>
  <c r="G141" i="1" s="1"/>
  <c r="J76" i="1"/>
  <c r="H76" i="1"/>
  <c r="F76" i="1"/>
  <c r="J126" i="1"/>
  <c r="F191" i="1"/>
  <c r="G191" i="1" s="1"/>
  <c r="H126" i="1"/>
  <c r="F126" i="1"/>
  <c r="F164" i="1"/>
  <c r="G164" i="1" s="1"/>
  <c r="H99" i="1"/>
  <c r="F99" i="1"/>
  <c r="J99" i="1"/>
  <c r="F65" i="1"/>
  <c r="J65" i="1"/>
  <c r="H65" i="1"/>
  <c r="F173" i="1"/>
  <c r="G173" i="1" s="1"/>
  <c r="F108" i="1"/>
  <c r="J108" i="1"/>
  <c r="H108" i="1"/>
  <c r="H118" i="1"/>
  <c r="F183" i="1"/>
  <c r="G183" i="1" s="1"/>
  <c r="J118" i="1"/>
  <c r="F118" i="1"/>
  <c r="J253" i="1"/>
  <c r="H253" i="1"/>
  <c r="F253" i="1"/>
  <c r="J244" i="1"/>
  <c r="H244" i="1"/>
  <c r="F244" i="1"/>
  <c r="H237" i="1"/>
  <c r="F237" i="1"/>
  <c r="J237" i="1"/>
  <c r="F242" i="1"/>
  <c r="J242" i="1"/>
  <c r="H242" i="1"/>
  <c r="H263" i="1"/>
  <c r="F263" i="1"/>
  <c r="H270" i="1"/>
  <c r="F270" i="1"/>
  <c r="F279" i="1"/>
  <c r="H279" i="1"/>
  <c r="F287" i="1"/>
  <c r="H287" i="1"/>
  <c r="F316" i="1"/>
  <c r="H316" i="1"/>
  <c r="C171" i="1"/>
  <c r="I14" i="1"/>
  <c r="G14" i="1"/>
  <c r="D145" i="1"/>
  <c r="I145" i="1" s="1"/>
  <c r="I80" i="1"/>
  <c r="G80" i="1"/>
  <c r="D197" i="1"/>
  <c r="I197" i="1" s="1"/>
  <c r="I132" i="1"/>
  <c r="G132" i="1"/>
  <c r="D161" i="1"/>
  <c r="I96" i="1"/>
  <c r="G96" i="1"/>
  <c r="I53" i="1"/>
  <c r="G53" i="1"/>
  <c r="D154" i="1"/>
  <c r="I89" i="1"/>
  <c r="G89" i="1"/>
  <c r="D189" i="1"/>
  <c r="I189" i="1" s="1"/>
  <c r="I124" i="1"/>
  <c r="G124" i="1"/>
  <c r="G264" i="1"/>
  <c r="I264" i="1"/>
  <c r="I254" i="1"/>
  <c r="G254" i="1"/>
  <c r="G251" i="1"/>
  <c r="I251" i="1"/>
  <c r="I234" i="1"/>
  <c r="G234" i="1"/>
  <c r="G269" i="1"/>
  <c r="I269" i="1"/>
  <c r="I303" i="1"/>
  <c r="G303" i="1"/>
  <c r="I281" i="1"/>
  <c r="G281" i="1"/>
  <c r="I289" i="1"/>
  <c r="G289" i="1"/>
  <c r="I294" i="1"/>
  <c r="G294" i="1"/>
  <c r="G317" i="1"/>
  <c r="I317" i="1"/>
  <c r="G15" i="1"/>
  <c r="I15" i="1"/>
  <c r="B193" i="1"/>
  <c r="C137" i="1"/>
  <c r="J44" i="1"/>
  <c r="H44" i="1"/>
  <c r="F44" i="1"/>
  <c r="F174" i="1"/>
  <c r="G174" i="1" s="1"/>
  <c r="J36" i="1"/>
  <c r="H36" i="1"/>
  <c r="F36" i="1"/>
  <c r="J24" i="1"/>
  <c r="H24" i="1"/>
  <c r="F24" i="1"/>
  <c r="J80" i="1"/>
  <c r="H80" i="1"/>
  <c r="F145" i="1"/>
  <c r="F80" i="1"/>
  <c r="H60" i="1"/>
  <c r="F60" i="1"/>
  <c r="J60" i="1"/>
  <c r="F168" i="1"/>
  <c r="G168" i="1" s="1"/>
  <c r="H103" i="1"/>
  <c r="F103" i="1"/>
  <c r="J103" i="1"/>
  <c r="F74" i="1"/>
  <c r="J74" i="1"/>
  <c r="F139" i="1"/>
  <c r="G139" i="1" s="1"/>
  <c r="H74" i="1"/>
  <c r="F177" i="1"/>
  <c r="G177" i="1" s="1"/>
  <c r="F112" i="1"/>
  <c r="J112" i="1"/>
  <c r="H112" i="1"/>
  <c r="H123" i="1"/>
  <c r="F188" i="1"/>
  <c r="J123" i="1"/>
  <c r="E133" i="1"/>
  <c r="F123" i="1"/>
  <c r="F128" i="1"/>
  <c r="F193" i="1"/>
  <c r="G193" i="1" s="1"/>
  <c r="J128" i="1"/>
  <c r="H128" i="1"/>
  <c r="J250" i="1"/>
  <c r="H250" i="1"/>
  <c r="F250" i="1"/>
  <c r="H241" i="1"/>
  <c r="F241" i="1"/>
  <c r="J241" i="1"/>
  <c r="H305" i="1"/>
  <c r="F305" i="1"/>
  <c r="H271" i="1"/>
  <c r="F271" i="1"/>
  <c r="F280" i="1"/>
  <c r="H280" i="1"/>
  <c r="F288" i="1"/>
  <c r="H288" i="1"/>
  <c r="F317" i="1"/>
  <c r="H317" i="1"/>
  <c r="B54" i="1"/>
  <c r="D159" i="1"/>
  <c r="I159" i="1" s="1"/>
  <c r="I94" i="1"/>
  <c r="D119" i="1"/>
  <c r="G94" i="1"/>
  <c r="D133" i="1"/>
  <c r="D188" i="1"/>
  <c r="I123" i="1"/>
  <c r="G123" i="1"/>
  <c r="D160" i="1"/>
  <c r="G95" i="1"/>
  <c r="I95" i="1"/>
  <c r="D165" i="1"/>
  <c r="I165" i="1" s="1"/>
  <c r="I100" i="1"/>
  <c r="G100" i="1"/>
  <c r="I58" i="1"/>
  <c r="D68" i="1"/>
  <c r="G58" i="1"/>
  <c r="D162" i="1"/>
  <c r="I162" i="1" s="1"/>
  <c r="I97" i="1"/>
  <c r="G97" i="1"/>
  <c r="I130" i="1"/>
  <c r="D195" i="1"/>
  <c r="I195" i="1" s="1"/>
  <c r="G130" i="1"/>
  <c r="G257" i="1"/>
  <c r="I257" i="1"/>
  <c r="G255" i="1"/>
  <c r="I255" i="1"/>
  <c r="I238" i="1"/>
  <c r="G238" i="1"/>
  <c r="G273" i="1"/>
  <c r="I273" i="1"/>
  <c r="G312" i="1"/>
  <c r="I312" i="1"/>
  <c r="I282" i="1"/>
  <c r="G282" i="1"/>
  <c r="I302" i="1"/>
  <c r="G302" i="1"/>
  <c r="I295" i="1"/>
  <c r="G295" i="1"/>
  <c r="G318" i="1"/>
  <c r="I318" i="1"/>
  <c r="H100" i="2"/>
  <c r="F100" i="2"/>
  <c r="J100" i="2"/>
  <c r="G22" i="1"/>
  <c r="I22" i="1"/>
  <c r="G262" i="1"/>
  <c r="I262" i="1"/>
  <c r="I248" i="1"/>
  <c r="G248" i="1"/>
  <c r="I217" i="1"/>
  <c r="G217" i="1"/>
  <c r="G309" i="1"/>
  <c r="I309" i="1"/>
  <c r="J56" i="2"/>
  <c r="H56" i="2"/>
  <c r="F56" i="2"/>
  <c r="F293" i="1"/>
  <c r="H293" i="1"/>
  <c r="H62" i="2"/>
  <c r="F62" i="2"/>
  <c r="J62" i="2"/>
  <c r="F50" i="2"/>
  <c r="F22" i="1"/>
  <c r="J22" i="1"/>
  <c r="H22" i="1"/>
  <c r="J325" i="1"/>
  <c r="F325" i="1"/>
  <c r="H325" i="1"/>
  <c r="I71" i="1"/>
  <c r="G71" i="1"/>
  <c r="I340" i="1"/>
  <c r="G340" i="1"/>
  <c r="J122" i="1"/>
  <c r="G136" i="1"/>
  <c r="H122" i="1"/>
  <c r="F122" i="1"/>
  <c r="H201" i="1"/>
  <c r="F201" i="1"/>
  <c r="J232" i="1"/>
  <c r="H232" i="1"/>
  <c r="F232" i="1"/>
  <c r="H262" i="1"/>
  <c r="F262" i="1"/>
  <c r="J340" i="1"/>
  <c r="F340" i="1"/>
  <c r="H340" i="1"/>
  <c r="I232" i="1"/>
  <c r="G232" i="1"/>
  <c r="I278" i="1"/>
  <c r="G278" i="1"/>
  <c r="G354" i="1"/>
  <c r="I354" i="1"/>
  <c r="I325" i="1"/>
  <c r="G325" i="1"/>
  <c r="H87" i="1"/>
  <c r="F87" i="1"/>
  <c r="J87" i="1"/>
  <c r="H217" i="1"/>
  <c r="F217" i="1"/>
  <c r="I187" i="1"/>
  <c r="I369" i="1"/>
  <c r="G369" i="1"/>
  <c r="F71" i="1"/>
  <c r="F278" i="1"/>
  <c r="H278" i="1"/>
  <c r="J369" i="1"/>
  <c r="H369" i="1"/>
  <c r="F369" i="1"/>
  <c r="G122" i="1"/>
  <c r="I122" i="1"/>
  <c r="I293" i="1"/>
  <c r="G293" i="1"/>
  <c r="H71" i="1"/>
  <c r="F57" i="1"/>
  <c r="J57" i="1"/>
  <c r="H57" i="1"/>
  <c r="H354" i="1"/>
  <c r="F354" i="1"/>
  <c r="J354" i="1"/>
  <c r="I201" i="1"/>
  <c r="G201" i="1"/>
  <c r="G87" i="1"/>
  <c r="I87" i="1"/>
  <c r="F248" i="1"/>
  <c r="J248" i="1"/>
  <c r="H248" i="1"/>
  <c r="F309" i="1"/>
  <c r="H309" i="1"/>
  <c r="I57" i="1"/>
  <c r="G57" i="1"/>
  <c r="I152" i="1"/>
  <c r="I196" i="1" l="1"/>
  <c r="I154" i="1"/>
  <c r="I138" i="1"/>
  <c r="G144" i="1"/>
  <c r="G190" i="1"/>
  <c r="I178" i="1"/>
  <c r="I177" i="1"/>
  <c r="I163" i="1"/>
  <c r="I160" i="1"/>
  <c r="I139" i="1"/>
  <c r="I161" i="1"/>
  <c r="I153" i="1"/>
  <c r="G175" i="1"/>
  <c r="I176" i="1"/>
  <c r="I193" i="1"/>
  <c r="I188" i="1"/>
  <c r="I148" i="1"/>
  <c r="I141" i="1"/>
  <c r="I174" i="1"/>
  <c r="J360" i="1"/>
  <c r="F360" i="1"/>
  <c r="H360" i="1"/>
  <c r="J377" i="1"/>
  <c r="H377" i="1"/>
  <c r="F377" i="1"/>
  <c r="H375" i="1"/>
  <c r="F375" i="1"/>
  <c r="J375" i="1"/>
  <c r="I378" i="1"/>
  <c r="G378" i="1"/>
  <c r="I373" i="1"/>
  <c r="G373" i="1"/>
  <c r="C27" i="1"/>
  <c r="G345" i="1"/>
  <c r="I345" i="1"/>
  <c r="I336" i="1"/>
  <c r="G336" i="1"/>
  <c r="I350" i="1"/>
  <c r="G350" i="1"/>
  <c r="G358" i="1"/>
  <c r="I358" i="1"/>
  <c r="H349" i="1"/>
  <c r="F349" i="1"/>
  <c r="J349" i="1"/>
  <c r="F342" i="1"/>
  <c r="J342" i="1"/>
  <c r="H342" i="1"/>
  <c r="F26" i="1"/>
  <c r="J26" i="1"/>
  <c r="H26" i="1"/>
  <c r="J69" i="2"/>
  <c r="H69" i="2"/>
  <c r="F69" i="2"/>
  <c r="H74" i="2"/>
  <c r="J74" i="2"/>
  <c r="F74" i="2"/>
  <c r="E73" i="2"/>
  <c r="F75" i="2"/>
  <c r="J75" i="2"/>
  <c r="H75" i="2"/>
  <c r="F76" i="2"/>
  <c r="J76" i="2"/>
  <c r="H76" i="2"/>
  <c r="J59" i="2"/>
  <c r="H59" i="2"/>
  <c r="F59" i="2"/>
  <c r="I59" i="2"/>
  <c r="G59" i="2"/>
  <c r="I65" i="2"/>
  <c r="G65" i="2"/>
  <c r="G83" i="2"/>
  <c r="I83" i="2"/>
  <c r="I94" i="2"/>
  <c r="G94" i="2"/>
  <c r="I92" i="2"/>
  <c r="G92" i="2"/>
  <c r="I103" i="2"/>
  <c r="G103" i="2"/>
  <c r="D158" i="1"/>
  <c r="I93" i="1"/>
  <c r="G93" i="1"/>
  <c r="G18" i="2"/>
  <c r="I18" i="2"/>
  <c r="G34" i="2"/>
  <c r="I34" i="2"/>
  <c r="G15" i="2"/>
  <c r="I15" i="2"/>
  <c r="C23" i="2"/>
  <c r="I23" i="2" s="1"/>
  <c r="I24" i="2"/>
  <c r="G24" i="2"/>
  <c r="J102" i="2"/>
  <c r="F102" i="2"/>
  <c r="H102" i="2"/>
  <c r="I210" i="1"/>
  <c r="H210" i="1"/>
  <c r="F210" i="1"/>
  <c r="G219" i="1"/>
  <c r="F221" i="1"/>
  <c r="I221" i="1"/>
  <c r="H221" i="1"/>
  <c r="G213" i="1"/>
  <c r="G209" i="1"/>
  <c r="G207" i="1"/>
  <c r="I211" i="1"/>
  <c r="H211" i="1"/>
  <c r="F211" i="1"/>
  <c r="H225" i="1"/>
  <c r="I225" i="1"/>
  <c r="F225" i="1"/>
  <c r="I213" i="1"/>
  <c r="H213" i="1"/>
  <c r="F213" i="1"/>
  <c r="I212" i="1"/>
  <c r="H212" i="1"/>
  <c r="F212" i="1"/>
  <c r="J364" i="1"/>
  <c r="F364" i="1"/>
  <c r="H364" i="1"/>
  <c r="F355" i="1"/>
  <c r="H355" i="1"/>
  <c r="J355" i="1"/>
  <c r="H379" i="1"/>
  <c r="F379" i="1"/>
  <c r="J379" i="1"/>
  <c r="I377" i="1"/>
  <c r="G377" i="1"/>
  <c r="I337" i="1"/>
  <c r="G337" i="1"/>
  <c r="I330" i="1"/>
  <c r="G330" i="1"/>
  <c r="G366" i="1"/>
  <c r="I366" i="1"/>
  <c r="G356" i="1"/>
  <c r="I356" i="1"/>
  <c r="B156" i="1"/>
  <c r="J329" i="1"/>
  <c r="H329" i="1"/>
  <c r="F329" i="1"/>
  <c r="J326" i="1"/>
  <c r="H326" i="1"/>
  <c r="F326" i="1"/>
  <c r="F328" i="1"/>
  <c r="J328" i="1"/>
  <c r="H328" i="1"/>
  <c r="F346" i="1"/>
  <c r="J346" i="1"/>
  <c r="H346" i="1"/>
  <c r="B47" i="2"/>
  <c r="J85" i="2"/>
  <c r="F85" i="2"/>
  <c r="H85" i="2"/>
  <c r="J78" i="2"/>
  <c r="H78" i="2"/>
  <c r="F78" i="2"/>
  <c r="H79" i="2"/>
  <c r="F79" i="2"/>
  <c r="J79" i="2"/>
  <c r="F80" i="2"/>
  <c r="H80" i="2"/>
  <c r="J80" i="2"/>
  <c r="I78" i="2"/>
  <c r="G78" i="2"/>
  <c r="I63" i="2"/>
  <c r="G63" i="2"/>
  <c r="I64" i="2"/>
  <c r="G64" i="2"/>
  <c r="I96" i="2"/>
  <c r="G96" i="2"/>
  <c r="G101" i="2"/>
  <c r="I28" i="1"/>
  <c r="G28" i="1"/>
  <c r="I13" i="2"/>
  <c r="G13" i="2"/>
  <c r="I35" i="2"/>
  <c r="G35" i="2"/>
  <c r="I19" i="2"/>
  <c r="G19" i="2"/>
  <c r="G28" i="2"/>
  <c r="I28" i="2"/>
  <c r="G212" i="1"/>
  <c r="G221" i="1"/>
  <c r="H226" i="1"/>
  <c r="I226" i="1"/>
  <c r="F226" i="1"/>
  <c r="H358" i="1"/>
  <c r="F358" i="1"/>
  <c r="J358" i="1"/>
  <c r="F359" i="1"/>
  <c r="H359" i="1"/>
  <c r="J359" i="1"/>
  <c r="H380" i="1"/>
  <c r="J380" i="1"/>
  <c r="F380" i="1"/>
  <c r="G371" i="1"/>
  <c r="I371" i="1"/>
  <c r="C155" i="1"/>
  <c r="C92" i="1"/>
  <c r="C157" i="1" s="1"/>
  <c r="G327" i="1"/>
  <c r="I327" i="1"/>
  <c r="I329" i="1"/>
  <c r="G329" i="1"/>
  <c r="I334" i="1"/>
  <c r="G334" i="1"/>
  <c r="I357" i="1"/>
  <c r="G357" i="1"/>
  <c r="G360" i="1"/>
  <c r="I360" i="1"/>
  <c r="B158" i="1"/>
  <c r="F333" i="1"/>
  <c r="J333" i="1"/>
  <c r="H333" i="1"/>
  <c r="H345" i="1"/>
  <c r="J345" i="1"/>
  <c r="F345" i="1"/>
  <c r="F343" i="1"/>
  <c r="J343" i="1"/>
  <c r="H343" i="1"/>
  <c r="F350" i="1"/>
  <c r="H350" i="1"/>
  <c r="J350" i="1"/>
  <c r="F155" i="1"/>
  <c r="J90" i="1"/>
  <c r="E92" i="1"/>
  <c r="H90" i="1"/>
  <c r="F90" i="1"/>
  <c r="F63" i="2"/>
  <c r="J63" i="2"/>
  <c r="H63" i="2"/>
  <c r="J82" i="2"/>
  <c r="H82" i="2"/>
  <c r="F82" i="2"/>
  <c r="H83" i="2"/>
  <c r="F83" i="2"/>
  <c r="J83" i="2"/>
  <c r="F84" i="2"/>
  <c r="H84" i="2"/>
  <c r="J84" i="2"/>
  <c r="H57" i="2"/>
  <c r="F57" i="2"/>
  <c r="J57" i="2"/>
  <c r="I66" i="2"/>
  <c r="G66" i="2"/>
  <c r="I70" i="2"/>
  <c r="G70" i="2"/>
  <c r="I68" i="2"/>
  <c r="G68" i="2"/>
  <c r="I77" i="2"/>
  <c r="G77" i="2"/>
  <c r="I102" i="2"/>
  <c r="G102" i="2"/>
  <c r="C47" i="2"/>
  <c r="I17" i="2"/>
  <c r="G17" i="2"/>
  <c r="G36" i="2"/>
  <c r="I36" i="2"/>
  <c r="I27" i="2"/>
  <c r="G27" i="2"/>
  <c r="I32" i="2"/>
  <c r="G32" i="2"/>
  <c r="B73" i="2"/>
  <c r="J103" i="2"/>
  <c r="H103" i="2"/>
  <c r="F103" i="2"/>
  <c r="G223" i="1"/>
  <c r="I220" i="1"/>
  <c r="H220" i="1"/>
  <c r="F220" i="1"/>
  <c r="F363" i="1"/>
  <c r="H363" i="1"/>
  <c r="J363" i="1"/>
  <c r="J370" i="1"/>
  <c r="H370" i="1"/>
  <c r="F370" i="1"/>
  <c r="F372" i="1"/>
  <c r="J372" i="1"/>
  <c r="H372" i="1"/>
  <c r="G375" i="1"/>
  <c r="I375" i="1"/>
  <c r="G341" i="1"/>
  <c r="I341" i="1"/>
  <c r="I331" i="1"/>
  <c r="G331" i="1"/>
  <c r="I343" i="1"/>
  <c r="G343" i="1"/>
  <c r="I361" i="1"/>
  <c r="G361" i="1"/>
  <c r="I364" i="1"/>
  <c r="G364" i="1"/>
  <c r="B92" i="1"/>
  <c r="B155" i="1"/>
  <c r="H332" i="1"/>
  <c r="J332" i="1"/>
  <c r="F332" i="1"/>
  <c r="J351" i="1"/>
  <c r="F351" i="1"/>
  <c r="H351" i="1"/>
  <c r="J348" i="1"/>
  <c r="F348" i="1"/>
  <c r="H348" i="1"/>
  <c r="F156" i="1"/>
  <c r="H91" i="1"/>
  <c r="F91" i="1"/>
  <c r="J91" i="1"/>
  <c r="J65" i="2"/>
  <c r="H65" i="2"/>
  <c r="F65" i="2"/>
  <c r="F64" i="2"/>
  <c r="J64" i="2"/>
  <c r="H64" i="2"/>
  <c r="J86" i="2"/>
  <c r="H86" i="2"/>
  <c r="F86" i="2"/>
  <c r="H87" i="2"/>
  <c r="F87" i="2"/>
  <c r="J87" i="2"/>
  <c r="F88" i="2"/>
  <c r="H88" i="2"/>
  <c r="J88" i="2"/>
  <c r="I51" i="2"/>
  <c r="G51" i="2"/>
  <c r="F51" i="2"/>
  <c r="H51" i="2"/>
  <c r="I74" i="2"/>
  <c r="G74" i="2"/>
  <c r="D73" i="2"/>
  <c r="G87" i="2"/>
  <c r="I87" i="2"/>
  <c r="I72" i="2"/>
  <c r="G72" i="2"/>
  <c r="I81" i="2"/>
  <c r="G81" i="2"/>
  <c r="D27" i="1"/>
  <c r="G25" i="1"/>
  <c r="I25" i="1"/>
  <c r="I21" i="2"/>
  <c r="G21" i="2"/>
  <c r="G22" i="2"/>
  <c r="I22" i="2"/>
  <c r="I31" i="2"/>
  <c r="G31" i="2"/>
  <c r="I40" i="2"/>
  <c r="G40" i="2"/>
  <c r="I218" i="1"/>
  <c r="H218" i="1"/>
  <c r="F218" i="1"/>
  <c r="G206" i="1"/>
  <c r="I202" i="1"/>
  <c r="H202" i="1"/>
  <c r="F202" i="1"/>
  <c r="I207" i="1"/>
  <c r="H207" i="1"/>
  <c r="F207" i="1"/>
  <c r="J357" i="1"/>
  <c r="H357" i="1"/>
  <c r="F357" i="1"/>
  <c r="J374" i="1"/>
  <c r="H374" i="1"/>
  <c r="F374" i="1"/>
  <c r="F376" i="1"/>
  <c r="J376" i="1"/>
  <c r="H376" i="1"/>
  <c r="I379" i="1"/>
  <c r="G379" i="1"/>
  <c r="C156" i="1"/>
  <c r="I344" i="1"/>
  <c r="G344" i="1"/>
  <c r="I332" i="1"/>
  <c r="G332" i="1"/>
  <c r="I347" i="1"/>
  <c r="G347" i="1"/>
  <c r="I365" i="1"/>
  <c r="G365" i="1"/>
  <c r="F347" i="1"/>
  <c r="J347" i="1"/>
  <c r="H347" i="1"/>
  <c r="J334" i="1"/>
  <c r="H334" i="1"/>
  <c r="F334" i="1"/>
  <c r="J28" i="1"/>
  <c r="H28" i="1"/>
  <c r="F28" i="1"/>
  <c r="J93" i="2"/>
  <c r="F93" i="2"/>
  <c r="H93" i="2"/>
  <c r="J90" i="2"/>
  <c r="H90" i="2"/>
  <c r="F90" i="2"/>
  <c r="H91" i="2"/>
  <c r="F91" i="2"/>
  <c r="J91" i="2"/>
  <c r="F92" i="2"/>
  <c r="H92" i="2"/>
  <c r="J92" i="2"/>
  <c r="F58" i="2"/>
  <c r="J58" i="2"/>
  <c r="H58" i="2"/>
  <c r="G52" i="2"/>
  <c r="I52" i="2"/>
  <c r="H52" i="2"/>
  <c r="F52" i="2"/>
  <c r="G95" i="2"/>
  <c r="I95" i="2"/>
  <c r="G71" i="2"/>
  <c r="I71" i="2"/>
  <c r="I76" i="2"/>
  <c r="G76" i="2"/>
  <c r="I85" i="2"/>
  <c r="G85" i="2"/>
  <c r="G26" i="1"/>
  <c r="I26" i="1"/>
  <c r="I25" i="2"/>
  <c r="G25" i="2"/>
  <c r="G26" i="2"/>
  <c r="I26" i="2"/>
  <c r="I38" i="2"/>
  <c r="G38" i="2"/>
  <c r="I44" i="2"/>
  <c r="G44" i="2"/>
  <c r="B97" i="2"/>
  <c r="F101" i="2"/>
  <c r="I101" i="2"/>
  <c r="H101" i="2"/>
  <c r="J101" i="2"/>
  <c r="I204" i="1"/>
  <c r="H204" i="1"/>
  <c r="F204" i="1"/>
  <c r="G227" i="1"/>
  <c r="G211" i="1"/>
  <c r="I209" i="1"/>
  <c r="H209" i="1"/>
  <c r="F209" i="1"/>
  <c r="G226" i="1"/>
  <c r="I222" i="1"/>
  <c r="H222" i="1"/>
  <c r="F222" i="1"/>
  <c r="G224" i="1"/>
  <c r="J361" i="1"/>
  <c r="H361" i="1"/>
  <c r="F361" i="1"/>
  <c r="J378" i="1"/>
  <c r="H378" i="1"/>
  <c r="F378" i="1"/>
  <c r="I380" i="1"/>
  <c r="G380" i="1"/>
  <c r="C158" i="1"/>
  <c r="G349" i="1"/>
  <c r="I349" i="1"/>
  <c r="I333" i="1"/>
  <c r="G333" i="1"/>
  <c r="G351" i="1"/>
  <c r="I351" i="1"/>
  <c r="I355" i="1"/>
  <c r="G355" i="1"/>
  <c r="J330" i="1"/>
  <c r="H330" i="1"/>
  <c r="F330" i="1"/>
  <c r="H327" i="1"/>
  <c r="F327" i="1"/>
  <c r="J327" i="1"/>
  <c r="J335" i="1"/>
  <c r="H335" i="1"/>
  <c r="F335" i="1"/>
  <c r="J77" i="2"/>
  <c r="H77" i="2"/>
  <c r="F77" i="2"/>
  <c r="J89" i="2"/>
  <c r="F89" i="2"/>
  <c r="H89" i="2"/>
  <c r="J94" i="2"/>
  <c r="H94" i="2"/>
  <c r="F94" i="2"/>
  <c r="H95" i="2"/>
  <c r="F95" i="2"/>
  <c r="J95" i="2"/>
  <c r="F96" i="2"/>
  <c r="H96" i="2"/>
  <c r="J96" i="2"/>
  <c r="I53" i="2"/>
  <c r="G53" i="2"/>
  <c r="F53" i="2"/>
  <c r="H53" i="2"/>
  <c r="D97" i="2"/>
  <c r="G67" i="2"/>
  <c r="I67" i="2"/>
  <c r="I82" i="2"/>
  <c r="G82" i="2"/>
  <c r="I80" i="2"/>
  <c r="G80" i="2"/>
  <c r="I89" i="2"/>
  <c r="G89" i="2"/>
  <c r="I29" i="2"/>
  <c r="G29" i="2"/>
  <c r="G30" i="2"/>
  <c r="I30" i="2"/>
  <c r="G46" i="2"/>
  <c r="I46" i="2"/>
  <c r="I41" i="2"/>
  <c r="G41" i="2"/>
  <c r="H223" i="1"/>
  <c r="I223" i="1"/>
  <c r="F223" i="1"/>
  <c r="G210" i="1"/>
  <c r="I206" i="1"/>
  <c r="H206" i="1"/>
  <c r="F206" i="1"/>
  <c r="G222" i="1"/>
  <c r="G202" i="1"/>
  <c r="G203" i="1"/>
  <c r="I205" i="1"/>
  <c r="H205" i="1"/>
  <c r="F205" i="1"/>
  <c r="I208" i="1"/>
  <c r="H208" i="1"/>
  <c r="F208" i="1"/>
  <c r="I203" i="1"/>
  <c r="H203" i="1"/>
  <c r="F203" i="1"/>
  <c r="J356" i="1"/>
  <c r="F356" i="1"/>
  <c r="H356" i="1"/>
  <c r="J365" i="1"/>
  <c r="H365" i="1"/>
  <c r="F365" i="1"/>
  <c r="I370" i="1"/>
  <c r="G370" i="1"/>
  <c r="I372" i="1"/>
  <c r="G372" i="1"/>
  <c r="I326" i="1"/>
  <c r="G326" i="1"/>
  <c r="I328" i="1"/>
  <c r="G328" i="1"/>
  <c r="I346" i="1"/>
  <c r="G346" i="1"/>
  <c r="G362" i="1"/>
  <c r="I362" i="1"/>
  <c r="I359" i="1"/>
  <c r="G359" i="1"/>
  <c r="B27" i="1"/>
  <c r="J331" i="1"/>
  <c r="H331" i="1"/>
  <c r="F331" i="1"/>
  <c r="H341" i="1"/>
  <c r="J341" i="1"/>
  <c r="F341" i="1"/>
  <c r="H336" i="1"/>
  <c r="J336" i="1"/>
  <c r="F336" i="1"/>
  <c r="H25" i="1"/>
  <c r="E27" i="1"/>
  <c r="F25" i="1"/>
  <c r="J25" i="1"/>
  <c r="J81" i="2"/>
  <c r="F81" i="2"/>
  <c r="H81" i="2"/>
  <c r="H66" i="2"/>
  <c r="J66" i="2"/>
  <c r="F66" i="2"/>
  <c r="F67" i="2"/>
  <c r="J67" i="2"/>
  <c r="H67" i="2"/>
  <c r="E97" i="2"/>
  <c r="J68" i="2"/>
  <c r="H68" i="2"/>
  <c r="F68" i="2"/>
  <c r="G57" i="2"/>
  <c r="I57" i="2"/>
  <c r="G91" i="2"/>
  <c r="I91" i="2"/>
  <c r="G75" i="2"/>
  <c r="I75" i="2"/>
  <c r="I86" i="2"/>
  <c r="G86" i="2"/>
  <c r="I84" i="2"/>
  <c r="G84" i="2"/>
  <c r="I93" i="2"/>
  <c r="G93" i="2"/>
  <c r="C97" i="2"/>
  <c r="D155" i="1"/>
  <c r="I90" i="1"/>
  <c r="D92" i="1"/>
  <c r="G90" i="1"/>
  <c r="I37" i="2"/>
  <c r="G37" i="2"/>
  <c r="I33" i="2"/>
  <c r="G33" i="2"/>
  <c r="I39" i="2"/>
  <c r="G39" i="2"/>
  <c r="I16" i="2"/>
  <c r="G16" i="2"/>
  <c r="I45" i="2"/>
  <c r="G45" i="2"/>
  <c r="G225" i="1"/>
  <c r="G218" i="1"/>
  <c r="H224" i="1"/>
  <c r="I224" i="1"/>
  <c r="F224" i="1"/>
  <c r="G205" i="1"/>
  <c r="G220" i="1"/>
  <c r="F219" i="1"/>
  <c r="I219" i="1"/>
  <c r="H219" i="1"/>
  <c r="H362" i="1"/>
  <c r="F362" i="1"/>
  <c r="J362" i="1"/>
  <c r="H366" i="1"/>
  <c r="F366" i="1"/>
  <c r="J366" i="1"/>
  <c r="J373" i="1"/>
  <c r="H373" i="1"/>
  <c r="F373" i="1"/>
  <c r="H371" i="1"/>
  <c r="F371" i="1"/>
  <c r="J371" i="1"/>
  <c r="I374" i="1"/>
  <c r="G374" i="1"/>
  <c r="I376" i="1"/>
  <c r="G376" i="1"/>
  <c r="I342" i="1"/>
  <c r="G342" i="1"/>
  <c r="I335" i="1"/>
  <c r="G335" i="1"/>
  <c r="I348" i="1"/>
  <c r="G348" i="1"/>
  <c r="I363" i="1"/>
  <c r="G363" i="1"/>
  <c r="J344" i="1"/>
  <c r="H344" i="1"/>
  <c r="F344" i="1"/>
  <c r="F337" i="1"/>
  <c r="J337" i="1"/>
  <c r="H337" i="1"/>
  <c r="F158" i="1"/>
  <c r="G158" i="1" s="1"/>
  <c r="J93" i="1"/>
  <c r="H93" i="1"/>
  <c r="F93" i="1"/>
  <c r="B23" i="2"/>
  <c r="H70" i="2"/>
  <c r="F70" i="2"/>
  <c r="J70" i="2"/>
  <c r="F71" i="2"/>
  <c r="J71" i="2"/>
  <c r="H71" i="2"/>
  <c r="J72" i="2"/>
  <c r="H72" i="2"/>
  <c r="F72" i="2"/>
  <c r="I58" i="2"/>
  <c r="G58" i="2"/>
  <c r="G79" i="2"/>
  <c r="I79" i="2"/>
  <c r="I69" i="2"/>
  <c r="G69" i="2"/>
  <c r="I90" i="2"/>
  <c r="G90" i="2"/>
  <c r="I88" i="2"/>
  <c r="G88" i="2"/>
  <c r="C73" i="2"/>
  <c r="D156" i="1"/>
  <c r="G91" i="1"/>
  <c r="I91" i="1"/>
  <c r="G14" i="2"/>
  <c r="I14" i="2"/>
  <c r="I42" i="2"/>
  <c r="G42" i="2"/>
  <c r="G43" i="2"/>
  <c r="I43" i="2"/>
  <c r="I20" i="2"/>
  <c r="G20" i="2"/>
  <c r="G208" i="1"/>
  <c r="G204" i="1"/>
  <c r="H227" i="1"/>
  <c r="F227" i="1"/>
  <c r="I227" i="1"/>
  <c r="I137" i="1"/>
  <c r="I171" i="1"/>
  <c r="G181" i="1"/>
  <c r="C198" i="1"/>
  <c r="I168" i="1"/>
  <c r="G163" i="1"/>
  <c r="D184" i="1"/>
  <c r="G119" i="1"/>
  <c r="I119" i="1"/>
  <c r="G188" i="1"/>
  <c r="G162" i="1"/>
  <c r="G172" i="1"/>
  <c r="G159" i="1"/>
  <c r="J54" i="1"/>
  <c r="H54" i="1"/>
  <c r="F54" i="1"/>
  <c r="C184" i="1"/>
  <c r="G47" i="2"/>
  <c r="I47" i="2"/>
  <c r="I194" i="1"/>
  <c r="H47" i="2"/>
  <c r="F47" i="2"/>
  <c r="J47" i="2"/>
  <c r="G160" i="1"/>
  <c r="G153" i="1"/>
  <c r="G142" i="1"/>
  <c r="G192" i="1"/>
  <c r="G176" i="1"/>
  <c r="G166" i="1"/>
  <c r="I167" i="1"/>
  <c r="G68" i="1"/>
  <c r="I68" i="1"/>
  <c r="G161" i="1"/>
  <c r="G143" i="1"/>
  <c r="J23" i="2"/>
  <c r="H23" i="2"/>
  <c r="F23" i="2"/>
  <c r="I179" i="1"/>
  <c r="G171" i="1"/>
  <c r="G140" i="1"/>
  <c r="G189" i="1"/>
  <c r="G54" i="1"/>
  <c r="I54" i="1"/>
  <c r="G138" i="1"/>
  <c r="G182" i="1"/>
  <c r="G145" i="1"/>
  <c r="G165" i="1"/>
  <c r="G197" i="1"/>
  <c r="G147" i="1"/>
  <c r="B184" i="1"/>
  <c r="H68" i="1"/>
  <c r="F68" i="1"/>
  <c r="J68" i="1"/>
  <c r="G180" i="1"/>
  <c r="B198" i="1"/>
  <c r="G195" i="1"/>
  <c r="I133" i="1"/>
  <c r="G133" i="1"/>
  <c r="D198" i="1"/>
  <c r="H133" i="1"/>
  <c r="F198" i="1"/>
  <c r="F133" i="1"/>
  <c r="J133" i="1"/>
  <c r="G146" i="1"/>
  <c r="F184" i="1"/>
  <c r="G184" i="1" s="1"/>
  <c r="F119" i="1"/>
  <c r="H119" i="1"/>
  <c r="J119" i="1"/>
  <c r="G154" i="1"/>
  <c r="G148" i="1"/>
  <c r="G196" i="1"/>
  <c r="I173" i="1"/>
  <c r="G23" i="2" l="1"/>
  <c r="I198" i="1"/>
  <c r="I184" i="1"/>
  <c r="I156" i="1"/>
  <c r="I155" i="1"/>
  <c r="G228" i="1"/>
  <c r="I228" i="1"/>
  <c r="H228" i="1"/>
  <c r="F228" i="1"/>
  <c r="J27" i="1"/>
  <c r="H27" i="1"/>
  <c r="F27" i="1"/>
  <c r="J73" i="2"/>
  <c r="H73" i="2"/>
  <c r="F73" i="2"/>
  <c r="I97" i="2"/>
  <c r="G97" i="2"/>
  <c r="G155" i="1"/>
  <c r="B157" i="1"/>
  <c r="I73" i="2"/>
  <c r="G73" i="2"/>
  <c r="G198" i="1"/>
  <c r="I27" i="1"/>
  <c r="G27" i="1"/>
  <c r="J97" i="2"/>
  <c r="F97" i="2"/>
  <c r="H97" i="2"/>
  <c r="I158" i="1"/>
  <c r="D157" i="1"/>
  <c r="I157" i="1" s="1"/>
  <c r="I92" i="1"/>
  <c r="G92" i="1"/>
  <c r="G156" i="1"/>
  <c r="F157" i="1"/>
  <c r="G157" i="1" s="1"/>
  <c r="F92" i="1"/>
  <c r="J92" i="1"/>
  <c r="H92" i="1"/>
</calcChain>
</file>

<file path=xl/sharedStrings.xml><?xml version="1.0" encoding="utf-8"?>
<sst xmlns="http://schemas.openxmlformats.org/spreadsheetml/2006/main" count="436" uniqueCount="121">
  <si>
    <t>Indicadores Turísticos Tenerife</t>
  </si>
  <si>
    <t>Fuente: Encuestas de Alojamientos Turístico ISTAC</t>
  </si>
  <si>
    <t>Viajeros entrados en hoteles y apartamentos. Indicadores de capacidad. Indicadores de ocupación y de rentabilidad.</t>
  </si>
  <si>
    <t>Viajeros entrados en establecimientos alojativos (hoteles y apartamentos)</t>
  </si>
  <si>
    <t>Total (hotel + apartamento)</t>
  </si>
  <si>
    <t>Hoteles</t>
  </si>
  <si>
    <t>5 estrellas</t>
  </si>
  <si>
    <t>4 estrellas</t>
  </si>
  <si>
    <t>3 estrellas</t>
  </si>
  <si>
    <t>2 estrellas</t>
  </si>
  <si>
    <t>1 estrella</t>
  </si>
  <si>
    <t>Apartamentos</t>
  </si>
  <si>
    <t>4, 5 estrellas</t>
  </si>
  <si>
    <t>nd: dato no disponible ya que en algunos meses no se ha publicado el dato desagregado por tipología y categoría alojativa</t>
  </si>
  <si>
    <t>Viajeros entrados en establecimientos alojativos (hoteles y apartamentos) según lugar de residencia</t>
  </si>
  <si>
    <t>Total lugares de residencia</t>
  </si>
  <si>
    <t>Total residentes en España</t>
  </si>
  <si>
    <t>Canarias</t>
  </si>
  <si>
    <t>Residentes en Tenerife</t>
  </si>
  <si>
    <t>Resto Canarias</t>
  </si>
  <si>
    <t>Resto de España</t>
  </si>
  <si>
    <t>Total residentes en el extranjero</t>
  </si>
  <si>
    <t>Alemania</t>
  </si>
  <si>
    <t>Austria</t>
  </si>
  <si>
    <t>Canada</t>
  </si>
  <si>
    <t>Dinamarca</t>
  </si>
  <si>
    <t>Estados Unidos</t>
  </si>
  <si>
    <t>Finlandia</t>
  </si>
  <si>
    <t>Luxemburgo</t>
  </si>
  <si>
    <t>Reino Unido</t>
  </si>
  <si>
    <t>Francia</t>
  </si>
  <si>
    <t>Países Bajos</t>
  </si>
  <si>
    <t>Bélgica</t>
  </si>
  <si>
    <t>Irlanda</t>
  </si>
  <si>
    <t>Islandia</t>
  </si>
  <si>
    <t>Italia</t>
  </si>
  <si>
    <t>Noruega</t>
  </si>
  <si>
    <t>Suecia</t>
  </si>
  <si>
    <t>República Checa</t>
  </si>
  <si>
    <t>Hungría</t>
  </si>
  <si>
    <t>Portugal</t>
  </si>
  <si>
    <t>Lituania</t>
  </si>
  <si>
    <t>Rumania</t>
  </si>
  <si>
    <t>Polonia</t>
  </si>
  <si>
    <t>Suiza</t>
  </si>
  <si>
    <t>Rusia</t>
  </si>
  <si>
    <t>Otros países</t>
  </si>
  <si>
    <t>Viajeros entrados en establecimientos alojativos (hoteles y apartamentos) según municipio de alojamiento</t>
  </si>
  <si>
    <t>Total municipios de alojamiento</t>
  </si>
  <si>
    <t>Adeje</t>
  </si>
  <si>
    <t>Arona</t>
  </si>
  <si>
    <t>Granadilla de Abona</t>
  </si>
  <si>
    <t>Puerto de la Cruz</t>
  </si>
  <si>
    <t>San Miguel de Abona</t>
  </si>
  <si>
    <t>Santa Cruz de Tenerife</t>
  </si>
  <si>
    <t>San Cristóbal de La Laguna</t>
  </si>
  <si>
    <t>Santiago del Teide</t>
  </si>
  <si>
    <t>Guía de Isora</t>
  </si>
  <si>
    <t>Resto de municipios de Tenerife</t>
  </si>
  <si>
    <t>Pernoctaciones en establecimientos alojativos (hoteles y apartamentos)</t>
  </si>
  <si>
    <t>Pernoctaciones en establecimientos alojativos (hoteles y apartamentos) según lugar de residencia</t>
  </si>
  <si>
    <t>Pernoctaciones en establecimientos alojativos (hoteles y apartamentos) según municipio de alojamiento</t>
  </si>
  <si>
    <r>
      <t xml:space="preserve">Estancia media en establecimientos alojativos (hoteles y apartamentos) </t>
    </r>
    <r>
      <rPr>
        <sz val="12"/>
        <color theme="1"/>
        <rFont val="Calibri"/>
        <family val="2"/>
        <scheme val="minor"/>
      </rPr>
      <t>(en días)</t>
    </r>
  </si>
  <si>
    <r>
      <t>Estancia media  según lugar de residencia</t>
    </r>
    <r>
      <rPr>
        <sz val="12"/>
        <color theme="1"/>
        <rFont val="Calibri"/>
        <family val="2"/>
        <scheme val="minor"/>
      </rPr>
      <t xml:space="preserve"> (en días)</t>
    </r>
  </si>
  <si>
    <t>Resto España</t>
  </si>
  <si>
    <r>
      <t>Estancia media  según municipio de alojamiento</t>
    </r>
    <r>
      <rPr>
        <sz val="12"/>
        <color theme="1"/>
        <rFont val="Calibri"/>
        <family val="2"/>
        <scheme val="minor"/>
      </rPr>
      <t xml:space="preserve"> (en días)</t>
    </r>
  </si>
  <si>
    <t>Tasas de ocupación por plaza en establecimientos alojativos (hoteles y apartamentos)</t>
  </si>
  <si>
    <t>Tasas de ocupación según municipio de alojamiento</t>
  </si>
  <si>
    <t>Indicadores de rentabilidad alojativa (hoteles y apartamentos)</t>
  </si>
  <si>
    <t>Ingresos totales según tipología y categoría alojativa</t>
  </si>
  <si>
    <t>5 Estrellas</t>
  </si>
  <si>
    <t>4 Estrellas</t>
  </si>
  <si>
    <t>3 Estrellas</t>
  </si>
  <si>
    <t>2 Estrellas</t>
  </si>
  <si>
    <t>1 Estrella</t>
  </si>
  <si>
    <t>Ingresos totales según municipio del alojamiento</t>
  </si>
  <si>
    <t>Tarifa media diaria (ADR) según tipología y categoría alojativa</t>
  </si>
  <si>
    <t>Tarifa media diaria (ADR) según municipio del alojamiento</t>
  </si>
  <si>
    <t>Resto de Tenerife</t>
  </si>
  <si>
    <t>Ingresos por habitación disponible (RevPAR) según tipología y categoría alojativa</t>
  </si>
  <si>
    <t>Ingresos por habitación disponible (RevPAR) según municipio del alojamiento</t>
  </si>
  <si>
    <t>Establecimientos abiertos y plazas ofertadas</t>
  </si>
  <si>
    <t>Número de establecimientos abiertos por tipología y categoría</t>
  </si>
  <si>
    <t>Número de establecimientos abiertos por municipio</t>
  </si>
  <si>
    <t>Número de plazas por tipología y categoría</t>
  </si>
  <si>
    <t>Número de plazas ofertadas por municipio</t>
  </si>
  <si>
    <t>Fuente: Encuestas de Alojamientos Turístico ISTAC. Elaboración Turismo de Tenerife</t>
  </si>
  <si>
    <t>Fuente: Estadísticas de tráfico aéreo - AENA</t>
  </si>
  <si>
    <t>Pasajeros llegados a los aeropuertos de Tenerife</t>
  </si>
  <si>
    <t>Pasajeros llegados a los aeropuertos de Tenerife según tipo de servicio</t>
  </si>
  <si>
    <t>Total llegadas</t>
  </si>
  <si>
    <t>llegadas regulares</t>
  </si>
  <si>
    <t>llegadas no regulares</t>
  </si>
  <si>
    <t>Pasajeros llegados a los aeropuertos de Tenerife procedencia del vuelo</t>
  </si>
  <si>
    <t>Procedencia del vuelo</t>
  </si>
  <si>
    <t>Total</t>
  </si>
  <si>
    <t>España</t>
  </si>
  <si>
    <t>aeropuertos insulares</t>
  </si>
  <si>
    <t>aeropuertos peninsulares</t>
  </si>
  <si>
    <t>Extranjero</t>
  </si>
  <si>
    <t>Belgica</t>
  </si>
  <si>
    <t>Holanda</t>
  </si>
  <si>
    <t>Países Nórdicos</t>
  </si>
  <si>
    <t>Federacion Rusa</t>
  </si>
  <si>
    <t>Republica Checa</t>
  </si>
  <si>
    <t>Estonia</t>
  </si>
  <si>
    <t>Hungria</t>
  </si>
  <si>
    <t>Letonia</t>
  </si>
  <si>
    <t>Marruecos</t>
  </si>
  <si>
    <t>Ucrania</t>
  </si>
  <si>
    <t>Venezuela</t>
  </si>
  <si>
    <t>Resto países</t>
  </si>
  <si>
    <t>Pasajeros llegados a los aeropuertos de Tenerife según aeropuerto de llegada</t>
  </si>
  <si>
    <t>Tenerife Norte - Los Rodeos</t>
  </si>
  <si>
    <t>Tenerife Sur - Reina Sofía</t>
  </si>
  <si>
    <t>Operaciones de llegada a los aeropuertos de Tenerife según tipo de servicio</t>
  </si>
  <si>
    <t>Operaciones de llegada a los aeropuertos de Tenerife según procedencia del vuelo</t>
  </si>
  <si>
    <t>Operaciones de llegada a los aeropuertos de Tenerife según aeropuerto de llegada</t>
  </si>
  <si>
    <t>Fuente: AENA. Elaboración Turismo de Tenerife</t>
  </si>
  <si>
    <t>verano (julio-septiembre)</t>
  </si>
  <si>
    <t>verano (julio-septiembre) (promedio del periodo acumulado)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</si>
</sst>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.0%"/>
    <numFmt numFmtId="165" formatCode="0.0"/>
    <numFmt numFmtId="166" formatCode="#,##0.0"/>
    <numFmt numFmtId="167" formatCode="#,##0\ &quot;€&quot;"/>
    <numFmt numFmtId="168" formatCode="#,##0.0\ &quot;€&quot;"/>
    <numFmt numFmtId="169" formatCode="#,##0.00\ &quot;€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147DFC"/>
      <name val="Calibri"/>
      <family val="2"/>
      <scheme val="minor"/>
    </font>
    <font>
      <sz val="11"/>
      <color rgb="FF147DFC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FACCB"/>
      <name val="Calibri"/>
      <family val="2"/>
      <scheme val="minor"/>
    </font>
    <font>
      <sz val="11"/>
      <color rgb="FF0FACCB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E29700"/>
      <name val="Calibri"/>
      <family val="2"/>
      <scheme val="minor"/>
    </font>
    <font>
      <sz val="11"/>
      <color rgb="FFE297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1"/>
      <color rgb="FF666633"/>
      <name val="Calibri"/>
      <family val="2"/>
      <scheme val="minor"/>
    </font>
    <font>
      <sz val="11"/>
      <color rgb="FF66663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rgb="FFF79057"/>
      <name val="Calibri"/>
      <family val="2"/>
      <scheme val="minor"/>
    </font>
    <font>
      <sz val="11"/>
      <color rgb="FFF79057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CD1FE"/>
        <bgColor indexed="64"/>
      </patternFill>
    </fill>
    <fill>
      <patternFill patternType="solid">
        <fgColor rgb="FFB1EDF9"/>
        <bgColor indexed="64"/>
      </patternFill>
    </fill>
    <fill>
      <patternFill patternType="solid">
        <fgColor rgb="FFFFE2A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C1BF7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9AB7F"/>
        <bgColor indexed="64"/>
      </patternFill>
    </fill>
  </fills>
  <borders count="137">
    <border>
      <left/>
      <right/>
      <top/>
      <bottom/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hair">
        <color rgb="FF0070C0"/>
      </left>
      <right/>
      <top/>
      <bottom style="hair">
        <color rgb="FF0070C0"/>
      </bottom>
      <diagonal/>
    </border>
    <border>
      <left/>
      <right/>
      <top/>
      <bottom style="hair">
        <color rgb="FF0070C0"/>
      </bottom>
      <diagonal/>
    </border>
    <border>
      <left/>
      <right style="hair">
        <color rgb="FF0070C0"/>
      </right>
      <top/>
      <bottom style="hair">
        <color rgb="FF0070C0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hair">
        <color rgb="FFACD1FE"/>
      </left>
      <right style="hair">
        <color rgb="FFACD1FE"/>
      </right>
      <top/>
      <bottom style="hair">
        <color rgb="FFACD1FE"/>
      </bottom>
      <diagonal/>
    </border>
    <border>
      <left style="hair">
        <color rgb="FFACD1FE"/>
      </left>
      <right style="hair">
        <color rgb="FFACD1FE"/>
      </right>
      <top style="hair">
        <color rgb="FFACD1FE"/>
      </top>
      <bottom/>
      <diagonal/>
    </border>
    <border>
      <left style="hair">
        <color rgb="FFACD1FE"/>
      </left>
      <right style="hair">
        <color rgb="FFACD1FE"/>
      </right>
      <top style="hair">
        <color rgb="FFACD1FE"/>
      </top>
      <bottom style="hair">
        <color rgb="FFACD1FE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ACD1FE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ACD1FE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dashed">
        <color theme="0" tint="-0.34998626667073579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rgb="FF0070C0"/>
      </left>
      <right/>
      <top style="hair">
        <color rgb="FF0070C0"/>
      </top>
      <bottom style="hair">
        <color rgb="FF0070C0"/>
      </bottom>
      <diagonal/>
    </border>
    <border>
      <left/>
      <right/>
      <top style="hair">
        <color rgb="FF0070C0"/>
      </top>
      <bottom style="hair">
        <color rgb="FF0070C0"/>
      </bottom>
      <diagonal/>
    </border>
    <border>
      <left/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0" tint="-0.24994659260841701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hair">
        <color rgb="FF0FACCB"/>
      </left>
      <right style="hair">
        <color rgb="FF0FACCB"/>
      </right>
      <top/>
      <bottom style="hair">
        <color rgb="FF0FACCB"/>
      </bottom>
      <diagonal/>
    </border>
    <border>
      <left style="hair">
        <color rgb="FF0FACCB"/>
      </left>
      <right style="hair">
        <color rgb="FF0FACCB"/>
      </right>
      <top style="hair">
        <color rgb="FF0FACCB"/>
      </top>
      <bottom style="hair">
        <color rgb="FF0FACCB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0FACCB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0FACCB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34998626667073579"/>
      </top>
      <bottom style="hair">
        <color theme="0" tint="-4.9989318521683403E-2"/>
      </bottom>
      <diagonal/>
    </border>
    <border>
      <left style="dashed">
        <color theme="0" tint="-0.34998626667073579"/>
      </left>
      <right/>
      <top/>
      <bottom style="dashed">
        <color theme="0" tint="-0.34998626667073579"/>
      </bottom>
      <diagonal/>
    </border>
    <border>
      <left style="hair">
        <color rgb="FFE29700"/>
      </left>
      <right style="hair">
        <color rgb="FFE29700"/>
      </right>
      <top style="dashed">
        <color theme="0" tint="-0.34998626667073579"/>
      </top>
      <bottom style="hair">
        <color rgb="FFE29700"/>
      </bottom>
      <diagonal/>
    </border>
    <border>
      <left style="hair">
        <color rgb="FFE29700"/>
      </left>
      <right/>
      <top style="dashed">
        <color theme="0" tint="-0.34998626667073579"/>
      </top>
      <bottom style="hair">
        <color rgb="FFE29700"/>
      </bottom>
      <diagonal/>
    </border>
    <border>
      <left/>
      <right style="hair">
        <color rgb="FFE29700"/>
      </right>
      <top style="dashed">
        <color theme="0" tint="-0.34998626667073579"/>
      </top>
      <bottom style="hair">
        <color rgb="FFE29700"/>
      </bottom>
      <diagonal/>
    </border>
    <border>
      <left style="hair">
        <color rgb="FFE29700"/>
      </left>
      <right style="hair">
        <color rgb="FFE29700"/>
      </right>
      <top style="hair">
        <color rgb="FFE29700"/>
      </top>
      <bottom style="hair">
        <color rgb="FFE29700"/>
      </bottom>
      <diagonal/>
    </border>
    <border>
      <left style="hair">
        <color rgb="FFE29700"/>
      </left>
      <right/>
      <top style="hair">
        <color rgb="FFE29700"/>
      </top>
      <bottom style="hair">
        <color rgb="FFE29700"/>
      </bottom>
      <diagonal/>
    </border>
    <border>
      <left/>
      <right style="hair">
        <color rgb="FFE29700"/>
      </right>
      <top style="hair">
        <color rgb="FFE29700"/>
      </top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29700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rgb="FFE29700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rgb="FFE29700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E29700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rgb="FFE29700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rgb="FFE29700"/>
      </bottom>
      <diagonal/>
    </border>
    <border>
      <left style="hair">
        <color rgb="FFE29700"/>
      </left>
      <right style="hair">
        <color rgb="FFE29700"/>
      </right>
      <top/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29700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hair">
        <color rgb="FFE29700"/>
      </top>
      <bottom style="dashed">
        <color theme="0" tint="-4.9989318521683403E-2"/>
      </bottom>
      <diagonal/>
    </border>
    <border>
      <left/>
      <right style="hair">
        <color theme="0" tint="-0.24994659260841701"/>
      </right>
      <top style="hair">
        <color rgb="FFE29700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4.9989318521683403E-2"/>
      </top>
      <bottom style="dashed">
        <color theme="0" tint="-4.9989318521683403E-2"/>
      </bottom>
      <diagonal/>
    </border>
    <border>
      <left/>
      <right style="hair">
        <color theme="0" tint="-0.24994659260841701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 style="dashed">
        <color theme="0" tint="-0.34998626667073579"/>
      </bottom>
      <diagonal/>
    </border>
    <border>
      <left style="hair">
        <color theme="0" tint="-0.24994659260841701"/>
      </left>
      <right/>
      <top style="dashed">
        <color theme="0" tint="-4.9989318521683403E-2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dashed">
        <color theme="0" tint="-4.9989318521683403E-2"/>
      </top>
      <bottom style="thin">
        <color theme="0" tint="-0.24994659260841701"/>
      </bottom>
      <diagonal/>
    </border>
    <border>
      <left style="hair">
        <color rgb="FFE29700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hair">
        <color rgb="FFE29700"/>
      </right>
      <top style="dashed">
        <color theme="0" tint="-0.34998626667073579"/>
      </top>
      <bottom style="dashed">
        <color theme="0" tint="-0.34998626667073579"/>
      </bottom>
      <diagonal/>
    </border>
    <border>
      <left style="hair">
        <color theme="0" tint="-0.24994659260841701"/>
      </left>
      <right/>
      <top style="hair">
        <color rgb="FFE29700"/>
      </top>
      <bottom style="hair">
        <color rgb="FFE29700"/>
      </bottom>
      <diagonal/>
    </border>
    <border>
      <left/>
      <right style="hair">
        <color theme="0" tint="-0.24994659260841701"/>
      </right>
      <top style="hair">
        <color rgb="FFE29700"/>
      </top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34998626667073579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0.34998626667073579"/>
      </top>
      <bottom style="dashed">
        <color theme="0" tint="-4.9989318521683403E-2"/>
      </bottom>
      <diagonal/>
    </border>
    <border>
      <left/>
      <right style="hair">
        <color theme="0" tint="-0.24994659260841701"/>
      </right>
      <top style="dashed">
        <color theme="0" tint="-0.34998626667073579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/>
      <diagonal/>
    </border>
    <border>
      <left style="hair">
        <color theme="0" tint="-0.24994659260841701"/>
      </left>
      <right/>
      <top style="dashed">
        <color theme="0" tint="-4.9989318521683403E-2"/>
      </top>
      <bottom style="dashed">
        <color theme="0" tint="-0.34998626667073579"/>
      </bottom>
      <diagonal/>
    </border>
    <border>
      <left/>
      <right style="hair">
        <color theme="0" tint="-0.24994659260841701"/>
      </right>
      <top style="dashed">
        <color theme="0" tint="-4.9989318521683403E-2"/>
      </top>
      <bottom style="dashed">
        <color theme="0" tint="-0.34998626667073579"/>
      </bottom>
      <diagonal/>
    </border>
    <border>
      <left style="hair">
        <color theme="9" tint="-0.24994659260841701"/>
      </left>
      <right style="hair">
        <color theme="9" tint="-0.24994659260841701"/>
      </right>
      <top style="dashed">
        <color theme="0" tint="-0.34998626667073579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dashed">
        <color theme="0" tint="-0.34998626667073579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dashed">
        <color theme="0" tint="-0.34998626667073579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9" tint="-0.24994659260841701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9" tint="-0.24994659260841701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9" tint="-0.24994659260841701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9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9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9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/>
      <diagonal/>
    </border>
    <border>
      <left/>
      <right style="hair">
        <color theme="0" tint="-0.24994659260841701"/>
      </right>
      <top style="hair">
        <color theme="0" tint="-4.9989318521683403E-2"/>
      </top>
      <bottom/>
      <diagonal/>
    </border>
    <border>
      <left style="hair">
        <color rgb="FF666633"/>
      </left>
      <right style="hair">
        <color rgb="FF666633"/>
      </right>
      <top style="dashed">
        <color theme="0" tint="-0.34998626667073579"/>
      </top>
      <bottom style="hair">
        <color rgb="FF666633"/>
      </bottom>
      <diagonal/>
    </border>
    <border>
      <left style="hair">
        <color rgb="FF666633"/>
      </left>
      <right style="hair">
        <color rgb="FF666633"/>
      </right>
      <top style="hair">
        <color rgb="FF666633"/>
      </top>
      <bottom style="hair">
        <color rgb="FF666633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666633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4.9989318521683403E-2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rgb="FF666633"/>
      </bottom>
      <diagonal/>
    </border>
    <border>
      <left/>
      <right/>
      <top/>
      <bottom style="hair">
        <color rgb="FF666633"/>
      </bottom>
      <diagonal/>
    </border>
    <border>
      <left style="hair">
        <color rgb="FF666633"/>
      </left>
      <right/>
      <top style="dashed">
        <color theme="0" tint="-0.34998626667073579"/>
      </top>
      <bottom style="hair">
        <color rgb="FF666633"/>
      </bottom>
      <diagonal/>
    </border>
    <border>
      <left/>
      <right style="hair">
        <color rgb="FF666633"/>
      </right>
      <top style="dashed">
        <color theme="0" tint="-0.34998626667073579"/>
      </top>
      <bottom style="hair">
        <color rgb="FF666633"/>
      </bottom>
      <diagonal/>
    </border>
    <border>
      <left style="hair">
        <color rgb="FF666633"/>
      </left>
      <right/>
      <top style="hair">
        <color rgb="FF666633"/>
      </top>
      <bottom style="hair">
        <color rgb="FF666633"/>
      </bottom>
      <diagonal/>
    </border>
    <border>
      <left/>
      <right style="hair">
        <color rgb="FF666633"/>
      </right>
      <top style="hair">
        <color rgb="FF666633"/>
      </top>
      <bottom style="hair">
        <color rgb="FF666633"/>
      </bottom>
      <diagonal/>
    </border>
    <border>
      <left style="hair">
        <color theme="0" tint="-0.34998626667073579"/>
      </left>
      <right/>
      <top style="hair">
        <color rgb="FF666633"/>
      </top>
      <bottom style="hair">
        <color theme="0" tint="-4.9989318521683403E-2"/>
      </bottom>
      <diagonal/>
    </border>
    <border>
      <left/>
      <right style="hair">
        <color theme="0" tint="-0.34998626667073579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34998626667073579"/>
      </left>
      <right/>
      <top style="hair">
        <color theme="0" tint="-4.9989318521683403E-2"/>
      </top>
      <bottom/>
      <diagonal/>
    </border>
    <border>
      <left/>
      <right style="hair">
        <color theme="0" tint="-0.34998626667073579"/>
      </right>
      <top style="hair">
        <color theme="0" tint="-4.9989318521683403E-2"/>
      </top>
      <bottom/>
      <diagonal/>
    </border>
    <border>
      <left style="hair">
        <color theme="0" tint="-0.34998626667073579"/>
      </left>
      <right/>
      <top/>
      <bottom/>
      <diagonal/>
    </border>
    <border>
      <left/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/>
      <top/>
      <bottom style="hair">
        <color rgb="FF666633"/>
      </bottom>
      <diagonal/>
    </border>
    <border>
      <left/>
      <right style="hair">
        <color theme="0" tint="-0.34998626667073579"/>
      </right>
      <top/>
      <bottom style="hair">
        <color rgb="FF666633"/>
      </bottom>
      <diagonal/>
    </border>
    <border>
      <left style="hair">
        <color theme="0" tint="-0.24994659260841701"/>
      </left>
      <right/>
      <top style="hair">
        <color rgb="FF666633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/>
      <bottom style="hair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0.34998626667073579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dashed">
        <color theme="0" tint="-0.34998626667073579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4.9989318521683403E-2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/>
      <diagonal/>
    </border>
    <border>
      <left style="hair">
        <color theme="8" tint="-0.24994659260841701"/>
      </left>
      <right style="hair">
        <color theme="8" tint="-0.24994659260841701"/>
      </right>
      <top style="dashed">
        <color theme="0" tint="-0.34998626667073579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dashed">
        <color theme="0" tint="-0.34998626667073579"/>
      </top>
      <bottom style="hair">
        <color theme="8" tint="-0.24994659260841701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0" tint="-0.24994659260841701"/>
      </left>
      <right/>
      <top style="hair">
        <color theme="8" tint="-0.24994659260841701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8" tint="-0.24994659260841701"/>
      </bottom>
      <diagonal/>
    </border>
    <border>
      <left style="hair">
        <color rgb="FF0FACCB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/>
      <top/>
      <bottom style="dashed">
        <color theme="0" tint="-0.34998626667073579"/>
      </bottom>
      <diagonal/>
    </border>
    <border>
      <left style="hair">
        <color rgb="FFF79057"/>
      </left>
      <right style="hair">
        <color rgb="FFF79057"/>
      </right>
      <top style="dashed">
        <color theme="0" tint="-0.34998626667073579"/>
      </top>
      <bottom style="hair">
        <color rgb="FFF79057"/>
      </bottom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0" tint="-0.34998626667073579"/>
      </top>
      <bottom style="hair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  <border>
      <left style="hair">
        <color rgb="FFF79057"/>
      </left>
      <right style="hair">
        <color rgb="FFF79057"/>
      </right>
      <top style="dashed">
        <color theme="0" tint="-0.34998626667073579"/>
      </top>
      <bottom/>
      <diagonal/>
    </border>
    <border>
      <left style="hair">
        <color rgb="FFF79057"/>
      </left>
      <right style="hair">
        <color rgb="FFF79057"/>
      </right>
      <top style="hair">
        <color rgb="FFF79057"/>
      </top>
      <bottom style="hair">
        <color rgb="FFF79057"/>
      </bottom>
      <diagonal/>
    </border>
    <border>
      <left style="hair">
        <color theme="8"/>
      </left>
      <right style="hair">
        <color theme="8"/>
      </right>
      <top style="dashed">
        <color theme="0" tint="-0.34998626667073579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dashed">
        <color theme="0" tint="-0.34998626667073579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 applyAlignment="1">
      <alignment horizontal="center" vertical="center" wrapText="1"/>
    </xf>
    <xf numFmtId="0" fontId="6" fillId="0" borderId="13" xfId="0" applyFont="1" applyBorder="1"/>
    <xf numFmtId="3" fontId="6" fillId="0" borderId="13" xfId="0" applyNumberFormat="1" applyFont="1" applyBorder="1"/>
    <xf numFmtId="164" fontId="6" fillId="0" borderId="13" xfId="1" applyNumberFormat="1" applyFont="1" applyBorder="1"/>
    <xf numFmtId="0" fontId="7" fillId="0" borderId="15" xfId="0" applyFont="1" applyBorder="1" applyAlignment="1">
      <alignment horizontal="left" indent="1"/>
    </xf>
    <xf numFmtId="3" fontId="7" fillId="0" borderId="15" xfId="0" applyNumberFormat="1" applyFont="1" applyBorder="1"/>
    <xf numFmtId="164" fontId="7" fillId="0" borderId="15" xfId="1" applyNumberFormat="1" applyFont="1" applyBorder="1"/>
    <xf numFmtId="0" fontId="0" fillId="0" borderId="16" xfId="0" applyBorder="1" applyAlignment="1">
      <alignment horizontal="left" indent="3"/>
    </xf>
    <xf numFmtId="3" fontId="0" fillId="0" borderId="16" xfId="0" applyNumberFormat="1" applyBorder="1"/>
    <xf numFmtId="164" fontId="0" fillId="0" borderId="16" xfId="1" applyNumberFormat="1" applyFont="1" applyBorder="1"/>
    <xf numFmtId="0" fontId="0" fillId="0" borderId="18" xfId="0" applyBorder="1" applyAlignment="1">
      <alignment horizontal="left" indent="3"/>
    </xf>
    <xf numFmtId="3" fontId="0" fillId="0" borderId="18" xfId="0" applyNumberFormat="1" applyBorder="1"/>
    <xf numFmtId="164" fontId="0" fillId="0" borderId="18" xfId="1" applyNumberFormat="1" applyFont="1" applyBorder="1"/>
    <xf numFmtId="0" fontId="0" fillId="0" borderId="19" xfId="0" applyBorder="1" applyAlignment="1">
      <alignment horizontal="left" indent="3"/>
    </xf>
    <xf numFmtId="3" fontId="0" fillId="0" borderId="19" xfId="0" applyNumberFormat="1" applyBorder="1"/>
    <xf numFmtId="164" fontId="0" fillId="0" borderId="19" xfId="1" applyNumberFormat="1" applyFont="1" applyBorder="1"/>
    <xf numFmtId="0" fontId="0" fillId="0" borderId="20" xfId="0" applyBorder="1" applyAlignment="1">
      <alignment horizontal="left" indent="2"/>
    </xf>
    <xf numFmtId="0" fontId="0" fillId="0" borderId="18" xfId="0" applyBorder="1" applyAlignment="1">
      <alignment horizontal="left" indent="2"/>
    </xf>
    <xf numFmtId="0" fontId="0" fillId="0" borderId="21" xfId="0" applyBorder="1" applyAlignment="1">
      <alignment horizontal="left" indent="2"/>
    </xf>
    <xf numFmtId="3" fontId="0" fillId="0" borderId="22" xfId="0" applyNumberFormat="1" applyBorder="1"/>
    <xf numFmtId="164" fontId="0" fillId="0" borderId="22" xfId="1" applyNumberFormat="1" applyFont="1" applyBorder="1"/>
    <xf numFmtId="2" fontId="0" fillId="0" borderId="23" xfId="0" applyNumberFormat="1" applyBorder="1" applyAlignment="1">
      <alignment horizontal="right"/>
    </xf>
    <xf numFmtId="2" fontId="0" fillId="0" borderId="24" xfId="0" applyNumberFormat="1" applyBorder="1" applyAlignment="1">
      <alignment horizontal="right"/>
    </xf>
    <xf numFmtId="2" fontId="0" fillId="0" borderId="25" xfId="0" applyNumberFormat="1" applyBorder="1" applyAlignment="1">
      <alignment horizontal="right"/>
    </xf>
    <xf numFmtId="0" fontId="5" fillId="4" borderId="26" xfId="0" applyFont="1" applyFill="1" applyBorder="1"/>
    <xf numFmtId="0" fontId="5" fillId="4" borderId="27" xfId="0" applyFont="1" applyFill="1" applyBorder="1"/>
    <xf numFmtId="0" fontId="5" fillId="4" borderId="28" xfId="0" applyFont="1" applyFill="1" applyBorder="1"/>
    <xf numFmtId="0" fontId="0" fillId="0" borderId="16" xfId="0" applyBorder="1" applyAlignment="1">
      <alignment horizontal="left" indent="1"/>
    </xf>
    <xf numFmtId="0" fontId="0" fillId="0" borderId="17" xfId="0" applyBorder="1" applyAlignment="1">
      <alignment horizontal="left" indent="2"/>
    </xf>
    <xf numFmtId="164" fontId="0" fillId="0" borderId="17" xfId="1" applyNumberFormat="1" applyFont="1" applyBorder="1"/>
    <xf numFmtId="3" fontId="0" fillId="0" borderId="17" xfId="0" applyNumberFormat="1" applyBorder="1"/>
    <xf numFmtId="0" fontId="0" fillId="0" borderId="19" xfId="0" applyBorder="1" applyAlignment="1">
      <alignment horizontal="left" indent="1"/>
    </xf>
    <xf numFmtId="0" fontId="0" fillId="0" borderId="18" xfId="0" applyBorder="1" applyAlignment="1">
      <alignment horizontal="left" indent="1"/>
    </xf>
    <xf numFmtId="0" fontId="0" fillId="0" borderId="22" xfId="0" applyBorder="1" applyAlignment="1">
      <alignment horizontal="left" indent="1"/>
    </xf>
    <xf numFmtId="0" fontId="5" fillId="4" borderId="26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3" fontId="8" fillId="0" borderId="14" xfId="0" applyNumberFormat="1" applyFont="1" applyBorder="1"/>
    <xf numFmtId="164" fontId="8" fillId="0" borderId="14" xfId="1" applyNumberFormat="1" applyFont="1" applyBorder="1"/>
    <xf numFmtId="0" fontId="0" fillId="0" borderId="18" xfId="0" applyBorder="1" applyAlignment="1">
      <alignment horizontal="left"/>
    </xf>
    <xf numFmtId="0" fontId="0" fillId="0" borderId="29" xfId="0" applyBorder="1" applyAlignment="1">
      <alignment horizontal="left"/>
    </xf>
    <xf numFmtId="3" fontId="0" fillId="0" borderId="29" xfId="0" applyNumberFormat="1" applyBorder="1"/>
    <xf numFmtId="164" fontId="0" fillId="0" borderId="29" xfId="1" applyNumberFormat="1" applyFont="1" applyBorder="1"/>
    <xf numFmtId="0" fontId="0" fillId="0" borderId="22" xfId="0" applyBorder="1" applyAlignment="1">
      <alignment horizontal="left"/>
    </xf>
    <xf numFmtId="0" fontId="0" fillId="0" borderId="30" xfId="0" applyBorder="1" applyAlignment="1">
      <alignment horizontal="left"/>
    </xf>
    <xf numFmtId="3" fontId="0" fillId="0" borderId="30" xfId="0" applyNumberFormat="1" applyBorder="1"/>
    <xf numFmtId="164" fontId="0" fillId="0" borderId="30" xfId="1" applyNumberFormat="1" applyFont="1" applyBorder="1"/>
    <xf numFmtId="0" fontId="5" fillId="5" borderId="0" xfId="0" applyFont="1" applyFill="1" applyAlignment="1">
      <alignment horizontal="center"/>
    </xf>
    <xf numFmtId="0" fontId="0" fillId="2" borderId="31" xfId="0" applyFill="1" applyBorder="1"/>
    <xf numFmtId="0" fontId="9" fillId="0" borderId="32" xfId="0" applyFont="1" applyBorder="1"/>
    <xf numFmtId="3" fontId="9" fillId="0" borderId="32" xfId="0" applyNumberFormat="1" applyFont="1" applyBorder="1"/>
    <xf numFmtId="164" fontId="9" fillId="0" borderId="32" xfId="1" applyNumberFormat="1" applyFont="1" applyBorder="1"/>
    <xf numFmtId="0" fontId="10" fillId="0" borderId="33" xfId="0" applyFont="1" applyBorder="1" applyAlignment="1">
      <alignment horizontal="left" indent="1"/>
    </xf>
    <xf numFmtId="3" fontId="10" fillId="0" borderId="33" xfId="0" applyNumberFormat="1" applyFont="1" applyBorder="1"/>
    <xf numFmtId="164" fontId="10" fillId="0" borderId="33" xfId="1" applyNumberFormat="1" applyFont="1" applyBorder="1"/>
    <xf numFmtId="0" fontId="0" fillId="0" borderId="19" xfId="0" applyBorder="1" applyAlignment="1">
      <alignment horizontal="left" indent="2"/>
    </xf>
    <xf numFmtId="0" fontId="10" fillId="0" borderId="32" xfId="0" applyFont="1" applyBorder="1"/>
    <xf numFmtId="3" fontId="10" fillId="0" borderId="32" xfId="0" applyNumberFormat="1" applyFont="1" applyBorder="1"/>
    <xf numFmtId="164" fontId="10" fillId="0" borderId="32" xfId="1" applyNumberFormat="1" applyFont="1" applyBorder="1"/>
    <xf numFmtId="0" fontId="0" fillId="0" borderId="34" xfId="0" applyBorder="1" applyAlignment="1">
      <alignment horizontal="left" indent="1"/>
    </xf>
    <xf numFmtId="3" fontId="0" fillId="0" borderId="35" xfId="0" applyNumberFormat="1" applyBorder="1"/>
    <xf numFmtId="164" fontId="0" fillId="0" borderId="35" xfId="1" applyNumberFormat="1" applyFont="1" applyBorder="1"/>
    <xf numFmtId="0" fontId="0" fillId="0" borderId="36" xfId="0" applyBorder="1"/>
    <xf numFmtId="3" fontId="0" fillId="0" borderId="36" xfId="0" applyNumberFormat="1" applyBorder="1"/>
    <xf numFmtId="164" fontId="0" fillId="0" borderId="36" xfId="1" applyNumberFormat="1" applyFont="1" applyBorder="1"/>
    <xf numFmtId="0" fontId="0" fillId="0" borderId="18" xfId="0" applyBorder="1"/>
    <xf numFmtId="0" fontId="0" fillId="0" borderId="22" xfId="0" applyBorder="1"/>
    <xf numFmtId="0" fontId="0" fillId="0" borderId="21" xfId="0" applyBorder="1"/>
    <xf numFmtId="3" fontId="0" fillId="0" borderId="21" xfId="0" applyNumberFormat="1" applyBorder="1"/>
    <xf numFmtId="164" fontId="0" fillId="0" borderId="21" xfId="1" applyNumberFormat="1" applyFont="1" applyBorder="1"/>
    <xf numFmtId="0" fontId="5" fillId="6" borderId="0" xfId="0" applyFont="1" applyFill="1" applyAlignment="1">
      <alignment horizontal="center"/>
    </xf>
    <xf numFmtId="0" fontId="0" fillId="2" borderId="37" xfId="0" applyFill="1" applyBorder="1"/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12" fillId="0" borderId="38" xfId="0" applyFont="1" applyBorder="1"/>
    <xf numFmtId="2" fontId="13" fillId="0" borderId="38" xfId="0" applyNumberFormat="1" applyFont="1" applyBorder="1" applyAlignment="1">
      <alignment horizontal="right"/>
    </xf>
    <xf numFmtId="2" fontId="13" fillId="0" borderId="39" xfId="0" applyNumberFormat="1" applyFont="1" applyBorder="1"/>
    <xf numFmtId="2" fontId="13" fillId="0" borderId="39" xfId="0" applyNumberFormat="1" applyFont="1" applyBorder="1" applyAlignment="1">
      <alignment horizontal="center"/>
    </xf>
    <xf numFmtId="2" fontId="13" fillId="0" borderId="40" xfId="0" applyNumberFormat="1" applyFont="1" applyBorder="1" applyAlignment="1">
      <alignment horizontal="center"/>
    </xf>
    <xf numFmtId="0" fontId="13" fillId="0" borderId="41" xfId="0" applyFont="1" applyBorder="1" applyAlignment="1">
      <alignment horizontal="left" indent="1"/>
    </xf>
    <xf numFmtId="2" fontId="13" fillId="0" borderId="41" xfId="0" applyNumberFormat="1" applyFont="1" applyBorder="1" applyAlignment="1">
      <alignment horizontal="right"/>
    </xf>
    <xf numFmtId="2" fontId="13" fillId="0" borderId="42" xfId="0" applyNumberFormat="1" applyFont="1" applyBorder="1"/>
    <xf numFmtId="2" fontId="13" fillId="0" borderId="42" xfId="0" applyNumberFormat="1" applyFont="1" applyBorder="1" applyAlignment="1">
      <alignment horizontal="center"/>
    </xf>
    <xf numFmtId="2" fontId="13" fillId="0" borderId="43" xfId="0" applyNumberFormat="1" applyFont="1" applyBorder="1" applyAlignment="1">
      <alignment horizontal="center"/>
    </xf>
    <xf numFmtId="0" fontId="0" fillId="0" borderId="44" xfId="0" applyBorder="1" applyAlignment="1">
      <alignment horizontal="left" indent="2"/>
    </xf>
    <xf numFmtId="2" fontId="0" fillId="0" borderId="44" xfId="0" applyNumberFormat="1" applyBorder="1" applyAlignment="1">
      <alignment horizontal="right"/>
    </xf>
    <xf numFmtId="2" fontId="0" fillId="0" borderId="45" xfId="0" applyNumberFormat="1" applyBorder="1"/>
    <xf numFmtId="2" fontId="0" fillId="0" borderId="45" xfId="0" applyNumberFormat="1" applyBorder="1" applyAlignment="1">
      <alignment horizontal="center"/>
    </xf>
    <xf numFmtId="2" fontId="0" fillId="0" borderId="46" xfId="0" applyNumberFormat="1" applyBorder="1" applyAlignment="1">
      <alignment horizontal="center"/>
    </xf>
    <xf numFmtId="2" fontId="0" fillId="0" borderId="18" xfId="0" applyNumberFormat="1" applyBorder="1" applyAlignment="1">
      <alignment horizontal="right"/>
    </xf>
    <xf numFmtId="2" fontId="0" fillId="0" borderId="47" xfId="0" applyNumberFormat="1" applyBorder="1"/>
    <xf numFmtId="2" fontId="0" fillId="0" borderId="47" xfId="0" applyNumberFormat="1" applyBorder="1" applyAlignment="1">
      <alignment horizontal="center"/>
    </xf>
    <xf numFmtId="2" fontId="0" fillId="0" borderId="48" xfId="0" applyNumberFormat="1" applyBorder="1" applyAlignment="1">
      <alignment horizontal="center"/>
    </xf>
    <xf numFmtId="0" fontId="0" fillId="0" borderId="49" xfId="0" applyBorder="1" applyAlignment="1">
      <alignment horizontal="left" indent="2"/>
    </xf>
    <xf numFmtId="2" fontId="0" fillId="0" borderId="49" xfId="0" applyNumberFormat="1" applyBorder="1" applyAlignment="1">
      <alignment horizontal="right"/>
    </xf>
    <xf numFmtId="2" fontId="0" fillId="0" borderId="50" xfId="0" applyNumberFormat="1" applyBorder="1"/>
    <xf numFmtId="2" fontId="0" fillId="0" borderId="50" xfId="0" applyNumberFormat="1" applyBorder="1" applyAlignment="1">
      <alignment horizontal="center"/>
    </xf>
    <xf numFmtId="2" fontId="0" fillId="0" borderId="51" xfId="0" applyNumberFormat="1" applyBorder="1" applyAlignment="1">
      <alignment horizontal="center"/>
    </xf>
    <xf numFmtId="0" fontId="13" fillId="0" borderId="52" xfId="0" applyFont="1" applyBorder="1" applyAlignment="1">
      <alignment horizontal="left" indent="1"/>
    </xf>
    <xf numFmtId="2" fontId="13" fillId="0" borderId="52" xfId="0" applyNumberFormat="1" applyFont="1" applyBorder="1" applyAlignment="1">
      <alignment horizontal="right"/>
    </xf>
    <xf numFmtId="2" fontId="0" fillId="0" borderId="53" xfId="0" applyNumberFormat="1" applyBorder="1" applyAlignment="1">
      <alignment horizontal="right"/>
    </xf>
    <xf numFmtId="2" fontId="0" fillId="0" borderId="54" xfId="0" applyNumberFormat="1" applyBorder="1"/>
    <xf numFmtId="2" fontId="0" fillId="0" borderId="54" xfId="0" applyNumberFormat="1" applyBorder="1" applyAlignment="1">
      <alignment horizontal="center"/>
    </xf>
    <xf numFmtId="2" fontId="0" fillId="0" borderId="55" xfId="0" applyNumberFormat="1" applyBorder="1" applyAlignment="1">
      <alignment horizontal="center"/>
    </xf>
    <xf numFmtId="2" fontId="0" fillId="0" borderId="56" xfId="0" applyNumberFormat="1" applyBorder="1" applyAlignment="1">
      <alignment horizontal="right"/>
    </xf>
    <xf numFmtId="2" fontId="0" fillId="0" borderId="57" xfId="0" applyNumberFormat="1" applyBorder="1"/>
    <xf numFmtId="2" fontId="0" fillId="0" borderId="57" xfId="0" applyNumberFormat="1" applyBorder="1" applyAlignment="1">
      <alignment horizontal="center"/>
    </xf>
    <xf numFmtId="2" fontId="0" fillId="0" borderId="58" xfId="0" applyNumberFormat="1" applyBorder="1" applyAlignment="1">
      <alignment horizontal="center"/>
    </xf>
    <xf numFmtId="2" fontId="0" fillId="0" borderId="59" xfId="0" applyNumberFormat="1" applyBorder="1" applyAlignment="1">
      <alignment horizontal="right"/>
    </xf>
    <xf numFmtId="2" fontId="0" fillId="0" borderId="60" xfId="0" applyNumberFormat="1" applyBorder="1"/>
    <xf numFmtId="2" fontId="0" fillId="0" borderId="60" xfId="0" applyNumberFormat="1" applyBorder="1" applyAlignment="1">
      <alignment horizontal="center"/>
    </xf>
    <xf numFmtId="2" fontId="0" fillId="0" borderId="61" xfId="0" applyNumberFormat="1" applyBorder="1" applyAlignment="1">
      <alignment horizontal="center"/>
    </xf>
    <xf numFmtId="165" fontId="13" fillId="0" borderId="38" xfId="0" applyNumberFormat="1" applyFont="1" applyBorder="1" applyAlignment="1">
      <alignment horizontal="right"/>
    </xf>
    <xf numFmtId="2" fontId="13" fillId="0" borderId="38" xfId="0" applyNumberFormat="1" applyFont="1" applyBorder="1"/>
    <xf numFmtId="2" fontId="13" fillId="0" borderId="62" xfId="0" applyNumberFormat="1" applyFont="1" applyBorder="1" applyAlignment="1">
      <alignment horizontal="center"/>
    </xf>
    <xf numFmtId="2" fontId="13" fillId="0" borderId="63" xfId="0" applyNumberFormat="1" applyFont="1" applyBorder="1" applyAlignment="1">
      <alignment horizontal="center"/>
    </xf>
    <xf numFmtId="165" fontId="13" fillId="0" borderId="38" xfId="0" applyNumberFormat="1" applyFont="1" applyBorder="1" applyAlignment="1">
      <alignment horizontal="center"/>
    </xf>
    <xf numFmtId="0" fontId="13" fillId="0" borderId="38" xfId="0" applyFont="1" applyBorder="1"/>
    <xf numFmtId="2" fontId="13" fillId="0" borderId="38" xfId="0" applyNumberFormat="1" applyFont="1" applyBorder="1" applyAlignment="1">
      <alignment horizontal="center"/>
    </xf>
    <xf numFmtId="0" fontId="0" fillId="0" borderId="44" xfId="0" applyBorder="1" applyAlignment="1">
      <alignment horizontal="left" indent="1"/>
    </xf>
    <xf numFmtId="2" fontId="0" fillId="0" borderId="44" xfId="0" applyNumberFormat="1" applyBorder="1"/>
    <xf numFmtId="2" fontId="0" fillId="0" borderId="64" xfId="0" applyNumberFormat="1" applyBorder="1" applyAlignment="1">
      <alignment horizontal="center"/>
    </xf>
    <xf numFmtId="2" fontId="0" fillId="0" borderId="65" xfId="0" applyNumberFormat="1" applyBorder="1" applyAlignment="1">
      <alignment horizontal="center"/>
    </xf>
    <xf numFmtId="165" fontId="0" fillId="0" borderId="44" xfId="0" applyNumberFormat="1" applyBorder="1" applyAlignment="1">
      <alignment horizontal="right"/>
    </xf>
    <xf numFmtId="165" fontId="0" fillId="0" borderId="44" xfId="0" applyNumberFormat="1" applyBorder="1" applyAlignment="1">
      <alignment horizontal="center"/>
    </xf>
    <xf numFmtId="0" fontId="0" fillId="0" borderId="49" xfId="0" applyBorder="1" applyAlignment="1">
      <alignment horizontal="left" indent="1"/>
    </xf>
    <xf numFmtId="2" fontId="0" fillId="0" borderId="49" xfId="0" applyNumberFormat="1" applyBorder="1"/>
    <xf numFmtId="165" fontId="0" fillId="0" borderId="49" xfId="0" applyNumberFormat="1" applyBorder="1" applyAlignment="1">
      <alignment horizontal="right"/>
    </xf>
    <xf numFmtId="165" fontId="0" fillId="0" borderId="49" xfId="0" applyNumberFormat="1" applyBorder="1" applyAlignment="1">
      <alignment horizontal="center"/>
    </xf>
    <xf numFmtId="0" fontId="13" fillId="0" borderId="41" xfId="0" applyFont="1" applyBorder="1"/>
    <xf numFmtId="2" fontId="13" fillId="0" borderId="41" xfId="0" applyNumberFormat="1" applyFont="1" applyBorder="1"/>
    <xf numFmtId="165" fontId="13" fillId="0" borderId="41" xfId="0" applyNumberFormat="1" applyFont="1" applyBorder="1" applyAlignment="1">
      <alignment horizontal="right"/>
    </xf>
    <xf numFmtId="165" fontId="13" fillId="0" borderId="41" xfId="0" applyNumberFormat="1" applyFont="1" applyBorder="1" applyAlignment="1">
      <alignment horizontal="center"/>
    </xf>
    <xf numFmtId="2" fontId="0" fillId="0" borderId="66" xfId="0" applyNumberFormat="1" applyBorder="1"/>
    <xf numFmtId="165" fontId="0" fillId="0" borderId="66" xfId="0" applyNumberFormat="1" applyBorder="1" applyAlignment="1">
      <alignment horizontal="right"/>
    </xf>
    <xf numFmtId="165" fontId="0" fillId="0" borderId="66" xfId="0" applyNumberFormat="1" applyBorder="1" applyAlignment="1">
      <alignment horizontal="center"/>
    </xf>
    <xf numFmtId="2" fontId="0" fillId="0" borderId="56" xfId="0" applyNumberFormat="1" applyBorder="1"/>
    <xf numFmtId="2" fontId="0" fillId="0" borderId="56" xfId="0" applyNumberFormat="1" applyBorder="1" applyAlignment="1">
      <alignment horizontal="center"/>
    </xf>
    <xf numFmtId="165" fontId="0" fillId="0" borderId="56" xfId="0" applyNumberFormat="1" applyBorder="1" applyAlignment="1">
      <alignment horizontal="right"/>
    </xf>
    <xf numFmtId="165" fontId="0" fillId="0" borderId="56" xfId="0" applyNumberFormat="1" applyBorder="1" applyAlignment="1">
      <alignment horizontal="center"/>
    </xf>
    <xf numFmtId="0" fontId="0" fillId="0" borderId="67" xfId="0" applyBorder="1"/>
    <xf numFmtId="2" fontId="0" fillId="0" borderId="67" xfId="0" applyNumberFormat="1" applyBorder="1" applyAlignment="1">
      <alignment horizontal="right"/>
    </xf>
    <xf numFmtId="2" fontId="0" fillId="0" borderId="67" xfId="0" applyNumberFormat="1" applyBorder="1"/>
    <xf numFmtId="2" fontId="0" fillId="0" borderId="68" xfId="0" applyNumberFormat="1" applyBorder="1" applyAlignment="1">
      <alignment horizontal="center"/>
    </xf>
    <xf numFmtId="2" fontId="0" fillId="0" borderId="69" xfId="0" applyNumberFormat="1" applyBorder="1" applyAlignment="1">
      <alignment horizontal="center"/>
    </xf>
    <xf numFmtId="2" fontId="0" fillId="0" borderId="67" xfId="0" applyNumberFormat="1" applyBorder="1" applyAlignment="1">
      <alignment horizontal="center"/>
    </xf>
    <xf numFmtId="0" fontId="0" fillId="0" borderId="56" xfId="0" applyBorder="1"/>
    <xf numFmtId="0" fontId="0" fillId="0" borderId="70" xfId="0" applyBorder="1"/>
    <xf numFmtId="2" fontId="0" fillId="0" borderId="70" xfId="0" applyNumberFormat="1" applyBorder="1" applyAlignment="1">
      <alignment horizontal="center"/>
    </xf>
    <xf numFmtId="0" fontId="0" fillId="0" borderId="59" xfId="0" applyBorder="1"/>
    <xf numFmtId="2" fontId="0" fillId="0" borderId="59" xfId="0" applyNumberFormat="1" applyBorder="1"/>
    <xf numFmtId="2" fontId="0" fillId="0" borderId="71" xfId="0" applyNumberFormat="1" applyBorder="1" applyAlignment="1">
      <alignment horizontal="center"/>
    </xf>
    <xf numFmtId="2" fontId="0" fillId="0" borderId="72" xfId="0" applyNumberFormat="1" applyBorder="1" applyAlignment="1">
      <alignment horizontal="center"/>
    </xf>
    <xf numFmtId="2" fontId="0" fillId="0" borderId="59" xfId="0" applyNumberFormat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14" fillId="0" borderId="73" xfId="0" applyFont="1" applyBorder="1"/>
    <xf numFmtId="164" fontId="15" fillId="0" borderId="73" xfId="1" applyNumberFormat="1" applyFont="1" applyBorder="1"/>
    <xf numFmtId="166" fontId="15" fillId="0" borderId="74" xfId="0" applyNumberFormat="1" applyFont="1" applyBorder="1" applyAlignment="1">
      <alignment horizontal="center"/>
    </xf>
    <xf numFmtId="166" fontId="15" fillId="0" borderId="74" xfId="0" applyNumberFormat="1" applyFont="1" applyBorder="1" applyAlignment="1">
      <alignment horizontal="center"/>
    </xf>
    <xf numFmtId="166" fontId="15" fillId="0" borderId="75" xfId="0" applyNumberFormat="1" applyFont="1" applyBorder="1" applyAlignment="1">
      <alignment horizontal="center"/>
    </xf>
    <xf numFmtId="0" fontId="15" fillId="0" borderId="76" xfId="0" applyFont="1" applyBorder="1" applyAlignment="1">
      <alignment horizontal="left" indent="1"/>
    </xf>
    <xf numFmtId="164" fontId="15" fillId="0" borderId="76" xfId="1" applyNumberFormat="1" applyFont="1" applyBorder="1"/>
    <xf numFmtId="166" fontId="15" fillId="0" borderId="77" xfId="0" applyNumberFormat="1" applyFont="1" applyBorder="1" applyAlignment="1">
      <alignment horizontal="center"/>
    </xf>
    <xf numFmtId="166" fontId="15" fillId="0" borderId="77" xfId="0" applyNumberFormat="1" applyFont="1" applyBorder="1" applyAlignment="1">
      <alignment horizontal="center"/>
    </xf>
    <xf numFmtId="166" fontId="15" fillId="0" borderId="78" xfId="0" applyNumberFormat="1" applyFont="1" applyBorder="1" applyAlignment="1">
      <alignment horizontal="center"/>
    </xf>
    <xf numFmtId="0" fontId="0" fillId="0" borderId="79" xfId="0" applyBorder="1" applyAlignment="1">
      <alignment horizontal="left" indent="2"/>
    </xf>
    <xf numFmtId="164" fontId="0" fillId="0" borderId="79" xfId="1" applyNumberFormat="1" applyFont="1" applyBorder="1"/>
    <xf numFmtId="166" fontId="0" fillId="0" borderId="80" xfId="0" applyNumberFormat="1" applyBorder="1" applyAlignment="1">
      <alignment horizontal="center"/>
    </xf>
    <xf numFmtId="166" fontId="0" fillId="0" borderId="80" xfId="0" applyNumberFormat="1" applyBorder="1" applyAlignment="1">
      <alignment horizontal="center"/>
    </xf>
    <xf numFmtId="166" fontId="0" fillId="0" borderId="81" xfId="0" applyNumberFormat="1" applyBorder="1" applyAlignment="1">
      <alignment horizontal="center"/>
    </xf>
    <xf numFmtId="166" fontId="0" fillId="0" borderId="47" xfId="0" applyNumberFormat="1" applyBorder="1" applyAlignment="1">
      <alignment horizontal="center"/>
    </xf>
    <xf numFmtId="166" fontId="0" fillId="0" borderId="47" xfId="0" applyNumberFormat="1" applyBorder="1" applyAlignment="1">
      <alignment horizontal="center"/>
    </xf>
    <xf numFmtId="166" fontId="0" fillId="0" borderId="48" xfId="0" applyNumberFormat="1" applyBorder="1" applyAlignment="1">
      <alignment horizontal="center"/>
    </xf>
    <xf numFmtId="0" fontId="0" fillId="0" borderId="82" xfId="0" applyBorder="1" applyAlignment="1">
      <alignment horizontal="left" indent="2"/>
    </xf>
    <xf numFmtId="164" fontId="0" fillId="0" borderId="82" xfId="1" applyNumberFormat="1" applyFont="1" applyBorder="1"/>
    <xf numFmtId="166" fontId="0" fillId="0" borderId="83" xfId="0" applyNumberFormat="1" applyBorder="1" applyAlignment="1">
      <alignment horizontal="center"/>
    </xf>
    <xf numFmtId="166" fontId="0" fillId="0" borderId="83" xfId="0" applyNumberFormat="1" applyBorder="1" applyAlignment="1">
      <alignment horizontal="center"/>
    </xf>
    <xf numFmtId="166" fontId="0" fillId="0" borderId="84" xfId="0" applyNumberFormat="1" applyBorder="1" applyAlignment="1">
      <alignment horizontal="center"/>
    </xf>
    <xf numFmtId="166" fontId="0" fillId="0" borderId="85" xfId="0" applyNumberFormat="1" applyBorder="1" applyAlignment="1">
      <alignment horizontal="center"/>
    </xf>
    <xf numFmtId="166" fontId="0" fillId="0" borderId="85" xfId="0" applyNumberFormat="1" applyBorder="1" applyAlignment="1">
      <alignment horizontal="center"/>
    </xf>
    <xf numFmtId="166" fontId="0" fillId="0" borderId="86" xfId="0" applyNumberFormat="1" applyBorder="1" applyAlignment="1">
      <alignment horizontal="center"/>
    </xf>
    <xf numFmtId="164" fontId="15" fillId="0" borderId="73" xfId="1" applyNumberFormat="1" applyFont="1" applyBorder="1" applyAlignment="1">
      <alignment horizontal="right"/>
    </xf>
    <xf numFmtId="0" fontId="0" fillId="0" borderId="79" xfId="0" applyBorder="1"/>
    <xf numFmtId="164" fontId="0" fillId="0" borderId="18" xfId="1" applyNumberFormat="1" applyFont="1" applyBorder="1" applyAlignment="1">
      <alignment horizontal="right"/>
    </xf>
    <xf numFmtId="164" fontId="0" fillId="0" borderId="22" xfId="1" applyNumberFormat="1" applyFont="1" applyBorder="1" applyAlignment="1">
      <alignment horizontal="right"/>
    </xf>
    <xf numFmtId="166" fontId="0" fillId="0" borderId="87" xfId="0" applyNumberFormat="1" applyBorder="1" applyAlignment="1">
      <alignment horizontal="center"/>
    </xf>
    <xf numFmtId="166" fontId="0" fillId="0" borderId="87" xfId="0" applyNumberFormat="1" applyBorder="1" applyAlignment="1">
      <alignment horizontal="center"/>
    </xf>
    <xf numFmtId="166" fontId="0" fillId="0" borderId="88" xfId="0" applyNumberFormat="1" applyBorder="1" applyAlignment="1">
      <alignment horizontal="center"/>
    </xf>
    <xf numFmtId="0" fontId="16" fillId="8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17" fillId="0" borderId="89" xfId="0" applyFont="1" applyBorder="1"/>
    <xf numFmtId="167" fontId="17" fillId="0" borderId="89" xfId="0" applyNumberFormat="1" applyFont="1" applyBorder="1"/>
    <xf numFmtId="164" fontId="17" fillId="0" borderId="89" xfId="1" applyNumberFormat="1" applyFont="1" applyBorder="1"/>
    <xf numFmtId="0" fontId="18" fillId="0" borderId="90" xfId="0" applyFont="1" applyBorder="1" applyAlignment="1">
      <alignment horizontal="left" indent="1"/>
    </xf>
    <xf numFmtId="167" fontId="18" fillId="0" borderId="90" xfId="0" applyNumberFormat="1" applyFont="1" applyBorder="1"/>
    <xf numFmtId="164" fontId="18" fillId="0" borderId="90" xfId="1" applyNumberFormat="1" applyFont="1" applyBorder="1" applyAlignment="1">
      <alignment horizontal="right"/>
    </xf>
    <xf numFmtId="3" fontId="18" fillId="0" borderId="90" xfId="0" applyNumberFormat="1" applyFont="1" applyBorder="1" applyAlignment="1">
      <alignment horizontal="right"/>
    </xf>
    <xf numFmtId="0" fontId="0" fillId="0" borderId="91" xfId="0" applyBorder="1" applyAlignment="1">
      <alignment horizontal="left" indent="2"/>
    </xf>
    <xf numFmtId="167" fontId="0" fillId="0" borderId="92" xfId="0" applyNumberFormat="1" applyBorder="1"/>
    <xf numFmtId="164" fontId="0" fillId="0" borderId="91" xfId="1" applyNumberFormat="1" applyFont="1" applyBorder="1" applyAlignment="1">
      <alignment horizontal="right"/>
    </xf>
    <xf numFmtId="3" fontId="0" fillId="0" borderId="91" xfId="0" applyNumberFormat="1" applyBorder="1" applyAlignment="1">
      <alignment horizontal="right"/>
    </xf>
    <xf numFmtId="0" fontId="0" fillId="0" borderId="93" xfId="0" applyBorder="1" applyAlignment="1">
      <alignment horizontal="left" indent="2"/>
    </xf>
    <xf numFmtId="167" fontId="0" fillId="0" borderId="18" xfId="0" applyNumberFormat="1" applyBorder="1"/>
    <xf numFmtId="3" fontId="0" fillId="0" borderId="18" xfId="0" applyNumberFormat="1" applyBorder="1" applyAlignment="1">
      <alignment horizontal="right"/>
    </xf>
    <xf numFmtId="0" fontId="0" fillId="0" borderId="94" xfId="0" applyBorder="1" applyAlignment="1">
      <alignment horizontal="left" indent="2"/>
    </xf>
    <xf numFmtId="0" fontId="0" fillId="0" borderId="95" xfId="0" applyBorder="1" applyAlignment="1">
      <alignment horizontal="left" indent="2"/>
    </xf>
    <xf numFmtId="167" fontId="0" fillId="0" borderId="96" xfId="0" applyNumberFormat="1" applyBorder="1"/>
    <xf numFmtId="164" fontId="0" fillId="0" borderId="96" xfId="1" applyNumberFormat="1" applyFont="1" applyBorder="1" applyAlignment="1">
      <alignment horizontal="right"/>
    </xf>
    <xf numFmtId="3" fontId="0" fillId="0" borderId="96" xfId="0" applyNumberFormat="1" applyBorder="1" applyAlignment="1">
      <alignment horizontal="right"/>
    </xf>
    <xf numFmtId="167" fontId="0" fillId="0" borderId="20" xfId="0" applyNumberFormat="1" applyBorder="1"/>
    <xf numFmtId="164" fontId="0" fillId="0" borderId="20" xfId="1" applyNumberFormat="1" applyFont="1" applyBorder="1" applyAlignment="1">
      <alignment horizontal="right"/>
    </xf>
    <xf numFmtId="3" fontId="0" fillId="0" borderId="20" xfId="0" applyNumberFormat="1" applyBorder="1" applyAlignment="1">
      <alignment horizontal="right"/>
    </xf>
    <xf numFmtId="167" fontId="0" fillId="0" borderId="21" xfId="0" applyNumberFormat="1" applyBorder="1"/>
    <xf numFmtId="164" fontId="0" fillId="0" borderId="21" xfId="1" applyNumberFormat="1" applyFont="1" applyBorder="1" applyAlignment="1">
      <alignment horizontal="right"/>
    </xf>
    <xf numFmtId="3" fontId="0" fillId="0" borderId="21" xfId="0" applyNumberFormat="1" applyBorder="1" applyAlignment="1">
      <alignment horizontal="right"/>
    </xf>
    <xf numFmtId="164" fontId="17" fillId="0" borderId="89" xfId="1" applyNumberFormat="1" applyFont="1" applyBorder="1" applyAlignment="1">
      <alignment horizontal="right"/>
    </xf>
    <xf numFmtId="167" fontId="0" fillId="0" borderId="36" xfId="0" applyNumberFormat="1" applyBorder="1"/>
    <xf numFmtId="164" fontId="0" fillId="0" borderId="36" xfId="1" applyNumberFormat="1" applyFont="1" applyBorder="1" applyAlignment="1">
      <alignment horizontal="right"/>
    </xf>
    <xf numFmtId="168" fontId="17" fillId="0" borderId="89" xfId="0" applyNumberFormat="1" applyFont="1" applyBorder="1"/>
    <xf numFmtId="164" fontId="17" fillId="0" borderId="97" xfId="1" applyNumberFormat="1" applyFont="1" applyBorder="1" applyAlignment="1"/>
    <xf numFmtId="169" fontId="17" fillId="0" borderId="97" xfId="0" applyNumberFormat="1" applyFont="1" applyBorder="1" applyAlignment="1">
      <alignment horizontal="right" indent="1"/>
    </xf>
    <xf numFmtId="169" fontId="17" fillId="0" borderId="97" xfId="0" applyNumberFormat="1" applyFont="1" applyBorder="1" applyAlignment="1">
      <alignment horizontal="right" indent="1"/>
    </xf>
    <xf numFmtId="169" fontId="17" fillId="0" borderId="98" xfId="0" applyNumberFormat="1" applyFont="1" applyBorder="1" applyAlignment="1">
      <alignment horizontal="right" indent="1"/>
    </xf>
    <xf numFmtId="168" fontId="18" fillId="0" borderId="90" xfId="0" applyNumberFormat="1" applyFont="1" applyBorder="1"/>
    <xf numFmtId="164" fontId="18" fillId="0" borderId="99" xfId="1" applyNumberFormat="1" applyFont="1" applyBorder="1" applyAlignment="1"/>
    <xf numFmtId="169" fontId="18" fillId="0" borderId="99" xfId="0" applyNumberFormat="1" applyFont="1" applyBorder="1" applyAlignment="1">
      <alignment horizontal="right" indent="1"/>
    </xf>
    <xf numFmtId="169" fontId="18" fillId="0" borderId="99" xfId="0" applyNumberFormat="1" applyFont="1" applyBorder="1" applyAlignment="1">
      <alignment horizontal="right" indent="1"/>
    </xf>
    <xf numFmtId="169" fontId="18" fillId="0" borderId="100" xfId="0" applyNumberFormat="1" applyFont="1" applyBorder="1" applyAlignment="1">
      <alignment horizontal="right" indent="1"/>
    </xf>
    <xf numFmtId="168" fontId="0" fillId="0" borderId="92" xfId="0" applyNumberFormat="1" applyBorder="1"/>
    <xf numFmtId="164" fontId="0" fillId="0" borderId="101" xfId="1" applyNumberFormat="1" applyFont="1" applyBorder="1" applyAlignment="1"/>
    <xf numFmtId="169" fontId="0" fillId="0" borderId="101" xfId="0" applyNumberFormat="1" applyBorder="1" applyAlignment="1">
      <alignment horizontal="right" indent="1"/>
    </xf>
    <xf numFmtId="169" fontId="0" fillId="0" borderId="101" xfId="0" applyNumberFormat="1" applyBorder="1" applyAlignment="1">
      <alignment horizontal="right" indent="1"/>
    </xf>
    <xf numFmtId="169" fontId="0" fillId="0" borderId="102" xfId="0" applyNumberFormat="1" applyBorder="1" applyAlignment="1">
      <alignment horizontal="right" indent="1"/>
    </xf>
    <xf numFmtId="168" fontId="0" fillId="0" borderId="18" xfId="0" applyNumberFormat="1" applyBorder="1"/>
    <xf numFmtId="164" fontId="0" fillId="0" borderId="103" xfId="1" applyNumberFormat="1" applyFont="1" applyBorder="1" applyAlignment="1"/>
    <xf numFmtId="169" fontId="0" fillId="0" borderId="103" xfId="0" applyNumberFormat="1" applyBorder="1" applyAlignment="1">
      <alignment horizontal="right" indent="1"/>
    </xf>
    <xf numFmtId="169" fontId="0" fillId="0" borderId="103" xfId="0" applyNumberFormat="1" applyBorder="1" applyAlignment="1">
      <alignment horizontal="right" indent="1"/>
    </xf>
    <xf numFmtId="169" fontId="0" fillId="0" borderId="104" xfId="0" applyNumberFormat="1" applyBorder="1" applyAlignment="1">
      <alignment horizontal="right" indent="1"/>
    </xf>
    <xf numFmtId="164" fontId="0" fillId="0" borderId="105" xfId="1" applyNumberFormat="1" applyFont="1" applyBorder="1" applyAlignment="1"/>
    <xf numFmtId="169" fontId="0" fillId="0" borderId="105" xfId="0" applyNumberFormat="1" applyBorder="1" applyAlignment="1">
      <alignment horizontal="right" indent="1"/>
    </xf>
    <xf numFmtId="169" fontId="0" fillId="0" borderId="105" xfId="0" applyNumberFormat="1" applyBorder="1" applyAlignment="1">
      <alignment horizontal="right" indent="1"/>
    </xf>
    <xf numFmtId="169" fontId="0" fillId="0" borderId="106" xfId="0" applyNumberFormat="1" applyBorder="1" applyAlignment="1">
      <alignment horizontal="right" indent="1"/>
    </xf>
    <xf numFmtId="168" fontId="0" fillId="0" borderId="96" xfId="0" applyNumberFormat="1" applyBorder="1"/>
    <xf numFmtId="164" fontId="0" fillId="0" borderId="107" xfId="1" applyNumberFormat="1" applyFont="1" applyBorder="1" applyAlignment="1"/>
    <xf numFmtId="169" fontId="0" fillId="0" borderId="107" xfId="0" applyNumberFormat="1" applyBorder="1" applyAlignment="1">
      <alignment horizontal="right" indent="1"/>
    </xf>
    <xf numFmtId="169" fontId="0" fillId="0" borderId="107" xfId="0" applyNumberFormat="1" applyBorder="1" applyAlignment="1">
      <alignment horizontal="right" indent="1"/>
    </xf>
    <xf numFmtId="169" fontId="0" fillId="0" borderId="108" xfId="0" applyNumberFormat="1" applyBorder="1" applyAlignment="1">
      <alignment horizontal="right" indent="1"/>
    </xf>
    <xf numFmtId="168" fontId="0" fillId="0" borderId="20" xfId="0" applyNumberFormat="1" applyBorder="1"/>
    <xf numFmtId="164" fontId="0" fillId="0" borderId="109" xfId="1" applyNumberFormat="1" applyFont="1" applyBorder="1" applyAlignment="1"/>
    <xf numFmtId="169" fontId="0" fillId="0" borderId="109" xfId="0" applyNumberFormat="1" applyBorder="1" applyAlignment="1">
      <alignment horizontal="right" indent="1"/>
    </xf>
    <xf numFmtId="169" fontId="0" fillId="0" borderId="109" xfId="0" applyNumberFormat="1" applyBorder="1" applyAlignment="1">
      <alignment horizontal="right" indent="1"/>
    </xf>
    <xf numFmtId="169" fontId="0" fillId="0" borderId="110" xfId="0" applyNumberFormat="1" applyBorder="1" applyAlignment="1">
      <alignment horizontal="right" indent="1"/>
    </xf>
    <xf numFmtId="164" fontId="0" fillId="0" borderId="47" xfId="1" applyNumberFormat="1" applyFont="1" applyBorder="1" applyAlignment="1"/>
    <xf numFmtId="169" fontId="0" fillId="0" borderId="47" xfId="0" applyNumberFormat="1" applyBorder="1" applyAlignment="1">
      <alignment horizontal="right" indent="1"/>
    </xf>
    <xf numFmtId="169" fontId="0" fillId="0" borderId="47" xfId="0" applyNumberFormat="1" applyBorder="1" applyAlignment="1">
      <alignment horizontal="right" indent="1"/>
    </xf>
    <xf numFmtId="169" fontId="0" fillId="0" borderId="48" xfId="0" applyNumberFormat="1" applyBorder="1" applyAlignment="1">
      <alignment horizontal="right" indent="1"/>
    </xf>
    <xf numFmtId="168" fontId="0" fillId="0" borderId="21" xfId="0" applyNumberFormat="1" applyBorder="1"/>
    <xf numFmtId="164" fontId="0" fillId="0" borderId="87" xfId="1" applyNumberFormat="1" applyFont="1" applyBorder="1" applyAlignment="1"/>
    <xf numFmtId="169" fontId="0" fillId="0" borderId="85" xfId="0" applyNumberFormat="1" applyBorder="1" applyAlignment="1">
      <alignment horizontal="right" indent="1"/>
    </xf>
    <xf numFmtId="169" fontId="0" fillId="0" borderId="85" xfId="0" applyNumberFormat="1" applyBorder="1" applyAlignment="1">
      <alignment horizontal="right" indent="1"/>
    </xf>
    <xf numFmtId="169" fontId="0" fillId="0" borderId="86" xfId="0" applyNumberFormat="1" applyBorder="1" applyAlignment="1">
      <alignment horizontal="right" indent="1"/>
    </xf>
    <xf numFmtId="164" fontId="17" fillId="0" borderId="97" xfId="1" applyNumberFormat="1" applyFont="1" applyBorder="1" applyAlignment="1">
      <alignment horizontal="right"/>
    </xf>
    <xf numFmtId="169" fontId="17" fillId="0" borderId="97" xfId="0" applyNumberFormat="1" applyFont="1" applyBorder="1" applyAlignment="1">
      <alignment horizontal="right" indent="2"/>
    </xf>
    <xf numFmtId="169" fontId="17" fillId="0" borderId="98" xfId="0" applyNumberFormat="1" applyFont="1" applyBorder="1" applyAlignment="1">
      <alignment horizontal="right" indent="2"/>
    </xf>
    <xf numFmtId="168" fontId="0" fillId="0" borderId="36" xfId="0" applyNumberFormat="1" applyBorder="1"/>
    <xf numFmtId="164" fontId="0" fillId="0" borderId="111" xfId="1" applyNumberFormat="1" applyFont="1" applyBorder="1" applyAlignment="1">
      <alignment horizontal="right"/>
    </xf>
    <xf numFmtId="169" fontId="0" fillId="0" borderId="112" xfId="0" applyNumberFormat="1" applyBorder="1" applyAlignment="1">
      <alignment horizontal="right" indent="1"/>
    </xf>
    <xf numFmtId="169" fontId="0" fillId="0" borderId="113" xfId="0" applyNumberFormat="1" applyBorder="1" applyAlignment="1">
      <alignment horizontal="right" indent="1"/>
    </xf>
    <xf numFmtId="164" fontId="0" fillId="0" borderId="47" xfId="1" applyNumberFormat="1" applyFont="1" applyBorder="1" applyAlignment="1">
      <alignment horizontal="right"/>
    </xf>
    <xf numFmtId="169" fontId="0" fillId="0" borderId="114" xfId="0" applyNumberFormat="1" applyBorder="1" applyAlignment="1">
      <alignment horizontal="right" indent="1"/>
    </xf>
    <xf numFmtId="169" fontId="0" fillId="0" borderId="115" xfId="0" applyNumberFormat="1" applyBorder="1" applyAlignment="1">
      <alignment horizontal="right" indent="1"/>
    </xf>
    <xf numFmtId="169" fontId="0" fillId="0" borderId="111" xfId="0" applyNumberFormat="1" applyBorder="1" applyAlignment="1">
      <alignment horizontal="right" indent="1"/>
    </xf>
    <xf numFmtId="169" fontId="0" fillId="0" borderId="116" xfId="0" applyNumberFormat="1" applyBorder="1" applyAlignment="1">
      <alignment horizontal="right" indent="1"/>
    </xf>
    <xf numFmtId="169" fontId="17" fillId="0" borderId="97" xfId="0" applyNumberFormat="1" applyFont="1" applyBorder="1" applyAlignment="1">
      <alignment horizontal="right"/>
    </xf>
    <xf numFmtId="169" fontId="17" fillId="0" borderId="98" xfId="0" applyNumberFormat="1" applyFont="1" applyBorder="1" applyAlignment="1">
      <alignment horizontal="right"/>
    </xf>
    <xf numFmtId="169" fontId="18" fillId="0" borderId="99" xfId="0" applyNumberFormat="1" applyFont="1" applyBorder="1" applyAlignment="1">
      <alignment horizontal="right"/>
    </xf>
    <xf numFmtId="169" fontId="18" fillId="0" borderId="100" xfId="0" applyNumberFormat="1" applyFont="1" applyBorder="1" applyAlignment="1">
      <alignment horizontal="right"/>
    </xf>
    <xf numFmtId="169" fontId="0" fillId="0" borderId="47" xfId="0" applyNumberFormat="1" applyBorder="1" applyAlignment="1">
      <alignment horizontal="right"/>
    </xf>
    <xf numFmtId="169" fontId="0" fillId="0" borderId="48" xfId="0" applyNumberFormat="1" applyBorder="1" applyAlignment="1">
      <alignment horizontal="right"/>
    </xf>
    <xf numFmtId="164" fontId="0" fillId="0" borderId="114" xfId="1" applyNumberFormat="1" applyFont="1" applyBorder="1" applyAlignment="1">
      <alignment horizontal="right"/>
    </xf>
    <xf numFmtId="2" fontId="0" fillId="0" borderId="117" xfId="0" applyNumberFormat="1" applyBorder="1" applyAlignment="1">
      <alignment horizontal="right"/>
    </xf>
    <xf numFmtId="2" fontId="0" fillId="0" borderId="118" xfId="0" applyNumberFormat="1" applyBorder="1" applyAlignment="1">
      <alignment horizontal="right"/>
    </xf>
    <xf numFmtId="2" fontId="0" fillId="0" borderId="119" xfId="0" applyNumberFormat="1" applyBorder="1" applyAlignment="1">
      <alignment horizontal="right"/>
    </xf>
    <xf numFmtId="164" fontId="0" fillId="0" borderId="112" xfId="1" applyNumberFormat="1" applyFont="1" applyBorder="1" applyAlignment="1">
      <alignment horizontal="right"/>
    </xf>
    <xf numFmtId="169" fontId="0" fillId="0" borderId="112" xfId="0" applyNumberFormat="1" applyBorder="1" applyAlignment="1">
      <alignment horizontal="right"/>
    </xf>
    <xf numFmtId="169" fontId="0" fillId="0" borderId="113" xfId="0" applyNumberFormat="1" applyBorder="1" applyAlignment="1">
      <alignment horizontal="right"/>
    </xf>
    <xf numFmtId="169" fontId="0" fillId="0" borderId="85" xfId="0" applyNumberFormat="1" applyBorder="1" applyAlignment="1">
      <alignment horizontal="right"/>
    </xf>
    <xf numFmtId="169" fontId="0" fillId="0" borderId="86" xfId="0" applyNumberFormat="1" applyBorder="1" applyAlignment="1">
      <alignment horizontal="right"/>
    </xf>
    <xf numFmtId="0" fontId="16" fillId="10" borderId="0" xfId="0" applyFont="1" applyFill="1" applyAlignment="1">
      <alignment horizontal="center"/>
    </xf>
    <xf numFmtId="0" fontId="5" fillId="11" borderId="0" xfId="0" applyFont="1" applyFill="1" applyAlignment="1">
      <alignment horizontal="center"/>
    </xf>
    <xf numFmtId="0" fontId="0" fillId="2" borderId="8" xfId="0" applyFill="1" applyBorder="1" applyAlignment="1">
      <alignment vertical="center" wrapText="1"/>
    </xf>
    <xf numFmtId="0" fontId="0" fillId="2" borderId="120" xfId="0" applyFill="1" applyBorder="1" applyAlignment="1">
      <alignment vertical="center" wrapText="1"/>
    </xf>
    <xf numFmtId="0" fontId="19" fillId="0" borderId="121" xfId="0" applyFont="1" applyBorder="1"/>
    <xf numFmtId="164" fontId="19" fillId="0" borderId="122" xfId="1" applyNumberFormat="1" applyFont="1" applyBorder="1" applyAlignment="1"/>
    <xf numFmtId="1" fontId="19" fillId="0" borderId="122" xfId="1" applyNumberFormat="1" applyFont="1" applyBorder="1" applyAlignment="1"/>
    <xf numFmtId="1" fontId="19" fillId="0" borderId="122" xfId="0" applyNumberFormat="1" applyFont="1" applyBorder="1"/>
    <xf numFmtId="0" fontId="20" fillId="0" borderId="123" xfId="0" applyFont="1" applyBorder="1" applyAlignment="1">
      <alignment horizontal="left" indent="1"/>
    </xf>
    <xf numFmtId="164" fontId="20" fillId="0" borderId="124" xfId="1" applyNumberFormat="1" applyFont="1" applyBorder="1" applyAlignment="1"/>
    <xf numFmtId="1" fontId="20" fillId="0" borderId="124" xfId="1" applyNumberFormat="1" applyFont="1" applyBorder="1" applyAlignment="1"/>
    <xf numFmtId="1" fontId="20" fillId="0" borderId="124" xfId="0" applyNumberFormat="1" applyFont="1" applyBorder="1"/>
    <xf numFmtId="0" fontId="0" fillId="0" borderId="29" xfId="0" applyBorder="1" applyAlignment="1">
      <alignment horizontal="left" indent="2"/>
    </xf>
    <xf numFmtId="164" fontId="0" fillId="0" borderId="125" xfId="1" applyNumberFormat="1" applyFont="1" applyBorder="1" applyAlignment="1"/>
    <xf numFmtId="1" fontId="0" fillId="0" borderId="125" xfId="1" applyNumberFormat="1" applyFont="1" applyBorder="1" applyAlignment="1"/>
    <xf numFmtId="1" fontId="0" fillId="0" borderId="125" xfId="0" applyNumberFormat="1" applyBorder="1"/>
    <xf numFmtId="1" fontId="0" fillId="0" borderId="47" xfId="1" applyNumberFormat="1" applyFont="1" applyBorder="1" applyAlignment="1"/>
    <xf numFmtId="1" fontId="0" fillId="0" borderId="47" xfId="0" applyNumberFormat="1" applyBorder="1"/>
    <xf numFmtId="0" fontId="0" fillId="0" borderId="22" xfId="0" applyBorder="1" applyAlignment="1">
      <alignment horizontal="left" indent="2"/>
    </xf>
    <xf numFmtId="164" fontId="0" fillId="0" borderId="126" xfId="1" applyNumberFormat="1" applyFont="1" applyBorder="1" applyAlignment="1"/>
    <xf numFmtId="1" fontId="0" fillId="0" borderId="126" xfId="1" applyNumberFormat="1" applyFont="1" applyBorder="1" applyAlignment="1"/>
    <xf numFmtId="1" fontId="0" fillId="0" borderId="126" xfId="0" applyNumberFormat="1" applyBorder="1"/>
    <xf numFmtId="0" fontId="20" fillId="0" borderId="127" xfId="0" applyFont="1" applyBorder="1" applyAlignment="1">
      <alignment horizontal="left" indent="1"/>
    </xf>
    <xf numFmtId="0" fontId="0" fillId="0" borderId="30" xfId="0" applyBorder="1" applyAlignment="1">
      <alignment horizontal="left" indent="2"/>
    </xf>
    <xf numFmtId="164" fontId="0" fillId="0" borderId="114" xfId="1" applyNumberFormat="1" applyFont="1" applyBorder="1" applyAlignment="1"/>
    <xf numFmtId="1" fontId="0" fillId="0" borderId="114" xfId="1" applyNumberFormat="1" applyFont="1" applyBorder="1" applyAlignment="1"/>
    <xf numFmtId="0" fontId="5" fillId="11" borderId="128" xfId="0" applyFont="1" applyFill="1" applyBorder="1" applyAlignment="1">
      <alignment horizontal="center"/>
    </xf>
    <xf numFmtId="3" fontId="19" fillId="0" borderId="122" xfId="0" applyNumberFormat="1" applyFont="1" applyBorder="1"/>
    <xf numFmtId="3" fontId="19" fillId="0" borderId="122" xfId="1" applyNumberFormat="1" applyFont="1" applyBorder="1" applyAlignment="1"/>
    <xf numFmtId="3" fontId="20" fillId="0" borderId="124" xfId="0" applyNumberFormat="1" applyFont="1" applyBorder="1"/>
    <xf numFmtId="3" fontId="20" fillId="0" borderId="124" xfId="1" applyNumberFormat="1" applyFont="1" applyBorder="1" applyAlignment="1"/>
    <xf numFmtId="3" fontId="0" fillId="0" borderId="125" xfId="0" applyNumberFormat="1" applyBorder="1"/>
    <xf numFmtId="3" fontId="0" fillId="0" borderId="125" xfId="1" applyNumberFormat="1" applyFont="1" applyBorder="1" applyAlignment="1"/>
    <xf numFmtId="3" fontId="0" fillId="0" borderId="47" xfId="0" applyNumberFormat="1" applyBorder="1"/>
    <xf numFmtId="3" fontId="0" fillId="0" borderId="47" xfId="1" applyNumberFormat="1" applyFont="1" applyBorder="1" applyAlignment="1"/>
    <xf numFmtId="3" fontId="0" fillId="0" borderId="126" xfId="0" applyNumberFormat="1" applyBorder="1"/>
    <xf numFmtId="3" fontId="0" fillId="0" borderId="126" xfId="1" applyNumberFormat="1" applyFont="1" applyBorder="1" applyAlignment="1"/>
    <xf numFmtId="3" fontId="0" fillId="0" borderId="114" xfId="1" applyNumberFormat="1" applyFont="1" applyBorder="1" applyAlignment="1"/>
    <xf numFmtId="0" fontId="3" fillId="3" borderId="5" xfId="0" applyFont="1" applyFill="1" applyBorder="1" applyAlignment="1">
      <alignment horizontal="center" wrapText="1"/>
    </xf>
    <xf numFmtId="0" fontId="5" fillId="12" borderId="0" xfId="0" applyFont="1" applyFill="1" applyAlignment="1">
      <alignment horizontal="center"/>
    </xf>
    <xf numFmtId="3" fontId="6" fillId="0" borderId="13" xfId="0" applyNumberFormat="1" applyFont="1" applyBorder="1" applyAlignment="1">
      <alignment horizontal="right" vertical="center"/>
    </xf>
    <xf numFmtId="0" fontId="21" fillId="0" borderId="129" xfId="0" applyFont="1" applyBorder="1" applyAlignment="1">
      <alignment horizontal="left" indent="1"/>
    </xf>
    <xf numFmtId="3" fontId="21" fillId="0" borderId="129" xfId="0" applyNumberFormat="1" applyFont="1" applyBorder="1" applyAlignment="1">
      <alignment horizontal="right" vertical="center"/>
    </xf>
    <xf numFmtId="164" fontId="21" fillId="0" borderId="129" xfId="1" applyNumberFormat="1" applyFont="1" applyBorder="1" applyAlignment="1">
      <alignment horizontal="right" vertical="center"/>
    </xf>
    <xf numFmtId="3" fontId="0" fillId="0" borderId="0" xfId="0" applyNumberFormat="1"/>
    <xf numFmtId="3" fontId="0" fillId="0" borderId="29" xfId="0" applyNumberFormat="1" applyBorder="1" applyAlignment="1">
      <alignment horizontal="left" indent="3"/>
    </xf>
    <xf numFmtId="3" fontId="0" fillId="0" borderId="29" xfId="0" applyNumberFormat="1" applyBorder="1" applyAlignment="1">
      <alignment horizontal="right" vertical="center"/>
    </xf>
    <xf numFmtId="164" fontId="1" fillId="0" borderId="29" xfId="1" applyNumberFormat="1" applyFont="1" applyBorder="1" applyAlignment="1">
      <alignment horizontal="right" vertical="center"/>
    </xf>
    <xf numFmtId="3" fontId="23" fillId="0" borderId="130" xfId="0" applyNumberFormat="1" applyFont="1" applyBorder="1" applyAlignment="1">
      <alignment horizontal="right"/>
    </xf>
    <xf numFmtId="3" fontId="24" fillId="0" borderId="131" xfId="0" applyNumberFormat="1" applyFont="1" applyBorder="1" applyAlignment="1">
      <alignment horizontal="right"/>
    </xf>
    <xf numFmtId="0" fontId="21" fillId="0" borderId="132" xfId="0" applyFont="1" applyBorder="1" applyAlignment="1">
      <alignment horizontal="left"/>
    </xf>
    <xf numFmtId="0" fontId="22" fillId="0" borderId="133" xfId="0" applyFont="1" applyBorder="1" applyAlignment="1">
      <alignment horizontal="left" indent="1"/>
    </xf>
    <xf numFmtId="3" fontId="22" fillId="0" borderId="133" xfId="0" applyNumberFormat="1" applyFont="1" applyBorder="1" applyAlignment="1">
      <alignment horizontal="right" vertical="center"/>
    </xf>
    <xf numFmtId="164" fontId="22" fillId="0" borderId="133" xfId="1" applyNumberFormat="1" applyFont="1" applyBorder="1" applyAlignment="1">
      <alignment horizontal="right" vertical="center"/>
    </xf>
    <xf numFmtId="3" fontId="0" fillId="0" borderId="17" xfId="0" applyNumberFormat="1" applyBorder="1" applyAlignment="1">
      <alignment horizontal="left" indent="3"/>
    </xf>
    <xf numFmtId="3" fontId="0" fillId="0" borderId="17" xfId="0" applyNumberFormat="1" applyBorder="1" applyAlignment="1">
      <alignment horizontal="right" vertical="center"/>
    </xf>
    <xf numFmtId="164" fontId="1" fillId="0" borderId="17" xfId="1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21" fillId="0" borderId="129" xfId="0" applyFont="1" applyBorder="1" applyAlignment="1">
      <alignment horizontal="left"/>
    </xf>
    <xf numFmtId="0" fontId="25" fillId="0" borderId="134" xfId="0" applyFont="1" applyBorder="1" applyAlignment="1">
      <alignment horizontal="left"/>
    </xf>
    <xf numFmtId="3" fontId="25" fillId="0" borderId="134" xfId="0" applyNumberFormat="1" applyFont="1" applyBorder="1" applyAlignment="1">
      <alignment horizontal="right" vertical="center"/>
    </xf>
    <xf numFmtId="164" fontId="25" fillId="0" borderId="134" xfId="1" applyNumberFormat="1" applyFont="1" applyBorder="1" applyAlignment="1">
      <alignment horizontal="right" vertical="center"/>
    </xf>
    <xf numFmtId="0" fontId="25" fillId="0" borderId="135" xfId="0" applyFont="1" applyBorder="1" applyAlignment="1">
      <alignment horizontal="left"/>
    </xf>
    <xf numFmtId="3" fontId="25" fillId="0" borderId="135" xfId="0" applyNumberFormat="1" applyFont="1" applyBorder="1" applyAlignment="1">
      <alignment horizontal="right" vertical="center"/>
    </xf>
    <xf numFmtId="164" fontId="25" fillId="0" borderId="135" xfId="1" applyNumberFormat="1" applyFont="1" applyBorder="1" applyAlignment="1">
      <alignment horizontal="right" vertical="center"/>
    </xf>
    <xf numFmtId="0" fontId="26" fillId="0" borderId="136" xfId="0" applyFont="1" applyBorder="1" applyAlignment="1">
      <alignment horizontal="left" indent="1"/>
    </xf>
    <xf numFmtId="3" fontId="26" fillId="0" borderId="136" xfId="0" applyNumberFormat="1" applyFont="1" applyBorder="1" applyAlignment="1">
      <alignment horizontal="right" vertical="center"/>
    </xf>
    <xf numFmtId="164" fontId="26" fillId="0" borderId="136" xfId="1" applyNumberFormat="1" applyFont="1" applyBorder="1" applyAlignment="1">
      <alignment horizontal="right" vertical="center"/>
    </xf>
    <xf numFmtId="0" fontId="0" fillId="0" borderId="0" xfId="0" applyAlignment="1">
      <alignment horizontal="right"/>
    </xf>
  </cellXfs>
  <cellStyles count="2">
    <cellStyle name="Normal" xfId="0" builtinId="0"/>
    <cellStyle name="Porcentaje" xfId="1" builtinId="5"/>
  </cellStyles>
  <dxfs count="0"/>
  <tableStyles count="1" defaultTableStyle="TableStyleMedium2" defaultPivotStyle="PivotStyleLight16">
    <tableStyle name="Invisible" pivot="0" table="0" count="0" xr9:uid="{A4693B6B-3648-4705-AB1A-918D0714690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38100</xdr:rowOff>
    </xdr:from>
    <xdr:to>
      <xdr:col>0</xdr:col>
      <xdr:colOff>1693334</xdr:colOff>
      <xdr:row>0</xdr:row>
      <xdr:rowOff>516043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A8A919-CE1F-4E58-8347-628848026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38100"/>
          <a:ext cx="1636183" cy="477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38101</xdr:rowOff>
    </xdr:from>
    <xdr:ext cx="1762125" cy="480842"/>
    <xdr:pic>
      <xdr:nvPicPr>
        <xdr:cNvPr id="2" name="Imagen 1">
          <a:extLst>
            <a:ext uri="{FF2B5EF4-FFF2-40B4-BE49-F238E27FC236}">
              <a16:creationId xmlns:a16="http://schemas.microsoft.com/office/drawing/2014/main" id="{1D7EB936-0FF8-4FE0-89D0-4151CB8F4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1"/>
          <a:ext cx="1762125" cy="4808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ADB2E-013C-41F4-A667-E8AEF350B466}">
  <dimension ref="A1:J381"/>
  <sheetViews>
    <sheetView showGridLines="0" tabSelected="1" zoomScaleNormal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B325" sqref="B325"/>
    </sheetView>
  </sheetViews>
  <sheetFormatPr baseColWidth="10" defaultRowHeight="15" x14ac:dyDescent="0.25"/>
  <cols>
    <col min="1" max="1" width="31.7109375" customWidth="1"/>
    <col min="2" max="5" width="14.28515625" customWidth="1"/>
    <col min="6" max="7" width="10.5703125" customWidth="1"/>
    <col min="8" max="8" width="15.85546875" customWidth="1"/>
    <col min="9" max="9" width="15.28515625" customWidth="1"/>
    <col min="10" max="10" width="9.5703125" customWidth="1"/>
  </cols>
  <sheetData>
    <row r="1" spans="1:10" ht="46.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21" x14ac:dyDescent="0.3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ht="2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6"/>
    </row>
    <row r="4" spans="1:10" ht="21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9"/>
    </row>
    <row r="5" spans="1:10" x14ac:dyDescent="0.25">
      <c r="A5" s="10"/>
      <c r="B5" s="11" t="s">
        <v>119</v>
      </c>
      <c r="C5" s="12"/>
      <c r="D5" s="12"/>
      <c r="E5" s="12"/>
      <c r="F5" s="12"/>
      <c r="G5" s="12"/>
      <c r="H5" s="12"/>
      <c r="I5" s="12"/>
      <c r="J5" s="13"/>
    </row>
    <row r="6" spans="1:10" x14ac:dyDescent="0.25">
      <c r="A6" s="14"/>
      <c r="B6" s="15">
        <v>2022</v>
      </c>
      <c r="C6" s="15">
        <v>2023</v>
      </c>
      <c r="D6" s="15">
        <v>2024</v>
      </c>
      <c r="E6" s="15">
        <v>2025</v>
      </c>
      <c r="F6" s="15" t="str">
        <f>CONCATENATE("var ",RIGHT(E6,2),"/",RIGHT(D6,2))</f>
        <v>var 25/24</v>
      </c>
      <c r="G6" s="15" t="str">
        <f>CONCATENATE("var ",RIGHT(D6,2),"/",RIGHT(C6,2))</f>
        <v>var 24/23</v>
      </c>
      <c r="H6" s="15" t="str">
        <f>CONCATENATE("dif ",RIGHT(E6,2),"-",RIGHT(D6,2))</f>
        <v>dif 25-24</v>
      </c>
      <c r="I6" s="15" t="str">
        <f>CONCATENATE("dif ",RIGHT(D6,2),"-",RIGHT(C6,2))</f>
        <v>dif 24-23</v>
      </c>
      <c r="J6" s="15" t="str">
        <f>CONCATENATE("cuota ",RIGHT(E6,2))</f>
        <v>cuota 25</v>
      </c>
    </row>
    <row r="7" spans="1:10" x14ac:dyDescent="0.25">
      <c r="A7" s="16" t="s">
        <v>4</v>
      </c>
      <c r="B7" s="17">
        <v>1288684</v>
      </c>
      <c r="C7" s="17">
        <v>1325735</v>
      </c>
      <c r="D7" s="17">
        <v>1409999</v>
      </c>
      <c r="E7" s="17">
        <v>1405099</v>
      </c>
      <c r="F7" s="18">
        <f>E7/D7-1</f>
        <v>-3.475179769631076E-3</v>
      </c>
      <c r="G7" s="18">
        <f>D7/C7-1</f>
        <v>6.3560213768211637E-2</v>
      </c>
      <c r="H7" s="17">
        <f>E7-D7</f>
        <v>-4900</v>
      </c>
      <c r="I7" s="17">
        <f>D7-C7</f>
        <v>84264</v>
      </c>
      <c r="J7" s="18">
        <f t="shared" ref="J7:J18" si="0">E7/$E$7</f>
        <v>1</v>
      </c>
    </row>
    <row r="8" spans="1:10" x14ac:dyDescent="0.25">
      <c r="A8" s="19" t="s">
        <v>5</v>
      </c>
      <c r="B8" s="20">
        <v>1015046</v>
      </c>
      <c r="C8" s="20">
        <v>1039769</v>
      </c>
      <c r="D8" s="20">
        <v>1097208</v>
      </c>
      <c r="E8" s="20">
        <v>1071994</v>
      </c>
      <c r="F8" s="21">
        <f t="shared" ref="F8:F18" si="1">E8/D8-1</f>
        <v>-2.2980145970499688E-2</v>
      </c>
      <c r="G8" s="21">
        <f t="shared" ref="G8:G18" si="2">D8/C8-1</f>
        <v>5.5242077807666989E-2</v>
      </c>
      <c r="H8" s="20">
        <f t="shared" ref="H8:H18" si="3">E8-D8</f>
        <v>-25214</v>
      </c>
      <c r="I8" s="20">
        <f t="shared" ref="I8:I18" si="4">D8-C8</f>
        <v>57439</v>
      </c>
      <c r="J8" s="21">
        <f t="shared" si="0"/>
        <v>0.76293129523257797</v>
      </c>
    </row>
    <row r="9" spans="1:10" x14ac:dyDescent="0.25">
      <c r="A9" s="22" t="s">
        <v>6</v>
      </c>
      <c r="B9" s="23">
        <v>212653</v>
      </c>
      <c r="C9" s="23">
        <v>201076</v>
      </c>
      <c r="D9" s="23">
        <v>210033</v>
      </c>
      <c r="E9" s="23">
        <v>191666</v>
      </c>
      <c r="F9" s="24">
        <f t="shared" si="1"/>
        <v>-8.7448162907733495E-2</v>
      </c>
      <c r="G9" s="24">
        <f t="shared" si="2"/>
        <v>4.4545346038313838E-2</v>
      </c>
      <c r="H9" s="23">
        <f t="shared" si="3"/>
        <v>-18367</v>
      </c>
      <c r="I9" s="23">
        <f t="shared" si="4"/>
        <v>8957</v>
      </c>
      <c r="J9" s="24">
        <f t="shared" si="0"/>
        <v>0.13640747022095953</v>
      </c>
    </row>
    <row r="10" spans="1:10" x14ac:dyDescent="0.25">
      <c r="A10" s="25" t="s">
        <v>7</v>
      </c>
      <c r="B10" s="26">
        <v>626497</v>
      </c>
      <c r="C10" s="26">
        <v>669159</v>
      </c>
      <c r="D10" s="26">
        <v>696981</v>
      </c>
      <c r="E10" s="26">
        <v>689872</v>
      </c>
      <c r="F10" s="27">
        <f>E10/D10-1</f>
        <v>-1.0199704152623945E-2</v>
      </c>
      <c r="G10" s="27">
        <f t="shared" si="2"/>
        <v>4.1577562283403591E-2</v>
      </c>
      <c r="H10" s="26">
        <f>E10-D10</f>
        <v>-7109</v>
      </c>
      <c r="I10" s="26">
        <f t="shared" si="4"/>
        <v>27822</v>
      </c>
      <c r="J10" s="27">
        <f t="shared" si="0"/>
        <v>0.49097750407622526</v>
      </c>
    </row>
    <row r="11" spans="1:10" x14ac:dyDescent="0.25">
      <c r="A11" s="25" t="s">
        <v>8</v>
      </c>
      <c r="B11" s="26">
        <v>142078</v>
      </c>
      <c r="C11" s="26">
        <v>137847</v>
      </c>
      <c r="D11" s="26">
        <v>156297</v>
      </c>
      <c r="E11" s="26">
        <v>149992</v>
      </c>
      <c r="F11" s="27">
        <f t="shared" si="1"/>
        <v>-4.0339865768376892E-2</v>
      </c>
      <c r="G11" s="27">
        <f t="shared" si="2"/>
        <v>0.13384404448410203</v>
      </c>
      <c r="H11" s="26">
        <f t="shared" si="3"/>
        <v>-6305</v>
      </c>
      <c r="I11" s="26">
        <f t="shared" si="4"/>
        <v>18450</v>
      </c>
      <c r="J11" s="27">
        <f t="shared" si="0"/>
        <v>0.10674835011625515</v>
      </c>
    </row>
    <row r="12" spans="1:10" x14ac:dyDescent="0.25">
      <c r="A12" s="25" t="s">
        <v>9</v>
      </c>
      <c r="B12" s="26">
        <v>23694</v>
      </c>
      <c r="C12" s="26">
        <v>21959</v>
      </c>
      <c r="D12" s="26">
        <v>25418</v>
      </c>
      <c r="E12" s="26">
        <v>27754</v>
      </c>
      <c r="F12" s="27">
        <f t="shared" si="1"/>
        <v>9.1903375560626221E-2</v>
      </c>
      <c r="G12" s="27">
        <f t="shared" si="2"/>
        <v>0.15752083428207109</v>
      </c>
      <c r="H12" s="26">
        <f t="shared" si="3"/>
        <v>2336</v>
      </c>
      <c r="I12" s="26">
        <f t="shared" si="4"/>
        <v>3459</v>
      </c>
      <c r="J12" s="27">
        <f t="shared" si="0"/>
        <v>1.9752344852569107E-2</v>
      </c>
    </row>
    <row r="13" spans="1:10" x14ac:dyDescent="0.25">
      <c r="A13" s="28" t="s">
        <v>10</v>
      </c>
      <c r="B13" s="29">
        <v>10124</v>
      </c>
      <c r="C13" s="29">
        <v>9728</v>
      </c>
      <c r="D13" s="29">
        <v>8479</v>
      </c>
      <c r="E13" s="29">
        <v>12710</v>
      </c>
      <c r="F13" s="30">
        <f t="shared" si="1"/>
        <v>0.49899752329284119</v>
      </c>
      <c r="G13" s="30">
        <f t="shared" si="2"/>
        <v>-0.12839226973684215</v>
      </c>
      <c r="H13" s="29">
        <f t="shared" si="3"/>
        <v>4231</v>
      </c>
      <c r="I13" s="29">
        <f t="shared" si="4"/>
        <v>-1249</v>
      </c>
      <c r="J13" s="30">
        <f t="shared" si="0"/>
        <v>9.0456259665689029E-3</v>
      </c>
    </row>
    <row r="14" spans="1:10" x14ac:dyDescent="0.25">
      <c r="A14" s="19" t="s">
        <v>11</v>
      </c>
      <c r="B14" s="20">
        <v>273638</v>
      </c>
      <c r="C14" s="20">
        <v>285966</v>
      </c>
      <c r="D14" s="20">
        <v>312791</v>
      </c>
      <c r="E14" s="20">
        <v>333105</v>
      </c>
      <c r="F14" s="21">
        <f t="shared" si="1"/>
        <v>6.4944323845634866E-2</v>
      </c>
      <c r="G14" s="21">
        <f t="shared" si="2"/>
        <v>9.3804857920172235E-2</v>
      </c>
      <c r="H14" s="20">
        <f t="shared" si="3"/>
        <v>20314</v>
      </c>
      <c r="I14" s="20">
        <f t="shared" si="4"/>
        <v>26825</v>
      </c>
      <c r="J14" s="21">
        <f t="shared" si="0"/>
        <v>0.23706870476742209</v>
      </c>
    </row>
    <row r="15" spans="1:10" x14ac:dyDescent="0.25">
      <c r="A15" s="31" t="s">
        <v>12</v>
      </c>
      <c r="B15" s="23">
        <v>19423</v>
      </c>
      <c r="C15" s="23">
        <v>17892</v>
      </c>
      <c r="D15" s="23">
        <v>26851</v>
      </c>
      <c r="E15" s="23">
        <v>26620</v>
      </c>
      <c r="F15" s="24">
        <f t="shared" si="1"/>
        <v>-8.6030315444489691E-3</v>
      </c>
      <c r="G15" s="24">
        <f t="shared" si="2"/>
        <v>0.50072658171249729</v>
      </c>
      <c r="H15" s="23">
        <f t="shared" si="3"/>
        <v>-231</v>
      </c>
      <c r="I15" s="23">
        <f t="shared" si="4"/>
        <v>8959</v>
      </c>
      <c r="J15" s="24">
        <f t="shared" si="0"/>
        <v>1.8945284282459812E-2</v>
      </c>
    </row>
    <row r="16" spans="1:10" x14ac:dyDescent="0.25">
      <c r="A16" s="32" t="s">
        <v>8</v>
      </c>
      <c r="B16" s="26">
        <v>163426</v>
      </c>
      <c r="C16" s="26">
        <v>170175</v>
      </c>
      <c r="D16" s="26">
        <v>183922</v>
      </c>
      <c r="E16" s="26">
        <v>205331</v>
      </c>
      <c r="F16" s="27">
        <f t="shared" si="1"/>
        <v>0.11640260545231129</v>
      </c>
      <c r="G16" s="27">
        <f t="shared" si="2"/>
        <v>8.0781548406052561E-2</v>
      </c>
      <c r="H16" s="26">
        <f t="shared" si="3"/>
        <v>21409</v>
      </c>
      <c r="I16" s="26">
        <f t="shared" si="4"/>
        <v>13747</v>
      </c>
      <c r="J16" s="27">
        <f t="shared" si="0"/>
        <v>0.14613276359886385</v>
      </c>
    </row>
    <row r="17" spans="1:10" x14ac:dyDescent="0.25">
      <c r="A17" s="32" t="s">
        <v>9</v>
      </c>
      <c r="B17" s="26">
        <v>67125</v>
      </c>
      <c r="C17" s="26">
        <v>72338</v>
      </c>
      <c r="D17" s="26">
        <v>72410</v>
      </c>
      <c r="E17" s="26">
        <v>69871</v>
      </c>
      <c r="F17" s="27">
        <f t="shared" si="1"/>
        <v>-3.5064217649495966E-2</v>
      </c>
      <c r="G17" s="27">
        <f t="shared" si="2"/>
        <v>9.9532749039221713E-4</v>
      </c>
      <c r="H17" s="26">
        <f t="shared" si="3"/>
        <v>-2539</v>
      </c>
      <c r="I17" s="26">
        <f t="shared" si="4"/>
        <v>72</v>
      </c>
      <c r="J17" s="27">
        <f t="shared" si="0"/>
        <v>4.9726745232898183E-2</v>
      </c>
    </row>
    <row r="18" spans="1:10" x14ac:dyDescent="0.25">
      <c r="A18" s="33" t="s">
        <v>10</v>
      </c>
      <c r="B18" s="34">
        <v>23664</v>
      </c>
      <c r="C18" s="34">
        <v>25561</v>
      </c>
      <c r="D18" s="34">
        <v>29608</v>
      </c>
      <c r="E18" s="34">
        <v>31283</v>
      </c>
      <c r="F18" s="35">
        <f t="shared" si="1"/>
        <v>5.6572547960010766E-2</v>
      </c>
      <c r="G18" s="35">
        <f t="shared" si="2"/>
        <v>0.15832713900082163</v>
      </c>
      <c r="H18" s="34">
        <f t="shared" si="3"/>
        <v>1675</v>
      </c>
      <c r="I18" s="34">
        <f t="shared" si="4"/>
        <v>4047</v>
      </c>
      <c r="J18" s="35">
        <f t="shared" si="0"/>
        <v>2.2263911653200238E-2</v>
      </c>
    </row>
    <row r="19" spans="1:10" x14ac:dyDescent="0.25">
      <c r="A19" s="36" t="s">
        <v>13</v>
      </c>
      <c r="B19" s="37"/>
      <c r="C19" s="37"/>
      <c r="D19" s="37"/>
      <c r="E19" s="37"/>
      <c r="F19" s="37"/>
      <c r="G19" s="37"/>
      <c r="H19" s="37"/>
      <c r="I19" s="37"/>
      <c r="J19" s="38"/>
    </row>
    <row r="20" spans="1:10" ht="21" x14ac:dyDescent="0.35">
      <c r="A20" s="39" t="s">
        <v>14</v>
      </c>
      <c r="B20" s="40"/>
      <c r="C20" s="40"/>
      <c r="D20" s="40"/>
      <c r="E20" s="40"/>
      <c r="F20" s="40"/>
      <c r="G20" s="40"/>
      <c r="H20" s="40"/>
      <c r="I20" s="40"/>
      <c r="J20" s="41"/>
    </row>
    <row r="21" spans="1:10" x14ac:dyDescent="0.25">
      <c r="A21" s="10"/>
      <c r="B21" s="11" t="str">
        <f>B$5</f>
        <v>verano (julio-septiembre)</v>
      </c>
      <c r="C21" s="12"/>
      <c r="D21" s="12"/>
      <c r="E21" s="12"/>
      <c r="F21" s="12"/>
      <c r="G21" s="12"/>
      <c r="H21" s="12"/>
      <c r="I21" s="12"/>
      <c r="J21" s="13"/>
    </row>
    <row r="22" spans="1:10" x14ac:dyDescent="0.25">
      <c r="A22" s="14"/>
      <c r="B22" s="15">
        <f>B$6</f>
        <v>2022</v>
      </c>
      <c r="C22" s="15">
        <f>C$6</f>
        <v>2023</v>
      </c>
      <c r="D22" s="15">
        <f>D$6</f>
        <v>2024</v>
      </c>
      <c r="E22" s="15">
        <f>E$6</f>
        <v>2025</v>
      </c>
      <c r="F22" s="15" t="str">
        <f>CONCATENATE("var ",RIGHT(E22,2),"/",RIGHT(D22,2))</f>
        <v>var 25/24</v>
      </c>
      <c r="G22" s="15" t="str">
        <f>CONCATENATE("var ",RIGHT(D22,2),"/",RIGHT(C22,2))</f>
        <v>var 24/23</v>
      </c>
      <c r="H22" s="15" t="str">
        <f>CONCATENATE("dif ",RIGHT(E22,2),"-",RIGHT(D22,2))</f>
        <v>dif 25-24</v>
      </c>
      <c r="I22" s="15" t="str">
        <f>CONCATENATE("dif ",RIGHT(D22,2),"-",RIGHT(C22,2))</f>
        <v>dif 24-23</v>
      </c>
      <c r="J22" s="15" t="str">
        <f>CONCATENATE("cuota ",RIGHT(E22,2))</f>
        <v>cuota 25</v>
      </c>
    </row>
    <row r="23" spans="1:10" x14ac:dyDescent="0.25">
      <c r="A23" s="16" t="s">
        <v>15</v>
      </c>
      <c r="B23" s="17">
        <v>1288684</v>
      </c>
      <c r="C23" s="17">
        <v>1325735</v>
      </c>
      <c r="D23" s="17">
        <v>1409999</v>
      </c>
      <c r="E23" s="17">
        <v>1405099</v>
      </c>
      <c r="F23" s="18">
        <f>E23/D23-1</f>
        <v>-3.475179769631076E-3</v>
      </c>
      <c r="G23" s="18">
        <f t="shared" ref="G23:G54" si="5">D23/C23-1</f>
        <v>6.3560213768211637E-2</v>
      </c>
      <c r="H23" s="17">
        <f>E23-D23</f>
        <v>-4900</v>
      </c>
      <c r="I23" s="17">
        <f t="shared" ref="I23:I54" si="6">D23-C23</f>
        <v>84264</v>
      </c>
      <c r="J23" s="18">
        <f t="shared" ref="J23:J54" si="7">E23/$E$23</f>
        <v>1</v>
      </c>
    </row>
    <row r="24" spans="1:10" x14ac:dyDescent="0.25">
      <c r="A24" s="19" t="s">
        <v>16</v>
      </c>
      <c r="B24" s="20">
        <v>354855</v>
      </c>
      <c r="C24" s="20">
        <v>343302</v>
      </c>
      <c r="D24" s="20">
        <v>353713</v>
      </c>
      <c r="E24" s="20">
        <v>364522</v>
      </c>
      <c r="F24" s="21">
        <f t="shared" ref="F24:F54" si="8">E24/D24-1</f>
        <v>3.0558673274660553E-2</v>
      </c>
      <c r="G24" s="21">
        <f t="shared" si="5"/>
        <v>3.0326068592667621E-2</v>
      </c>
      <c r="H24" s="20">
        <f t="shared" ref="H24:H54" si="9">E24-D24</f>
        <v>10809</v>
      </c>
      <c r="I24" s="20">
        <f t="shared" si="6"/>
        <v>10411</v>
      </c>
      <c r="J24" s="21">
        <f t="shared" si="7"/>
        <v>0.25942798336629663</v>
      </c>
    </row>
    <row r="25" spans="1:10" x14ac:dyDescent="0.25">
      <c r="A25" s="42" t="s">
        <v>17</v>
      </c>
      <c r="B25" s="23">
        <v>153361</v>
      </c>
      <c r="C25" s="23">
        <v>150269</v>
      </c>
      <c r="D25" s="23">
        <v>149405</v>
      </c>
      <c r="E25" s="23">
        <v>156003</v>
      </c>
      <c r="F25" s="24">
        <f t="shared" si="8"/>
        <v>4.4161841973160199E-2</v>
      </c>
      <c r="G25" s="24">
        <f t="shared" si="5"/>
        <v>-5.7496888912550448E-3</v>
      </c>
      <c r="H25" s="23">
        <f>E25-D25</f>
        <v>6598</v>
      </c>
      <c r="I25" s="23">
        <f t="shared" si="6"/>
        <v>-864</v>
      </c>
      <c r="J25" s="24">
        <f t="shared" si="7"/>
        <v>0.11102634049273397</v>
      </c>
    </row>
    <row r="26" spans="1:10" x14ac:dyDescent="0.25">
      <c r="A26" s="43" t="s">
        <v>18</v>
      </c>
      <c r="B26" s="23">
        <v>86045</v>
      </c>
      <c r="C26" s="23">
        <v>88287</v>
      </c>
      <c r="D26" s="23">
        <v>79086</v>
      </c>
      <c r="E26" s="23">
        <v>93740</v>
      </c>
      <c r="F26" s="44">
        <f t="shared" si="8"/>
        <v>0.18529196065043108</v>
      </c>
      <c r="G26" s="44">
        <f t="shared" si="5"/>
        <v>-0.10421692887967648</v>
      </c>
      <c r="H26" s="45">
        <f>E26-D26</f>
        <v>14654</v>
      </c>
      <c r="I26" s="45">
        <f t="shared" si="6"/>
        <v>-9201</v>
      </c>
      <c r="J26" s="44">
        <f t="shared" si="7"/>
        <v>6.6714160354537297E-2</v>
      </c>
    </row>
    <row r="27" spans="1:10" x14ac:dyDescent="0.25">
      <c r="A27" s="43" t="s">
        <v>19</v>
      </c>
      <c r="B27" s="45">
        <f>B25-B26</f>
        <v>67316</v>
      </c>
      <c r="C27" s="45">
        <f>C25-C26</f>
        <v>61982</v>
      </c>
      <c r="D27" s="45">
        <f>D25-D26</f>
        <v>70319</v>
      </c>
      <c r="E27" s="45">
        <f>E25-E26</f>
        <v>62263</v>
      </c>
      <c r="F27" s="44">
        <f>E27/D27-1</f>
        <v>-0.11456363145095916</v>
      </c>
      <c r="G27" s="44">
        <f t="shared" si="5"/>
        <v>0.1345067922945371</v>
      </c>
      <c r="H27" s="45">
        <f t="shared" si="9"/>
        <v>-8056</v>
      </c>
      <c r="I27" s="45">
        <f t="shared" si="6"/>
        <v>8337</v>
      </c>
      <c r="J27" s="44">
        <f t="shared" si="7"/>
        <v>4.4312180138196669E-2</v>
      </c>
    </row>
    <row r="28" spans="1:10" x14ac:dyDescent="0.25">
      <c r="A28" s="46" t="s">
        <v>20</v>
      </c>
      <c r="B28" s="23">
        <v>201494</v>
      </c>
      <c r="C28" s="23">
        <v>193033</v>
      </c>
      <c r="D28" s="23">
        <v>204308</v>
      </c>
      <c r="E28" s="23">
        <v>208519</v>
      </c>
      <c r="F28" s="30">
        <f t="shared" si="8"/>
        <v>2.0611038236388213E-2</v>
      </c>
      <c r="G28" s="30">
        <f t="shared" si="5"/>
        <v>5.8409701968057171E-2</v>
      </c>
      <c r="H28" s="29">
        <f t="shared" si="9"/>
        <v>4211</v>
      </c>
      <c r="I28" s="29">
        <f t="shared" si="6"/>
        <v>11275</v>
      </c>
      <c r="J28" s="30">
        <f t="shared" si="7"/>
        <v>0.14840164287356264</v>
      </c>
    </row>
    <row r="29" spans="1:10" x14ac:dyDescent="0.25">
      <c r="A29" s="19" t="s">
        <v>21</v>
      </c>
      <c r="B29" s="20">
        <v>933829</v>
      </c>
      <c r="C29" s="20">
        <v>982433</v>
      </c>
      <c r="D29" s="20">
        <v>1056286</v>
      </c>
      <c r="E29" s="20">
        <v>1040577</v>
      </c>
      <c r="F29" s="21">
        <f t="shared" si="8"/>
        <v>-1.4871919158258251E-2</v>
      </c>
      <c r="G29" s="21">
        <f t="shared" si="5"/>
        <v>7.5173574177577418E-2</v>
      </c>
      <c r="H29" s="20">
        <f t="shared" si="9"/>
        <v>-15709</v>
      </c>
      <c r="I29" s="20">
        <f t="shared" si="6"/>
        <v>73853</v>
      </c>
      <c r="J29" s="21">
        <f t="shared" si="7"/>
        <v>0.74057201663370342</v>
      </c>
    </row>
    <row r="30" spans="1:10" x14ac:dyDescent="0.25">
      <c r="A30" s="42" t="s">
        <v>22</v>
      </c>
      <c r="B30" s="23">
        <v>82233</v>
      </c>
      <c r="C30" s="23">
        <v>86598</v>
      </c>
      <c r="D30" s="23">
        <v>86497</v>
      </c>
      <c r="E30" s="23">
        <v>86186</v>
      </c>
      <c r="F30" s="24">
        <f t="shared" si="8"/>
        <v>-3.5955004219799802E-3</v>
      </c>
      <c r="G30" s="24">
        <f t="shared" si="5"/>
        <v>-1.1663086907318654E-3</v>
      </c>
      <c r="H30" s="23">
        <f t="shared" si="9"/>
        <v>-311</v>
      </c>
      <c r="I30" s="23">
        <f t="shared" si="6"/>
        <v>-101</v>
      </c>
      <c r="J30" s="24">
        <f t="shared" si="7"/>
        <v>6.1338026715555272E-2</v>
      </c>
    </row>
    <row r="31" spans="1:10" x14ac:dyDescent="0.25">
      <c r="A31" s="47" t="s">
        <v>23</v>
      </c>
      <c r="B31" s="26">
        <v>6094</v>
      </c>
      <c r="C31" s="26">
        <v>6594</v>
      </c>
      <c r="D31" s="26">
        <v>7331</v>
      </c>
      <c r="E31" s="26">
        <v>7019</v>
      </c>
      <c r="F31" s="27">
        <f t="shared" si="8"/>
        <v>-4.2558996044195885E-2</v>
      </c>
      <c r="G31" s="27">
        <f t="shared" si="5"/>
        <v>0.11176827418865631</v>
      </c>
      <c r="H31" s="26">
        <f t="shared" si="9"/>
        <v>-312</v>
      </c>
      <c r="I31" s="26">
        <f t="shared" si="6"/>
        <v>737</v>
      </c>
      <c r="J31" s="27">
        <f t="shared" si="7"/>
        <v>4.9953775499092948E-3</v>
      </c>
    </row>
    <row r="32" spans="1:10" x14ac:dyDescent="0.25">
      <c r="A32" s="47" t="s">
        <v>24</v>
      </c>
      <c r="B32" s="26">
        <v>1000</v>
      </c>
      <c r="C32" s="26">
        <v>912</v>
      </c>
      <c r="D32" s="26">
        <v>1049</v>
      </c>
      <c r="E32" s="26">
        <v>1060</v>
      </c>
      <c r="F32" s="27">
        <f t="shared" si="8"/>
        <v>1.048617731172552E-2</v>
      </c>
      <c r="G32" s="27">
        <f t="shared" si="5"/>
        <v>0.15021929824561409</v>
      </c>
      <c r="H32" s="26">
        <f t="shared" si="9"/>
        <v>11</v>
      </c>
      <c r="I32" s="26">
        <f t="shared" si="6"/>
        <v>137</v>
      </c>
      <c r="J32" s="27">
        <f t="shared" si="7"/>
        <v>7.5439524190110444E-4</v>
      </c>
    </row>
    <row r="33" spans="1:10" x14ac:dyDescent="0.25">
      <c r="A33" s="47" t="s">
        <v>25</v>
      </c>
      <c r="B33" s="26">
        <v>4986</v>
      </c>
      <c r="C33" s="26">
        <v>3880</v>
      </c>
      <c r="D33" s="26">
        <v>4808</v>
      </c>
      <c r="E33" s="26">
        <v>4544</v>
      </c>
      <c r="F33" s="27">
        <f t="shared" si="8"/>
        <v>-5.4908485856905109E-2</v>
      </c>
      <c r="G33" s="27">
        <f t="shared" si="5"/>
        <v>0.2391752577319588</v>
      </c>
      <c r="H33" s="26">
        <f t="shared" si="9"/>
        <v>-264</v>
      </c>
      <c r="I33" s="26">
        <f t="shared" si="6"/>
        <v>928</v>
      </c>
      <c r="J33" s="27">
        <f t="shared" si="7"/>
        <v>3.2339358294326591E-3</v>
      </c>
    </row>
    <row r="34" spans="1:10" x14ac:dyDescent="0.25">
      <c r="A34" s="47" t="s">
        <v>26</v>
      </c>
      <c r="B34" s="26">
        <v>6560</v>
      </c>
      <c r="C34" s="26">
        <v>9913</v>
      </c>
      <c r="D34" s="26">
        <v>10853</v>
      </c>
      <c r="E34" s="26">
        <v>7546</v>
      </c>
      <c r="F34" s="27">
        <f t="shared" si="8"/>
        <v>-0.30470837556436003</v>
      </c>
      <c r="G34" s="27">
        <f t="shared" si="5"/>
        <v>9.4824977302532032E-2</v>
      </c>
      <c r="H34" s="26">
        <f t="shared" si="9"/>
        <v>-3307</v>
      </c>
      <c r="I34" s="26">
        <f t="shared" si="6"/>
        <v>940</v>
      </c>
      <c r="J34" s="27">
        <f t="shared" si="7"/>
        <v>5.3704400899865423E-3</v>
      </c>
    </row>
    <row r="35" spans="1:10" x14ac:dyDescent="0.25">
      <c r="A35" s="47" t="s">
        <v>27</v>
      </c>
      <c r="B35" s="26">
        <v>555</v>
      </c>
      <c r="C35" s="26">
        <v>698</v>
      </c>
      <c r="D35" s="26">
        <v>486</v>
      </c>
      <c r="E35" s="26">
        <v>445</v>
      </c>
      <c r="F35" s="27">
        <f t="shared" si="8"/>
        <v>-8.4362139917695478E-2</v>
      </c>
      <c r="G35" s="27">
        <f t="shared" si="5"/>
        <v>-0.30372492836676213</v>
      </c>
      <c r="H35" s="26">
        <f t="shared" si="9"/>
        <v>-41</v>
      </c>
      <c r="I35" s="26">
        <f t="shared" si="6"/>
        <v>-212</v>
      </c>
      <c r="J35" s="27">
        <f t="shared" si="7"/>
        <v>3.1670366287357688E-4</v>
      </c>
    </row>
    <row r="36" spans="1:10" x14ac:dyDescent="0.25">
      <c r="A36" s="47" t="s">
        <v>28</v>
      </c>
      <c r="B36" s="26">
        <v>1024</v>
      </c>
      <c r="C36" s="26">
        <v>997</v>
      </c>
      <c r="D36" s="26">
        <v>1230</v>
      </c>
      <c r="E36" s="26">
        <v>1200</v>
      </c>
      <c r="F36" s="27">
        <f t="shared" si="8"/>
        <v>-2.4390243902439046E-2</v>
      </c>
      <c r="G36" s="27">
        <f t="shared" si="5"/>
        <v>0.23370110330992988</v>
      </c>
      <c r="H36" s="26">
        <f t="shared" si="9"/>
        <v>-30</v>
      </c>
      <c r="I36" s="26">
        <f t="shared" si="6"/>
        <v>233</v>
      </c>
      <c r="J36" s="27">
        <f t="shared" si="7"/>
        <v>8.5403234932200504E-4</v>
      </c>
    </row>
    <row r="37" spans="1:10" x14ac:dyDescent="0.25">
      <c r="A37" s="47" t="s">
        <v>29</v>
      </c>
      <c r="B37" s="26">
        <v>484885</v>
      </c>
      <c r="C37" s="26">
        <v>514405</v>
      </c>
      <c r="D37" s="26">
        <v>549392</v>
      </c>
      <c r="E37" s="26">
        <v>543294</v>
      </c>
      <c r="F37" s="27">
        <f t="shared" si="8"/>
        <v>-1.1099542767277315E-2</v>
      </c>
      <c r="G37" s="27">
        <f t="shared" si="5"/>
        <v>6.8014502191852788E-2</v>
      </c>
      <c r="H37" s="26">
        <f t="shared" si="9"/>
        <v>-6098</v>
      </c>
      <c r="I37" s="26">
        <f t="shared" si="6"/>
        <v>34987</v>
      </c>
      <c r="J37" s="27">
        <f t="shared" si="7"/>
        <v>0.38665887599379117</v>
      </c>
    </row>
    <row r="38" spans="1:10" x14ac:dyDescent="0.25">
      <c r="A38" s="47" t="s">
        <v>30</v>
      </c>
      <c r="B38" s="26">
        <v>47941</v>
      </c>
      <c r="C38" s="26">
        <v>50965</v>
      </c>
      <c r="D38" s="26">
        <v>56180</v>
      </c>
      <c r="E38" s="26">
        <v>57564</v>
      </c>
      <c r="F38" s="27">
        <f t="shared" si="8"/>
        <v>2.4635101459594244E-2</v>
      </c>
      <c r="G38" s="27">
        <f t="shared" si="5"/>
        <v>0.10232512508584324</v>
      </c>
      <c r="H38" s="26">
        <f t="shared" si="9"/>
        <v>1384</v>
      </c>
      <c r="I38" s="26">
        <f t="shared" si="6"/>
        <v>5215</v>
      </c>
      <c r="J38" s="27">
        <f t="shared" si="7"/>
        <v>4.0967931796976581E-2</v>
      </c>
    </row>
    <row r="39" spans="1:10" x14ac:dyDescent="0.25">
      <c r="A39" s="47" t="s">
        <v>31</v>
      </c>
      <c r="B39" s="26">
        <v>45522</v>
      </c>
      <c r="C39" s="26">
        <v>46234</v>
      </c>
      <c r="D39" s="26">
        <v>46016</v>
      </c>
      <c r="E39" s="26">
        <v>44144</v>
      </c>
      <c r="F39" s="27">
        <f t="shared" si="8"/>
        <v>-4.0681502086230892E-2</v>
      </c>
      <c r="G39" s="27">
        <f t="shared" si="5"/>
        <v>-4.715144698706597E-3</v>
      </c>
      <c r="H39" s="26">
        <f t="shared" si="9"/>
        <v>-1872</v>
      </c>
      <c r="I39" s="26">
        <f t="shared" si="6"/>
        <v>-218</v>
      </c>
      <c r="J39" s="27">
        <f t="shared" si="7"/>
        <v>3.1417003357058826E-2</v>
      </c>
    </row>
    <row r="40" spans="1:10" x14ac:dyDescent="0.25">
      <c r="A40" s="47" t="s">
        <v>32</v>
      </c>
      <c r="B40" s="26">
        <v>35280</v>
      </c>
      <c r="C40" s="26">
        <v>38799</v>
      </c>
      <c r="D40" s="26">
        <v>39083</v>
      </c>
      <c r="E40" s="26">
        <v>35301</v>
      </c>
      <c r="F40" s="27">
        <f t="shared" si="8"/>
        <v>-9.6768415935317154E-2</v>
      </c>
      <c r="G40" s="27">
        <f t="shared" si="5"/>
        <v>7.3197762828938195E-3</v>
      </c>
      <c r="H40" s="26">
        <f t="shared" si="9"/>
        <v>-3782</v>
      </c>
      <c r="I40" s="26">
        <f t="shared" si="6"/>
        <v>284</v>
      </c>
      <c r="J40" s="27">
        <f t="shared" si="7"/>
        <v>2.5123496636180083E-2</v>
      </c>
    </row>
    <row r="41" spans="1:10" x14ac:dyDescent="0.25">
      <c r="A41" s="47" t="s">
        <v>33</v>
      </c>
      <c r="B41" s="26">
        <v>34906</v>
      </c>
      <c r="C41" s="26">
        <v>39231</v>
      </c>
      <c r="D41" s="26">
        <v>51293</v>
      </c>
      <c r="E41" s="26">
        <v>56806</v>
      </c>
      <c r="F41" s="27">
        <f t="shared" si="8"/>
        <v>0.10748055290195535</v>
      </c>
      <c r="G41" s="27">
        <f t="shared" si="5"/>
        <v>0.30746093650429507</v>
      </c>
      <c r="H41" s="26">
        <f t="shared" si="9"/>
        <v>5513</v>
      </c>
      <c r="I41" s="26">
        <f t="shared" si="6"/>
        <v>12062</v>
      </c>
      <c r="J41" s="27">
        <f t="shared" si="7"/>
        <v>4.042846802965485E-2</v>
      </c>
    </row>
    <row r="42" spans="1:10" x14ac:dyDescent="0.25">
      <c r="A42" s="47" t="s">
        <v>34</v>
      </c>
      <c r="B42" s="26">
        <v>11442</v>
      </c>
      <c r="C42" s="26">
        <v>9764</v>
      </c>
      <c r="D42" s="26">
        <v>9089</v>
      </c>
      <c r="E42" s="26">
        <v>8570</v>
      </c>
      <c r="F42" s="27">
        <f t="shared" si="8"/>
        <v>-5.7101991418197828E-2</v>
      </c>
      <c r="G42" s="27">
        <f t="shared" si="5"/>
        <v>-6.9131503482179446E-2</v>
      </c>
      <c r="H42" s="26">
        <f t="shared" si="9"/>
        <v>-519</v>
      </c>
      <c r="I42" s="26">
        <f t="shared" si="6"/>
        <v>-675</v>
      </c>
      <c r="J42" s="27">
        <f t="shared" si="7"/>
        <v>6.0992143614079864E-3</v>
      </c>
    </row>
    <row r="43" spans="1:10" x14ac:dyDescent="0.25">
      <c r="A43" s="47" t="s">
        <v>35</v>
      </c>
      <c r="B43" s="26">
        <v>38521</v>
      </c>
      <c r="C43" s="26">
        <v>35748</v>
      </c>
      <c r="D43" s="26">
        <v>43246</v>
      </c>
      <c r="E43" s="26">
        <v>41747</v>
      </c>
      <c r="F43" s="27">
        <f t="shared" si="8"/>
        <v>-3.4662165286962976E-2</v>
      </c>
      <c r="G43" s="27">
        <f t="shared" si="5"/>
        <v>0.20974599977621122</v>
      </c>
      <c r="H43" s="26">
        <f t="shared" si="9"/>
        <v>-1499</v>
      </c>
      <c r="I43" s="26">
        <f t="shared" si="6"/>
        <v>7498</v>
      </c>
      <c r="J43" s="27">
        <f t="shared" si="7"/>
        <v>2.9711073739288121E-2</v>
      </c>
    </row>
    <row r="44" spans="1:10" x14ac:dyDescent="0.25">
      <c r="A44" s="47" t="s">
        <v>36</v>
      </c>
      <c r="B44" s="26">
        <v>1174</v>
      </c>
      <c r="C44" s="26">
        <v>2979</v>
      </c>
      <c r="D44" s="26">
        <v>3051</v>
      </c>
      <c r="E44" s="26">
        <v>2615</v>
      </c>
      <c r="F44" s="27">
        <f t="shared" si="8"/>
        <v>-0.14290396591281551</v>
      </c>
      <c r="G44" s="27">
        <f t="shared" si="5"/>
        <v>2.4169184290030232E-2</v>
      </c>
      <c r="H44" s="26">
        <f t="shared" si="9"/>
        <v>-436</v>
      </c>
      <c r="I44" s="26">
        <f t="shared" si="6"/>
        <v>72</v>
      </c>
      <c r="J44" s="27">
        <f t="shared" si="7"/>
        <v>1.8610788278975361E-3</v>
      </c>
    </row>
    <row r="45" spans="1:10" x14ac:dyDescent="0.25">
      <c r="A45" s="47" t="s">
        <v>37</v>
      </c>
      <c r="B45" s="26">
        <v>2011</v>
      </c>
      <c r="C45" s="26">
        <v>2709</v>
      </c>
      <c r="D45" s="26">
        <v>1499</v>
      </c>
      <c r="E45" s="26">
        <v>1258</v>
      </c>
      <c r="F45" s="27">
        <f t="shared" si="8"/>
        <v>-0.1607738492328219</v>
      </c>
      <c r="G45" s="27">
        <f t="shared" si="5"/>
        <v>-0.44665928386858622</v>
      </c>
      <c r="H45" s="26">
        <f t="shared" si="9"/>
        <v>-241</v>
      </c>
      <c r="I45" s="26">
        <f t="shared" si="6"/>
        <v>-1210</v>
      </c>
      <c r="J45" s="27">
        <f t="shared" si="7"/>
        <v>8.9531057953923536E-4</v>
      </c>
    </row>
    <row r="46" spans="1:10" x14ac:dyDescent="0.25">
      <c r="A46" s="47" t="s">
        <v>38</v>
      </c>
      <c r="B46" s="26">
        <v>7409</v>
      </c>
      <c r="C46" s="26">
        <v>8238</v>
      </c>
      <c r="D46" s="26">
        <v>8721</v>
      </c>
      <c r="E46" s="26">
        <v>5516</v>
      </c>
      <c r="F46" s="27">
        <f t="shared" si="8"/>
        <v>-0.3675037266368536</v>
      </c>
      <c r="G46" s="27">
        <f t="shared" si="5"/>
        <v>5.8630735615440743E-2</v>
      </c>
      <c r="H46" s="26">
        <f t="shared" si="9"/>
        <v>-3205</v>
      </c>
      <c r="I46" s="26">
        <f t="shared" si="6"/>
        <v>483</v>
      </c>
      <c r="J46" s="27">
        <f t="shared" si="7"/>
        <v>3.9257020323834836E-3</v>
      </c>
    </row>
    <row r="47" spans="1:10" x14ac:dyDescent="0.25">
      <c r="A47" s="47" t="s">
        <v>39</v>
      </c>
      <c r="B47" s="26">
        <v>3876</v>
      </c>
      <c r="C47" s="26">
        <v>4681</v>
      </c>
      <c r="D47" s="26">
        <v>6286</v>
      </c>
      <c r="E47" s="26">
        <v>5506</v>
      </c>
      <c r="F47" s="27">
        <f t="shared" si="8"/>
        <v>-0.1240852688514158</v>
      </c>
      <c r="G47" s="27">
        <f t="shared" si="5"/>
        <v>0.34287545396282848</v>
      </c>
      <c r="H47" s="26">
        <f t="shared" si="9"/>
        <v>-780</v>
      </c>
      <c r="I47" s="26">
        <f t="shared" si="6"/>
        <v>1605</v>
      </c>
      <c r="J47" s="27">
        <f t="shared" si="7"/>
        <v>3.9185850961391336E-3</v>
      </c>
    </row>
    <row r="48" spans="1:10" x14ac:dyDescent="0.25">
      <c r="A48" s="47" t="s">
        <v>40</v>
      </c>
      <c r="B48" s="26">
        <v>9410</v>
      </c>
      <c r="C48" s="26">
        <v>10523</v>
      </c>
      <c r="D48" s="26">
        <v>8958</v>
      </c>
      <c r="E48" s="26">
        <v>10126</v>
      </c>
      <c r="F48" s="27">
        <f t="shared" si="8"/>
        <v>0.13038624693011824</v>
      </c>
      <c r="G48" s="27">
        <f t="shared" si="5"/>
        <v>-0.14872184738192529</v>
      </c>
      <c r="H48" s="26">
        <f t="shared" si="9"/>
        <v>1168</v>
      </c>
      <c r="I48" s="26">
        <f t="shared" si="6"/>
        <v>-1565</v>
      </c>
      <c r="J48" s="27">
        <f t="shared" si="7"/>
        <v>7.2066096410288525E-3</v>
      </c>
    </row>
    <row r="49" spans="1:10" x14ac:dyDescent="0.25">
      <c r="A49" s="47" t="s">
        <v>41</v>
      </c>
      <c r="B49" s="26">
        <v>1785</v>
      </c>
      <c r="C49" s="26">
        <v>1657</v>
      </c>
      <c r="D49" s="26">
        <v>1696</v>
      </c>
      <c r="E49" s="26">
        <v>1396</v>
      </c>
      <c r="F49" s="27">
        <f t="shared" si="8"/>
        <v>-0.17688679245283023</v>
      </c>
      <c r="G49" s="27">
        <f t="shared" si="5"/>
        <v>2.3536511768255775E-2</v>
      </c>
      <c r="H49" s="26">
        <f t="shared" si="9"/>
        <v>-300</v>
      </c>
      <c r="I49" s="26">
        <f t="shared" si="6"/>
        <v>39</v>
      </c>
      <c r="J49" s="27">
        <f t="shared" si="7"/>
        <v>9.9352429971126597E-4</v>
      </c>
    </row>
    <row r="50" spans="1:10" x14ac:dyDescent="0.25">
      <c r="A50" s="47" t="s">
        <v>42</v>
      </c>
      <c r="B50" s="26">
        <v>8909</v>
      </c>
      <c r="C50" s="26">
        <v>11697</v>
      </c>
      <c r="D50" s="26">
        <v>13730</v>
      </c>
      <c r="E50" s="26">
        <v>14451</v>
      </c>
      <c r="F50" s="27">
        <f t="shared" si="8"/>
        <v>5.2512745812090422E-2</v>
      </c>
      <c r="G50" s="27">
        <f t="shared" si="5"/>
        <v>0.17380524920919904</v>
      </c>
      <c r="H50" s="26">
        <f t="shared" si="9"/>
        <v>721</v>
      </c>
      <c r="I50" s="26">
        <f t="shared" si="6"/>
        <v>2033</v>
      </c>
      <c r="J50" s="27">
        <f t="shared" si="7"/>
        <v>1.0284684566710245E-2</v>
      </c>
    </row>
    <row r="51" spans="1:10" x14ac:dyDescent="0.25">
      <c r="A51" s="47" t="s">
        <v>43</v>
      </c>
      <c r="B51" s="26">
        <v>26192</v>
      </c>
      <c r="C51" s="26">
        <v>27947</v>
      </c>
      <c r="D51" s="26">
        <v>37245</v>
      </c>
      <c r="E51" s="26">
        <v>34168</v>
      </c>
      <c r="F51" s="27">
        <f t="shared" si="8"/>
        <v>-8.2615116122969567E-2</v>
      </c>
      <c r="G51" s="27">
        <f t="shared" si="5"/>
        <v>0.33270118438472829</v>
      </c>
      <c r="H51" s="26">
        <f t="shared" si="9"/>
        <v>-3077</v>
      </c>
      <c r="I51" s="26">
        <f t="shared" si="6"/>
        <v>9298</v>
      </c>
      <c r="J51" s="27">
        <f t="shared" si="7"/>
        <v>2.4317147759695224E-2</v>
      </c>
    </row>
    <row r="52" spans="1:10" x14ac:dyDescent="0.25">
      <c r="A52" s="47" t="s">
        <v>44</v>
      </c>
      <c r="B52" s="26">
        <v>9858</v>
      </c>
      <c r="C52" s="26">
        <v>10372</v>
      </c>
      <c r="D52" s="26">
        <v>9744</v>
      </c>
      <c r="E52" s="26">
        <v>10409</v>
      </c>
      <c r="F52" s="27">
        <f t="shared" si="8"/>
        <v>6.8247126436781658E-2</v>
      </c>
      <c r="G52" s="27">
        <f t="shared" si="5"/>
        <v>-6.0547628229849604E-2</v>
      </c>
      <c r="H52" s="26">
        <f t="shared" si="9"/>
        <v>665</v>
      </c>
      <c r="I52" s="26">
        <f t="shared" si="6"/>
        <v>-628</v>
      </c>
      <c r="J52" s="27">
        <f t="shared" si="7"/>
        <v>7.408018936743959E-3</v>
      </c>
    </row>
    <row r="53" spans="1:10" x14ac:dyDescent="0.25">
      <c r="A53" s="48" t="s">
        <v>45</v>
      </c>
      <c r="B53" s="26">
        <v>1554</v>
      </c>
      <c r="C53" s="26">
        <v>1696</v>
      </c>
      <c r="D53" s="26">
        <v>1651</v>
      </c>
      <c r="E53" s="26">
        <v>1649</v>
      </c>
      <c r="F53" s="27">
        <f t="shared" si="8"/>
        <v>-1.2113870381587066E-3</v>
      </c>
      <c r="G53" s="27">
        <f t="shared" si="5"/>
        <v>-2.6533018867924474E-2</v>
      </c>
      <c r="H53" s="26">
        <f t="shared" si="9"/>
        <v>-2</v>
      </c>
      <c r="I53" s="26">
        <f t="shared" si="6"/>
        <v>-45</v>
      </c>
      <c r="J53" s="27">
        <f t="shared" si="7"/>
        <v>1.1735827866933219E-3</v>
      </c>
    </row>
    <row r="54" spans="1:10" x14ac:dyDescent="0.25">
      <c r="A54" s="46" t="s">
        <v>46</v>
      </c>
      <c r="B54" s="29">
        <f>B29-SUM(B30:B53)</f>
        <v>60702</v>
      </c>
      <c r="C54" s="29">
        <f>C29-SUM(C30:C53)</f>
        <v>55196</v>
      </c>
      <c r="D54" s="29">
        <f>D29-SUM(D30:D53)</f>
        <v>57152</v>
      </c>
      <c r="E54" s="29">
        <f>E29-SUM(E30:E53)</f>
        <v>58057</v>
      </c>
      <c r="F54" s="30">
        <f t="shared" si="8"/>
        <v>1.5834966405375184E-2</v>
      </c>
      <c r="G54" s="30">
        <f t="shared" si="5"/>
        <v>3.5437350532647294E-2</v>
      </c>
      <c r="H54" s="29">
        <f t="shared" si="9"/>
        <v>905</v>
      </c>
      <c r="I54" s="29">
        <f t="shared" si="6"/>
        <v>1956</v>
      </c>
      <c r="J54" s="30">
        <f t="shared" si="7"/>
        <v>4.1318796753823044E-2</v>
      </c>
    </row>
    <row r="55" spans="1:10" ht="21" x14ac:dyDescent="0.35">
      <c r="A55" s="49" t="s">
        <v>47</v>
      </c>
      <c r="B55" s="50"/>
      <c r="C55" s="50"/>
      <c r="D55" s="50"/>
      <c r="E55" s="50"/>
      <c r="F55" s="50"/>
      <c r="G55" s="50"/>
      <c r="H55" s="50"/>
      <c r="I55" s="50"/>
      <c r="J55" s="51"/>
    </row>
    <row r="56" spans="1:10" x14ac:dyDescent="0.25">
      <c r="A56" s="10"/>
      <c r="B56" s="11" t="str">
        <f>B$5</f>
        <v>verano (julio-septiembre)</v>
      </c>
      <c r="C56" s="12"/>
      <c r="D56" s="12"/>
      <c r="E56" s="12"/>
      <c r="F56" s="12"/>
      <c r="G56" s="12"/>
      <c r="H56" s="12"/>
      <c r="I56" s="12"/>
      <c r="J56" s="13"/>
    </row>
    <row r="57" spans="1:10" x14ac:dyDescent="0.25">
      <c r="A57" s="14"/>
      <c r="B57" s="15">
        <f>B$6</f>
        <v>2022</v>
      </c>
      <c r="C57" s="15">
        <f>C$6</f>
        <v>2023</v>
      </c>
      <c r="D57" s="15">
        <f>D$6</f>
        <v>2024</v>
      </c>
      <c r="E57" s="15">
        <f>E$6</f>
        <v>2025</v>
      </c>
      <c r="F57" s="15" t="str">
        <f>CONCATENATE("var ",RIGHT(E57,2),"/",RIGHT(D57,2))</f>
        <v>var 25/24</v>
      </c>
      <c r="G57" s="15" t="str">
        <f>CONCATENATE("var ",RIGHT(D57,2),"/",RIGHT(C57,2))</f>
        <v>var 24/23</v>
      </c>
      <c r="H57" s="15" t="str">
        <f>CONCATENATE("dif ",RIGHT(E57,2),"-",RIGHT(D57,2))</f>
        <v>dif 25-24</v>
      </c>
      <c r="I57" s="15" t="str">
        <f>CONCATENATE("dif ",RIGHT(D57,2),"-",RIGHT(C57,2))</f>
        <v>dif 24-23</v>
      </c>
      <c r="J57" s="15" t="str">
        <f>CONCATENATE("cuota ",RIGHT(E57,2))</f>
        <v>cuota 25</v>
      </c>
    </row>
    <row r="58" spans="1:10" x14ac:dyDescent="0.25">
      <c r="A58" s="16" t="s">
        <v>48</v>
      </c>
      <c r="B58" s="17">
        <v>1288684</v>
      </c>
      <c r="C58" s="17">
        <v>1325735</v>
      </c>
      <c r="D58" s="17">
        <v>1409999</v>
      </c>
      <c r="E58" s="17">
        <v>1405099</v>
      </c>
      <c r="F58" s="18">
        <f>E58/D58-1</f>
        <v>-3.475179769631076E-3</v>
      </c>
      <c r="G58" s="18">
        <f t="shared" ref="G58:G68" si="10">D58/C58-1</f>
        <v>6.3560213768211637E-2</v>
      </c>
      <c r="H58" s="17">
        <f>E58-D58</f>
        <v>-4900</v>
      </c>
      <c r="I58" s="17">
        <f t="shared" ref="I58:I68" si="11">D58-C58</f>
        <v>84264</v>
      </c>
      <c r="J58" s="18">
        <f t="shared" ref="J58:J68" si="12">E58/$E$58</f>
        <v>1</v>
      </c>
    </row>
    <row r="59" spans="1:10" x14ac:dyDescent="0.25">
      <c r="A59" s="52" t="s">
        <v>49</v>
      </c>
      <c r="B59" s="53">
        <v>469912</v>
      </c>
      <c r="C59" s="53">
        <v>484012</v>
      </c>
      <c r="D59" s="53">
        <v>490766</v>
      </c>
      <c r="E59" s="53">
        <v>463078</v>
      </c>
      <c r="F59" s="54">
        <f t="shared" ref="F59:F68" si="13">E59/D59-1</f>
        <v>-5.6417926262210538E-2</v>
      </c>
      <c r="G59" s="54">
        <f>D59/C59-1</f>
        <v>1.3954199482657526E-2</v>
      </c>
      <c r="H59" s="53">
        <f t="shared" ref="H59:H68" si="14">E59-D59</f>
        <v>-27688</v>
      </c>
      <c r="I59" s="53">
        <f t="shared" si="11"/>
        <v>6754</v>
      </c>
      <c r="J59" s="54">
        <f t="shared" si="12"/>
        <v>0.32956966021611289</v>
      </c>
    </row>
    <row r="60" spans="1:10" x14ac:dyDescent="0.25">
      <c r="A60" s="55" t="s">
        <v>50</v>
      </c>
      <c r="B60" s="26">
        <v>340924</v>
      </c>
      <c r="C60" s="26">
        <v>336939</v>
      </c>
      <c r="D60" s="26">
        <v>358479</v>
      </c>
      <c r="E60" s="26">
        <v>365473</v>
      </c>
      <c r="F60" s="27">
        <f>E60/D60-1</f>
        <v>1.9510208408302754E-2</v>
      </c>
      <c r="G60" s="27">
        <f t="shared" si="10"/>
        <v>6.3928485571572269E-2</v>
      </c>
      <c r="H60" s="26">
        <f>E60-D60</f>
        <v>6994</v>
      </c>
      <c r="I60" s="26">
        <f>D60-C60</f>
        <v>21540</v>
      </c>
      <c r="J60" s="27">
        <f t="shared" si="12"/>
        <v>0.26010480400313429</v>
      </c>
    </row>
    <row r="61" spans="1:10" x14ac:dyDescent="0.25">
      <c r="A61" s="56" t="s">
        <v>51</v>
      </c>
      <c r="B61" s="57">
        <v>8828</v>
      </c>
      <c r="C61" s="57">
        <v>9614</v>
      </c>
      <c r="D61" s="57">
        <v>8804</v>
      </c>
      <c r="E61" s="57">
        <v>10182</v>
      </c>
      <c r="F61" s="58">
        <f t="shared" si="13"/>
        <v>0.15651976374375276</v>
      </c>
      <c r="G61" s="58">
        <f t="shared" si="10"/>
        <v>-8.4252132307052197E-2</v>
      </c>
      <c r="H61" s="57">
        <f t="shared" si="14"/>
        <v>1378</v>
      </c>
      <c r="I61" s="57">
        <f t="shared" si="11"/>
        <v>-810</v>
      </c>
      <c r="J61" s="58">
        <f t="shared" si="12"/>
        <v>7.2464644839972132E-3</v>
      </c>
    </row>
    <row r="62" spans="1:10" x14ac:dyDescent="0.25">
      <c r="A62" s="55" t="s">
        <v>52</v>
      </c>
      <c r="B62" s="26">
        <v>201870</v>
      </c>
      <c r="C62" s="26">
        <v>219392</v>
      </c>
      <c r="D62" s="26">
        <v>256666</v>
      </c>
      <c r="E62" s="26">
        <v>267867</v>
      </c>
      <c r="F62" s="27">
        <f t="shared" si="13"/>
        <v>4.3640373091878182E-2</v>
      </c>
      <c r="G62" s="27">
        <f t="shared" si="10"/>
        <v>0.16989680571761956</v>
      </c>
      <c r="H62" s="26">
        <f>E62-D62</f>
        <v>11201</v>
      </c>
      <c r="I62" s="26">
        <f t="shared" si="11"/>
        <v>37274</v>
      </c>
      <c r="J62" s="27">
        <f t="shared" si="12"/>
        <v>0.19063923609653127</v>
      </c>
    </row>
    <row r="63" spans="1:10" x14ac:dyDescent="0.25">
      <c r="A63" s="55" t="s">
        <v>53</v>
      </c>
      <c r="B63" s="26">
        <v>54014</v>
      </c>
      <c r="C63" s="26">
        <v>60978</v>
      </c>
      <c r="D63" s="26">
        <v>63079</v>
      </c>
      <c r="E63" s="26">
        <v>63441</v>
      </c>
      <c r="F63" s="27">
        <f t="shared" si="13"/>
        <v>5.7388354285894394E-3</v>
      </c>
      <c r="G63" s="27">
        <f t="shared" si="10"/>
        <v>3.4455049362065004E-2</v>
      </c>
      <c r="H63" s="26">
        <f t="shared" si="14"/>
        <v>362</v>
      </c>
      <c r="I63" s="26">
        <f t="shared" si="11"/>
        <v>2101</v>
      </c>
      <c r="J63" s="27">
        <f t="shared" si="12"/>
        <v>4.5150555227781101E-2</v>
      </c>
    </row>
    <row r="64" spans="1:10" x14ac:dyDescent="0.25">
      <c r="A64" s="55" t="s">
        <v>54</v>
      </c>
      <c r="B64" s="26">
        <v>53562</v>
      </c>
      <c r="C64" s="26">
        <v>47736</v>
      </c>
      <c r="D64" s="26">
        <v>56410</v>
      </c>
      <c r="E64" s="26">
        <v>62652</v>
      </c>
      <c r="F64" s="27">
        <f t="shared" si="13"/>
        <v>0.11065413933699708</v>
      </c>
      <c r="G64" s="27">
        <f t="shared" si="10"/>
        <v>0.18170772582537298</v>
      </c>
      <c r="H64" s="26">
        <f t="shared" si="14"/>
        <v>6242</v>
      </c>
      <c r="I64" s="26">
        <f t="shared" si="11"/>
        <v>8674</v>
      </c>
      <c r="J64" s="27">
        <f t="shared" si="12"/>
        <v>4.4589028958101885E-2</v>
      </c>
    </row>
    <row r="65" spans="1:10" x14ac:dyDescent="0.25">
      <c r="A65" s="55" t="s">
        <v>55</v>
      </c>
      <c r="B65" s="26">
        <v>12785</v>
      </c>
      <c r="C65" s="26">
        <v>13506</v>
      </c>
      <c r="D65" s="26">
        <v>12579</v>
      </c>
      <c r="E65" s="26">
        <v>12141</v>
      </c>
      <c r="F65" s="27">
        <f t="shared" si="13"/>
        <v>-3.4819937991891203E-2</v>
      </c>
      <c r="G65" s="27">
        <f t="shared" si="10"/>
        <v>-6.8636161705908472E-2</v>
      </c>
      <c r="H65" s="26">
        <f>E65-D65</f>
        <v>-438</v>
      </c>
      <c r="I65" s="26">
        <f t="shared" si="11"/>
        <v>-927</v>
      </c>
      <c r="J65" s="27">
        <f t="shared" si="12"/>
        <v>8.6406722942653866E-3</v>
      </c>
    </row>
    <row r="66" spans="1:10" x14ac:dyDescent="0.25">
      <c r="A66" s="55" t="s">
        <v>56</v>
      </c>
      <c r="B66" s="26">
        <v>67900</v>
      </c>
      <c r="C66" s="26">
        <v>71877</v>
      </c>
      <c r="D66" s="26">
        <v>71394</v>
      </c>
      <c r="E66" s="26">
        <v>77668</v>
      </c>
      <c r="F66" s="27">
        <f t="shared" si="13"/>
        <v>8.7878533210073773E-2</v>
      </c>
      <c r="G66" s="27">
        <f t="shared" si="10"/>
        <v>-6.7198130138987899E-3</v>
      </c>
      <c r="H66" s="26">
        <f t="shared" si="14"/>
        <v>6274</v>
      </c>
      <c r="I66" s="26">
        <f t="shared" si="11"/>
        <v>-483</v>
      </c>
      <c r="J66" s="27">
        <f t="shared" si="12"/>
        <v>5.5275820422617909E-2</v>
      </c>
    </row>
    <row r="67" spans="1:10" x14ac:dyDescent="0.25">
      <c r="A67" s="59" t="s">
        <v>57</v>
      </c>
      <c r="B67" s="34">
        <v>50194</v>
      </c>
      <c r="C67" s="34">
        <v>50939</v>
      </c>
      <c r="D67" s="34">
        <v>59002</v>
      </c>
      <c r="E67" s="34">
        <v>47572</v>
      </c>
      <c r="F67" s="35">
        <f t="shared" si="13"/>
        <v>-0.19372224670350158</v>
      </c>
      <c r="G67" s="35">
        <f t="shared" si="10"/>
        <v>0.1582873633169084</v>
      </c>
      <c r="H67" s="34">
        <f>E67-D67</f>
        <v>-11430</v>
      </c>
      <c r="I67" s="34">
        <f t="shared" si="11"/>
        <v>8063</v>
      </c>
      <c r="J67" s="35">
        <f t="shared" si="12"/>
        <v>3.3856689101622019E-2</v>
      </c>
    </row>
    <row r="68" spans="1:10" x14ac:dyDescent="0.25">
      <c r="A68" s="60" t="s">
        <v>58</v>
      </c>
      <c r="B68" s="61">
        <f>B58-SUM(B59:B67)</f>
        <v>28695</v>
      </c>
      <c r="C68" s="61">
        <f>C58-SUM(C59:C67)</f>
        <v>30742</v>
      </c>
      <c r="D68" s="61">
        <f>D58-SUM(D59:D67)</f>
        <v>32820</v>
      </c>
      <c r="E68" s="61">
        <f>E58-SUM(E59:E67)</f>
        <v>35025</v>
      </c>
      <c r="F68" s="62">
        <f t="shared" si="13"/>
        <v>6.7184643510054931E-2</v>
      </c>
      <c r="G68" s="62">
        <f t="shared" si="10"/>
        <v>6.7594821416953943E-2</v>
      </c>
      <c r="H68" s="61">
        <f t="shared" si="14"/>
        <v>2205</v>
      </c>
      <c r="I68" s="61">
        <f t="shared" si="11"/>
        <v>2078</v>
      </c>
      <c r="J68" s="62">
        <f t="shared" si="12"/>
        <v>2.4927069195836024E-2</v>
      </c>
    </row>
    <row r="69" spans="1:10" ht="21" x14ac:dyDescent="0.35">
      <c r="A69" s="63" t="s">
        <v>59</v>
      </c>
      <c r="B69" s="63"/>
      <c r="C69" s="63"/>
      <c r="D69" s="63"/>
      <c r="E69" s="63"/>
      <c r="F69" s="63"/>
      <c r="G69" s="63"/>
      <c r="H69" s="63"/>
      <c r="I69" s="63"/>
      <c r="J69" s="63"/>
    </row>
    <row r="70" spans="1:10" x14ac:dyDescent="0.25">
      <c r="A70" s="64"/>
      <c r="B70" s="11" t="str">
        <f>B$5</f>
        <v>verano (julio-septiembre)</v>
      </c>
      <c r="C70" s="12"/>
      <c r="D70" s="12"/>
      <c r="E70" s="12"/>
      <c r="F70" s="12"/>
      <c r="G70" s="12"/>
      <c r="H70" s="12"/>
      <c r="I70" s="12"/>
      <c r="J70" s="13"/>
    </row>
    <row r="71" spans="1:10" x14ac:dyDescent="0.25">
      <c r="A71" s="14"/>
      <c r="B71" s="15">
        <f>B$6</f>
        <v>2022</v>
      </c>
      <c r="C71" s="15">
        <f>C$6</f>
        <v>2023</v>
      </c>
      <c r="D71" s="15">
        <f>D$6</f>
        <v>2024</v>
      </c>
      <c r="E71" s="15">
        <f>E$6</f>
        <v>2025</v>
      </c>
      <c r="F71" s="15" t="str">
        <f>CONCATENATE("var ",RIGHT(E71,2),"/",RIGHT(D71,2))</f>
        <v>var 25/24</v>
      </c>
      <c r="G71" s="15" t="str">
        <f>CONCATENATE("var ",RIGHT(D71,2),"/",RIGHT(C71,2))</f>
        <v>var 24/23</v>
      </c>
      <c r="H71" s="15" t="str">
        <f>CONCATENATE("dif ",RIGHT(E71,2),"-",RIGHT(D71,2))</f>
        <v>dif 25-24</v>
      </c>
      <c r="I71" s="15" t="str">
        <f>CONCATENATE("dif ",RIGHT(D71,2),"-",RIGHT(C71,2))</f>
        <v>dif 24-23</v>
      </c>
      <c r="J71" s="15" t="str">
        <f>CONCATENATE("cuota ",RIGHT(E71,2))</f>
        <v>cuota 25</v>
      </c>
    </row>
    <row r="72" spans="1:10" x14ac:dyDescent="0.25">
      <c r="A72" s="65" t="s">
        <v>4</v>
      </c>
      <c r="B72" s="66">
        <v>8657144</v>
      </c>
      <c r="C72" s="66">
        <v>9096817</v>
      </c>
      <c r="D72" s="66">
        <v>9489923</v>
      </c>
      <c r="E72" s="66">
        <v>9220833</v>
      </c>
      <c r="F72" s="67">
        <f>E72/D72-1</f>
        <v>-2.8355340712458932E-2</v>
      </c>
      <c r="G72" s="67">
        <f t="shared" ref="G72:G83" si="15">D72/C72-1</f>
        <v>4.3213576792849651E-2</v>
      </c>
      <c r="H72" s="66">
        <f>E72-D72</f>
        <v>-269090</v>
      </c>
      <c r="I72" s="66">
        <f t="shared" ref="I72:I83" si="16">D72-C72</f>
        <v>393106</v>
      </c>
      <c r="J72" s="67">
        <f t="shared" ref="J72:J83" si="17">E72/$E$72</f>
        <v>1</v>
      </c>
    </row>
    <row r="73" spans="1:10" x14ac:dyDescent="0.25">
      <c r="A73" s="68" t="s">
        <v>5</v>
      </c>
      <c r="B73" s="69">
        <v>6670684</v>
      </c>
      <c r="C73" s="69">
        <v>6921705</v>
      </c>
      <c r="D73" s="69">
        <v>7158326</v>
      </c>
      <c r="E73" s="69">
        <v>6806984</v>
      </c>
      <c r="F73" s="70">
        <f t="shared" ref="F73:F83" si="18">E73/D73-1</f>
        <v>-4.908158695203324E-2</v>
      </c>
      <c r="G73" s="70">
        <f t="shared" si="15"/>
        <v>3.4185363288380621E-2</v>
      </c>
      <c r="H73" s="69">
        <f t="shared" ref="H73:H83" si="19">E73-D73</f>
        <v>-351342</v>
      </c>
      <c r="I73" s="69">
        <f t="shared" si="16"/>
        <v>236621</v>
      </c>
      <c r="J73" s="70">
        <f t="shared" si="17"/>
        <v>0.73821790287276645</v>
      </c>
    </row>
    <row r="74" spans="1:10" x14ac:dyDescent="0.25">
      <c r="A74" s="32" t="s">
        <v>6</v>
      </c>
      <c r="B74" s="26">
        <v>1387745</v>
      </c>
      <c r="C74" s="26">
        <v>1259684</v>
      </c>
      <c r="D74" s="26">
        <v>1383486</v>
      </c>
      <c r="E74" s="26">
        <v>1250933</v>
      </c>
      <c r="F74" s="27">
        <f>E74/D74-1</f>
        <v>-9.5810871956781618E-2</v>
      </c>
      <c r="G74" s="27">
        <f t="shared" si="15"/>
        <v>9.8280203606618821E-2</v>
      </c>
      <c r="H74" s="26">
        <f>E74-D74</f>
        <v>-132553</v>
      </c>
      <c r="I74" s="26">
        <f t="shared" si="16"/>
        <v>123802</v>
      </c>
      <c r="J74" s="27">
        <f t="shared" si="17"/>
        <v>0.13566377354410389</v>
      </c>
    </row>
    <row r="75" spans="1:10" x14ac:dyDescent="0.25">
      <c r="A75" s="32" t="s">
        <v>7</v>
      </c>
      <c r="B75" s="26">
        <v>4222729</v>
      </c>
      <c r="C75" s="26">
        <v>4596343</v>
      </c>
      <c r="D75" s="26">
        <v>4684940</v>
      </c>
      <c r="E75" s="26">
        <v>4537518</v>
      </c>
      <c r="F75" s="27">
        <f t="shared" si="18"/>
        <v>-3.146721196002511E-2</v>
      </c>
      <c r="G75" s="27">
        <f t="shared" si="15"/>
        <v>1.9275541446754474E-2</v>
      </c>
      <c r="H75" s="26">
        <f t="shared" si="19"/>
        <v>-147422</v>
      </c>
      <c r="I75" s="26">
        <f t="shared" si="16"/>
        <v>88597</v>
      </c>
      <c r="J75" s="27">
        <f t="shared" si="17"/>
        <v>0.49209415244804888</v>
      </c>
    </row>
    <row r="76" spans="1:10" x14ac:dyDescent="0.25">
      <c r="A76" s="32" t="s">
        <v>8</v>
      </c>
      <c r="B76" s="26">
        <v>931004</v>
      </c>
      <c r="C76" s="26">
        <v>931689</v>
      </c>
      <c r="D76" s="26">
        <v>945132</v>
      </c>
      <c r="E76" s="26">
        <v>867327</v>
      </c>
      <c r="F76" s="27">
        <f t="shared" si="18"/>
        <v>-8.2321834410431505E-2</v>
      </c>
      <c r="G76" s="27">
        <f t="shared" si="15"/>
        <v>1.4428634447761102E-2</v>
      </c>
      <c r="H76" s="26">
        <f>E76-D76</f>
        <v>-77805</v>
      </c>
      <c r="I76" s="26">
        <f t="shared" si="16"/>
        <v>13443</v>
      </c>
      <c r="J76" s="27">
        <f t="shared" si="17"/>
        <v>9.4061675338876646E-2</v>
      </c>
    </row>
    <row r="77" spans="1:10" x14ac:dyDescent="0.25">
      <c r="A77" s="32" t="s">
        <v>9</v>
      </c>
      <c r="B77" s="26">
        <v>94518</v>
      </c>
      <c r="C77" s="26">
        <v>98662</v>
      </c>
      <c r="D77" s="26">
        <v>105239</v>
      </c>
      <c r="E77" s="26">
        <v>110976</v>
      </c>
      <c r="F77" s="27">
        <f t="shared" si="18"/>
        <v>5.4514010965516668E-2</v>
      </c>
      <c r="G77" s="27">
        <f t="shared" si="15"/>
        <v>6.6661936713222847E-2</v>
      </c>
      <c r="H77" s="26">
        <f t="shared" si="19"/>
        <v>5737</v>
      </c>
      <c r="I77" s="26">
        <f t="shared" si="16"/>
        <v>6577</v>
      </c>
      <c r="J77" s="27">
        <f t="shared" si="17"/>
        <v>1.2035355157175062E-2</v>
      </c>
    </row>
    <row r="78" spans="1:10" x14ac:dyDescent="0.25">
      <c r="A78" s="71" t="s">
        <v>10</v>
      </c>
      <c r="B78" s="29">
        <v>34688</v>
      </c>
      <c r="C78" s="29">
        <v>35327</v>
      </c>
      <c r="D78" s="29">
        <v>39529</v>
      </c>
      <c r="E78" s="29">
        <v>40230</v>
      </c>
      <c r="F78" s="30">
        <f t="shared" si="18"/>
        <v>1.7733815679627618E-2</v>
      </c>
      <c r="G78" s="30">
        <f t="shared" si="15"/>
        <v>0.1189458487842161</v>
      </c>
      <c r="H78" s="29">
        <f t="shared" si="19"/>
        <v>701</v>
      </c>
      <c r="I78" s="29">
        <f t="shared" si="16"/>
        <v>4202</v>
      </c>
      <c r="J78" s="30">
        <f t="shared" si="17"/>
        <v>4.3629463845620024E-3</v>
      </c>
    </row>
    <row r="79" spans="1:10" x14ac:dyDescent="0.25">
      <c r="A79" s="68" t="s">
        <v>11</v>
      </c>
      <c r="B79" s="69">
        <v>1986460</v>
      </c>
      <c r="C79" s="69">
        <v>2175112</v>
      </c>
      <c r="D79" s="69">
        <v>2331597</v>
      </c>
      <c r="E79" s="69">
        <v>2413849</v>
      </c>
      <c r="F79" s="70">
        <f t="shared" si="18"/>
        <v>3.527710835105724E-2</v>
      </c>
      <c r="G79" s="70">
        <f t="shared" si="15"/>
        <v>7.1943421764028681E-2</v>
      </c>
      <c r="H79" s="69">
        <f t="shared" si="19"/>
        <v>82252</v>
      </c>
      <c r="I79" s="69">
        <f t="shared" si="16"/>
        <v>156485</v>
      </c>
      <c r="J79" s="70">
        <f t="shared" si="17"/>
        <v>0.26178209712723349</v>
      </c>
    </row>
    <row r="80" spans="1:10" x14ac:dyDescent="0.25">
      <c r="A80" s="31" t="s">
        <v>12</v>
      </c>
      <c r="B80" s="26">
        <v>142089</v>
      </c>
      <c r="C80" s="26">
        <v>131416</v>
      </c>
      <c r="D80" s="26">
        <v>181114</v>
      </c>
      <c r="E80" s="26">
        <v>169380</v>
      </c>
      <c r="F80" s="27">
        <f t="shared" si="18"/>
        <v>-6.4787923628212063E-2</v>
      </c>
      <c r="G80" s="27">
        <f t="shared" si="15"/>
        <v>0.3781731296037012</v>
      </c>
      <c r="H80" s="26">
        <f t="shared" si="19"/>
        <v>-11734</v>
      </c>
      <c r="I80" s="26">
        <f t="shared" si="16"/>
        <v>49698</v>
      </c>
      <c r="J80" s="27">
        <f t="shared" si="17"/>
        <v>1.836927314484494E-2</v>
      </c>
    </row>
    <row r="81" spans="1:10" x14ac:dyDescent="0.25">
      <c r="A81" s="32" t="s">
        <v>8</v>
      </c>
      <c r="B81" s="26">
        <v>1235991</v>
      </c>
      <c r="C81" s="26">
        <v>1353175</v>
      </c>
      <c r="D81" s="26">
        <v>1445547</v>
      </c>
      <c r="E81" s="26">
        <v>1537430</v>
      </c>
      <c r="F81" s="27">
        <f t="shared" si="18"/>
        <v>6.3562789725965407E-2</v>
      </c>
      <c r="G81" s="27">
        <f t="shared" si="15"/>
        <v>6.8263158867108764E-2</v>
      </c>
      <c r="H81" s="26">
        <f t="shared" si="19"/>
        <v>91883</v>
      </c>
      <c r="I81" s="26">
        <f t="shared" si="16"/>
        <v>92372</v>
      </c>
      <c r="J81" s="27">
        <f t="shared" si="17"/>
        <v>0.16673439373644441</v>
      </c>
    </row>
    <row r="82" spans="1:10" x14ac:dyDescent="0.25">
      <c r="A82" s="32" t="s">
        <v>9</v>
      </c>
      <c r="B82" s="26">
        <v>450480</v>
      </c>
      <c r="C82" s="26">
        <v>505650</v>
      </c>
      <c r="D82" s="26">
        <v>494408</v>
      </c>
      <c r="E82" s="26">
        <v>478705</v>
      </c>
      <c r="F82" s="27">
        <f t="shared" si="18"/>
        <v>-3.1761217456028223E-2</v>
      </c>
      <c r="G82" s="27">
        <f t="shared" si="15"/>
        <v>-2.223276970236332E-2</v>
      </c>
      <c r="H82" s="26">
        <f t="shared" si="19"/>
        <v>-15703</v>
      </c>
      <c r="I82" s="26">
        <f t="shared" si="16"/>
        <v>-11242</v>
      </c>
      <c r="J82" s="27">
        <f t="shared" si="17"/>
        <v>5.1915591573993371E-2</v>
      </c>
    </row>
    <row r="83" spans="1:10" x14ac:dyDescent="0.25">
      <c r="A83" s="33" t="s">
        <v>10</v>
      </c>
      <c r="B83" s="61">
        <v>157900</v>
      </c>
      <c r="C83" s="61">
        <v>184871</v>
      </c>
      <c r="D83" s="61">
        <v>210528</v>
      </c>
      <c r="E83" s="61">
        <v>228334</v>
      </c>
      <c r="F83" s="62">
        <f t="shared" si="18"/>
        <v>8.4577823377413042E-2</v>
      </c>
      <c r="G83" s="62">
        <f t="shared" si="15"/>
        <v>0.13878325967837024</v>
      </c>
      <c r="H83" s="61">
        <f t="shared" si="19"/>
        <v>17806</v>
      </c>
      <c r="I83" s="61">
        <f t="shared" si="16"/>
        <v>25657</v>
      </c>
      <c r="J83" s="62">
        <f t="shared" si="17"/>
        <v>2.4762838671950789E-2</v>
      </c>
    </row>
    <row r="84" spans="1:10" x14ac:dyDescent="0.25">
      <c r="A84" s="36" t="s">
        <v>13</v>
      </c>
      <c r="B84" s="37"/>
      <c r="C84" s="37"/>
      <c r="D84" s="37"/>
      <c r="E84" s="37"/>
      <c r="F84" s="37"/>
      <c r="G84" s="37"/>
      <c r="H84" s="37"/>
      <c r="I84" s="37"/>
      <c r="J84" s="38"/>
    </row>
    <row r="85" spans="1:10" ht="21" x14ac:dyDescent="0.35">
      <c r="A85" s="63" t="s">
        <v>60</v>
      </c>
      <c r="B85" s="63"/>
      <c r="C85" s="63"/>
      <c r="D85" s="63"/>
      <c r="E85" s="63"/>
      <c r="F85" s="63"/>
      <c r="G85" s="63"/>
      <c r="H85" s="63"/>
      <c r="I85" s="63"/>
      <c r="J85" s="63"/>
    </row>
    <row r="86" spans="1:10" x14ac:dyDescent="0.25">
      <c r="A86" s="64"/>
      <c r="B86" s="11" t="str">
        <f>B$5</f>
        <v>verano (julio-septiembre)</v>
      </c>
      <c r="C86" s="12"/>
      <c r="D86" s="12"/>
      <c r="E86" s="12"/>
      <c r="F86" s="12"/>
      <c r="G86" s="12"/>
      <c r="H86" s="12"/>
      <c r="I86" s="12"/>
      <c r="J86" s="13"/>
    </row>
    <row r="87" spans="1:10" x14ac:dyDescent="0.25">
      <c r="A87" s="14"/>
      <c r="B87" s="15">
        <f>B$6</f>
        <v>2022</v>
      </c>
      <c r="C87" s="15">
        <f>C$6</f>
        <v>2023</v>
      </c>
      <c r="D87" s="15">
        <f>D$6</f>
        <v>2024</v>
      </c>
      <c r="E87" s="15">
        <f>E$6</f>
        <v>2025</v>
      </c>
      <c r="F87" s="15" t="str">
        <f>CONCATENATE("var ",RIGHT(E87,2),"/",RIGHT(D87,2))</f>
        <v>var 25/24</v>
      </c>
      <c r="G87" s="15" t="str">
        <f>CONCATENATE("var ",RIGHT(D87,2),"/",RIGHT(C87,2))</f>
        <v>var 24/23</v>
      </c>
      <c r="H87" s="15" t="str">
        <f>CONCATENATE("dif ",RIGHT(E87,2),"-",RIGHT(D87,2))</f>
        <v>dif 25-24</v>
      </c>
      <c r="I87" s="15" t="str">
        <f>CONCATENATE("dif ",RIGHT(D87,2),"-",RIGHT(C87,2))</f>
        <v>dif 24-23</v>
      </c>
      <c r="J87" s="15" t="str">
        <f>CONCATENATE("cuota ",RIGHT(E87,2))</f>
        <v>cuota 25</v>
      </c>
    </row>
    <row r="88" spans="1:10" x14ac:dyDescent="0.25">
      <c r="A88" s="65" t="s">
        <v>15</v>
      </c>
      <c r="B88" s="66">
        <v>8657144</v>
      </c>
      <c r="C88" s="66">
        <v>9096817</v>
      </c>
      <c r="D88" s="66">
        <v>9489923</v>
      </c>
      <c r="E88" s="66">
        <v>9220833</v>
      </c>
      <c r="F88" s="67">
        <f>E88/D88-1</f>
        <v>-2.8355340712458932E-2</v>
      </c>
      <c r="G88" s="67">
        <f t="shared" ref="G88:G119" si="20">D88/C88-1</f>
        <v>4.3213576792849651E-2</v>
      </c>
      <c r="H88" s="66">
        <f>E88-D88</f>
        <v>-269090</v>
      </c>
      <c r="I88" s="66">
        <f t="shared" ref="I88:I119" si="21">D88-C88</f>
        <v>393106</v>
      </c>
      <c r="J88" s="67">
        <f>E88/$E$88</f>
        <v>1</v>
      </c>
    </row>
    <row r="89" spans="1:10" x14ac:dyDescent="0.25">
      <c r="A89" s="72" t="s">
        <v>16</v>
      </c>
      <c r="B89" s="73">
        <v>1490788</v>
      </c>
      <c r="C89" s="73">
        <v>1524745</v>
      </c>
      <c r="D89" s="73">
        <v>1489994</v>
      </c>
      <c r="E89" s="73">
        <v>1505714</v>
      </c>
      <c r="F89" s="74">
        <f t="shared" ref="F89:F119" si="22">E89/D89-1</f>
        <v>1.0550378055213638E-2</v>
      </c>
      <c r="G89" s="74">
        <f t="shared" si="20"/>
        <v>-2.2791351996563347E-2</v>
      </c>
      <c r="H89" s="73">
        <f t="shared" ref="H89:H119" si="23">E89-D89</f>
        <v>15720</v>
      </c>
      <c r="I89" s="73">
        <f t="shared" si="21"/>
        <v>-34751</v>
      </c>
      <c r="J89" s="74">
        <f>E89/$E$88</f>
        <v>0.16329479126235125</v>
      </c>
    </row>
    <row r="90" spans="1:10" x14ac:dyDescent="0.25">
      <c r="A90" s="48" t="s">
        <v>17</v>
      </c>
      <c r="B90" s="23">
        <v>453059</v>
      </c>
      <c r="C90" s="23">
        <v>488319</v>
      </c>
      <c r="D90" s="23">
        <v>477829</v>
      </c>
      <c r="E90" s="23">
        <v>452638</v>
      </c>
      <c r="F90" s="24">
        <f t="shared" si="22"/>
        <v>-5.2719696795297089E-2</v>
      </c>
      <c r="G90" s="24">
        <f t="shared" si="20"/>
        <v>-2.1481859194501962E-2</v>
      </c>
      <c r="H90" s="23">
        <f>E90-D90</f>
        <v>-25191</v>
      </c>
      <c r="I90" s="23">
        <f t="shared" si="21"/>
        <v>-10490</v>
      </c>
      <c r="J90" s="24">
        <f>E90/$E$23</f>
        <v>0.32213957877701144</v>
      </c>
    </row>
    <row r="91" spans="1:10" x14ac:dyDescent="0.25">
      <c r="A91" s="43" t="s">
        <v>18</v>
      </c>
      <c r="B91" s="23">
        <v>278373</v>
      </c>
      <c r="C91" s="23">
        <v>277097</v>
      </c>
      <c r="D91" s="23">
        <v>252194</v>
      </c>
      <c r="E91" s="23">
        <v>295696</v>
      </c>
      <c r="F91" s="44">
        <f t="shared" si="22"/>
        <v>0.17249419097995977</v>
      </c>
      <c r="G91" s="44">
        <f t="shared" si="20"/>
        <v>-8.9871055984005577E-2</v>
      </c>
      <c r="H91" s="45">
        <f t="shared" si="23"/>
        <v>43502</v>
      </c>
      <c r="I91" s="45">
        <f t="shared" si="21"/>
        <v>-24903</v>
      </c>
      <c r="J91" s="44">
        <f>E91/$E$23</f>
        <v>0.21044495797093302</v>
      </c>
    </row>
    <row r="92" spans="1:10" x14ac:dyDescent="0.25">
      <c r="A92" s="43" t="s">
        <v>19</v>
      </c>
      <c r="B92" s="45">
        <f>B90-B91</f>
        <v>174686</v>
      </c>
      <c r="C92" s="45">
        <f>C90-C91</f>
        <v>211222</v>
      </c>
      <c r="D92" s="45">
        <f>D90-D91</f>
        <v>225635</v>
      </c>
      <c r="E92" s="45">
        <f>E90-E91</f>
        <v>156942</v>
      </c>
      <c r="F92" s="44">
        <f t="shared" si="22"/>
        <v>-0.30444301637600546</v>
      </c>
      <c r="G92" s="44">
        <f t="shared" si="20"/>
        <v>6.8236263268030894E-2</v>
      </c>
      <c r="H92" s="45">
        <f t="shared" si="23"/>
        <v>-68693</v>
      </c>
      <c r="I92" s="45">
        <f t="shared" si="21"/>
        <v>14413</v>
      </c>
      <c r="J92" s="44">
        <f>E92/$E$23</f>
        <v>0.11169462080607843</v>
      </c>
    </row>
    <row r="93" spans="1:10" x14ac:dyDescent="0.25">
      <c r="A93" s="75" t="s">
        <v>20</v>
      </c>
      <c r="B93" s="23">
        <v>1037729</v>
      </c>
      <c r="C93" s="23">
        <v>1036426</v>
      </c>
      <c r="D93" s="23">
        <v>1012165</v>
      </c>
      <c r="E93" s="23">
        <v>1053076</v>
      </c>
      <c r="F93" s="30">
        <f t="shared" si="22"/>
        <v>4.0419299224928817E-2</v>
      </c>
      <c r="G93" s="30">
        <f t="shared" si="20"/>
        <v>-2.3408328235686837E-2</v>
      </c>
      <c r="H93" s="29">
        <f t="shared" si="23"/>
        <v>40911</v>
      </c>
      <c r="I93" s="29">
        <f t="shared" si="21"/>
        <v>-24261</v>
      </c>
      <c r="J93" s="30">
        <f>E93/$E$23</f>
        <v>0.74946747524551649</v>
      </c>
    </row>
    <row r="94" spans="1:10" x14ac:dyDescent="0.25">
      <c r="A94" s="72" t="s">
        <v>21</v>
      </c>
      <c r="B94" s="73">
        <v>7166356</v>
      </c>
      <c r="C94" s="73">
        <v>7572072</v>
      </c>
      <c r="D94" s="73">
        <v>7999929</v>
      </c>
      <c r="E94" s="73">
        <v>7715119</v>
      </c>
      <c r="F94" s="74">
        <f t="shared" si="22"/>
        <v>-3.5601565963897963E-2</v>
      </c>
      <c r="G94" s="74">
        <f t="shared" si="20"/>
        <v>5.6504613268336668E-2</v>
      </c>
      <c r="H94" s="73">
        <f t="shared" si="23"/>
        <v>-284810</v>
      </c>
      <c r="I94" s="73">
        <f t="shared" si="21"/>
        <v>427857</v>
      </c>
      <c r="J94" s="74">
        <f t="shared" ref="J94:J119" si="24">E94/$E$88</f>
        <v>0.83670520873764875</v>
      </c>
    </row>
    <row r="95" spans="1:10" x14ac:dyDescent="0.25">
      <c r="A95" s="42" t="s">
        <v>22</v>
      </c>
      <c r="B95" s="76">
        <v>705338</v>
      </c>
      <c r="C95" s="76">
        <v>732464</v>
      </c>
      <c r="D95" s="76">
        <v>735165</v>
      </c>
      <c r="E95" s="76">
        <v>702395</v>
      </c>
      <c r="F95" s="77">
        <f t="shared" si="22"/>
        <v>-4.4575027374807008E-2</v>
      </c>
      <c r="G95" s="77">
        <f t="shared" si="20"/>
        <v>3.6875532449376358E-3</v>
      </c>
      <c r="H95" s="76">
        <f t="shared" si="23"/>
        <v>-32770</v>
      </c>
      <c r="I95" s="76">
        <f t="shared" si="21"/>
        <v>2701</v>
      </c>
      <c r="J95" s="77">
        <f t="shared" si="24"/>
        <v>7.6174788112961161E-2</v>
      </c>
    </row>
    <row r="96" spans="1:10" x14ac:dyDescent="0.25">
      <c r="A96" s="47" t="s">
        <v>23</v>
      </c>
      <c r="B96" s="26">
        <v>45649</v>
      </c>
      <c r="C96" s="26">
        <v>53730</v>
      </c>
      <c r="D96" s="26">
        <v>56259</v>
      </c>
      <c r="E96" s="26">
        <v>53550</v>
      </c>
      <c r="F96" s="27">
        <f t="shared" si="22"/>
        <v>-4.8152295632698738E-2</v>
      </c>
      <c r="G96" s="27">
        <f t="shared" si="20"/>
        <v>4.7068676716917945E-2</v>
      </c>
      <c r="H96" s="26">
        <f t="shared" si="23"/>
        <v>-2709</v>
      </c>
      <c r="I96" s="26">
        <f t="shared" si="21"/>
        <v>2529</v>
      </c>
      <c r="J96" s="27">
        <f t="shared" si="24"/>
        <v>5.8075013396295108E-3</v>
      </c>
    </row>
    <row r="97" spans="1:10" x14ac:dyDescent="0.25">
      <c r="A97" s="47" t="s">
        <v>24</v>
      </c>
      <c r="B97" s="26">
        <v>4829</v>
      </c>
      <c r="C97" s="26">
        <v>4658</v>
      </c>
      <c r="D97" s="26">
        <v>5120</v>
      </c>
      <c r="E97" s="26">
        <v>5093</v>
      </c>
      <c r="F97" s="27">
        <f t="shared" si="22"/>
        <v>-5.2734374999999778E-3</v>
      </c>
      <c r="G97" s="27">
        <f t="shared" si="20"/>
        <v>9.9184199227136061E-2</v>
      </c>
      <c r="H97" s="26">
        <f t="shared" si="23"/>
        <v>-27</v>
      </c>
      <c r="I97" s="26">
        <f t="shared" si="21"/>
        <v>462</v>
      </c>
      <c r="J97" s="27">
        <f t="shared" si="24"/>
        <v>5.5233621517708866E-4</v>
      </c>
    </row>
    <row r="98" spans="1:10" x14ac:dyDescent="0.25">
      <c r="A98" s="47" t="s">
        <v>25</v>
      </c>
      <c r="B98" s="26">
        <v>40572</v>
      </c>
      <c r="C98" s="26">
        <v>30833</v>
      </c>
      <c r="D98" s="26">
        <v>37593</v>
      </c>
      <c r="E98" s="26">
        <v>35329</v>
      </c>
      <c r="F98" s="27">
        <f t="shared" si="22"/>
        <v>-6.0223977868220202E-2</v>
      </c>
      <c r="G98" s="27">
        <f t="shared" si="20"/>
        <v>0.21924561346609162</v>
      </c>
      <c r="H98" s="26">
        <f t="shared" si="23"/>
        <v>-2264</v>
      </c>
      <c r="I98" s="26">
        <f t="shared" si="21"/>
        <v>6760</v>
      </c>
      <c r="J98" s="27">
        <f t="shared" si="24"/>
        <v>3.8314325831516525E-3</v>
      </c>
    </row>
    <row r="99" spans="1:10" x14ac:dyDescent="0.25">
      <c r="A99" s="47" t="s">
        <v>26</v>
      </c>
      <c r="B99" s="26">
        <v>31147</v>
      </c>
      <c r="C99" s="26">
        <v>46005</v>
      </c>
      <c r="D99" s="26">
        <v>51018</v>
      </c>
      <c r="E99" s="26">
        <v>32601</v>
      </c>
      <c r="F99" s="27">
        <f t="shared" si="22"/>
        <v>-0.3609902387392685</v>
      </c>
      <c r="G99" s="27">
        <f t="shared" si="20"/>
        <v>0.10896641669383755</v>
      </c>
      <c r="H99" s="26">
        <f t="shared" si="23"/>
        <v>-18417</v>
      </c>
      <c r="I99" s="26">
        <f t="shared" si="21"/>
        <v>5013</v>
      </c>
      <c r="J99" s="27">
        <f t="shared" si="24"/>
        <v>3.5355807875492376E-3</v>
      </c>
    </row>
    <row r="100" spans="1:10" x14ac:dyDescent="0.25">
      <c r="A100" s="47" t="s">
        <v>27</v>
      </c>
      <c r="B100" s="26">
        <v>5100</v>
      </c>
      <c r="C100" s="26">
        <v>5375</v>
      </c>
      <c r="D100" s="26">
        <v>4018</v>
      </c>
      <c r="E100" s="26">
        <v>2023</v>
      </c>
      <c r="F100" s="27">
        <f t="shared" si="22"/>
        <v>-0.49651567944250874</v>
      </c>
      <c r="G100" s="27">
        <f t="shared" si="20"/>
        <v>-0.25246511627906976</v>
      </c>
      <c r="H100" s="26">
        <f t="shared" si="23"/>
        <v>-1995</v>
      </c>
      <c r="I100" s="26">
        <f t="shared" si="21"/>
        <v>-1357</v>
      </c>
      <c r="J100" s="27">
        <f t="shared" si="24"/>
        <v>2.1939449505267041E-4</v>
      </c>
    </row>
    <row r="101" spans="1:10" x14ac:dyDescent="0.25">
      <c r="A101" s="47" t="s">
        <v>28</v>
      </c>
      <c r="B101" s="26">
        <v>8274</v>
      </c>
      <c r="C101" s="26">
        <v>8391</v>
      </c>
      <c r="D101" s="26">
        <v>9576</v>
      </c>
      <c r="E101" s="26">
        <v>9243</v>
      </c>
      <c r="F101" s="27">
        <f t="shared" si="22"/>
        <v>-3.4774436090225569E-2</v>
      </c>
      <c r="G101" s="27">
        <f t="shared" si="20"/>
        <v>0.14122273864855206</v>
      </c>
      <c r="H101" s="26">
        <f t="shared" si="23"/>
        <v>-333</v>
      </c>
      <c r="I101" s="26">
        <f t="shared" si="21"/>
        <v>1185</v>
      </c>
      <c r="J101" s="27">
        <f t="shared" si="24"/>
        <v>1.002404012739413E-3</v>
      </c>
    </row>
    <row r="102" spans="1:10" x14ac:dyDescent="0.25">
      <c r="A102" s="47" t="s">
        <v>29</v>
      </c>
      <c r="B102" s="26">
        <v>3757510</v>
      </c>
      <c r="C102" s="26">
        <v>3927311</v>
      </c>
      <c r="D102" s="26">
        <v>4179052</v>
      </c>
      <c r="E102" s="26">
        <v>4000971</v>
      </c>
      <c r="F102" s="27">
        <f t="shared" si="22"/>
        <v>-4.2612774380409668E-2</v>
      </c>
      <c r="G102" s="27">
        <f t="shared" si="20"/>
        <v>6.4100092913446316E-2</v>
      </c>
      <c r="H102" s="26">
        <f t="shared" si="23"/>
        <v>-178081</v>
      </c>
      <c r="I102" s="26">
        <f t="shared" si="21"/>
        <v>251741</v>
      </c>
      <c r="J102" s="27">
        <f t="shared" si="24"/>
        <v>0.43390559182668204</v>
      </c>
    </row>
    <row r="103" spans="1:10" x14ac:dyDescent="0.25">
      <c r="A103" s="47" t="s">
        <v>30</v>
      </c>
      <c r="B103" s="26">
        <v>342843</v>
      </c>
      <c r="C103" s="26">
        <v>398552</v>
      </c>
      <c r="D103" s="26">
        <v>410205</v>
      </c>
      <c r="E103" s="26">
        <v>434526</v>
      </c>
      <c r="F103" s="27">
        <f t="shared" si="22"/>
        <v>5.9289867261491214E-2</v>
      </c>
      <c r="G103" s="27">
        <f t="shared" si="20"/>
        <v>2.923834280093951E-2</v>
      </c>
      <c r="H103" s="26">
        <f t="shared" si="23"/>
        <v>24321</v>
      </c>
      <c r="I103" s="26">
        <f t="shared" si="21"/>
        <v>11653</v>
      </c>
      <c r="J103" s="27">
        <f t="shared" si="24"/>
        <v>4.7124375856281098E-2</v>
      </c>
    </row>
    <row r="104" spans="1:10" x14ac:dyDescent="0.25">
      <c r="A104" s="47" t="s">
        <v>31</v>
      </c>
      <c r="B104" s="26">
        <v>379042</v>
      </c>
      <c r="C104" s="26">
        <v>400229</v>
      </c>
      <c r="D104" s="26">
        <v>384875</v>
      </c>
      <c r="E104" s="26">
        <v>381725</v>
      </c>
      <c r="F104" s="27">
        <f t="shared" si="22"/>
        <v>-8.1844754790516561E-3</v>
      </c>
      <c r="G104" s="27">
        <f t="shared" si="20"/>
        <v>-3.8363037161225244E-2</v>
      </c>
      <c r="H104" s="26">
        <f t="shared" si="23"/>
        <v>-3150</v>
      </c>
      <c r="I104" s="26">
        <f t="shared" si="21"/>
        <v>-15354</v>
      </c>
      <c r="J104" s="27">
        <f t="shared" si="24"/>
        <v>4.1398103620356209E-2</v>
      </c>
    </row>
    <row r="105" spans="1:10" x14ac:dyDescent="0.25">
      <c r="A105" s="47" t="s">
        <v>32</v>
      </c>
      <c r="B105" s="26">
        <v>281280</v>
      </c>
      <c r="C105" s="26">
        <v>308520</v>
      </c>
      <c r="D105" s="26">
        <v>301627</v>
      </c>
      <c r="E105" s="26">
        <v>271142</v>
      </c>
      <c r="F105" s="27">
        <f t="shared" si="22"/>
        <v>-0.10106853829398565</v>
      </c>
      <c r="G105" s="27">
        <f t="shared" si="20"/>
        <v>-2.2342149617528895E-2</v>
      </c>
      <c r="H105" s="26">
        <f t="shared" si="23"/>
        <v>-30485</v>
      </c>
      <c r="I105" s="26">
        <f t="shared" si="21"/>
        <v>-6893</v>
      </c>
      <c r="J105" s="27">
        <f t="shared" si="24"/>
        <v>2.9405369341359941E-2</v>
      </c>
    </row>
    <row r="106" spans="1:10" x14ac:dyDescent="0.25">
      <c r="A106" s="47" t="s">
        <v>33</v>
      </c>
      <c r="B106" s="26">
        <v>298114</v>
      </c>
      <c r="C106" s="26">
        <v>344263</v>
      </c>
      <c r="D106" s="26">
        <v>417167</v>
      </c>
      <c r="E106" s="26">
        <v>458884</v>
      </c>
      <c r="F106" s="27">
        <f t="shared" si="22"/>
        <v>0.10000071913646091</v>
      </c>
      <c r="G106" s="27">
        <f t="shared" si="20"/>
        <v>0.21176832828389913</v>
      </c>
      <c r="H106" s="26">
        <f t="shared" si="23"/>
        <v>41717</v>
      </c>
      <c r="I106" s="26">
        <f t="shared" si="21"/>
        <v>72904</v>
      </c>
      <c r="J106" s="27">
        <f t="shared" si="24"/>
        <v>4.9766002702792689E-2</v>
      </c>
    </row>
    <row r="107" spans="1:10" x14ac:dyDescent="0.25">
      <c r="A107" s="47" t="s">
        <v>34</v>
      </c>
      <c r="B107" s="26">
        <v>116237</v>
      </c>
      <c r="C107" s="26">
        <v>98638</v>
      </c>
      <c r="D107" s="26">
        <v>83546</v>
      </c>
      <c r="E107" s="26">
        <v>77715</v>
      </c>
      <c r="F107" s="27">
        <f t="shared" si="22"/>
        <v>-6.979388600292058E-2</v>
      </c>
      <c r="G107" s="27">
        <f t="shared" si="20"/>
        <v>-0.15300391329913421</v>
      </c>
      <c r="H107" s="26">
        <f t="shared" si="23"/>
        <v>-5831</v>
      </c>
      <c r="I107" s="26">
        <f t="shared" si="21"/>
        <v>-15092</v>
      </c>
      <c r="J107" s="27">
        <f t="shared" si="24"/>
        <v>8.4281973223026604E-3</v>
      </c>
    </row>
    <row r="108" spans="1:10" x14ac:dyDescent="0.25">
      <c r="A108" s="47" t="s">
        <v>35</v>
      </c>
      <c r="B108" s="26">
        <v>259042</v>
      </c>
      <c r="C108" s="26">
        <v>254225</v>
      </c>
      <c r="D108" s="26">
        <v>289899</v>
      </c>
      <c r="E108" s="26">
        <v>276203</v>
      </c>
      <c r="F108" s="27">
        <f t="shared" si="22"/>
        <v>-4.7244040165712931E-2</v>
      </c>
      <c r="G108" s="27">
        <f t="shared" si="20"/>
        <v>0.14032451568492488</v>
      </c>
      <c r="H108" s="26">
        <f t="shared" si="23"/>
        <v>-13696</v>
      </c>
      <c r="I108" s="26">
        <f t="shared" si="21"/>
        <v>35674</v>
      </c>
      <c r="J108" s="27">
        <f t="shared" si="24"/>
        <v>2.9954235154242573E-2</v>
      </c>
    </row>
    <row r="109" spans="1:10" x14ac:dyDescent="0.25">
      <c r="A109" s="47" t="s">
        <v>36</v>
      </c>
      <c r="B109" s="26">
        <v>9193</v>
      </c>
      <c r="C109" s="26">
        <v>23803</v>
      </c>
      <c r="D109" s="26">
        <v>22172</v>
      </c>
      <c r="E109" s="26">
        <v>20605</v>
      </c>
      <c r="F109" s="27">
        <f t="shared" si="22"/>
        <v>-7.0674724878224793E-2</v>
      </c>
      <c r="G109" s="27">
        <f t="shared" si="20"/>
        <v>-6.8520774692265696E-2</v>
      </c>
      <c r="H109" s="26">
        <f t="shared" si="23"/>
        <v>-1567</v>
      </c>
      <c r="I109" s="26">
        <f t="shared" si="21"/>
        <v>-1631</v>
      </c>
      <c r="J109" s="27">
        <f t="shared" si="24"/>
        <v>2.2346137274148661E-3</v>
      </c>
    </row>
    <row r="110" spans="1:10" x14ac:dyDescent="0.25">
      <c r="A110" s="47" t="s">
        <v>37</v>
      </c>
      <c r="B110" s="26">
        <v>14134</v>
      </c>
      <c r="C110" s="26">
        <v>20850</v>
      </c>
      <c r="D110" s="26">
        <v>10467</v>
      </c>
      <c r="E110" s="26">
        <v>8368</v>
      </c>
      <c r="F110" s="27">
        <f t="shared" si="22"/>
        <v>-0.2005350148084456</v>
      </c>
      <c r="G110" s="27">
        <f t="shared" si="20"/>
        <v>-0.49798561151079135</v>
      </c>
      <c r="H110" s="26">
        <f t="shared" si="23"/>
        <v>-2099</v>
      </c>
      <c r="I110" s="26">
        <f t="shared" si="21"/>
        <v>-10383</v>
      </c>
      <c r="J110" s="27">
        <f t="shared" si="24"/>
        <v>9.0751020000036874E-4</v>
      </c>
    </row>
    <row r="111" spans="1:10" x14ac:dyDescent="0.25">
      <c r="A111" s="47" t="s">
        <v>38</v>
      </c>
      <c r="B111" s="26">
        <v>56323</v>
      </c>
      <c r="C111" s="26">
        <v>61373</v>
      </c>
      <c r="D111" s="26">
        <v>64145</v>
      </c>
      <c r="E111" s="26">
        <v>40360</v>
      </c>
      <c r="F111" s="27">
        <f t="shared" si="22"/>
        <v>-0.37080053004910751</v>
      </c>
      <c r="G111" s="27">
        <f t="shared" si="20"/>
        <v>4.5166441268961854E-2</v>
      </c>
      <c r="H111" s="26">
        <f t="shared" si="23"/>
        <v>-23785</v>
      </c>
      <c r="I111" s="26">
        <f t="shared" si="21"/>
        <v>2772</v>
      </c>
      <c r="J111" s="27">
        <f t="shared" si="24"/>
        <v>4.3770448938832314E-3</v>
      </c>
    </row>
    <row r="112" spans="1:10" x14ac:dyDescent="0.25">
      <c r="A112" s="47" t="s">
        <v>39</v>
      </c>
      <c r="B112" s="26">
        <v>28158</v>
      </c>
      <c r="C112" s="26">
        <v>35886</v>
      </c>
      <c r="D112" s="26">
        <v>45515</v>
      </c>
      <c r="E112" s="26">
        <v>36504</v>
      </c>
      <c r="F112" s="27">
        <f t="shared" si="22"/>
        <v>-0.19797868834450183</v>
      </c>
      <c r="G112" s="27">
        <f t="shared" si="20"/>
        <v>0.26832190826506164</v>
      </c>
      <c r="H112" s="26">
        <f t="shared" si="23"/>
        <v>-9011</v>
      </c>
      <c r="I112" s="26">
        <f t="shared" si="21"/>
        <v>9629</v>
      </c>
      <c r="J112" s="27">
        <f t="shared" si="24"/>
        <v>3.9588614174012257E-3</v>
      </c>
    </row>
    <row r="113" spans="1:10" x14ac:dyDescent="0.25">
      <c r="A113" s="47" t="s">
        <v>40</v>
      </c>
      <c r="B113" s="26">
        <v>59115</v>
      </c>
      <c r="C113" s="26">
        <v>67269</v>
      </c>
      <c r="D113" s="26">
        <v>59048</v>
      </c>
      <c r="E113" s="26">
        <v>61269</v>
      </c>
      <c r="F113" s="27">
        <f t="shared" si="22"/>
        <v>3.7613467009890211E-2</v>
      </c>
      <c r="G113" s="27">
        <f t="shared" si="20"/>
        <v>-0.12221082519436888</v>
      </c>
      <c r="H113" s="26">
        <f t="shared" si="23"/>
        <v>2221</v>
      </c>
      <c r="I113" s="26">
        <f t="shared" si="21"/>
        <v>-8221</v>
      </c>
      <c r="J113" s="27">
        <f t="shared" si="24"/>
        <v>6.6446274430954338E-3</v>
      </c>
    </row>
    <row r="114" spans="1:10" x14ac:dyDescent="0.25">
      <c r="A114" s="47" t="s">
        <v>41</v>
      </c>
      <c r="B114" s="26">
        <v>12478</v>
      </c>
      <c r="C114" s="26">
        <v>12765</v>
      </c>
      <c r="D114" s="26">
        <v>12374</v>
      </c>
      <c r="E114" s="26">
        <v>8714</v>
      </c>
      <c r="F114" s="27">
        <f t="shared" si="22"/>
        <v>-0.29578147729109427</v>
      </c>
      <c r="G114" s="27">
        <f t="shared" si="20"/>
        <v>-3.0630630630630651E-2</v>
      </c>
      <c r="H114" s="26">
        <f t="shared" si="23"/>
        <v>-3660</v>
      </c>
      <c r="I114" s="26">
        <f t="shared" si="21"/>
        <v>-391</v>
      </c>
      <c r="J114" s="27">
        <f t="shared" si="24"/>
        <v>9.4503392480917939E-4</v>
      </c>
    </row>
    <row r="115" spans="1:10" x14ac:dyDescent="0.25">
      <c r="A115" s="47" t="s">
        <v>42</v>
      </c>
      <c r="B115" s="26">
        <v>60324</v>
      </c>
      <c r="C115" s="26">
        <v>79599</v>
      </c>
      <c r="D115" s="26">
        <v>93084</v>
      </c>
      <c r="E115" s="26">
        <v>97517</v>
      </c>
      <c r="F115" s="27">
        <f t="shared" si="22"/>
        <v>4.7623651755403618E-2</v>
      </c>
      <c r="G115" s="27">
        <f t="shared" si="20"/>
        <v>0.16941167602608065</v>
      </c>
      <c r="H115" s="26">
        <f t="shared" si="23"/>
        <v>4433</v>
      </c>
      <c r="I115" s="26">
        <f t="shared" si="21"/>
        <v>13485</v>
      </c>
      <c r="J115" s="27">
        <f t="shared" si="24"/>
        <v>1.0575725642141008E-2</v>
      </c>
    </row>
    <row r="116" spans="1:10" x14ac:dyDescent="0.25">
      <c r="A116" s="47" t="s">
        <v>43</v>
      </c>
      <c r="B116" s="26">
        <v>204925</v>
      </c>
      <c r="C116" s="26">
        <v>215925</v>
      </c>
      <c r="D116" s="26">
        <v>286748</v>
      </c>
      <c r="E116" s="26">
        <v>257472</v>
      </c>
      <c r="F116" s="27">
        <f t="shared" si="22"/>
        <v>-0.10209661444892382</v>
      </c>
      <c r="G116" s="27">
        <f t="shared" si="20"/>
        <v>0.32799814750492073</v>
      </c>
      <c r="H116" s="26">
        <f t="shared" si="23"/>
        <v>-29276</v>
      </c>
      <c r="I116" s="26">
        <f t="shared" si="21"/>
        <v>70823</v>
      </c>
      <c r="J116" s="27">
        <f t="shared" si="24"/>
        <v>2.7922856861196815E-2</v>
      </c>
    </row>
    <row r="117" spans="1:10" x14ac:dyDescent="0.25">
      <c r="A117" s="47" t="s">
        <v>44</v>
      </c>
      <c r="B117" s="26">
        <v>73625</v>
      </c>
      <c r="C117" s="26">
        <v>78444</v>
      </c>
      <c r="D117" s="26">
        <v>69301</v>
      </c>
      <c r="E117" s="26">
        <v>74842</v>
      </c>
      <c r="F117" s="27">
        <f t="shared" si="22"/>
        <v>7.9955556196880329E-2</v>
      </c>
      <c r="G117" s="27">
        <f t="shared" si="20"/>
        <v>-0.11655448472795882</v>
      </c>
      <c r="H117" s="26">
        <f t="shared" si="23"/>
        <v>5541</v>
      </c>
      <c r="I117" s="26">
        <f t="shared" si="21"/>
        <v>-9143</v>
      </c>
      <c r="J117" s="27">
        <f t="shared" si="24"/>
        <v>8.1166202663034894E-3</v>
      </c>
    </row>
    <row r="118" spans="1:10" x14ac:dyDescent="0.25">
      <c r="A118" s="48" t="s">
        <v>45</v>
      </c>
      <c r="B118" s="26">
        <v>11265</v>
      </c>
      <c r="C118" s="26">
        <v>13346</v>
      </c>
      <c r="D118" s="26">
        <v>11262</v>
      </c>
      <c r="E118" s="26">
        <v>9468</v>
      </c>
      <c r="F118" s="27">
        <f t="shared" si="22"/>
        <v>-0.15929675013319122</v>
      </c>
      <c r="G118" s="27">
        <f t="shared" si="20"/>
        <v>-0.15615165592686953</v>
      </c>
      <c r="H118" s="26">
        <f t="shared" si="23"/>
        <v>-1794</v>
      </c>
      <c r="I118" s="26">
        <f t="shared" si="21"/>
        <v>-2084</v>
      </c>
      <c r="J118" s="27">
        <f t="shared" si="24"/>
        <v>1.0268052788723102E-3</v>
      </c>
    </row>
    <row r="119" spans="1:10" x14ac:dyDescent="0.25">
      <c r="A119" s="46" t="s">
        <v>46</v>
      </c>
      <c r="B119" s="61">
        <f>B94-SUM(B95:B118)</f>
        <v>361839</v>
      </c>
      <c r="C119" s="61">
        <f>C94-SUM(C95:C118)</f>
        <v>349618</v>
      </c>
      <c r="D119" s="61">
        <f>D94-SUM(D95:D118)</f>
        <v>360693</v>
      </c>
      <c r="E119" s="61">
        <f>E94-SUM(E95:E118)</f>
        <v>358600</v>
      </c>
      <c r="F119" s="62">
        <f t="shared" si="22"/>
        <v>-5.8027186554771015E-3</v>
      </c>
      <c r="G119" s="62">
        <f t="shared" si="20"/>
        <v>3.1677430795897132E-2</v>
      </c>
      <c r="H119" s="61">
        <f t="shared" si="23"/>
        <v>-2093</v>
      </c>
      <c r="I119" s="61">
        <f t="shared" si="21"/>
        <v>11075</v>
      </c>
      <c r="J119" s="62">
        <f t="shared" si="24"/>
        <v>3.8890195712252898E-2</v>
      </c>
    </row>
    <row r="120" spans="1:10" ht="21" x14ac:dyDescent="0.35">
      <c r="A120" s="63" t="s">
        <v>61</v>
      </c>
      <c r="B120" s="63"/>
      <c r="C120" s="63"/>
      <c r="D120" s="63"/>
      <c r="E120" s="63"/>
      <c r="F120" s="63"/>
      <c r="G120" s="63"/>
      <c r="H120" s="63"/>
      <c r="I120" s="63"/>
      <c r="J120" s="63"/>
    </row>
    <row r="121" spans="1:10" x14ac:dyDescent="0.25">
      <c r="A121" s="64"/>
      <c r="B121" s="11" t="str">
        <f>B$5</f>
        <v>verano (julio-septiembre)</v>
      </c>
      <c r="C121" s="12"/>
      <c r="D121" s="12"/>
      <c r="E121" s="12"/>
      <c r="F121" s="12"/>
      <c r="G121" s="12"/>
      <c r="H121" s="12"/>
      <c r="I121" s="12"/>
      <c r="J121" s="13"/>
    </row>
    <row r="122" spans="1:10" x14ac:dyDescent="0.25">
      <c r="A122" s="14"/>
      <c r="B122" s="15">
        <f>B$6</f>
        <v>2022</v>
      </c>
      <c r="C122" s="15">
        <f>C$6</f>
        <v>2023</v>
      </c>
      <c r="D122" s="15">
        <f>D$6</f>
        <v>2024</v>
      </c>
      <c r="E122" s="15">
        <f>E$6</f>
        <v>2025</v>
      </c>
      <c r="F122" s="15" t="str">
        <f>CONCATENATE("var ",RIGHT(E122,2),"/",RIGHT(C122,2))</f>
        <v>var 25/23</v>
      </c>
      <c r="G122" s="15" t="str">
        <f>CONCATENATE("var ",RIGHT(D122,2),"/",RIGHT(C122,2))</f>
        <v>var 24/23</v>
      </c>
      <c r="H122" s="15" t="str">
        <f>CONCATENATE("dif ",RIGHT(E122,2),"-",RIGHT(D122,2))</f>
        <v>dif 25-24</v>
      </c>
      <c r="I122" s="15" t="str">
        <f>CONCATENATE("dif ",RIGHT(D122,2),"-",RIGHT(C122,2))</f>
        <v>dif 24-23</v>
      </c>
      <c r="J122" s="15" t="str">
        <f>CONCATENATE("cuota ",RIGHT(E122,2))</f>
        <v>cuota 25</v>
      </c>
    </row>
    <row r="123" spans="1:10" x14ac:dyDescent="0.25">
      <c r="A123" s="65" t="s">
        <v>48</v>
      </c>
      <c r="B123" s="66">
        <v>8657144</v>
      </c>
      <c r="C123" s="66">
        <v>9096817</v>
      </c>
      <c r="D123" s="66">
        <v>9489923</v>
      </c>
      <c r="E123" s="66">
        <v>9220833</v>
      </c>
      <c r="F123" s="67">
        <f>E123/D123-1</f>
        <v>-2.8355340712458932E-2</v>
      </c>
      <c r="G123" s="67">
        <f t="shared" ref="G123:G133" si="25">D123/C123-1</f>
        <v>4.3213576792849651E-2</v>
      </c>
      <c r="H123" s="66">
        <f>E123-D123</f>
        <v>-269090</v>
      </c>
      <c r="I123" s="66">
        <f t="shared" ref="I123:I133" si="26">D123-C123</f>
        <v>393106</v>
      </c>
      <c r="J123" s="67">
        <f>E123/$E$123</f>
        <v>1</v>
      </c>
    </row>
    <row r="124" spans="1:10" x14ac:dyDescent="0.25">
      <c r="A124" s="78" t="s">
        <v>49</v>
      </c>
      <c r="B124" s="79">
        <v>3435239</v>
      </c>
      <c r="C124" s="79">
        <v>3580168</v>
      </c>
      <c r="D124" s="79">
        <v>3630488</v>
      </c>
      <c r="E124" s="79">
        <v>3400906</v>
      </c>
      <c r="F124" s="80">
        <f t="shared" ref="F124:F133" si="27">E124/D124-1</f>
        <v>-6.3237228714156379E-2</v>
      </c>
      <c r="G124" s="80">
        <f t="shared" si="25"/>
        <v>1.4055206347858507E-2</v>
      </c>
      <c r="H124" s="79">
        <f t="shared" ref="H124:H133" si="28">E124-D124</f>
        <v>-229582</v>
      </c>
      <c r="I124" s="79">
        <f t="shared" si="26"/>
        <v>50320</v>
      </c>
      <c r="J124" s="80">
        <f t="shared" ref="J124:J133" si="29">E124/$E$123</f>
        <v>0.36882849955096247</v>
      </c>
    </row>
    <row r="125" spans="1:10" x14ac:dyDescent="0.25">
      <c r="A125" s="81" t="s">
        <v>50</v>
      </c>
      <c r="B125" s="26">
        <v>2502328</v>
      </c>
      <c r="C125" s="26">
        <v>2618365</v>
      </c>
      <c r="D125" s="26">
        <v>2639547</v>
      </c>
      <c r="E125" s="26">
        <v>2655420</v>
      </c>
      <c r="F125" s="27">
        <f t="shared" si="27"/>
        <v>6.0135318673999461E-3</v>
      </c>
      <c r="G125" s="27">
        <f t="shared" si="25"/>
        <v>8.0897812184321793E-3</v>
      </c>
      <c r="H125" s="26">
        <f t="shared" si="28"/>
        <v>15873</v>
      </c>
      <c r="I125" s="26">
        <f t="shared" si="26"/>
        <v>21182</v>
      </c>
      <c r="J125" s="27">
        <f t="shared" si="29"/>
        <v>0.28798048939830057</v>
      </c>
    </row>
    <row r="126" spans="1:10" x14ac:dyDescent="0.25">
      <c r="A126" s="81" t="s">
        <v>51</v>
      </c>
      <c r="B126" s="26">
        <v>39934</v>
      </c>
      <c r="C126" s="26">
        <v>36779</v>
      </c>
      <c r="D126" s="26">
        <v>46858</v>
      </c>
      <c r="E126" s="26">
        <v>46296</v>
      </c>
      <c r="F126" s="27">
        <f t="shared" si="27"/>
        <v>-1.1993683042383352E-2</v>
      </c>
      <c r="G126" s="27">
        <f t="shared" si="25"/>
        <v>0.27404225237227764</v>
      </c>
      <c r="H126" s="26">
        <f>E126-D126</f>
        <v>-562</v>
      </c>
      <c r="I126" s="26">
        <f t="shared" si="26"/>
        <v>10079</v>
      </c>
      <c r="J126" s="27">
        <f t="shared" si="29"/>
        <v>5.0208045195049081E-3</v>
      </c>
    </row>
    <row r="127" spans="1:10" x14ac:dyDescent="0.25">
      <c r="A127" s="81" t="s">
        <v>52</v>
      </c>
      <c r="B127" s="26">
        <v>1211963</v>
      </c>
      <c r="C127" s="26">
        <v>1376386</v>
      </c>
      <c r="D127" s="26">
        <v>1573138</v>
      </c>
      <c r="E127" s="26">
        <v>1540277</v>
      </c>
      <c r="F127" s="27">
        <f t="shared" si="27"/>
        <v>-2.0888822213944391E-2</v>
      </c>
      <c r="G127" s="27">
        <f t="shared" si="25"/>
        <v>0.14294827177841096</v>
      </c>
      <c r="H127" s="26">
        <f t="shared" si="28"/>
        <v>-32861</v>
      </c>
      <c r="I127" s="26">
        <f t="shared" si="26"/>
        <v>196752</v>
      </c>
      <c r="J127" s="27">
        <f t="shared" si="29"/>
        <v>0.16704315109057935</v>
      </c>
    </row>
    <row r="128" spans="1:10" x14ac:dyDescent="0.25">
      <c r="A128" s="81" t="s">
        <v>53</v>
      </c>
      <c r="B128" s="26">
        <v>344196</v>
      </c>
      <c r="C128" s="26">
        <v>386975</v>
      </c>
      <c r="D128" s="26">
        <v>413002</v>
      </c>
      <c r="E128" s="26">
        <v>380153</v>
      </c>
      <c r="F128" s="27">
        <f t="shared" si="27"/>
        <v>-7.9537145098570905E-2</v>
      </c>
      <c r="G128" s="27">
        <f t="shared" si="25"/>
        <v>6.725757477873251E-2</v>
      </c>
      <c r="H128" s="26">
        <f>E128-D128</f>
        <v>-32849</v>
      </c>
      <c r="I128" s="26">
        <f t="shared" si="26"/>
        <v>26027</v>
      </c>
      <c r="J128" s="27">
        <f t="shared" si="29"/>
        <v>4.1227620107641035E-2</v>
      </c>
    </row>
    <row r="129" spans="1:10" x14ac:dyDescent="0.25">
      <c r="A129" s="81" t="s">
        <v>54</v>
      </c>
      <c r="B129" s="26">
        <v>127205</v>
      </c>
      <c r="C129" s="26">
        <v>123931</v>
      </c>
      <c r="D129" s="26">
        <v>130991</v>
      </c>
      <c r="E129" s="26">
        <v>146734</v>
      </c>
      <c r="F129" s="27">
        <f t="shared" si="27"/>
        <v>0.12018382942339545</v>
      </c>
      <c r="G129" s="27">
        <f t="shared" si="25"/>
        <v>5.696718335202644E-2</v>
      </c>
      <c r="H129" s="26">
        <f t="shared" si="28"/>
        <v>15743</v>
      </c>
      <c r="I129" s="26">
        <f t="shared" si="26"/>
        <v>7060</v>
      </c>
      <c r="J129" s="27">
        <f t="shared" si="29"/>
        <v>1.591331282108677E-2</v>
      </c>
    </row>
    <row r="130" spans="1:10" x14ac:dyDescent="0.25">
      <c r="A130" s="81" t="s">
        <v>55</v>
      </c>
      <c r="B130" s="26">
        <v>31947</v>
      </c>
      <c r="C130" s="26">
        <v>32071</v>
      </c>
      <c r="D130" s="26">
        <v>30744</v>
      </c>
      <c r="E130" s="26">
        <v>32658</v>
      </c>
      <c r="F130" s="27">
        <f t="shared" si="27"/>
        <v>6.2256049960967896E-2</v>
      </c>
      <c r="G130" s="27">
        <f t="shared" si="25"/>
        <v>-4.1376944903495416E-2</v>
      </c>
      <c r="H130" s="26">
        <f t="shared" si="28"/>
        <v>1914</v>
      </c>
      <c r="I130" s="26">
        <f t="shared" si="26"/>
        <v>-1327</v>
      </c>
      <c r="J130" s="27">
        <f t="shared" si="29"/>
        <v>3.5417624416362384E-3</v>
      </c>
    </row>
    <row r="131" spans="1:10" x14ac:dyDescent="0.25">
      <c r="A131" s="81" t="s">
        <v>56</v>
      </c>
      <c r="B131" s="26">
        <v>474134</v>
      </c>
      <c r="C131" s="26">
        <v>499114</v>
      </c>
      <c r="D131" s="26">
        <v>499153</v>
      </c>
      <c r="E131" s="26">
        <v>540750</v>
      </c>
      <c r="F131" s="27">
        <f t="shared" si="27"/>
        <v>8.3335169777603246E-2</v>
      </c>
      <c r="G131" s="27">
        <f t="shared" si="25"/>
        <v>7.813846135351632E-5</v>
      </c>
      <c r="H131" s="26">
        <f>E131-D131</f>
        <v>41597</v>
      </c>
      <c r="I131" s="26">
        <f t="shared" si="26"/>
        <v>39</v>
      </c>
      <c r="J131" s="27">
        <f t="shared" si="29"/>
        <v>5.8644376272729372E-2</v>
      </c>
    </row>
    <row r="132" spans="1:10" x14ac:dyDescent="0.25">
      <c r="A132" s="82" t="s">
        <v>57</v>
      </c>
      <c r="B132" s="34">
        <v>337475</v>
      </c>
      <c r="C132" s="34">
        <v>271231</v>
      </c>
      <c r="D132" s="34">
        <v>349452</v>
      </c>
      <c r="E132" s="34">
        <v>291463</v>
      </c>
      <c r="F132" s="35">
        <f t="shared" si="27"/>
        <v>-0.16594267596121925</v>
      </c>
      <c r="G132" s="35">
        <f t="shared" si="25"/>
        <v>0.28839255099896399</v>
      </c>
      <c r="H132" s="34">
        <f t="shared" si="28"/>
        <v>-57989</v>
      </c>
      <c r="I132" s="34">
        <f t="shared" si="26"/>
        <v>78221</v>
      </c>
      <c r="J132" s="35">
        <f t="shared" si="29"/>
        <v>3.1609183248411506E-2</v>
      </c>
    </row>
    <row r="133" spans="1:10" x14ac:dyDescent="0.25">
      <c r="A133" s="83" t="s">
        <v>58</v>
      </c>
      <c r="B133" s="84">
        <f>B123-SUM(B124:B132)</f>
        <v>152723</v>
      </c>
      <c r="C133" s="84">
        <f>C123-SUM(C124:C132)</f>
        <v>171797</v>
      </c>
      <c r="D133" s="84">
        <f>D123-SUM(D124:D132)</f>
        <v>176550</v>
      </c>
      <c r="E133" s="84">
        <f>E123-SUM(E124:E132)</f>
        <v>186176</v>
      </c>
      <c r="F133" s="85">
        <f t="shared" si="27"/>
        <v>5.4522798074200018E-2</v>
      </c>
      <c r="G133" s="85">
        <f t="shared" si="25"/>
        <v>2.7666373685221402E-2</v>
      </c>
      <c r="H133" s="84">
        <f t="shared" si="28"/>
        <v>9626</v>
      </c>
      <c r="I133" s="84">
        <f t="shared" si="26"/>
        <v>4753</v>
      </c>
      <c r="J133" s="85">
        <f t="shared" si="29"/>
        <v>2.0190800549147785E-2</v>
      </c>
    </row>
    <row r="134" spans="1:10" ht="21" x14ac:dyDescent="0.35">
      <c r="A134" s="86" t="s">
        <v>62</v>
      </c>
      <c r="B134" s="86"/>
      <c r="C134" s="86"/>
      <c r="D134" s="86"/>
      <c r="E134" s="86"/>
      <c r="F134" s="86"/>
      <c r="G134" s="86"/>
      <c r="H134" s="86"/>
      <c r="I134" s="86"/>
      <c r="J134" s="86"/>
    </row>
    <row r="135" spans="1:10" x14ac:dyDescent="0.25">
      <c r="A135" s="64"/>
      <c r="B135" s="11" t="str">
        <f>B$5</f>
        <v>verano (julio-septiembre)</v>
      </c>
      <c r="C135" s="12"/>
      <c r="D135" s="12"/>
      <c r="E135" s="12"/>
      <c r="F135" s="12"/>
      <c r="G135" s="12"/>
      <c r="H135" s="12"/>
      <c r="I135" s="12"/>
      <c r="J135" s="13"/>
    </row>
    <row r="136" spans="1:10" x14ac:dyDescent="0.25">
      <c r="A136" s="14"/>
      <c r="B136" s="87">
        <f>B$6</f>
        <v>2022</v>
      </c>
      <c r="C136" s="88">
        <f>C$6</f>
        <v>2023</v>
      </c>
      <c r="D136" s="11">
        <f>D$6</f>
        <v>2024</v>
      </c>
      <c r="E136" s="13"/>
      <c r="F136" s="89">
        <f>E$6</f>
        <v>2025</v>
      </c>
      <c r="G136" s="90" t="str">
        <f>CONCATENATE("dif ",RIGHT(E122,2),"-",RIGHT(D122,2))</f>
        <v>dif 25-24</v>
      </c>
      <c r="H136" s="91"/>
      <c r="I136" s="90" t="str">
        <f>CONCATENATE("dif ",RIGHT(D136,2),"-",RIGHT(C136,2))</f>
        <v>dif 24-23</v>
      </c>
      <c r="J136" s="91"/>
    </row>
    <row r="137" spans="1:10" x14ac:dyDescent="0.25">
      <c r="A137" s="92" t="s">
        <v>4</v>
      </c>
      <c r="B137" s="93">
        <f t="shared" ref="B137:D148" si="30">B72/B7</f>
        <v>6.7178175565150182</v>
      </c>
      <c r="C137" s="94">
        <f t="shared" si="30"/>
        <v>6.8617159537916699</v>
      </c>
      <c r="D137" s="95">
        <f>D72/D7</f>
        <v>6.7304466173380266</v>
      </c>
      <c r="E137" s="96"/>
      <c r="F137" s="93">
        <f t="shared" ref="F137:F148" si="31">E72/E7</f>
        <v>6.5624080580798934</v>
      </c>
      <c r="G137" s="95">
        <f>F137-D137</f>
        <v>-0.16803855925813327</v>
      </c>
      <c r="H137" s="96"/>
      <c r="I137" s="95">
        <f>D137-C137</f>
        <v>-0.13126933645364325</v>
      </c>
      <c r="J137" s="96"/>
    </row>
    <row r="138" spans="1:10" x14ac:dyDescent="0.25">
      <c r="A138" s="97" t="s">
        <v>5</v>
      </c>
      <c r="B138" s="98">
        <f t="shared" si="30"/>
        <v>6.5718046275735285</v>
      </c>
      <c r="C138" s="99">
        <f t="shared" si="30"/>
        <v>6.6569641910847501</v>
      </c>
      <c r="D138" s="100">
        <f t="shared" si="30"/>
        <v>6.5241285152860717</v>
      </c>
      <c r="E138" s="101"/>
      <c r="F138" s="98">
        <f t="shared" si="31"/>
        <v>6.3498340475786241</v>
      </c>
      <c r="G138" s="100">
        <f t="shared" ref="G138:G148" si="32">F138-D138</f>
        <v>-0.17429446770744761</v>
      </c>
      <c r="H138" s="101"/>
      <c r="I138" s="100">
        <f t="shared" ref="I138:I148" si="33">D138-C138</f>
        <v>-0.13283567579867839</v>
      </c>
      <c r="J138" s="101"/>
    </row>
    <row r="139" spans="1:10" x14ac:dyDescent="0.25">
      <c r="A139" s="102" t="s">
        <v>6</v>
      </c>
      <c r="B139" s="103">
        <f t="shared" si="30"/>
        <v>6.5258660823030947</v>
      </c>
      <c r="C139" s="104">
        <f t="shared" si="30"/>
        <v>6.2647158288408367</v>
      </c>
      <c r="D139" s="105">
        <f>D74/D9</f>
        <v>6.5869934724543286</v>
      </c>
      <c r="E139" s="106"/>
      <c r="F139" s="103">
        <f t="shared" si="31"/>
        <v>6.526629657842288</v>
      </c>
      <c r="G139" s="105">
        <f t="shared" si="32"/>
        <v>-6.0363814612040656E-2</v>
      </c>
      <c r="H139" s="106"/>
      <c r="I139" s="105">
        <f t="shared" si="33"/>
        <v>0.32227764361349198</v>
      </c>
      <c r="J139" s="106"/>
    </row>
    <row r="140" spans="1:10" x14ac:dyDescent="0.25">
      <c r="A140" s="32" t="s">
        <v>7</v>
      </c>
      <c r="B140" s="107">
        <f t="shared" si="30"/>
        <v>6.7402222197392803</v>
      </c>
      <c r="C140" s="108">
        <f t="shared" si="30"/>
        <v>6.8688353590103395</v>
      </c>
      <c r="D140" s="109">
        <f t="shared" si="30"/>
        <v>6.721761425347319</v>
      </c>
      <c r="E140" s="110"/>
      <c r="F140" s="107">
        <f t="shared" si="31"/>
        <v>6.5773331864461815</v>
      </c>
      <c r="G140" s="109">
        <f>F140-D140</f>
        <v>-0.14442823890113754</v>
      </c>
      <c r="H140" s="110"/>
      <c r="I140" s="109">
        <f t="shared" si="33"/>
        <v>-0.14707393366302046</v>
      </c>
      <c r="J140" s="110"/>
    </row>
    <row r="141" spans="1:10" x14ac:dyDescent="0.25">
      <c r="A141" s="32" t="s">
        <v>8</v>
      </c>
      <c r="B141" s="107">
        <f t="shared" si="30"/>
        <v>6.5527667900730586</v>
      </c>
      <c r="C141" s="108">
        <f t="shared" si="30"/>
        <v>6.7588630873359596</v>
      </c>
      <c r="D141" s="109">
        <f t="shared" si="30"/>
        <v>6.0470258546229294</v>
      </c>
      <c r="E141" s="110"/>
      <c r="F141" s="107">
        <f t="shared" si="31"/>
        <v>5.7824883993813003</v>
      </c>
      <c r="G141" s="109">
        <f t="shared" si="32"/>
        <v>-0.26453745524162908</v>
      </c>
      <c r="H141" s="110"/>
      <c r="I141" s="109">
        <f t="shared" si="33"/>
        <v>-0.71183723271303023</v>
      </c>
      <c r="J141" s="110"/>
    </row>
    <row r="142" spans="1:10" x14ac:dyDescent="0.25">
      <c r="A142" s="32" t="s">
        <v>9</v>
      </c>
      <c r="B142" s="107">
        <f t="shared" si="30"/>
        <v>3.9891111673841477</v>
      </c>
      <c r="C142" s="108">
        <f t="shared" si="30"/>
        <v>4.4930096998952598</v>
      </c>
      <c r="D142" s="109">
        <f t="shared" si="30"/>
        <v>4.1403336218427889</v>
      </c>
      <c r="E142" s="110"/>
      <c r="F142" s="107">
        <f t="shared" si="31"/>
        <v>3.9985587663039563</v>
      </c>
      <c r="G142" s="109">
        <f t="shared" si="32"/>
        <v>-0.14177485553883251</v>
      </c>
      <c r="H142" s="110"/>
      <c r="I142" s="109">
        <f t="shared" si="33"/>
        <v>-0.35267607805247092</v>
      </c>
      <c r="J142" s="110"/>
    </row>
    <row r="143" spans="1:10" x14ac:dyDescent="0.25">
      <c r="A143" s="111" t="s">
        <v>10</v>
      </c>
      <c r="B143" s="112">
        <f t="shared" si="30"/>
        <v>3.426313709996049</v>
      </c>
      <c r="C143" s="113">
        <f t="shared" si="30"/>
        <v>3.6314761513157894</v>
      </c>
      <c r="D143" s="114">
        <f t="shared" si="30"/>
        <v>4.6619884420332589</v>
      </c>
      <c r="E143" s="115"/>
      <c r="F143" s="112">
        <f t="shared" si="31"/>
        <v>3.16522423288749</v>
      </c>
      <c r="G143" s="114">
        <f t="shared" si="32"/>
        <v>-1.4967642091457689</v>
      </c>
      <c r="H143" s="115"/>
      <c r="I143" s="114">
        <f t="shared" si="33"/>
        <v>1.0305122907174695</v>
      </c>
      <c r="J143" s="115"/>
    </row>
    <row r="144" spans="1:10" x14ac:dyDescent="0.25">
      <c r="A144" s="116" t="s">
        <v>11</v>
      </c>
      <c r="B144" s="117">
        <f t="shared" si="30"/>
        <v>7.2594449601298061</v>
      </c>
      <c r="C144" s="99">
        <f t="shared" si="30"/>
        <v>7.6061909457767705</v>
      </c>
      <c r="D144" s="100">
        <f t="shared" si="30"/>
        <v>7.4541690777547949</v>
      </c>
      <c r="E144" s="101"/>
      <c r="F144" s="117">
        <f t="shared" si="31"/>
        <v>7.2465108599390584</v>
      </c>
      <c r="G144" s="100">
        <f t="shared" si="32"/>
        <v>-0.20765821781573646</v>
      </c>
      <c r="H144" s="101"/>
      <c r="I144" s="100">
        <f t="shared" si="33"/>
        <v>-0.15202186802197559</v>
      </c>
      <c r="J144" s="101"/>
    </row>
    <row r="145" spans="1:10" x14ac:dyDescent="0.25">
      <c r="A145" s="31" t="s">
        <v>12</v>
      </c>
      <c r="B145" s="118">
        <f t="shared" si="30"/>
        <v>7.3155022396128304</v>
      </c>
      <c r="C145" s="119">
        <f t="shared" si="30"/>
        <v>7.3449586407332887</v>
      </c>
      <c r="D145" s="120">
        <f t="shared" si="30"/>
        <v>6.745149156455998</v>
      </c>
      <c r="E145" s="121"/>
      <c r="F145" s="118">
        <f t="shared" si="31"/>
        <v>6.3628850488354622</v>
      </c>
      <c r="G145" s="120">
        <f t="shared" si="32"/>
        <v>-0.38226410762053575</v>
      </c>
      <c r="H145" s="121"/>
      <c r="I145" s="120">
        <f t="shared" si="33"/>
        <v>-0.59980948427729075</v>
      </c>
      <c r="J145" s="121"/>
    </row>
    <row r="146" spans="1:10" x14ac:dyDescent="0.25">
      <c r="A146" s="32" t="s">
        <v>8</v>
      </c>
      <c r="B146" s="122">
        <f t="shared" si="30"/>
        <v>7.5630009912743379</v>
      </c>
      <c r="C146" s="123">
        <f t="shared" si="30"/>
        <v>7.9516674012046424</v>
      </c>
      <c r="D146" s="124">
        <f t="shared" si="30"/>
        <v>7.8595654679701177</v>
      </c>
      <c r="E146" s="125"/>
      <c r="F146" s="122">
        <f t="shared" si="31"/>
        <v>7.4875688522434505</v>
      </c>
      <c r="G146" s="124">
        <f t="shared" si="32"/>
        <v>-0.3719966157266672</v>
      </c>
      <c r="H146" s="125"/>
      <c r="I146" s="124">
        <f t="shared" si="33"/>
        <v>-9.2101933234524758E-2</v>
      </c>
      <c r="J146" s="125"/>
    </row>
    <row r="147" spans="1:10" x14ac:dyDescent="0.25">
      <c r="A147" s="32" t="s">
        <v>9</v>
      </c>
      <c r="B147" s="122">
        <f t="shared" si="30"/>
        <v>6.7110614525139667</v>
      </c>
      <c r="C147" s="123">
        <f t="shared" si="30"/>
        <v>6.9901020210677656</v>
      </c>
      <c r="D147" s="124">
        <f t="shared" si="30"/>
        <v>6.8278966993509185</v>
      </c>
      <c r="E147" s="125"/>
      <c r="F147" s="122">
        <f t="shared" si="31"/>
        <v>6.8512687667272543</v>
      </c>
      <c r="G147" s="124">
        <f t="shared" si="32"/>
        <v>2.3372067376335792E-2</v>
      </c>
      <c r="H147" s="125"/>
      <c r="I147" s="124">
        <f t="shared" si="33"/>
        <v>-0.1622053217168471</v>
      </c>
      <c r="J147" s="125"/>
    </row>
    <row r="148" spans="1:10" x14ac:dyDescent="0.25">
      <c r="A148" s="33" t="s">
        <v>10</v>
      </c>
      <c r="B148" s="126">
        <f t="shared" si="30"/>
        <v>6.6725828262339419</v>
      </c>
      <c r="C148" s="127">
        <f t="shared" si="30"/>
        <v>7.2325417628418291</v>
      </c>
      <c r="D148" s="128">
        <f t="shared" si="30"/>
        <v>7.1105106727911371</v>
      </c>
      <c r="E148" s="129"/>
      <c r="F148" s="126">
        <f t="shared" si="31"/>
        <v>7.2989802768276704</v>
      </c>
      <c r="G148" s="128">
        <f t="shared" si="32"/>
        <v>0.18846960403653323</v>
      </c>
      <c r="H148" s="129"/>
      <c r="I148" s="128">
        <f t="shared" si="33"/>
        <v>-0.12203109005069201</v>
      </c>
      <c r="J148" s="129"/>
    </row>
    <row r="149" spans="1:10" x14ac:dyDescent="0.25">
      <c r="A149" s="36" t="s">
        <v>13</v>
      </c>
      <c r="B149" s="37"/>
      <c r="C149" s="37"/>
      <c r="D149" s="37"/>
      <c r="E149" s="37"/>
      <c r="F149" s="37"/>
      <c r="G149" s="37"/>
      <c r="H149" s="37"/>
      <c r="I149" s="37"/>
      <c r="J149" s="38"/>
    </row>
    <row r="150" spans="1:10" ht="21" x14ac:dyDescent="0.35">
      <c r="A150" s="86" t="s">
        <v>63</v>
      </c>
      <c r="B150" s="86"/>
      <c r="C150" s="86"/>
      <c r="D150" s="86"/>
      <c r="E150" s="86"/>
      <c r="F150" s="86"/>
      <c r="G150" s="86"/>
      <c r="H150" s="86"/>
      <c r="I150" s="86"/>
      <c r="J150" s="86"/>
    </row>
    <row r="151" spans="1:10" x14ac:dyDescent="0.25">
      <c r="A151" s="64"/>
      <c r="B151" s="11" t="str">
        <f>B$5</f>
        <v>verano (julio-septiembre)</v>
      </c>
      <c r="C151" s="12"/>
      <c r="D151" s="12"/>
      <c r="E151" s="12"/>
      <c r="F151" s="12"/>
      <c r="G151" s="12"/>
      <c r="H151" s="12"/>
      <c r="I151" s="12"/>
      <c r="J151" s="13"/>
    </row>
    <row r="152" spans="1:10" x14ac:dyDescent="0.25">
      <c r="A152" s="14"/>
      <c r="B152" s="87">
        <f>B$6</f>
        <v>2022</v>
      </c>
      <c r="C152" s="88">
        <f>C$6</f>
        <v>2023</v>
      </c>
      <c r="D152" s="11">
        <f>D$6</f>
        <v>2024</v>
      </c>
      <c r="E152" s="13"/>
      <c r="F152" s="89">
        <f>E$6</f>
        <v>2025</v>
      </c>
      <c r="G152" s="90" t="str">
        <f>CONCATENATE("dif ",RIGHT(F152,2),"-",RIGHT(D152,2))</f>
        <v>dif 25-24</v>
      </c>
      <c r="H152" s="91"/>
      <c r="I152" s="90" t="str">
        <f>CONCATENATE("dif ",RIGHT(D152,2),"-",RIGHT(C152,2))</f>
        <v>dif 24-23</v>
      </c>
      <c r="J152" s="91"/>
    </row>
    <row r="153" spans="1:10" x14ac:dyDescent="0.25">
      <c r="A153" s="92" t="s">
        <v>15</v>
      </c>
      <c r="B153" s="130">
        <f t="shared" ref="B153:D168" si="34">B88/B23</f>
        <v>6.7178175565150182</v>
      </c>
      <c r="C153" s="131">
        <f>C88/C23</f>
        <v>6.8617159537916699</v>
      </c>
      <c r="D153" s="132">
        <f>D88/D23</f>
        <v>6.7304466173380266</v>
      </c>
      <c r="E153" s="133"/>
      <c r="F153" s="134">
        <f t="shared" ref="F153:F184" si="35">E88/E23</f>
        <v>6.5624080580798934</v>
      </c>
      <c r="G153" s="95">
        <f>F153-D153</f>
        <v>-0.16803855925813327</v>
      </c>
      <c r="H153" s="96"/>
      <c r="I153" s="95">
        <f t="shared" ref="I153:I184" si="36">D153-C153</f>
        <v>-0.13126933645364325</v>
      </c>
      <c r="J153" s="96"/>
    </row>
    <row r="154" spans="1:10" x14ac:dyDescent="0.25">
      <c r="A154" s="135" t="s">
        <v>16</v>
      </c>
      <c r="B154" s="130">
        <f t="shared" si="34"/>
        <v>4.2011187668202501</v>
      </c>
      <c r="C154" s="131">
        <f t="shared" si="34"/>
        <v>4.4414101869491001</v>
      </c>
      <c r="D154" s="95">
        <f t="shared" si="34"/>
        <v>4.2124377673424496</v>
      </c>
      <c r="E154" s="96"/>
      <c r="F154" s="134">
        <f t="shared" si="35"/>
        <v>4.1306532939027001</v>
      </c>
      <c r="G154" s="100">
        <f t="shared" ref="G154:G184" si="37">F154-D154</f>
        <v>-8.1784473439749483E-2</v>
      </c>
      <c r="H154" s="101"/>
      <c r="I154" s="100">
        <f t="shared" si="36"/>
        <v>-0.22897241960665049</v>
      </c>
      <c r="J154" s="101"/>
    </row>
    <row r="155" spans="1:10" x14ac:dyDescent="0.25">
      <c r="A155" s="137" t="s">
        <v>17</v>
      </c>
      <c r="B155" s="141">
        <f t="shared" si="34"/>
        <v>2.9541995683387561</v>
      </c>
      <c r="C155" s="138">
        <f t="shared" si="34"/>
        <v>3.2496323260286553</v>
      </c>
      <c r="D155" s="139">
        <f t="shared" si="34"/>
        <v>3.1982129112144841</v>
      </c>
      <c r="E155" s="140"/>
      <c r="F155" s="142">
        <f t="shared" si="35"/>
        <v>2.9014698435286501</v>
      </c>
      <c r="G155" s="105">
        <f t="shared" si="37"/>
        <v>-0.29674306768583403</v>
      </c>
      <c r="H155" s="106"/>
      <c r="I155" s="105">
        <f t="shared" si="36"/>
        <v>-5.1419414814171116E-2</v>
      </c>
      <c r="J155" s="106"/>
    </row>
    <row r="156" spans="1:10" x14ac:dyDescent="0.25">
      <c r="A156" s="102" t="s">
        <v>18</v>
      </c>
      <c r="B156" s="141">
        <f t="shared" si="34"/>
        <v>3.2352025103143704</v>
      </c>
      <c r="C156" s="138">
        <f t="shared" si="34"/>
        <v>3.1385934509044366</v>
      </c>
      <c r="D156" s="139">
        <f t="shared" si="34"/>
        <v>3.1888576992135143</v>
      </c>
      <c r="E156" s="140"/>
      <c r="F156" s="142">
        <f t="shared" si="35"/>
        <v>3.1544271388948153</v>
      </c>
      <c r="G156" s="105">
        <f t="shared" si="37"/>
        <v>-3.4430560318698955E-2</v>
      </c>
      <c r="H156" s="106"/>
      <c r="I156" s="105">
        <f t="shared" si="36"/>
        <v>5.0264248309077608E-2</v>
      </c>
      <c r="J156" s="106"/>
    </row>
    <row r="157" spans="1:10" x14ac:dyDescent="0.25">
      <c r="A157" s="102" t="s">
        <v>19</v>
      </c>
      <c r="B157" s="141">
        <f t="shared" si="34"/>
        <v>2.5950145582031019</v>
      </c>
      <c r="C157" s="138">
        <f t="shared" si="34"/>
        <v>3.4077958116872642</v>
      </c>
      <c r="D157" s="105">
        <f t="shared" si="34"/>
        <v>3.2087344814346053</v>
      </c>
      <c r="E157" s="106"/>
      <c r="F157" s="142">
        <f t="shared" si="35"/>
        <v>2.5206302298315211</v>
      </c>
      <c r="G157" s="105">
        <f>F157-D157</f>
        <v>-0.68810425160308419</v>
      </c>
      <c r="H157" s="106"/>
      <c r="I157" s="105">
        <f t="shared" si="36"/>
        <v>-0.19906133025265893</v>
      </c>
      <c r="J157" s="106"/>
    </row>
    <row r="158" spans="1:10" x14ac:dyDescent="0.25">
      <c r="A158" s="143" t="s">
        <v>64</v>
      </c>
      <c r="B158" s="145">
        <f t="shared" si="34"/>
        <v>5.1501732061500594</v>
      </c>
      <c r="C158" s="144">
        <f t="shared" si="34"/>
        <v>5.3691648578222377</v>
      </c>
      <c r="D158" s="114">
        <f t="shared" si="34"/>
        <v>4.9541133974195821</v>
      </c>
      <c r="E158" s="115"/>
      <c r="F158" s="146">
        <f t="shared" si="35"/>
        <v>5.0502640047189944</v>
      </c>
      <c r="G158" s="109">
        <f t="shared" si="37"/>
        <v>9.6150607299412272E-2</v>
      </c>
      <c r="H158" s="110"/>
      <c r="I158" s="109">
        <f t="shared" si="36"/>
        <v>-0.41505146040265561</v>
      </c>
      <c r="J158" s="110"/>
    </row>
    <row r="159" spans="1:10" x14ac:dyDescent="0.25">
      <c r="A159" s="147" t="s">
        <v>21</v>
      </c>
      <c r="B159" s="149">
        <f t="shared" si="34"/>
        <v>7.6741630426983951</v>
      </c>
      <c r="C159" s="148">
        <f t="shared" si="34"/>
        <v>7.7074691098527834</v>
      </c>
      <c r="D159" s="100">
        <f t="shared" si="34"/>
        <v>7.5736391469734521</v>
      </c>
      <c r="E159" s="101"/>
      <c r="F159" s="150">
        <f t="shared" si="35"/>
        <v>7.4142701597286891</v>
      </c>
      <c r="G159" s="100">
        <f t="shared" si="37"/>
        <v>-0.15936898724476301</v>
      </c>
      <c r="H159" s="101"/>
      <c r="I159" s="100">
        <f t="shared" si="36"/>
        <v>-0.13382996287933135</v>
      </c>
      <c r="J159" s="101"/>
    </row>
    <row r="160" spans="1:10" x14ac:dyDescent="0.25">
      <c r="A160" s="42" t="s">
        <v>22</v>
      </c>
      <c r="B160" s="152">
        <f t="shared" si="34"/>
        <v>8.5773108119611354</v>
      </c>
      <c r="C160" s="151">
        <f t="shared" si="34"/>
        <v>8.4582091965172399</v>
      </c>
      <c r="D160" s="120">
        <f t="shared" si="34"/>
        <v>8.4993121148710351</v>
      </c>
      <c r="E160" s="121"/>
      <c r="F160" s="153">
        <f t="shared" si="35"/>
        <v>8.1497575012182946</v>
      </c>
      <c r="G160" s="120">
        <f t="shared" si="37"/>
        <v>-0.34955461365274054</v>
      </c>
      <c r="H160" s="121"/>
      <c r="I160" s="120">
        <f t="shared" si="36"/>
        <v>4.1102918353795204E-2</v>
      </c>
      <c r="J160" s="121"/>
    </row>
    <row r="161" spans="1:10" x14ac:dyDescent="0.25">
      <c r="A161" s="47" t="s">
        <v>23</v>
      </c>
      <c r="B161" s="156">
        <f t="shared" si="34"/>
        <v>7.4908106334099118</v>
      </c>
      <c r="C161" s="154">
        <f t="shared" si="34"/>
        <v>8.1483166515013643</v>
      </c>
      <c r="D161" s="124">
        <f t="shared" si="34"/>
        <v>7.6741235847769742</v>
      </c>
      <c r="E161" s="125"/>
      <c r="F161" s="157">
        <f t="shared" si="35"/>
        <v>7.6292919219262005</v>
      </c>
      <c r="G161" s="124">
        <f t="shared" si="37"/>
        <v>-4.4831662850773668E-2</v>
      </c>
      <c r="H161" s="125"/>
      <c r="I161" s="124">
        <f t="shared" si="36"/>
        <v>-0.4741930667243901</v>
      </c>
      <c r="J161" s="125"/>
    </row>
    <row r="162" spans="1:10" x14ac:dyDescent="0.25">
      <c r="A162" s="47" t="s">
        <v>24</v>
      </c>
      <c r="B162" s="156">
        <f t="shared" si="34"/>
        <v>4.8289999999999997</v>
      </c>
      <c r="C162" s="154">
        <f t="shared" si="34"/>
        <v>5.1074561403508776</v>
      </c>
      <c r="D162" s="124">
        <f t="shared" si="34"/>
        <v>4.8808388941849383</v>
      </c>
      <c r="E162" s="125"/>
      <c r="F162" s="157">
        <f t="shared" si="35"/>
        <v>4.8047169811320751</v>
      </c>
      <c r="G162" s="124">
        <f t="shared" si="37"/>
        <v>-7.6121913052863199E-2</v>
      </c>
      <c r="H162" s="125"/>
      <c r="I162" s="124">
        <f t="shared" si="36"/>
        <v>-0.22661724616593926</v>
      </c>
      <c r="J162" s="125"/>
    </row>
    <row r="163" spans="1:10" x14ac:dyDescent="0.25">
      <c r="A163" s="47" t="s">
        <v>25</v>
      </c>
      <c r="B163" s="156">
        <f t="shared" si="34"/>
        <v>8.1371841155234659</v>
      </c>
      <c r="C163" s="154">
        <f t="shared" si="34"/>
        <v>7.9466494845360822</v>
      </c>
      <c r="D163" s="124">
        <f t="shared" si="34"/>
        <v>7.8188435940099836</v>
      </c>
      <c r="E163" s="125"/>
      <c r="F163" s="157">
        <f t="shared" si="35"/>
        <v>7.774867957746479</v>
      </c>
      <c r="G163" s="124">
        <f t="shared" si="37"/>
        <v>-4.3975636263504647E-2</v>
      </c>
      <c r="H163" s="125"/>
      <c r="I163" s="124">
        <f t="shared" si="36"/>
        <v>-0.12780589052609859</v>
      </c>
      <c r="J163" s="125"/>
    </row>
    <row r="164" spans="1:10" x14ac:dyDescent="0.25">
      <c r="A164" s="47" t="s">
        <v>26</v>
      </c>
      <c r="B164" s="156">
        <f t="shared" si="34"/>
        <v>4.7480182926829269</v>
      </c>
      <c r="C164" s="154">
        <f t="shared" si="34"/>
        <v>4.6408756178755173</v>
      </c>
      <c r="D164" s="124">
        <f t="shared" si="34"/>
        <v>4.7008200497558281</v>
      </c>
      <c r="E164" s="125"/>
      <c r="F164" s="157">
        <f t="shared" si="35"/>
        <v>4.3203021468327591</v>
      </c>
      <c r="G164" s="124">
        <f t="shared" si="37"/>
        <v>-0.38051790292306897</v>
      </c>
      <c r="H164" s="125"/>
      <c r="I164" s="124">
        <f t="shared" si="36"/>
        <v>5.9944431880310844E-2</v>
      </c>
      <c r="J164" s="125"/>
    </row>
    <row r="165" spans="1:10" x14ac:dyDescent="0.25">
      <c r="A165" s="47" t="s">
        <v>27</v>
      </c>
      <c r="B165" s="156">
        <f t="shared" si="34"/>
        <v>9.1891891891891895</v>
      </c>
      <c r="C165" s="154">
        <f t="shared" si="34"/>
        <v>7.7005730659025788</v>
      </c>
      <c r="D165" s="124">
        <f t="shared" si="34"/>
        <v>8.2674897119341555</v>
      </c>
      <c r="E165" s="125"/>
      <c r="F165" s="157">
        <f t="shared" si="35"/>
        <v>4.5460674157303371</v>
      </c>
      <c r="G165" s="124">
        <f t="shared" si="37"/>
        <v>-3.7214222962038184</v>
      </c>
      <c r="H165" s="125"/>
      <c r="I165" s="124">
        <f t="shared" si="36"/>
        <v>0.56691664603157665</v>
      </c>
      <c r="J165" s="125"/>
    </row>
    <row r="166" spans="1:10" x14ac:dyDescent="0.25">
      <c r="A166" s="47" t="s">
        <v>28</v>
      </c>
      <c r="B166" s="156">
        <f t="shared" si="34"/>
        <v>8.080078125</v>
      </c>
      <c r="C166" s="154">
        <f t="shared" si="34"/>
        <v>8.4162487462387165</v>
      </c>
      <c r="D166" s="124">
        <f t="shared" si="34"/>
        <v>7.7853658536585364</v>
      </c>
      <c r="E166" s="125"/>
      <c r="F166" s="157">
        <f t="shared" si="35"/>
        <v>7.7024999999999997</v>
      </c>
      <c r="G166" s="124">
        <f t="shared" si="37"/>
        <v>-8.2865853658536714E-2</v>
      </c>
      <c r="H166" s="125"/>
      <c r="I166" s="124">
        <f t="shared" si="36"/>
        <v>-0.63088289258018015</v>
      </c>
      <c r="J166" s="125"/>
    </row>
    <row r="167" spans="1:10" x14ac:dyDescent="0.25">
      <c r="A167" s="47" t="s">
        <v>29</v>
      </c>
      <c r="B167" s="156">
        <f t="shared" si="34"/>
        <v>7.7492807572929667</v>
      </c>
      <c r="C167" s="154">
        <f t="shared" si="34"/>
        <v>7.6346672369047734</v>
      </c>
      <c r="D167" s="124">
        <f t="shared" si="34"/>
        <v>7.6066852083758043</v>
      </c>
      <c r="E167" s="125"/>
      <c r="F167" s="157">
        <f t="shared" si="35"/>
        <v>7.3642834266529729</v>
      </c>
      <c r="G167" s="124">
        <f t="shared" si="37"/>
        <v>-0.24240178172283144</v>
      </c>
      <c r="H167" s="125"/>
      <c r="I167" s="124">
        <f t="shared" si="36"/>
        <v>-2.7982028528969138E-2</v>
      </c>
      <c r="J167" s="125"/>
    </row>
    <row r="168" spans="1:10" x14ac:dyDescent="0.25">
      <c r="A168" s="47" t="s">
        <v>30</v>
      </c>
      <c r="B168" s="156">
        <f t="shared" si="34"/>
        <v>7.1513527043657827</v>
      </c>
      <c r="C168" s="154">
        <f t="shared" si="34"/>
        <v>7.8201118414598252</v>
      </c>
      <c r="D168" s="124">
        <f t="shared" si="34"/>
        <v>7.3016197935208256</v>
      </c>
      <c r="E168" s="125"/>
      <c r="F168" s="157">
        <f t="shared" si="35"/>
        <v>7.5485720241817802</v>
      </c>
      <c r="G168" s="124">
        <f t="shared" si="37"/>
        <v>0.24695223066095462</v>
      </c>
      <c r="H168" s="125"/>
      <c r="I168" s="124">
        <f t="shared" si="36"/>
        <v>-0.51849204793899961</v>
      </c>
      <c r="J168" s="125"/>
    </row>
    <row r="169" spans="1:10" x14ac:dyDescent="0.25">
      <c r="A169" s="47" t="s">
        <v>31</v>
      </c>
      <c r="B169" s="156">
        <f t="shared" ref="B169:D184" si="38">B104/B39</f>
        <v>8.3265673740169586</v>
      </c>
      <c r="C169" s="154">
        <f t="shared" si="38"/>
        <v>8.6565947138469532</v>
      </c>
      <c r="D169" s="124">
        <f t="shared" si="38"/>
        <v>8.3639386300417247</v>
      </c>
      <c r="E169" s="125"/>
      <c r="F169" s="157">
        <f t="shared" si="35"/>
        <v>8.6472680318956137</v>
      </c>
      <c r="G169" s="124">
        <f t="shared" si="37"/>
        <v>0.283329401853889</v>
      </c>
      <c r="H169" s="125"/>
      <c r="I169" s="124">
        <f t="shared" si="36"/>
        <v>-0.29265608380522856</v>
      </c>
      <c r="J169" s="125"/>
    </row>
    <row r="170" spans="1:10" x14ac:dyDescent="0.25">
      <c r="A170" s="47" t="s">
        <v>32</v>
      </c>
      <c r="B170" s="156">
        <f t="shared" si="38"/>
        <v>7.9727891156462585</v>
      </c>
      <c r="C170" s="154">
        <f t="shared" si="38"/>
        <v>7.9517513337972625</v>
      </c>
      <c r="D170" s="124">
        <f t="shared" si="38"/>
        <v>7.7176010029936286</v>
      </c>
      <c r="E170" s="125"/>
      <c r="F170" s="157">
        <f t="shared" si="35"/>
        <v>7.6808588991813265</v>
      </c>
      <c r="G170" s="124">
        <f t="shared" si="37"/>
        <v>-3.674210381230214E-2</v>
      </c>
      <c r="H170" s="125"/>
      <c r="I170" s="124">
        <f t="shared" si="36"/>
        <v>-0.2341503308036339</v>
      </c>
      <c r="J170" s="125"/>
    </row>
    <row r="171" spans="1:10" x14ac:dyDescent="0.25">
      <c r="A171" s="47" t="s">
        <v>33</v>
      </c>
      <c r="B171" s="156">
        <f t="shared" si="38"/>
        <v>8.5404801466796538</v>
      </c>
      <c r="C171" s="154">
        <f t="shared" si="38"/>
        <v>8.7752797532563527</v>
      </c>
      <c r="D171" s="124">
        <f t="shared" si="38"/>
        <v>8.133020100208606</v>
      </c>
      <c r="E171" s="125"/>
      <c r="F171" s="157">
        <f t="shared" si="35"/>
        <v>8.0780903425694461</v>
      </c>
      <c r="G171" s="124">
        <f t="shared" si="37"/>
        <v>-5.492975763915986E-2</v>
      </c>
      <c r="H171" s="125"/>
      <c r="I171" s="124">
        <f t="shared" si="36"/>
        <v>-0.64225965304774668</v>
      </c>
      <c r="J171" s="125"/>
    </row>
    <row r="172" spans="1:10" x14ac:dyDescent="0.25">
      <c r="A172" s="47" t="s">
        <v>34</v>
      </c>
      <c r="B172" s="156">
        <f t="shared" si="38"/>
        <v>10.158800908932005</v>
      </c>
      <c r="C172" s="154">
        <f t="shared" si="38"/>
        <v>10.10221220811143</v>
      </c>
      <c r="D172" s="124">
        <f t="shared" si="38"/>
        <v>9.1919903179667735</v>
      </c>
      <c r="E172" s="125"/>
      <c r="F172" s="157">
        <f t="shared" si="35"/>
        <v>9.0682613768961495</v>
      </c>
      <c r="G172" s="124">
        <f t="shared" si="37"/>
        <v>-0.12372894107062393</v>
      </c>
      <c r="H172" s="125"/>
      <c r="I172" s="124">
        <f t="shared" si="36"/>
        <v>-0.9102218901446566</v>
      </c>
      <c r="J172" s="125"/>
    </row>
    <row r="173" spans="1:10" x14ac:dyDescent="0.25">
      <c r="A173" s="47" t="s">
        <v>35</v>
      </c>
      <c r="B173" s="156">
        <f t="shared" si="38"/>
        <v>6.7246956205705981</v>
      </c>
      <c r="C173" s="154">
        <f t="shared" si="38"/>
        <v>7.1115866621908914</v>
      </c>
      <c r="D173" s="124">
        <f t="shared" si="38"/>
        <v>6.7034870277019838</v>
      </c>
      <c r="E173" s="125"/>
      <c r="F173" s="157">
        <f t="shared" si="35"/>
        <v>6.6161161281050136</v>
      </c>
      <c r="G173" s="124">
        <f t="shared" si="37"/>
        <v>-8.7370899596970197E-2</v>
      </c>
      <c r="H173" s="125"/>
      <c r="I173" s="124">
        <f t="shared" si="36"/>
        <v>-0.40809963448890763</v>
      </c>
      <c r="J173" s="125"/>
    </row>
    <row r="174" spans="1:10" x14ac:dyDescent="0.25">
      <c r="A174" s="47" t="s">
        <v>36</v>
      </c>
      <c r="B174" s="156">
        <f t="shared" si="38"/>
        <v>7.8304940374787053</v>
      </c>
      <c r="C174" s="154">
        <f t="shared" si="38"/>
        <v>7.9902651896609598</v>
      </c>
      <c r="D174" s="124">
        <f t="shared" si="38"/>
        <v>7.2671255326122584</v>
      </c>
      <c r="E174" s="125"/>
      <c r="F174" s="157">
        <f t="shared" si="35"/>
        <v>7.8795411089866159</v>
      </c>
      <c r="G174" s="124">
        <f t="shared" si="37"/>
        <v>0.61241557637435751</v>
      </c>
      <c r="H174" s="125"/>
      <c r="I174" s="124">
        <f t="shared" si="36"/>
        <v>-0.72313965704870142</v>
      </c>
      <c r="J174" s="125"/>
    </row>
    <row r="175" spans="1:10" x14ac:dyDescent="0.25">
      <c r="A175" s="47" t="s">
        <v>37</v>
      </c>
      <c r="B175" s="156">
        <f t="shared" si="38"/>
        <v>7.0283441074092492</v>
      </c>
      <c r="C175" s="154">
        <f t="shared" si="38"/>
        <v>7.69656699889258</v>
      </c>
      <c r="D175" s="124">
        <f t="shared" si="38"/>
        <v>6.9826551034022684</v>
      </c>
      <c r="E175" s="125"/>
      <c r="F175" s="157">
        <f t="shared" si="35"/>
        <v>6.6518282988871222</v>
      </c>
      <c r="G175" s="124">
        <f t="shared" si="37"/>
        <v>-0.33082680451514612</v>
      </c>
      <c r="H175" s="125"/>
      <c r="I175" s="124">
        <f t="shared" si="36"/>
        <v>-0.71391189549031164</v>
      </c>
      <c r="J175" s="125"/>
    </row>
    <row r="176" spans="1:10" x14ac:dyDescent="0.25">
      <c r="A176" s="47" t="s">
        <v>38</v>
      </c>
      <c r="B176" s="156">
        <f t="shared" si="38"/>
        <v>7.6019705763260896</v>
      </c>
      <c r="C176" s="154">
        <f t="shared" si="38"/>
        <v>7.4499878611313424</v>
      </c>
      <c r="D176" s="124">
        <f t="shared" si="38"/>
        <v>7.3552344914574013</v>
      </c>
      <c r="E176" s="125"/>
      <c r="F176" s="157">
        <f t="shared" si="35"/>
        <v>7.3168963016678754</v>
      </c>
      <c r="G176" s="124">
        <f t="shared" si="37"/>
        <v>-3.8338189789525856E-2</v>
      </c>
      <c r="H176" s="125"/>
      <c r="I176" s="124">
        <f t="shared" si="36"/>
        <v>-9.4753369673941101E-2</v>
      </c>
      <c r="J176" s="125"/>
    </row>
    <row r="177" spans="1:10" x14ac:dyDescent="0.25">
      <c r="A177" s="47" t="s">
        <v>39</v>
      </c>
      <c r="B177" s="156">
        <f t="shared" si="38"/>
        <v>7.2647058823529411</v>
      </c>
      <c r="C177" s="154">
        <f t="shared" si="38"/>
        <v>7.6663106173894464</v>
      </c>
      <c r="D177" s="124">
        <f t="shared" si="38"/>
        <v>7.2406936048361441</v>
      </c>
      <c r="E177" s="125"/>
      <c r="F177" s="157">
        <f t="shared" si="35"/>
        <v>6.6298583363603338</v>
      </c>
      <c r="G177" s="124">
        <f t="shared" si="37"/>
        <v>-0.61083526847581027</v>
      </c>
      <c r="H177" s="125"/>
      <c r="I177" s="124">
        <f t="shared" si="36"/>
        <v>-0.42561701255330231</v>
      </c>
      <c r="J177" s="125"/>
    </row>
    <row r="178" spans="1:10" x14ac:dyDescent="0.25">
      <c r="A178" s="47" t="s">
        <v>40</v>
      </c>
      <c r="B178" s="156">
        <f t="shared" si="38"/>
        <v>6.2821466524973433</v>
      </c>
      <c r="C178" s="154">
        <f t="shared" si="38"/>
        <v>6.3925686591276252</v>
      </c>
      <c r="D178" s="124">
        <f t="shared" si="38"/>
        <v>6.5916499218575577</v>
      </c>
      <c r="E178" s="125"/>
      <c r="F178" s="157">
        <f t="shared" si="35"/>
        <v>6.0506616630456254</v>
      </c>
      <c r="G178" s="124">
        <f t="shared" si="37"/>
        <v>-0.54098825881193235</v>
      </c>
      <c r="H178" s="125"/>
      <c r="I178" s="124">
        <f t="shared" si="36"/>
        <v>0.19908126272993254</v>
      </c>
      <c r="J178" s="125"/>
    </row>
    <row r="179" spans="1:10" x14ac:dyDescent="0.25">
      <c r="A179" s="47" t="s">
        <v>41</v>
      </c>
      <c r="B179" s="156">
        <f t="shared" si="38"/>
        <v>6.9904761904761905</v>
      </c>
      <c r="C179" s="154">
        <f t="shared" si="38"/>
        <v>7.7036813518406762</v>
      </c>
      <c r="D179" s="124">
        <f t="shared" si="38"/>
        <v>7.2959905660377355</v>
      </c>
      <c r="E179" s="125"/>
      <c r="F179" s="157">
        <f t="shared" si="35"/>
        <v>6.2421203438395416</v>
      </c>
      <c r="G179" s="124">
        <f t="shared" si="37"/>
        <v>-1.0538702221981939</v>
      </c>
      <c r="H179" s="125"/>
      <c r="I179" s="124">
        <f t="shared" si="36"/>
        <v>-0.4076907858029406</v>
      </c>
      <c r="J179" s="125"/>
    </row>
    <row r="180" spans="1:10" x14ac:dyDescent="0.25">
      <c r="A180" s="47" t="s">
        <v>42</v>
      </c>
      <c r="B180" s="156">
        <f t="shared" si="38"/>
        <v>6.7711303176563025</v>
      </c>
      <c r="C180" s="154">
        <f t="shared" si="38"/>
        <v>6.8050782251859454</v>
      </c>
      <c r="D180" s="124">
        <f t="shared" si="38"/>
        <v>6.7796067006554992</v>
      </c>
      <c r="E180" s="125"/>
      <c r="F180" s="157">
        <f t="shared" si="35"/>
        <v>6.7481143173482803</v>
      </c>
      <c r="G180" s="124">
        <f t="shared" si="37"/>
        <v>-3.149238330721893E-2</v>
      </c>
      <c r="H180" s="125"/>
      <c r="I180" s="124">
        <f t="shared" si="36"/>
        <v>-2.547152453044621E-2</v>
      </c>
      <c r="J180" s="125"/>
    </row>
    <row r="181" spans="1:10" x14ac:dyDescent="0.25">
      <c r="A181" s="47" t="s">
        <v>43</v>
      </c>
      <c r="B181" s="156">
        <f t="shared" si="38"/>
        <v>7.8239538790470373</v>
      </c>
      <c r="C181" s="154">
        <f t="shared" si="38"/>
        <v>7.7262317958993814</v>
      </c>
      <c r="D181" s="124">
        <f t="shared" si="38"/>
        <v>7.6989663042019059</v>
      </c>
      <c r="E181" s="125"/>
      <c r="F181" s="157">
        <f t="shared" si="35"/>
        <v>7.5354717864668697</v>
      </c>
      <c r="G181" s="124">
        <f t="shared" si="37"/>
        <v>-0.1634945177350362</v>
      </c>
      <c r="H181" s="125"/>
      <c r="I181" s="124">
        <f t="shared" si="36"/>
        <v>-2.7265491697475497E-2</v>
      </c>
      <c r="J181" s="125"/>
    </row>
    <row r="182" spans="1:10" x14ac:dyDescent="0.25">
      <c r="A182" s="47" t="s">
        <v>44</v>
      </c>
      <c r="B182" s="156">
        <f t="shared" si="38"/>
        <v>7.4685534591194971</v>
      </c>
      <c r="C182" s="154">
        <f t="shared" si="38"/>
        <v>7.5630543771693022</v>
      </c>
      <c r="D182" s="124">
        <f t="shared" si="38"/>
        <v>7.1121715927750406</v>
      </c>
      <c r="E182" s="125"/>
      <c r="F182" s="157">
        <f t="shared" si="35"/>
        <v>7.1901239312133729</v>
      </c>
      <c r="G182" s="124">
        <f t="shared" si="37"/>
        <v>7.7952338438332269E-2</v>
      </c>
      <c r="H182" s="125"/>
      <c r="I182" s="124">
        <f t="shared" si="36"/>
        <v>-0.45088278439426155</v>
      </c>
      <c r="J182" s="125"/>
    </row>
    <row r="183" spans="1:10" x14ac:dyDescent="0.25">
      <c r="A183" s="48" t="s">
        <v>45</v>
      </c>
      <c r="B183" s="156">
        <f t="shared" si="38"/>
        <v>7.2490347490347489</v>
      </c>
      <c r="C183" s="154">
        <f t="shared" si="38"/>
        <v>7.8691037735849054</v>
      </c>
      <c r="D183" s="124">
        <f t="shared" si="38"/>
        <v>6.8213204118715929</v>
      </c>
      <c r="E183" s="125"/>
      <c r="F183" s="157">
        <f t="shared" si="35"/>
        <v>5.7416616130988478</v>
      </c>
      <c r="G183" s="124">
        <f t="shared" si="37"/>
        <v>-1.0796587987727451</v>
      </c>
      <c r="H183" s="125"/>
      <c r="I183" s="124">
        <f t="shared" si="36"/>
        <v>-1.0477833617133125</v>
      </c>
      <c r="J183" s="125"/>
    </row>
    <row r="184" spans="1:10" x14ac:dyDescent="0.25">
      <c r="A184" s="46" t="s">
        <v>46</v>
      </c>
      <c r="B184" s="156">
        <f t="shared" si="38"/>
        <v>5.960907383611743</v>
      </c>
      <c r="C184" s="154">
        <f t="shared" si="38"/>
        <v>6.3341184143778531</v>
      </c>
      <c r="D184" s="124">
        <f t="shared" si="38"/>
        <v>6.3111177211646137</v>
      </c>
      <c r="E184" s="125"/>
      <c r="F184" s="157">
        <f t="shared" si="35"/>
        <v>6.1766884268908138</v>
      </c>
      <c r="G184" s="124">
        <f t="shared" si="37"/>
        <v>-0.1344292942737999</v>
      </c>
      <c r="H184" s="125"/>
      <c r="I184" s="124">
        <f t="shared" si="36"/>
        <v>-2.3000693213239387E-2</v>
      </c>
      <c r="J184" s="125"/>
    </row>
    <row r="185" spans="1:10" ht="21" x14ac:dyDescent="0.35">
      <c r="A185" s="86" t="s">
        <v>65</v>
      </c>
      <c r="B185" s="86"/>
      <c r="C185" s="86"/>
      <c r="D185" s="86"/>
      <c r="E185" s="86"/>
      <c r="F185" s="86"/>
      <c r="G185" s="86"/>
      <c r="H185" s="86"/>
      <c r="I185" s="86"/>
      <c r="J185" s="86"/>
    </row>
    <row r="186" spans="1:10" x14ac:dyDescent="0.25">
      <c r="A186" s="64"/>
      <c r="B186" s="11" t="str">
        <f>B$5</f>
        <v>verano (julio-septiembre)</v>
      </c>
      <c r="C186" s="12"/>
      <c r="D186" s="12"/>
      <c r="E186" s="12"/>
      <c r="F186" s="12"/>
      <c r="G186" s="12"/>
      <c r="H186" s="12"/>
      <c r="I186" s="12"/>
      <c r="J186" s="13"/>
    </row>
    <row r="187" spans="1:10" x14ac:dyDescent="0.25">
      <c r="A187" s="14"/>
      <c r="B187" s="87">
        <f>B$6</f>
        <v>2022</v>
      </c>
      <c r="C187" s="88">
        <f>C$6</f>
        <v>2023</v>
      </c>
      <c r="D187" s="11">
        <f>D$6</f>
        <v>2024</v>
      </c>
      <c r="E187" s="13"/>
      <c r="F187" s="89">
        <f>E$6</f>
        <v>2025</v>
      </c>
      <c r="G187" s="90" t="str">
        <f>CONCATENATE("dif ",RIGHT(F187,2),"-",RIGHT(D187,2))</f>
        <v>dif 25-24</v>
      </c>
      <c r="H187" s="91"/>
      <c r="I187" s="90" t="str">
        <f>CONCATENATE("dif ",RIGHT(D187,2),"-",RIGHT(C187,2))</f>
        <v>dif 24-23</v>
      </c>
      <c r="J187" s="91"/>
    </row>
    <row r="188" spans="1:10" x14ac:dyDescent="0.25">
      <c r="A188" s="92" t="s">
        <v>48</v>
      </c>
      <c r="B188" s="93">
        <f t="shared" ref="B188:D198" si="39">B123/B58</f>
        <v>6.7178175565150182</v>
      </c>
      <c r="C188" s="131">
        <f t="shared" si="39"/>
        <v>6.8617159537916699</v>
      </c>
      <c r="D188" s="132">
        <f>D123/D58</f>
        <v>6.7304466173380266</v>
      </c>
      <c r="E188" s="133"/>
      <c r="F188" s="136">
        <f t="shared" ref="F188:F198" si="40">E123/E58</f>
        <v>6.5624080580798934</v>
      </c>
      <c r="G188" s="100">
        <f>F188-D188</f>
        <v>-0.16803855925813327</v>
      </c>
      <c r="H188" s="101"/>
      <c r="I188" s="100">
        <f t="shared" ref="I188:I198" si="41">D188-C188</f>
        <v>-0.13126933645364325</v>
      </c>
      <c r="J188" s="101"/>
    </row>
    <row r="189" spans="1:10" x14ac:dyDescent="0.25">
      <c r="A189" s="158" t="s">
        <v>49</v>
      </c>
      <c r="B189" s="159">
        <f t="shared" si="39"/>
        <v>7.3103879024157719</v>
      </c>
      <c r="C189" s="160">
        <f t="shared" si="39"/>
        <v>7.3968579291422527</v>
      </c>
      <c r="D189" s="161">
        <f t="shared" si="39"/>
        <v>7.3975947804045106</v>
      </c>
      <c r="E189" s="162"/>
      <c r="F189" s="163">
        <f t="shared" si="40"/>
        <v>7.3441320900582623</v>
      </c>
      <c r="G189" s="120">
        <f t="shared" ref="G189:G198" si="42">F189-D189</f>
        <v>-5.3462690346248287E-2</v>
      </c>
      <c r="H189" s="121"/>
      <c r="I189" s="120">
        <f t="shared" si="41"/>
        <v>7.368512622578649E-4</v>
      </c>
      <c r="J189" s="121"/>
    </row>
    <row r="190" spans="1:10" x14ac:dyDescent="0.25">
      <c r="A190" s="164" t="s">
        <v>50</v>
      </c>
      <c r="B190" s="122">
        <f t="shared" si="39"/>
        <v>7.3398411376142487</v>
      </c>
      <c r="C190" s="154">
        <f t="shared" si="39"/>
        <v>7.7710357067599771</v>
      </c>
      <c r="D190" s="124">
        <f t="shared" si="39"/>
        <v>7.3631844543194997</v>
      </c>
      <c r="E190" s="125"/>
      <c r="F190" s="155">
        <f t="shared" si="40"/>
        <v>7.2657077266993735</v>
      </c>
      <c r="G190" s="124">
        <f t="shared" si="42"/>
        <v>-9.7476727620126269E-2</v>
      </c>
      <c r="H190" s="125"/>
      <c r="I190" s="124">
        <f t="shared" si="41"/>
        <v>-0.40785125244047737</v>
      </c>
      <c r="J190" s="125"/>
    </row>
    <row r="191" spans="1:10" x14ac:dyDescent="0.25">
      <c r="A191" s="164" t="s">
        <v>51</v>
      </c>
      <c r="B191" s="122">
        <f t="shared" si="39"/>
        <v>4.5235613955595833</v>
      </c>
      <c r="C191" s="154">
        <f t="shared" si="39"/>
        <v>3.8255668816309547</v>
      </c>
      <c r="D191" s="124">
        <f t="shared" si="39"/>
        <v>5.322353475692867</v>
      </c>
      <c r="E191" s="125"/>
      <c r="F191" s="155">
        <f t="shared" si="40"/>
        <v>4.5468473777253982</v>
      </c>
      <c r="G191" s="124">
        <f t="shared" si="42"/>
        <v>-0.77550609796746883</v>
      </c>
      <c r="H191" s="125"/>
      <c r="I191" s="124">
        <f t="shared" si="41"/>
        <v>1.4967865940619123</v>
      </c>
      <c r="J191" s="125"/>
    </row>
    <row r="192" spans="1:10" x14ac:dyDescent="0.25">
      <c r="A192" s="164" t="s">
        <v>52</v>
      </c>
      <c r="B192" s="122">
        <f t="shared" si="39"/>
        <v>6.0036805865160749</v>
      </c>
      <c r="C192" s="154">
        <f t="shared" si="39"/>
        <v>6.2736380542590435</v>
      </c>
      <c r="D192" s="124">
        <f t="shared" si="39"/>
        <v>6.1291250107143131</v>
      </c>
      <c r="E192" s="125"/>
      <c r="F192" s="155">
        <f t="shared" si="40"/>
        <v>5.7501558609309846</v>
      </c>
      <c r="G192" s="124">
        <f t="shared" si="42"/>
        <v>-0.37896914978332852</v>
      </c>
      <c r="H192" s="125"/>
      <c r="I192" s="124">
        <f t="shared" si="41"/>
        <v>-0.14451304354473038</v>
      </c>
      <c r="J192" s="125"/>
    </row>
    <row r="193" spans="1:10" x14ac:dyDescent="0.25">
      <c r="A193" s="164" t="s">
        <v>53</v>
      </c>
      <c r="B193" s="122">
        <f t="shared" si="39"/>
        <v>6.3723479098011628</v>
      </c>
      <c r="C193" s="154">
        <f t="shared" si="39"/>
        <v>6.3461412312637346</v>
      </c>
      <c r="D193" s="124">
        <f t="shared" si="39"/>
        <v>6.5473770985589494</v>
      </c>
      <c r="E193" s="125"/>
      <c r="F193" s="155">
        <f t="shared" si="40"/>
        <v>5.9922290001733893</v>
      </c>
      <c r="G193" s="124">
        <f t="shared" si="42"/>
        <v>-0.55514809838556012</v>
      </c>
      <c r="H193" s="125"/>
      <c r="I193" s="124">
        <f t="shared" si="41"/>
        <v>0.20123586729521481</v>
      </c>
      <c r="J193" s="125"/>
    </row>
    <row r="194" spans="1:10" x14ac:dyDescent="0.25">
      <c r="A194" s="164" t="s">
        <v>54</v>
      </c>
      <c r="B194" s="122">
        <f t="shared" si="39"/>
        <v>2.3749113177252528</v>
      </c>
      <c r="C194" s="154">
        <f t="shared" si="39"/>
        <v>2.5961747947042064</v>
      </c>
      <c r="D194" s="124">
        <f t="shared" si="39"/>
        <v>2.322123736926077</v>
      </c>
      <c r="E194" s="125"/>
      <c r="F194" s="155">
        <f t="shared" si="40"/>
        <v>2.3420481389261316</v>
      </c>
      <c r="G194" s="124">
        <f>F194-D194</f>
        <v>1.9924402000054631E-2</v>
      </c>
      <c r="H194" s="125"/>
      <c r="I194" s="124">
        <f t="shared" si="41"/>
        <v>-0.27405105777812944</v>
      </c>
      <c r="J194" s="125"/>
    </row>
    <row r="195" spans="1:10" x14ac:dyDescent="0.25">
      <c r="A195" s="164" t="s">
        <v>55</v>
      </c>
      <c r="B195" s="122">
        <f t="shared" si="39"/>
        <v>2.4987876417676964</v>
      </c>
      <c r="C195" s="154">
        <f t="shared" si="39"/>
        <v>2.3745742632903895</v>
      </c>
      <c r="D195" s="124">
        <f t="shared" si="39"/>
        <v>2.4440734557595993</v>
      </c>
      <c r="E195" s="125"/>
      <c r="F195" s="155">
        <f t="shared" si="40"/>
        <v>2.689893748455646</v>
      </c>
      <c r="G195" s="124">
        <f t="shared" si="42"/>
        <v>0.24582029269604666</v>
      </c>
      <c r="H195" s="125"/>
      <c r="I195" s="124">
        <f t="shared" si="41"/>
        <v>6.9499192469209881E-2</v>
      </c>
      <c r="J195" s="125"/>
    </row>
    <row r="196" spans="1:10" x14ac:dyDescent="0.25">
      <c r="A196" s="164" t="s">
        <v>56</v>
      </c>
      <c r="B196" s="122">
        <f t="shared" si="39"/>
        <v>6.9828276877761413</v>
      </c>
      <c r="C196" s="154">
        <f t="shared" si="39"/>
        <v>6.9440015582175105</v>
      </c>
      <c r="D196" s="124">
        <f t="shared" si="39"/>
        <v>6.9915258985348911</v>
      </c>
      <c r="E196" s="125"/>
      <c r="F196" s="155">
        <f t="shared" si="40"/>
        <v>6.9623268270072618</v>
      </c>
      <c r="G196" s="124">
        <f t="shared" si="42"/>
        <v>-2.919907152762935E-2</v>
      </c>
      <c r="H196" s="125"/>
      <c r="I196" s="124">
        <f t="shared" si="41"/>
        <v>4.752434031738062E-2</v>
      </c>
      <c r="J196" s="125"/>
    </row>
    <row r="197" spans="1:10" x14ac:dyDescent="0.25">
      <c r="A197" s="165" t="s">
        <v>57</v>
      </c>
      <c r="B197" s="122">
        <f t="shared" si="39"/>
        <v>6.7234131569510298</v>
      </c>
      <c r="C197" s="123">
        <f t="shared" si="39"/>
        <v>5.3246235693672821</v>
      </c>
      <c r="D197" s="124">
        <f t="shared" si="39"/>
        <v>5.9227144842547714</v>
      </c>
      <c r="E197" s="125"/>
      <c r="F197" s="166">
        <f t="shared" si="40"/>
        <v>6.1267762549398803</v>
      </c>
      <c r="G197" s="124">
        <f t="shared" si="42"/>
        <v>0.20406177068510889</v>
      </c>
      <c r="H197" s="125"/>
      <c r="I197" s="124">
        <f t="shared" si="41"/>
        <v>0.59809091488748933</v>
      </c>
      <c r="J197" s="125"/>
    </row>
    <row r="198" spans="1:10" x14ac:dyDescent="0.25">
      <c r="A198" s="167" t="s">
        <v>58</v>
      </c>
      <c r="B198" s="126">
        <f t="shared" si="39"/>
        <v>5.3222861125631642</v>
      </c>
      <c r="C198" s="168">
        <f t="shared" si="39"/>
        <v>5.5883481881465098</v>
      </c>
      <c r="D198" s="169">
        <f t="shared" si="39"/>
        <v>5.3793418647166362</v>
      </c>
      <c r="E198" s="170"/>
      <c r="F198" s="171">
        <f t="shared" si="40"/>
        <v>5.3155174875089219</v>
      </c>
      <c r="G198" s="124">
        <f t="shared" si="42"/>
        <v>-6.3824377207714278E-2</v>
      </c>
      <c r="H198" s="125"/>
      <c r="I198" s="124">
        <f t="shared" si="41"/>
        <v>-0.20900632342987358</v>
      </c>
      <c r="J198" s="125"/>
    </row>
    <row r="199" spans="1:10" ht="21" x14ac:dyDescent="0.35">
      <c r="A199" s="172" t="s">
        <v>66</v>
      </c>
      <c r="B199" s="172"/>
      <c r="C199" s="172"/>
      <c r="D199" s="172"/>
      <c r="E199" s="172"/>
      <c r="F199" s="172"/>
      <c r="G199" s="172"/>
      <c r="H199" s="172"/>
      <c r="I199" s="172"/>
      <c r="J199" s="172"/>
    </row>
    <row r="200" spans="1:10" x14ac:dyDescent="0.25">
      <c r="A200" s="64"/>
      <c r="B200" s="11" t="str">
        <f>B$5</f>
        <v>verano (julio-septiembre)</v>
      </c>
      <c r="C200" s="12"/>
      <c r="D200" s="12"/>
      <c r="E200" s="12"/>
      <c r="F200" s="12"/>
      <c r="G200" s="12"/>
      <c r="H200" s="12"/>
      <c r="I200" s="12"/>
      <c r="J200" s="13"/>
    </row>
    <row r="201" spans="1:10" x14ac:dyDescent="0.25">
      <c r="A201" s="14"/>
      <c r="B201" s="15">
        <f>B$6</f>
        <v>2022</v>
      </c>
      <c r="C201" s="15">
        <f>C$6</f>
        <v>2023</v>
      </c>
      <c r="D201" s="15">
        <f>D$6</f>
        <v>2024</v>
      </c>
      <c r="E201" s="15">
        <f>E$6</f>
        <v>2025</v>
      </c>
      <c r="F201" s="15" t="str">
        <f>CONCATENATE("var ",RIGHT(E201,2),"/",RIGHT(D201,2))</f>
        <v>var 25/24</v>
      </c>
      <c r="G201" s="15" t="str">
        <f>CONCATENATE("var ",RIGHT(D201,2),"/",RIGHT(C201,2))</f>
        <v>var 24/23</v>
      </c>
      <c r="H201" s="15" t="str">
        <f>CONCATENATE("dif ",RIGHT(E201,2),"-",RIGHT(D201,2))</f>
        <v>dif 25-24</v>
      </c>
      <c r="I201" s="90" t="str">
        <f>CONCATENATE("dif ",RIGHT(D201,2),"-",RIGHT(C201,2))</f>
        <v>dif 24-23</v>
      </c>
      <c r="J201" s="91"/>
    </row>
    <row r="202" spans="1:10" x14ac:dyDescent="0.25">
      <c r="A202" s="173" t="s">
        <v>4</v>
      </c>
      <c r="B202" s="174">
        <v>0.75547727183080937</v>
      </c>
      <c r="C202" s="174">
        <v>0.79116158110956536</v>
      </c>
      <c r="D202" s="174">
        <v>0.80931697698126925</v>
      </c>
      <c r="E202" s="174">
        <v>0.80085367458313994</v>
      </c>
      <c r="F202" s="174">
        <f>E202/D202-1</f>
        <v>-1.0457339508306407E-2</v>
      </c>
      <c r="G202" s="174">
        <f t="shared" ref="G202:G213" si="43">D202/C202-1</f>
        <v>2.294777237064749E-2</v>
      </c>
      <c r="H202" s="175">
        <f>(E202-D202)*100</f>
        <v>-0.84633023981293132</v>
      </c>
      <c r="I202" s="176">
        <f t="shared" ref="I202:I213" si="44">(E202-B202)*100</f>
        <v>4.5376402752330574</v>
      </c>
      <c r="J202" s="177"/>
    </row>
    <row r="203" spans="1:10" x14ac:dyDescent="0.25">
      <c r="A203" s="178" t="s">
        <v>5</v>
      </c>
      <c r="B203" s="179">
        <v>0.80909666161164506</v>
      </c>
      <c r="C203" s="179">
        <v>0.84581602607404394</v>
      </c>
      <c r="D203" s="179">
        <v>0.84733992598009611</v>
      </c>
      <c r="E203" s="179">
        <v>0.83010997794051022</v>
      </c>
      <c r="F203" s="179">
        <f t="shared" ref="F203:F213" si="45">E203/D203-1</f>
        <v>-2.0334162844570902E-2</v>
      </c>
      <c r="G203" s="179">
        <f t="shared" si="43"/>
        <v>1.8016919271741649E-3</v>
      </c>
      <c r="H203" s="180">
        <f>(E203-D203)*100</f>
        <v>-1.7229948039585885</v>
      </c>
      <c r="I203" s="181">
        <f t="shared" si="44"/>
        <v>2.1013316328865161</v>
      </c>
      <c r="J203" s="182"/>
    </row>
    <row r="204" spans="1:10" x14ac:dyDescent="0.25">
      <c r="A204" s="183" t="s">
        <v>6</v>
      </c>
      <c r="B204" s="184">
        <v>0.85889659782265604</v>
      </c>
      <c r="C204" s="184">
        <v>0.81749249794926637</v>
      </c>
      <c r="D204" s="184">
        <v>0.80892368501064149</v>
      </c>
      <c r="E204" s="184">
        <v>0.76431782660603931</v>
      </c>
      <c r="F204" s="184">
        <f>E204/D204-1</f>
        <v>-5.514223310696531E-2</v>
      </c>
      <c r="G204" s="184">
        <f t="shared" si="43"/>
        <v>-1.0481824555112484E-2</v>
      </c>
      <c r="H204" s="185">
        <f t="shared" ref="H204:H213" si="46">(E204-D204)*100</f>
        <v>-4.4605858404602188</v>
      </c>
      <c r="I204" s="186">
        <f t="shared" si="44"/>
        <v>-9.4578771216616726</v>
      </c>
      <c r="J204" s="187"/>
    </row>
    <row r="205" spans="1:10" x14ac:dyDescent="0.25">
      <c r="A205" s="32" t="s">
        <v>7</v>
      </c>
      <c r="B205" s="27">
        <v>0.85134789944700162</v>
      </c>
      <c r="C205" s="27">
        <v>0.88531516967563406</v>
      </c>
      <c r="D205" s="27">
        <v>0.89712943627570663</v>
      </c>
      <c r="E205" s="27">
        <v>0.88665861072529262</v>
      </c>
      <c r="F205" s="27">
        <f t="shared" si="45"/>
        <v>-1.1671476965332883E-2</v>
      </c>
      <c r="G205" s="27">
        <f t="shared" si="43"/>
        <v>1.334470141791555E-2</v>
      </c>
      <c r="H205" s="188">
        <f>(E205-D205)*100</f>
        <v>-1.0470825550414009</v>
      </c>
      <c r="I205" s="189">
        <f t="shared" si="44"/>
        <v>3.5310711278290996</v>
      </c>
      <c r="J205" s="190"/>
    </row>
    <row r="206" spans="1:10" x14ac:dyDescent="0.25">
      <c r="A206" s="32" t="s">
        <v>8</v>
      </c>
      <c r="B206" s="27">
        <v>0.65345536729508547</v>
      </c>
      <c r="C206" s="27">
        <v>0.76640148988168633</v>
      </c>
      <c r="D206" s="27">
        <v>0.74897772875102231</v>
      </c>
      <c r="E206" s="27">
        <v>0.73357438278653164</v>
      </c>
      <c r="F206" s="27">
        <f t="shared" si="45"/>
        <v>-2.0565826423406319E-2</v>
      </c>
      <c r="G206" s="27">
        <f t="shared" si="43"/>
        <v>-2.2734508427630806E-2</v>
      </c>
      <c r="H206" s="188">
        <f t="shared" si="46"/>
        <v>-1.5403345964490667</v>
      </c>
      <c r="I206" s="189">
        <f t="shared" si="44"/>
        <v>8.0119015491446177</v>
      </c>
      <c r="J206" s="190"/>
    </row>
    <row r="207" spans="1:10" x14ac:dyDescent="0.25">
      <c r="A207" s="32" t="s">
        <v>9</v>
      </c>
      <c r="B207" s="27">
        <v>0.49676768313834319</v>
      </c>
      <c r="C207" s="27">
        <v>0.54847263529477164</v>
      </c>
      <c r="D207" s="27">
        <v>0.55285940931107302</v>
      </c>
      <c r="E207" s="27">
        <v>0.56717638400523351</v>
      </c>
      <c r="F207" s="27">
        <f t="shared" si="45"/>
        <v>2.5896230493754446E-2</v>
      </c>
      <c r="G207" s="27">
        <f t="shared" si="43"/>
        <v>7.9981638718287229E-3</v>
      </c>
      <c r="H207" s="188">
        <f t="shared" si="46"/>
        <v>1.4316974694160489</v>
      </c>
      <c r="I207" s="189">
        <f t="shared" si="44"/>
        <v>7.0408700866890328</v>
      </c>
      <c r="J207" s="190"/>
    </row>
    <row r="208" spans="1:10" x14ac:dyDescent="0.25">
      <c r="A208" s="191" t="s">
        <v>10</v>
      </c>
      <c r="B208" s="192">
        <v>0.64451876625789672</v>
      </c>
      <c r="C208" s="192">
        <v>0.63950688799985522</v>
      </c>
      <c r="D208" s="192">
        <v>0.62424395559275458</v>
      </c>
      <c r="E208" s="192">
        <v>0.59256749790104724</v>
      </c>
      <c r="F208" s="192">
        <f t="shared" si="45"/>
        <v>-5.0743715510434995E-2</v>
      </c>
      <c r="G208" s="192">
        <f t="shared" si="43"/>
        <v>-2.3866720896216664E-2</v>
      </c>
      <c r="H208" s="193">
        <f t="shared" si="46"/>
        <v>-3.1676457691707349</v>
      </c>
      <c r="I208" s="194">
        <f t="shared" si="44"/>
        <v>-5.1951268356849489</v>
      </c>
      <c r="J208" s="195"/>
    </row>
    <row r="209" spans="1:10" x14ac:dyDescent="0.25">
      <c r="A209" s="178" t="s">
        <v>11</v>
      </c>
      <c r="B209" s="179">
        <v>0.6179560842602343</v>
      </c>
      <c r="C209" s="179">
        <v>0.65622394095435088</v>
      </c>
      <c r="D209" s="179">
        <v>0.71132030688464731</v>
      </c>
      <c r="E209" s="179">
        <v>0.72845491505455007</v>
      </c>
      <c r="F209" s="179">
        <f t="shared" si="45"/>
        <v>2.4088456359339316E-2</v>
      </c>
      <c r="G209" s="179">
        <f t="shared" si="43"/>
        <v>8.3959701089493022E-2</v>
      </c>
      <c r="H209" s="180">
        <f t="shared" si="46"/>
        <v>1.7134608169902754</v>
      </c>
      <c r="I209" s="181">
        <f t="shared" si="44"/>
        <v>11.049883079431577</v>
      </c>
      <c r="J209" s="182"/>
    </row>
    <row r="210" spans="1:10" x14ac:dyDescent="0.25">
      <c r="A210" s="31" t="s">
        <v>12</v>
      </c>
      <c r="B210" s="184">
        <v>0.69257652563852601</v>
      </c>
      <c r="C210" s="184">
        <v>0.6747448193711364</v>
      </c>
      <c r="D210" s="184">
        <v>0.92903748691958876</v>
      </c>
      <c r="E210" s="184">
        <v>0.8364774904687593</v>
      </c>
      <c r="F210" s="184">
        <f t="shared" si="45"/>
        <v>-9.9629990989632544E-2</v>
      </c>
      <c r="G210" s="184">
        <f t="shared" si="43"/>
        <v>0.37687235269987496</v>
      </c>
      <c r="H210" s="185">
        <f t="shared" si="46"/>
        <v>-9.2559996450829463</v>
      </c>
      <c r="I210" s="186">
        <f t="shared" si="44"/>
        <v>14.39009648302333</v>
      </c>
      <c r="J210" s="187"/>
    </row>
    <row r="211" spans="1:10" x14ac:dyDescent="0.25">
      <c r="A211" s="32" t="s">
        <v>8</v>
      </c>
      <c r="B211" s="27">
        <v>0.64910584493609724</v>
      </c>
      <c r="C211" s="27">
        <v>0.68730952864689154</v>
      </c>
      <c r="D211" s="27">
        <v>0.73822906367714469</v>
      </c>
      <c r="E211" s="27">
        <v>0.77003792515541702</v>
      </c>
      <c r="F211" s="27">
        <f t="shared" si="45"/>
        <v>4.3088064454996244E-2</v>
      </c>
      <c r="G211" s="27">
        <f t="shared" si="43"/>
        <v>7.4085303502918975E-2</v>
      </c>
      <c r="H211" s="188">
        <f t="shared" si="46"/>
        <v>3.1808861478272332</v>
      </c>
      <c r="I211" s="189">
        <f t="shared" si="44"/>
        <v>12.093208021931979</v>
      </c>
      <c r="J211" s="190"/>
    </row>
    <row r="212" spans="1:10" x14ac:dyDescent="0.25">
      <c r="A212" s="32" t="s">
        <v>9</v>
      </c>
      <c r="B212" s="27">
        <v>0.54311015196908774</v>
      </c>
      <c r="C212" s="27">
        <v>0.59079819973921455</v>
      </c>
      <c r="D212" s="27">
        <v>0.61533789519013682</v>
      </c>
      <c r="E212" s="27">
        <v>0.60565516857458068</v>
      </c>
      <c r="F212" s="27">
        <f t="shared" si="45"/>
        <v>-1.5735625403932252E-2</v>
      </c>
      <c r="G212" s="27">
        <f t="shared" si="43"/>
        <v>4.1536510202222043E-2</v>
      </c>
      <c r="H212" s="188">
        <f t="shared" si="46"/>
        <v>-0.96827266155561365</v>
      </c>
      <c r="I212" s="189">
        <f t="shared" si="44"/>
        <v>6.2545016605492947</v>
      </c>
      <c r="J212" s="190"/>
    </row>
    <row r="213" spans="1:10" x14ac:dyDescent="0.25">
      <c r="A213" s="33" t="s">
        <v>10</v>
      </c>
      <c r="B213" s="85">
        <v>0.57248310467848129</v>
      </c>
      <c r="C213" s="85">
        <v>0.62636711073766382</v>
      </c>
      <c r="D213" s="85">
        <v>0.65525033147210965</v>
      </c>
      <c r="E213" s="85">
        <v>0.70428243596703355</v>
      </c>
      <c r="F213" s="85">
        <f t="shared" si="45"/>
        <v>7.4829576025954081E-2</v>
      </c>
      <c r="G213" s="85">
        <f t="shared" si="43"/>
        <v>4.6112288208157048E-2</v>
      </c>
      <c r="H213" s="196">
        <f t="shared" si="46"/>
        <v>4.9032104494923896</v>
      </c>
      <c r="I213" s="197">
        <f t="shared" si="44"/>
        <v>13.179933128855225</v>
      </c>
      <c r="J213" s="198"/>
    </row>
    <row r="214" spans="1:10" x14ac:dyDescent="0.25">
      <c r="A214" s="36" t="s">
        <v>13</v>
      </c>
      <c r="B214" s="37"/>
      <c r="C214" s="37"/>
      <c r="D214" s="37"/>
      <c r="E214" s="37"/>
      <c r="F214" s="37"/>
      <c r="G214" s="37"/>
      <c r="H214" s="37"/>
      <c r="I214" s="37"/>
      <c r="J214" s="38"/>
    </row>
    <row r="215" spans="1:10" ht="21" x14ac:dyDescent="0.35">
      <c r="A215" s="172" t="s">
        <v>67</v>
      </c>
      <c r="B215" s="172"/>
      <c r="C215" s="172"/>
      <c r="D215" s="172"/>
      <c r="E215" s="172"/>
      <c r="F215" s="172"/>
      <c r="G215" s="172"/>
      <c r="H215" s="172"/>
      <c r="I215" s="172"/>
      <c r="J215" s="172"/>
    </row>
    <row r="216" spans="1:10" x14ac:dyDescent="0.25">
      <c r="A216" s="64"/>
      <c r="B216" s="11" t="str">
        <f>B$5</f>
        <v>verano (julio-septiembre)</v>
      </c>
      <c r="C216" s="12"/>
      <c r="D216" s="12"/>
      <c r="E216" s="12"/>
      <c r="F216" s="12"/>
      <c r="G216" s="12"/>
      <c r="H216" s="12"/>
      <c r="I216" s="12"/>
      <c r="J216" s="13"/>
    </row>
    <row r="217" spans="1:10" x14ac:dyDescent="0.25">
      <c r="A217" s="10"/>
      <c r="B217" s="15">
        <f>B$6</f>
        <v>2022</v>
      </c>
      <c r="C217" s="15">
        <f>C$6</f>
        <v>2023</v>
      </c>
      <c r="D217" s="15">
        <f>D$6</f>
        <v>2024</v>
      </c>
      <c r="E217" s="15">
        <f>E$6</f>
        <v>2025</v>
      </c>
      <c r="F217" s="15" t="str">
        <f>CONCATENATE("var ",RIGHT(E217,2),"/",RIGHT(D217,2))</f>
        <v>var 25/24</v>
      </c>
      <c r="G217" s="15" t="str">
        <f>CONCATENATE("var ",RIGHT(D217,2),"/",RIGHT(C217,2))</f>
        <v>var 24/23</v>
      </c>
      <c r="H217" s="15" t="str">
        <f>CONCATENATE("dif ",RIGHT(E217,2),"-",RIGHT(D217,2))</f>
        <v>dif 25-24</v>
      </c>
      <c r="I217" s="90" t="str">
        <f>CONCATENATE("dif ",RIGHT(D217,2),"-",RIGHT(C217,2))</f>
        <v>dif 24-23</v>
      </c>
      <c r="J217" s="91"/>
    </row>
    <row r="218" spans="1:10" x14ac:dyDescent="0.25">
      <c r="A218" s="173" t="s">
        <v>48</v>
      </c>
      <c r="B218" s="174">
        <v>0.75547727183080937</v>
      </c>
      <c r="C218" s="174">
        <v>0.79116158110956536</v>
      </c>
      <c r="D218" s="174">
        <v>0.80931697698126925</v>
      </c>
      <c r="E218" s="174">
        <v>0.80085367458313994</v>
      </c>
      <c r="F218" s="199">
        <f>IFERROR(E218/D218-1,"-")</f>
        <v>-1.0457339508306407E-2</v>
      </c>
      <c r="G218" s="199">
        <f>D218/C218-1</f>
        <v>2.294777237064749E-2</v>
      </c>
      <c r="H218" s="175">
        <f>IFERROR((E218-D218)*100,"-")</f>
        <v>-0.84633023981293132</v>
      </c>
      <c r="I218" s="176">
        <f t="shared" ref="I218:I228" si="47">IFERROR((E218-B218)*100,"-")</f>
        <v>4.5376402752330574</v>
      </c>
      <c r="J218" s="177"/>
    </row>
    <row r="219" spans="1:10" x14ac:dyDescent="0.25">
      <c r="A219" s="200" t="s">
        <v>49</v>
      </c>
      <c r="B219" s="184">
        <v>0.84727244116860712</v>
      </c>
      <c r="C219" s="184">
        <v>0.85782689578036064</v>
      </c>
      <c r="D219" s="184">
        <v>0.85113693562026294</v>
      </c>
      <c r="E219" s="184">
        <v>0.82240972467737483</v>
      </c>
      <c r="F219" s="201">
        <f t="shared" ref="F219:F228" si="48">IFERROR(E219/D219-1,"-")</f>
        <v>-3.3751573619529518E-2</v>
      </c>
      <c r="G219" s="201">
        <f t="shared" ref="G219:G228" si="49">D219/C219-1</f>
        <v>-7.7987297822037505E-3</v>
      </c>
      <c r="H219" s="188">
        <f t="shared" ref="H219:H228" si="50">IFERROR((E219-D219)*100,"-")</f>
        <v>-2.8727210942888104</v>
      </c>
      <c r="I219" s="189">
        <f t="shared" si="47"/>
        <v>-2.4862716491232284</v>
      </c>
      <c r="J219" s="190"/>
    </row>
    <row r="220" spans="1:10" x14ac:dyDescent="0.25">
      <c r="A220" s="81" t="s">
        <v>50</v>
      </c>
      <c r="B220" s="27">
        <v>0.6968135956075866</v>
      </c>
      <c r="C220" s="27">
        <v>0.7590623263321673</v>
      </c>
      <c r="D220" s="27">
        <v>0.75331386558003421</v>
      </c>
      <c r="E220" s="27">
        <v>0.77977200782291556</v>
      </c>
      <c r="F220" s="201">
        <f t="shared" si="48"/>
        <v>3.5122335392710591E-2</v>
      </c>
      <c r="G220" s="201">
        <f t="shared" si="49"/>
        <v>-7.5731077050154028E-3</v>
      </c>
      <c r="H220" s="188">
        <f t="shared" si="50"/>
        <v>2.6458142242881344</v>
      </c>
      <c r="I220" s="189">
        <f t="shared" si="47"/>
        <v>8.2958412215328963</v>
      </c>
      <c r="J220" s="190"/>
    </row>
    <row r="221" spans="1:10" x14ac:dyDescent="0.25">
      <c r="A221" s="81" t="s">
        <v>51</v>
      </c>
      <c r="B221" s="201">
        <v>0.50378462935863144</v>
      </c>
      <c r="C221" s="201">
        <v>0.46388345840953521</v>
      </c>
      <c r="D221" s="201">
        <v>0.55767399790536032</v>
      </c>
      <c r="E221" s="201">
        <v>0.55152367110624001</v>
      </c>
      <c r="F221" s="201">
        <f t="shared" si="48"/>
        <v>-1.1028534273107793E-2</v>
      </c>
      <c r="G221" s="201">
        <f t="shared" si="49"/>
        <v>0.20218556578282421</v>
      </c>
      <c r="H221" s="188">
        <f t="shared" si="50"/>
        <v>-0.61503267991203092</v>
      </c>
      <c r="I221" s="189">
        <f t="shared" si="47"/>
        <v>4.7739041747608564</v>
      </c>
      <c r="J221" s="190"/>
    </row>
    <row r="222" spans="1:10" x14ac:dyDescent="0.25">
      <c r="A222" s="81" t="s">
        <v>52</v>
      </c>
      <c r="B222" s="201">
        <v>0.71389198460962111</v>
      </c>
      <c r="C222" s="201">
        <v>0.77168162034604926</v>
      </c>
      <c r="D222" s="201">
        <v>0.84756393886006454</v>
      </c>
      <c r="E222" s="201">
        <v>0.83254256013767991</v>
      </c>
      <c r="F222" s="201">
        <f t="shared" si="48"/>
        <v>-1.7723003579632857E-2</v>
      </c>
      <c r="G222" s="201">
        <f t="shared" si="49"/>
        <v>9.8333712392925765E-2</v>
      </c>
      <c r="H222" s="188">
        <f>IFERROR((E222-D222)*100,"-")</f>
        <v>-1.5021378722384626</v>
      </c>
      <c r="I222" s="189">
        <f t="shared" si="47"/>
        <v>11.865057552805879</v>
      </c>
      <c r="J222" s="190"/>
    </row>
    <row r="223" spans="1:10" x14ac:dyDescent="0.25">
      <c r="A223" s="81" t="s">
        <v>53</v>
      </c>
      <c r="B223" s="201">
        <v>0.78854692160716988</v>
      </c>
      <c r="C223" s="201">
        <v>0.87794823627635155</v>
      </c>
      <c r="D223" s="201">
        <v>0.93582492681114104</v>
      </c>
      <c r="E223" s="201">
        <v>0.8934475545841265</v>
      </c>
      <c r="F223" s="201">
        <f t="shared" si="48"/>
        <v>-4.5283440324054069E-2</v>
      </c>
      <c r="G223" s="201">
        <f t="shared" si="49"/>
        <v>6.5922668493830994E-2</v>
      </c>
      <c r="H223" s="188">
        <f t="shared" si="50"/>
        <v>-4.2377372227014547</v>
      </c>
      <c r="I223" s="189">
        <f t="shared" si="47"/>
        <v>10.490063297695663</v>
      </c>
      <c r="J223" s="190"/>
    </row>
    <row r="224" spans="1:10" x14ac:dyDescent="0.25">
      <c r="A224" s="81" t="s">
        <v>54</v>
      </c>
      <c r="B224" s="201">
        <v>0.51299785452727009</v>
      </c>
      <c r="C224" s="201">
        <v>0.50234083345831293</v>
      </c>
      <c r="D224" s="201">
        <v>0.53971726760691052</v>
      </c>
      <c r="E224" s="201">
        <v>0.59855515262271208</v>
      </c>
      <c r="F224" s="201">
        <f t="shared" si="48"/>
        <v>0.1090161248252941</v>
      </c>
      <c r="G224" s="201">
        <f t="shared" si="49"/>
        <v>7.4404531065658031E-2</v>
      </c>
      <c r="H224" s="188">
        <f t="shared" si="50"/>
        <v>5.8837885015801561</v>
      </c>
      <c r="I224" s="189">
        <f t="shared" si="47"/>
        <v>8.5557298095442</v>
      </c>
      <c r="J224" s="190"/>
    </row>
    <row r="225" spans="1:10" x14ac:dyDescent="0.25">
      <c r="A225" s="81" t="s">
        <v>55</v>
      </c>
      <c r="B225" s="201">
        <v>0.52375565610859731</v>
      </c>
      <c r="C225" s="201">
        <v>0.53255508875641389</v>
      </c>
      <c r="D225" s="201">
        <v>0.49654370437366757</v>
      </c>
      <c r="E225" s="201">
        <v>0.5274565540409587</v>
      </c>
      <c r="F225" s="201">
        <f t="shared" si="48"/>
        <v>6.2256049960967896E-2</v>
      </c>
      <c r="G225" s="201">
        <f t="shared" si="49"/>
        <v>-6.7620017427375667E-2</v>
      </c>
      <c r="H225" s="188">
        <f t="shared" si="50"/>
        <v>3.0912849667291131</v>
      </c>
      <c r="I225" s="189">
        <f t="shared" si="47"/>
        <v>0.37008979323613911</v>
      </c>
      <c r="J225" s="190"/>
    </row>
    <row r="226" spans="1:10" x14ac:dyDescent="0.25">
      <c r="A226" s="81" t="s">
        <v>56</v>
      </c>
      <c r="B226" s="201">
        <v>0.80349846717517925</v>
      </c>
      <c r="C226" s="201">
        <v>0.84569792266766075</v>
      </c>
      <c r="D226" s="201">
        <v>0.84576400420210784</v>
      </c>
      <c r="E226" s="201">
        <v>0.90468175947427243</v>
      </c>
      <c r="F226" s="201">
        <f t="shared" si="48"/>
        <v>6.9662169327893597E-2</v>
      </c>
      <c r="G226" s="201">
        <f t="shared" si="49"/>
        <v>7.813846135351632E-5</v>
      </c>
      <c r="H226" s="188">
        <f t="shared" si="50"/>
        <v>5.891775527216458</v>
      </c>
      <c r="I226" s="189">
        <f t="shared" si="47"/>
        <v>10.118329229909317</v>
      </c>
      <c r="J226" s="190"/>
    </row>
    <row r="227" spans="1:10" x14ac:dyDescent="0.25">
      <c r="A227" s="82" t="s">
        <v>57</v>
      </c>
      <c r="B227" s="202">
        <v>0.80407858871966909</v>
      </c>
      <c r="C227" s="202">
        <v>0.68946750315207228</v>
      </c>
      <c r="D227" s="202">
        <v>0.88211595549183142</v>
      </c>
      <c r="E227" s="202">
        <v>0.68632497551051164</v>
      </c>
      <c r="F227" s="202">
        <f t="shared" si="48"/>
        <v>-0.22195605777491556</v>
      </c>
      <c r="G227" s="202">
        <f t="shared" si="49"/>
        <v>0.27941629077370411</v>
      </c>
      <c r="H227" s="203">
        <f t="shared" si="50"/>
        <v>-19.579097998131978</v>
      </c>
      <c r="I227" s="204">
        <f t="shared" si="47"/>
        <v>-11.775361320915746</v>
      </c>
      <c r="J227" s="205"/>
    </row>
    <row r="228" spans="1:10" x14ac:dyDescent="0.25">
      <c r="A228" s="81" t="s">
        <v>58</v>
      </c>
      <c r="B228" s="201">
        <v>0.54271408569824386</v>
      </c>
      <c r="C228" s="201">
        <v>0.61165802094199828</v>
      </c>
      <c r="D228" s="201">
        <v>0.62143173930489759</v>
      </c>
      <c r="E228" s="201">
        <v>0.65531393654391734</v>
      </c>
      <c r="F228" s="201">
        <f t="shared" si="48"/>
        <v>5.4522798074199796E-2</v>
      </c>
      <c r="G228" s="201">
        <f t="shared" si="49"/>
        <v>1.5979056970179206E-2</v>
      </c>
      <c r="H228" s="188">
        <f t="shared" si="50"/>
        <v>3.3882197239019751</v>
      </c>
      <c r="I228" s="189">
        <f t="shared" si="47"/>
        <v>11.259985084567347</v>
      </c>
      <c r="J228" s="190"/>
    </row>
    <row r="229" spans="1:10" ht="23.25" x14ac:dyDescent="0.35">
      <c r="A229" s="206" t="s">
        <v>68</v>
      </c>
      <c r="B229" s="206"/>
      <c r="C229" s="206"/>
      <c r="D229" s="206"/>
      <c r="E229" s="206"/>
      <c r="F229" s="206"/>
      <c r="G229" s="206"/>
      <c r="H229" s="206"/>
      <c r="I229" s="206"/>
      <c r="J229" s="206"/>
    </row>
    <row r="230" spans="1:10" ht="21" x14ac:dyDescent="0.35">
      <c r="A230" s="207" t="s">
        <v>69</v>
      </c>
      <c r="B230" s="207"/>
      <c r="C230" s="207"/>
      <c r="D230" s="207"/>
      <c r="E230" s="207"/>
      <c r="F230" s="207"/>
      <c r="G230" s="207"/>
      <c r="H230" s="207"/>
      <c r="I230" s="207"/>
      <c r="J230" s="207"/>
    </row>
    <row r="231" spans="1:10" x14ac:dyDescent="0.25">
      <c r="A231" s="64"/>
      <c r="B231" s="11" t="str">
        <f>B$5</f>
        <v>verano (julio-septiembre)</v>
      </c>
      <c r="C231" s="12"/>
      <c r="D231" s="12"/>
      <c r="E231" s="12"/>
      <c r="F231" s="12"/>
      <c r="G231" s="12"/>
      <c r="H231" s="12"/>
      <c r="I231" s="12"/>
      <c r="J231" s="13"/>
    </row>
    <row r="232" spans="1:10" x14ac:dyDescent="0.25">
      <c r="A232" s="14"/>
      <c r="B232" s="15">
        <f>B$6</f>
        <v>2022</v>
      </c>
      <c r="C232" s="15">
        <f>C$6</f>
        <v>2023</v>
      </c>
      <c r="D232" s="15">
        <f>D$6</f>
        <v>2024</v>
      </c>
      <c r="E232" s="15">
        <f>E$6</f>
        <v>2025</v>
      </c>
      <c r="F232" s="15" t="str">
        <f>CONCATENATE("var ",RIGHT(E232,2),"/",RIGHT(D232,2))</f>
        <v>var 25/24</v>
      </c>
      <c r="G232" s="15" t="str">
        <f>CONCATENATE("var ",RIGHT(D232,2),"/",RIGHT(C232,2))</f>
        <v>var 24/23</v>
      </c>
      <c r="H232" s="15" t="str">
        <f>CONCATENATE("dif ",RIGHT(E232,2),"-",RIGHT(D232,2))</f>
        <v>dif 25-24</v>
      </c>
      <c r="I232" s="15" t="str">
        <f>CONCATENATE("dif ",RIGHT(D232,2),"-",RIGHT(C232,2))</f>
        <v>dif 24-23</v>
      </c>
      <c r="J232" s="15" t="str">
        <f>CONCATENATE("cuota ",RIGHT(E232,2))</f>
        <v>cuota 25</v>
      </c>
    </row>
    <row r="233" spans="1:10" x14ac:dyDescent="0.25">
      <c r="A233" s="208" t="s">
        <v>4</v>
      </c>
      <c r="B233" s="209">
        <v>391703604.53999996</v>
      </c>
      <c r="C233" s="209">
        <v>439773639.08000004</v>
      </c>
      <c r="D233" s="209">
        <v>498411404.5</v>
      </c>
      <c r="E233" s="209">
        <v>512728559.74000001</v>
      </c>
      <c r="F233" s="210">
        <f>E233/D233-1</f>
        <v>2.8725577125111812E-2</v>
      </c>
      <c r="G233" s="210">
        <f t="shared" ref="G233:G244" si="51">D233/C233-1</f>
        <v>0.13333624439761627</v>
      </c>
      <c r="H233" s="209">
        <f>E233-D233</f>
        <v>14317155.24000001</v>
      </c>
      <c r="I233" s="209">
        <f t="shared" ref="I233:I244" si="52">D233-C233</f>
        <v>58637765.419999957</v>
      </c>
      <c r="J233" s="210">
        <f>E233/$E$233</f>
        <v>1</v>
      </c>
    </row>
    <row r="234" spans="1:10" x14ac:dyDescent="0.25">
      <c r="A234" s="211" t="s">
        <v>5</v>
      </c>
      <c r="B234" s="212">
        <v>334329106.03999996</v>
      </c>
      <c r="C234" s="212">
        <v>374799540.88</v>
      </c>
      <c r="D234" s="212">
        <v>422975732.48000002</v>
      </c>
      <c r="E234" s="212">
        <v>426361636.96000004</v>
      </c>
      <c r="F234" s="213">
        <f t="shared" ref="F234:F244" si="53">E234/D234-1</f>
        <v>8.0049615616188952E-3</v>
      </c>
      <c r="G234" s="213">
        <f t="shared" si="51"/>
        <v>0.12853855553527649</v>
      </c>
      <c r="H234" s="214">
        <f t="shared" ref="H234:H244" si="54">E234-D234</f>
        <v>3385904.4800000191</v>
      </c>
      <c r="I234" s="214">
        <f t="shared" si="52"/>
        <v>48176191.600000024</v>
      </c>
      <c r="J234" s="213">
        <f>E234/$E$233</f>
        <v>0.83155429683145432</v>
      </c>
    </row>
    <row r="235" spans="1:10" x14ac:dyDescent="0.25">
      <c r="A235" s="215" t="s">
        <v>70</v>
      </c>
      <c r="B235" s="216">
        <v>102366984.27</v>
      </c>
      <c r="C235" s="216">
        <v>104874170.03</v>
      </c>
      <c r="D235" s="216">
        <v>120070184.90000001</v>
      </c>
      <c r="E235" s="216">
        <v>124726718.05000001</v>
      </c>
      <c r="F235" s="217">
        <f t="shared" si="53"/>
        <v>3.8781760466831905E-2</v>
      </c>
      <c r="G235" s="217">
        <f t="shared" si="51"/>
        <v>0.14489759361769505</v>
      </c>
      <c r="H235" s="218">
        <f t="shared" si="54"/>
        <v>4656533.150000006</v>
      </c>
      <c r="I235" s="218">
        <f t="shared" si="52"/>
        <v>15196014.870000005</v>
      </c>
      <c r="J235" s="217">
        <f t="shared" ref="J235:J244" si="55">E235/$E$233</f>
        <v>0.2432607189138202</v>
      </c>
    </row>
    <row r="236" spans="1:10" x14ac:dyDescent="0.25">
      <c r="A236" s="219" t="s">
        <v>71</v>
      </c>
      <c r="B236" s="220">
        <v>200257145.88</v>
      </c>
      <c r="C236" s="220">
        <v>237121881.61000001</v>
      </c>
      <c r="D236" s="220">
        <v>264921346.43000001</v>
      </c>
      <c r="E236" s="220">
        <v>262379610.88999999</v>
      </c>
      <c r="F236" s="201">
        <f t="shared" si="53"/>
        <v>-9.594302513752373E-3</v>
      </c>
      <c r="G236" s="201">
        <f t="shared" si="51"/>
        <v>0.11723702861688001</v>
      </c>
      <c r="H236" s="221">
        <f t="shared" si="54"/>
        <v>-2541735.5400000215</v>
      </c>
      <c r="I236" s="221">
        <f t="shared" si="52"/>
        <v>27799464.819999993</v>
      </c>
      <c r="J236" s="201">
        <f t="shared" si="55"/>
        <v>0.51173199913624923</v>
      </c>
    </row>
    <row r="237" spans="1:10" x14ac:dyDescent="0.25">
      <c r="A237" s="222" t="s">
        <v>72</v>
      </c>
      <c r="B237" s="220">
        <v>28583866.259999998</v>
      </c>
      <c r="C237" s="220">
        <v>29434728.860000003</v>
      </c>
      <c r="D237" s="220">
        <v>35165915.469999999</v>
      </c>
      <c r="E237" s="220">
        <v>35310186.899999999</v>
      </c>
      <c r="F237" s="201">
        <f t="shared" si="53"/>
        <v>4.1025927541422647E-3</v>
      </c>
      <c r="G237" s="201">
        <f t="shared" si="51"/>
        <v>0.19470832013636552</v>
      </c>
      <c r="H237" s="221">
        <f t="shared" si="54"/>
        <v>144271.4299999997</v>
      </c>
      <c r="I237" s="221">
        <f t="shared" si="52"/>
        <v>5731186.6099999957</v>
      </c>
      <c r="J237" s="201">
        <f t="shared" si="55"/>
        <v>6.8867212932132105E-2</v>
      </c>
    </row>
    <row r="238" spans="1:10" x14ac:dyDescent="0.25">
      <c r="A238" s="222" t="s">
        <v>73</v>
      </c>
      <c r="B238" s="220">
        <v>2031047.2799999998</v>
      </c>
      <c r="C238" s="220">
        <v>2426764.4900000002</v>
      </c>
      <c r="D238" s="220">
        <v>1969757.7</v>
      </c>
      <c r="E238" s="220">
        <v>3023400.46</v>
      </c>
      <c r="F238" s="201">
        <f t="shared" si="53"/>
        <v>0.53490983180317042</v>
      </c>
      <c r="G238" s="201">
        <f t="shared" si="51"/>
        <v>-0.18831938240533597</v>
      </c>
      <c r="H238" s="221">
        <f>E238-D238</f>
        <v>1053642.76</v>
      </c>
      <c r="I238" s="221">
        <f t="shared" si="52"/>
        <v>-457006.79000000027</v>
      </c>
      <c r="J238" s="201">
        <f t="shared" si="55"/>
        <v>5.8966882233615755E-3</v>
      </c>
    </row>
    <row r="239" spans="1:10" x14ac:dyDescent="0.25">
      <c r="A239" s="223" t="s">
        <v>74</v>
      </c>
      <c r="B239" s="224">
        <v>1090062.3500000001</v>
      </c>
      <c r="C239" s="224">
        <v>941995.87</v>
      </c>
      <c r="D239" s="224">
        <v>848527.97</v>
      </c>
      <c r="E239" s="224">
        <v>921720.64999999991</v>
      </c>
      <c r="F239" s="225">
        <f t="shared" si="53"/>
        <v>8.6258417621754901E-2</v>
      </c>
      <c r="G239" s="225">
        <f t="shared" si="51"/>
        <v>-9.9223258802610292E-2</v>
      </c>
      <c r="H239" s="226">
        <f t="shared" si="54"/>
        <v>73192.679999999935</v>
      </c>
      <c r="I239" s="226">
        <f t="shared" si="52"/>
        <v>-93467.900000000023</v>
      </c>
      <c r="J239" s="225">
        <f t="shared" si="55"/>
        <v>1.7976776063876685E-3</v>
      </c>
    </row>
    <row r="240" spans="1:10" x14ac:dyDescent="0.25">
      <c r="A240" s="211" t="s">
        <v>11</v>
      </c>
      <c r="B240" s="212">
        <v>57374498.490000002</v>
      </c>
      <c r="C240" s="212">
        <v>64974098.189999998</v>
      </c>
      <c r="D240" s="212">
        <v>75435672.019999996</v>
      </c>
      <c r="E240" s="212">
        <v>86366922.790000007</v>
      </c>
      <c r="F240" s="213">
        <f t="shared" si="53"/>
        <v>0.14490824403475644</v>
      </c>
      <c r="G240" s="213">
        <f t="shared" si="51"/>
        <v>0.16101145104635117</v>
      </c>
      <c r="H240" s="214">
        <f t="shared" si="54"/>
        <v>10931250.770000011</v>
      </c>
      <c r="I240" s="214">
        <f t="shared" si="52"/>
        <v>10461573.829999998</v>
      </c>
      <c r="J240" s="213">
        <f>E240/$E$233</f>
        <v>0.16844570318804922</v>
      </c>
    </row>
    <row r="241" spans="1:10" x14ac:dyDescent="0.25">
      <c r="A241" s="31" t="s">
        <v>12</v>
      </c>
      <c r="B241" s="227">
        <v>5685519.4199999999</v>
      </c>
      <c r="C241" s="227">
        <v>6671744.9299999997</v>
      </c>
      <c r="D241" s="227">
        <v>7619896.6600000001</v>
      </c>
      <c r="E241" s="227">
        <v>8651201.5800000001</v>
      </c>
      <c r="F241" s="228">
        <f t="shared" si="53"/>
        <v>0.13534368850613787</v>
      </c>
      <c r="G241" s="228">
        <f t="shared" si="51"/>
        <v>0.14211450526781455</v>
      </c>
      <c r="H241" s="229">
        <f t="shared" si="54"/>
        <v>1031304.9199999999</v>
      </c>
      <c r="I241" s="229">
        <f t="shared" si="52"/>
        <v>948151.73000000045</v>
      </c>
      <c r="J241" s="228">
        <f t="shared" si="55"/>
        <v>1.6872868529864898E-2</v>
      </c>
    </row>
    <row r="242" spans="1:10" x14ac:dyDescent="0.25">
      <c r="A242" s="32" t="s">
        <v>8</v>
      </c>
      <c r="B242" s="220">
        <v>37168141.5</v>
      </c>
      <c r="C242" s="220">
        <v>41831279.799999997</v>
      </c>
      <c r="D242" s="220">
        <v>47745184.170000002</v>
      </c>
      <c r="E242" s="220">
        <v>55893579.129999995</v>
      </c>
      <c r="F242" s="201">
        <f t="shared" si="53"/>
        <v>0.17066422722314933</v>
      </c>
      <c r="G242" s="201">
        <f t="shared" si="51"/>
        <v>0.14137517183971027</v>
      </c>
      <c r="H242" s="221">
        <f t="shared" si="54"/>
        <v>8148394.9599999934</v>
      </c>
      <c r="I242" s="221">
        <f t="shared" si="52"/>
        <v>5913904.3700000048</v>
      </c>
      <c r="J242" s="201">
        <f t="shared" si="55"/>
        <v>0.10901202608714272</v>
      </c>
    </row>
    <row r="243" spans="1:10" x14ac:dyDescent="0.25">
      <c r="A243" s="32" t="s">
        <v>9</v>
      </c>
      <c r="B243" s="220">
        <v>9746747.5800000001</v>
      </c>
      <c r="C243" s="220">
        <v>11521431.289999999</v>
      </c>
      <c r="D243" s="220">
        <v>13270358.34</v>
      </c>
      <c r="E243" s="220">
        <v>13580352.440000001</v>
      </c>
      <c r="F243" s="201">
        <f t="shared" si="53"/>
        <v>2.3359889164831893E-2</v>
      </c>
      <c r="G243" s="201">
        <f t="shared" si="51"/>
        <v>0.15179772425653204</v>
      </c>
      <c r="H243" s="221">
        <f t="shared" si="54"/>
        <v>309994.10000000149</v>
      </c>
      <c r="I243" s="221">
        <f t="shared" si="52"/>
        <v>1748927.0500000007</v>
      </c>
      <c r="J243" s="201">
        <f t="shared" si="55"/>
        <v>2.6486436501384814E-2</v>
      </c>
    </row>
    <row r="244" spans="1:10" x14ac:dyDescent="0.25">
      <c r="A244" s="33" t="s">
        <v>10</v>
      </c>
      <c r="B244" s="230">
        <v>4774089.9800000004</v>
      </c>
      <c r="C244" s="230">
        <v>4949642.18</v>
      </c>
      <c r="D244" s="230">
        <v>6800232.8500000006</v>
      </c>
      <c r="E244" s="230">
        <v>8241789.6400000006</v>
      </c>
      <c r="F244" s="231">
        <f t="shared" si="53"/>
        <v>0.21198638661321723</v>
      </c>
      <c r="G244" s="231">
        <f t="shared" si="51"/>
        <v>0.37388372789404367</v>
      </c>
      <c r="H244" s="232">
        <f t="shared" si="54"/>
        <v>1441556.79</v>
      </c>
      <c r="I244" s="232">
        <f t="shared" si="52"/>
        <v>1850590.6700000009</v>
      </c>
      <c r="J244" s="231">
        <f t="shared" si="55"/>
        <v>1.6074372069656773E-2</v>
      </c>
    </row>
    <row r="245" spans="1:10" x14ac:dyDescent="0.25">
      <c r="A245" s="36" t="s">
        <v>13</v>
      </c>
      <c r="B245" s="37"/>
      <c r="C245" s="37"/>
      <c r="D245" s="37"/>
      <c r="E245" s="37"/>
      <c r="F245" s="37"/>
      <c r="G245" s="37"/>
      <c r="H245" s="37"/>
      <c r="I245" s="37"/>
      <c r="J245" s="38"/>
    </row>
    <row r="246" spans="1:10" ht="21" x14ac:dyDescent="0.35">
      <c r="A246" s="207" t="s">
        <v>75</v>
      </c>
      <c r="B246" s="207"/>
      <c r="C246" s="207"/>
      <c r="D246" s="207"/>
      <c r="E246" s="207"/>
      <c r="F246" s="207"/>
      <c r="G246" s="207"/>
      <c r="H246" s="207"/>
      <c r="I246" s="207"/>
      <c r="J246" s="207"/>
    </row>
    <row r="247" spans="1:10" x14ac:dyDescent="0.25">
      <c r="A247" s="64"/>
      <c r="B247" s="11" t="str">
        <f>B$5</f>
        <v>verano (julio-septiembre)</v>
      </c>
      <c r="C247" s="12"/>
      <c r="D247" s="12"/>
      <c r="E247" s="12"/>
      <c r="F247" s="12"/>
      <c r="G247" s="12"/>
      <c r="H247" s="12"/>
      <c r="I247" s="12"/>
      <c r="J247" s="13"/>
    </row>
    <row r="248" spans="1:10" x14ac:dyDescent="0.25">
      <c r="A248" s="14"/>
      <c r="B248" s="15">
        <f>B$6</f>
        <v>2022</v>
      </c>
      <c r="C248" s="15">
        <f>C$6</f>
        <v>2023</v>
      </c>
      <c r="D248" s="15">
        <f>D$6</f>
        <v>2024</v>
      </c>
      <c r="E248" s="15">
        <f>E$6</f>
        <v>2025</v>
      </c>
      <c r="F248" s="15" t="str">
        <f>CONCATENATE("var ",RIGHT(E248,2),"/",RIGHT(D248,2))</f>
        <v>var 25/24</v>
      </c>
      <c r="G248" s="15" t="str">
        <f>CONCATENATE("var ",RIGHT(D248,2),"/",RIGHT(C248,2))</f>
        <v>var 24/23</v>
      </c>
      <c r="H248" s="15" t="str">
        <f>CONCATENATE("dif ",RIGHT(E248,2),"-",RIGHT(D248,2))</f>
        <v>dif 25-24</v>
      </c>
      <c r="I248" s="15" t="str">
        <f>CONCATENATE("dif ",RIGHT(D248,2),"-",RIGHT(C248,2))</f>
        <v>dif 24-23</v>
      </c>
      <c r="J248" s="15" t="str">
        <f>CONCATENATE("cuota ",RIGHT(E248,2))</f>
        <v>cuota 25</v>
      </c>
    </row>
    <row r="249" spans="1:10" x14ac:dyDescent="0.25">
      <c r="A249" s="208" t="s">
        <v>48</v>
      </c>
      <c r="B249" s="209">
        <v>391703604.53999996</v>
      </c>
      <c r="C249" s="209">
        <v>439773639.08000004</v>
      </c>
      <c r="D249" s="209">
        <v>498411404.5</v>
      </c>
      <c r="E249" s="209">
        <v>512728559.74000001</v>
      </c>
      <c r="F249" s="233">
        <f>E249/D249-1</f>
        <v>2.8725577125111812E-2</v>
      </c>
      <c r="G249" s="233">
        <f t="shared" ref="G249:G259" si="56">D249/C249-1</f>
        <v>0.13333624439761627</v>
      </c>
      <c r="H249" s="209">
        <f>E249-D249</f>
        <v>14317155.24000001</v>
      </c>
      <c r="I249" s="209">
        <f t="shared" ref="I249:I259" si="57">D249-C249</f>
        <v>58637765.419999957</v>
      </c>
      <c r="J249" s="210">
        <f>E249/$E$249</f>
        <v>1</v>
      </c>
    </row>
    <row r="250" spans="1:10" x14ac:dyDescent="0.25">
      <c r="A250" s="78" t="s">
        <v>49</v>
      </c>
      <c r="B250" s="234">
        <v>188163290.41999999</v>
      </c>
      <c r="C250" s="234">
        <v>205436568.67000002</v>
      </c>
      <c r="D250" s="234">
        <v>225975608.95000002</v>
      </c>
      <c r="E250" s="234">
        <v>220012849.33999997</v>
      </c>
      <c r="F250" s="235">
        <f t="shared" ref="F250:F259" si="58">E250/D250-1</f>
        <v>-2.638673986854656E-2</v>
      </c>
      <c r="G250" s="235">
        <f t="shared" si="56"/>
        <v>9.9977527920029674E-2</v>
      </c>
      <c r="H250" s="234">
        <f t="shared" ref="H250:H259" si="59">E250-D250</f>
        <v>-5962759.6100000441</v>
      </c>
      <c r="I250" s="234">
        <f t="shared" si="57"/>
        <v>20539040.280000001</v>
      </c>
      <c r="J250" s="80">
        <f t="shared" ref="J250:J259" si="60">E250/$E$249</f>
        <v>0.42910199785158543</v>
      </c>
    </row>
    <row r="251" spans="1:10" x14ac:dyDescent="0.25">
      <c r="A251" s="81" t="s">
        <v>50</v>
      </c>
      <c r="B251" s="220">
        <v>101183148.75999999</v>
      </c>
      <c r="C251" s="220">
        <v>108377683.69999999</v>
      </c>
      <c r="D251" s="220">
        <v>129187368.40000001</v>
      </c>
      <c r="E251" s="220">
        <v>135709039.84999999</v>
      </c>
      <c r="F251" s="201">
        <f t="shared" si="58"/>
        <v>5.0482268744782122E-2</v>
      </c>
      <c r="G251" s="201">
        <f t="shared" si="56"/>
        <v>0.19201079031734292</v>
      </c>
      <c r="H251" s="220">
        <f t="shared" si="59"/>
        <v>6521671.4499999881</v>
      </c>
      <c r="I251" s="220">
        <f t="shared" si="57"/>
        <v>20809684.700000018</v>
      </c>
      <c r="J251" s="27">
        <f t="shared" si="60"/>
        <v>0.26468008709875029</v>
      </c>
    </row>
    <row r="252" spans="1:10" x14ac:dyDescent="0.25">
      <c r="A252" s="81" t="s">
        <v>51</v>
      </c>
      <c r="B252" s="220">
        <v>1978389.77</v>
      </c>
      <c r="C252" s="220">
        <v>1665159.6</v>
      </c>
      <c r="D252" s="220">
        <v>2383696.89</v>
      </c>
      <c r="E252" s="220">
        <v>2574901.87</v>
      </c>
      <c r="F252" s="201">
        <f>E252/D252-1</f>
        <v>8.021362984620084E-2</v>
      </c>
      <c r="G252" s="201">
        <f t="shared" si="56"/>
        <v>0.43151256492170487</v>
      </c>
      <c r="H252" s="220">
        <f t="shared" si="59"/>
        <v>191204.97999999998</v>
      </c>
      <c r="I252" s="220">
        <f t="shared" si="57"/>
        <v>718537.29</v>
      </c>
      <c r="J252" s="27">
        <f t="shared" si="60"/>
        <v>5.0219591264931869E-3</v>
      </c>
    </row>
    <row r="253" spans="1:10" x14ac:dyDescent="0.25">
      <c r="A253" s="81" t="s">
        <v>52</v>
      </c>
      <c r="B253" s="220">
        <v>37236268.640000001</v>
      </c>
      <c r="C253" s="220">
        <v>46416310.989999995</v>
      </c>
      <c r="D253" s="220">
        <v>56004297.619999997</v>
      </c>
      <c r="E253" s="220">
        <v>62518420.680000007</v>
      </c>
      <c r="F253" s="201">
        <f t="shared" si="58"/>
        <v>0.11631469970750463</v>
      </c>
      <c r="G253" s="201">
        <f t="shared" si="56"/>
        <v>0.20656502909215813</v>
      </c>
      <c r="H253" s="220">
        <f t="shared" si="59"/>
        <v>6514123.0600000098</v>
      </c>
      <c r="I253" s="220">
        <f t="shared" si="57"/>
        <v>9587986.6300000027</v>
      </c>
      <c r="J253" s="27">
        <f t="shared" si="60"/>
        <v>0.12193278391143753</v>
      </c>
    </row>
    <row r="254" spans="1:10" x14ac:dyDescent="0.25">
      <c r="A254" s="81" t="s">
        <v>53</v>
      </c>
      <c r="B254" s="220">
        <v>16054028.120000001</v>
      </c>
      <c r="C254" s="220">
        <v>20686211.629999999</v>
      </c>
      <c r="D254" s="220">
        <v>22841970.850000001</v>
      </c>
      <c r="E254" s="220">
        <v>25319799.369999997</v>
      </c>
      <c r="F254" s="201">
        <f t="shared" si="58"/>
        <v>0.10847700210597178</v>
      </c>
      <c r="G254" s="201">
        <f t="shared" si="56"/>
        <v>0.10421237385358806</v>
      </c>
      <c r="H254" s="220">
        <f t="shared" si="59"/>
        <v>2477828.5199999958</v>
      </c>
      <c r="I254" s="220">
        <f t="shared" si="57"/>
        <v>2155759.2200000025</v>
      </c>
      <c r="J254" s="27">
        <f>E254/$E$249</f>
        <v>4.9382463467296293E-2</v>
      </c>
    </row>
    <row r="255" spans="1:10" x14ac:dyDescent="0.25">
      <c r="A255" s="81" t="s">
        <v>54</v>
      </c>
      <c r="B255" s="220">
        <v>5893104.6499999994</v>
      </c>
      <c r="C255" s="220">
        <v>6915908.8699999992</v>
      </c>
      <c r="D255" s="220">
        <v>6753401.1500000004</v>
      </c>
      <c r="E255" s="220">
        <v>7900153.790000001</v>
      </c>
      <c r="F255" s="201">
        <f t="shared" si="58"/>
        <v>0.16980372030765567</v>
      </c>
      <c r="G255" s="201">
        <f t="shared" si="56"/>
        <v>-2.3497666475179924E-2</v>
      </c>
      <c r="H255" s="220">
        <f t="shared" si="59"/>
        <v>1146752.6400000006</v>
      </c>
      <c r="I255" s="220">
        <f t="shared" si="57"/>
        <v>-162507.71999999881</v>
      </c>
      <c r="J255" s="27">
        <f t="shared" si="60"/>
        <v>1.5408062687216209E-2</v>
      </c>
    </row>
    <row r="256" spans="1:10" x14ac:dyDescent="0.25">
      <c r="A256" s="81" t="s">
        <v>55</v>
      </c>
      <c r="B256" s="220">
        <v>1659308.62</v>
      </c>
      <c r="C256" s="220">
        <v>1606458.02</v>
      </c>
      <c r="D256" s="220">
        <v>1699684.9</v>
      </c>
      <c r="E256" s="220">
        <v>1986127.78</v>
      </c>
      <c r="F256" s="201">
        <f t="shared" si="58"/>
        <v>0.16852704874885927</v>
      </c>
      <c r="G256" s="201">
        <f t="shared" si="56"/>
        <v>5.803256533276846E-2</v>
      </c>
      <c r="H256" s="220">
        <f t="shared" si="59"/>
        <v>286442.88000000012</v>
      </c>
      <c r="I256" s="220">
        <f t="shared" si="57"/>
        <v>93226.879999999888</v>
      </c>
      <c r="J256" s="27">
        <f>E256/$E$249</f>
        <v>3.8736437482771533E-3</v>
      </c>
    </row>
    <row r="257" spans="1:10" x14ac:dyDescent="0.25">
      <c r="A257" s="81" t="s">
        <v>56</v>
      </c>
      <c r="B257" s="220">
        <v>25098433.210000001</v>
      </c>
      <c r="C257" s="220">
        <v>28480439.040000003</v>
      </c>
      <c r="D257" s="220">
        <v>32352085.119999997</v>
      </c>
      <c r="E257" s="220">
        <v>26588204.030000001</v>
      </c>
      <c r="F257" s="201">
        <f t="shared" si="58"/>
        <v>-0.1781610387281275</v>
      </c>
      <c r="G257" s="201">
        <f t="shared" si="56"/>
        <v>0.13594053359087521</v>
      </c>
      <c r="H257" s="220">
        <f t="shared" si="59"/>
        <v>-5763881.0899999961</v>
      </c>
      <c r="I257" s="220">
        <f t="shared" si="57"/>
        <v>3871646.0799999945</v>
      </c>
      <c r="J257" s="27">
        <f t="shared" si="60"/>
        <v>5.1856296133538253E-2</v>
      </c>
    </row>
    <row r="258" spans="1:10" x14ac:dyDescent="0.25">
      <c r="A258" s="81" t="s">
        <v>57</v>
      </c>
      <c r="B258" s="220">
        <v>10219980.140000001</v>
      </c>
      <c r="C258" s="220">
        <v>15031742.379999999</v>
      </c>
      <c r="D258" s="220">
        <v>15892311.33</v>
      </c>
      <c r="E258" s="220">
        <v>24650558.810000002</v>
      </c>
      <c r="F258" s="201">
        <f t="shared" si="58"/>
        <v>0.5510996668852699</v>
      </c>
      <c r="G258" s="201">
        <f t="shared" si="56"/>
        <v>5.7250113010518522E-2</v>
      </c>
      <c r="H258" s="220">
        <f t="shared" si="59"/>
        <v>8758247.4800000023</v>
      </c>
      <c r="I258" s="220">
        <f t="shared" si="57"/>
        <v>860568.95000000112</v>
      </c>
      <c r="J258" s="27">
        <f>E258/$E$249</f>
        <v>4.8077210332305415E-2</v>
      </c>
    </row>
    <row r="259" spans="1:10" x14ac:dyDescent="0.25">
      <c r="A259" s="83" t="s">
        <v>58</v>
      </c>
      <c r="B259" s="230">
        <v>4217652.24</v>
      </c>
      <c r="C259" s="230">
        <v>5157156.1900000004</v>
      </c>
      <c r="D259" s="230">
        <v>5320979.29</v>
      </c>
      <c r="E259" s="230">
        <v>5468504.2200000007</v>
      </c>
      <c r="F259" s="231">
        <f t="shared" si="58"/>
        <v>2.7725146436343495E-2</v>
      </c>
      <c r="G259" s="231">
        <f t="shared" si="56"/>
        <v>3.1766169951893408E-2</v>
      </c>
      <c r="H259" s="230">
        <f t="shared" si="59"/>
        <v>147524.93000000063</v>
      </c>
      <c r="I259" s="230">
        <f t="shared" si="57"/>
        <v>163823.09999999963</v>
      </c>
      <c r="J259" s="85">
        <f t="shared" si="60"/>
        <v>1.066549564310018E-2</v>
      </c>
    </row>
    <row r="260" spans="1:10" ht="21" x14ac:dyDescent="0.35">
      <c r="A260" s="207" t="s">
        <v>76</v>
      </c>
      <c r="B260" s="207"/>
      <c r="C260" s="207"/>
      <c r="D260" s="207"/>
      <c r="E260" s="207"/>
      <c r="F260" s="207"/>
      <c r="G260" s="207"/>
      <c r="H260" s="207"/>
      <c r="I260" s="207"/>
      <c r="J260" s="207"/>
    </row>
    <row r="261" spans="1:10" x14ac:dyDescent="0.25">
      <c r="A261" s="64"/>
      <c r="B261" s="11" t="str">
        <f>B$5</f>
        <v>verano (julio-septiembre)</v>
      </c>
      <c r="C261" s="12"/>
      <c r="D261" s="12"/>
      <c r="E261" s="12"/>
      <c r="F261" s="12"/>
      <c r="G261" s="12"/>
      <c r="H261" s="12"/>
      <c r="I261" s="12"/>
      <c r="J261" s="13"/>
    </row>
    <row r="262" spans="1:10" x14ac:dyDescent="0.25">
      <c r="A262" s="14"/>
      <c r="B262" s="15">
        <f>B$6</f>
        <v>2022</v>
      </c>
      <c r="C262" s="15">
        <f>C$6</f>
        <v>2023</v>
      </c>
      <c r="D262" s="15">
        <f>D$6</f>
        <v>2024</v>
      </c>
      <c r="E262" s="15">
        <f>E$6</f>
        <v>2025</v>
      </c>
      <c r="F262" s="15" t="str">
        <f>CONCATENATE("var ",RIGHT(E262,2),"/",RIGHT(D262,2))</f>
        <v>var 25/24</v>
      </c>
      <c r="G262" s="15" t="str">
        <f>CONCATENATE("var ",RIGHT(D262,2),"/",RIGHT(C262,2))</f>
        <v>var 24/23</v>
      </c>
      <c r="H262" s="15" t="str">
        <f>CONCATENATE("dif ",RIGHT(E262,2),"-",RIGHT(D262,2))</f>
        <v>dif 25-24</v>
      </c>
      <c r="I262" s="90" t="str">
        <f>CONCATENATE("dif ",RIGHT(D262,2),"-",RIGHT(C262,2))</f>
        <v>dif 24-23</v>
      </c>
      <c r="J262" s="91"/>
    </row>
    <row r="263" spans="1:10" x14ac:dyDescent="0.25">
      <c r="A263" s="208" t="s">
        <v>4</v>
      </c>
      <c r="B263" s="236">
        <v>103.2908622920784</v>
      </c>
      <c r="C263" s="236">
        <v>111.91484700581945</v>
      </c>
      <c r="D263" s="236">
        <v>122.31863758249675</v>
      </c>
      <c r="E263" s="236">
        <v>128.605933106186</v>
      </c>
      <c r="F263" s="237">
        <f>E263/D263-1</f>
        <v>5.1400961030561243E-2</v>
      </c>
      <c r="G263" s="237">
        <f t="shared" ref="G263:G274" si="61">D263/C263-1</f>
        <v>9.2961665543235039E-2</v>
      </c>
      <c r="H263" s="238">
        <f>E263-D263</f>
        <v>6.2872955236892523</v>
      </c>
      <c r="I263" s="239">
        <f>D263-C263</f>
        <v>10.403790576677295</v>
      </c>
      <c r="J263" s="240"/>
    </row>
    <row r="264" spans="1:10" x14ac:dyDescent="0.25">
      <c r="A264" s="211" t="s">
        <v>5</v>
      </c>
      <c r="B264" s="241">
        <v>110.94617804560434</v>
      </c>
      <c r="C264" s="241">
        <v>120.82542400218448</v>
      </c>
      <c r="D264" s="241">
        <v>132.18790952524657</v>
      </c>
      <c r="E264" s="241">
        <v>137.85636707613992</v>
      </c>
      <c r="F264" s="242">
        <f t="shared" ref="F264:F274" si="62">E264/D264-1</f>
        <v>4.2881815524972389E-2</v>
      </c>
      <c r="G264" s="242">
        <f t="shared" si="61"/>
        <v>9.4040518515843718E-2</v>
      </c>
      <c r="H264" s="243">
        <f t="shared" ref="H264:H274" si="63">E264-D264</f>
        <v>5.6684575508933506</v>
      </c>
      <c r="I264" s="244">
        <f t="shared" ref="I264:I274" si="64">D264-C264</f>
        <v>11.362485523062091</v>
      </c>
      <c r="J264" s="245"/>
    </row>
    <row r="265" spans="1:10" x14ac:dyDescent="0.25">
      <c r="A265" s="215" t="s">
        <v>70</v>
      </c>
      <c r="B265" s="246">
        <v>183.08982906458002</v>
      </c>
      <c r="C265" s="246">
        <v>203.90025085965144</v>
      </c>
      <c r="D265" s="246">
        <v>209.48606400146559</v>
      </c>
      <c r="E265" s="246">
        <v>223.28036458601397</v>
      </c>
      <c r="F265" s="247">
        <f t="shared" si="62"/>
        <v>6.5848297118475063E-2</v>
      </c>
      <c r="G265" s="247">
        <f t="shared" si="61"/>
        <v>2.7394832121413026E-2</v>
      </c>
      <c r="H265" s="248">
        <f>E265-D265</f>
        <v>13.794300584548381</v>
      </c>
      <c r="I265" s="249">
        <f t="shared" si="64"/>
        <v>5.5858131418141568</v>
      </c>
      <c r="J265" s="250"/>
    </row>
    <row r="266" spans="1:10" x14ac:dyDescent="0.25">
      <c r="A266" s="219" t="s">
        <v>71</v>
      </c>
      <c r="B266" s="251">
        <v>101.7930446762734</v>
      </c>
      <c r="C266" s="251">
        <v>112.03613590965054</v>
      </c>
      <c r="D266" s="251">
        <v>123.74889004758339</v>
      </c>
      <c r="E266" s="251">
        <v>127.74592278565534</v>
      </c>
      <c r="F266" s="252">
        <f t="shared" si="62"/>
        <v>3.2299544153770121E-2</v>
      </c>
      <c r="G266" s="252">
        <f t="shared" si="61"/>
        <v>0.10454443151608128</v>
      </c>
      <c r="H266" s="253">
        <f t="shared" si="63"/>
        <v>3.997032738071951</v>
      </c>
      <c r="I266" s="254">
        <f t="shared" si="64"/>
        <v>11.712754137932848</v>
      </c>
      <c r="J266" s="255"/>
    </row>
    <row r="267" spans="1:10" x14ac:dyDescent="0.25">
      <c r="A267" s="222" t="s">
        <v>72</v>
      </c>
      <c r="B267" s="251">
        <v>67.081205874327978</v>
      </c>
      <c r="C267" s="251">
        <v>72.048637040567982</v>
      </c>
      <c r="D267" s="251">
        <v>83.518447261549483</v>
      </c>
      <c r="E267" s="251">
        <v>85.995077686738284</v>
      </c>
      <c r="F267" s="256">
        <f t="shared" si="62"/>
        <v>2.9653693362292621E-2</v>
      </c>
      <c r="G267" s="256">
        <f t="shared" si="61"/>
        <v>0.15919538095527419</v>
      </c>
      <c r="H267" s="257">
        <f t="shared" si="63"/>
        <v>2.4766304251888016</v>
      </c>
      <c r="I267" s="258">
        <f t="shared" si="64"/>
        <v>11.4698102209815</v>
      </c>
      <c r="J267" s="259"/>
    </row>
    <row r="268" spans="1:10" x14ac:dyDescent="0.25">
      <c r="A268" s="222" t="s">
        <v>73</v>
      </c>
      <c r="B268" s="251">
        <v>49.395682793927293</v>
      </c>
      <c r="C268" s="251">
        <v>56.364148150663453</v>
      </c>
      <c r="D268" s="251">
        <v>44.739740817299115</v>
      </c>
      <c r="E268" s="251">
        <v>64.020783933501676</v>
      </c>
      <c r="F268" s="256">
        <f t="shared" si="62"/>
        <v>0.43096009865008722</v>
      </c>
      <c r="G268" s="256">
        <f t="shared" si="61"/>
        <v>-0.20623761229020743</v>
      </c>
      <c r="H268" s="257">
        <f t="shared" si="63"/>
        <v>19.281043116202561</v>
      </c>
      <c r="I268" s="258">
        <f t="shared" si="64"/>
        <v>-11.624407333364339</v>
      </c>
      <c r="J268" s="259"/>
    </row>
    <row r="269" spans="1:10" x14ac:dyDescent="0.25">
      <c r="A269" s="223" t="s">
        <v>74</v>
      </c>
      <c r="B269" s="260">
        <v>55.198014893690647</v>
      </c>
      <c r="C269" s="260">
        <v>48.06260794995643</v>
      </c>
      <c r="D269" s="260">
        <v>41.088769297015283</v>
      </c>
      <c r="E269" s="260">
        <v>40.928752827849394</v>
      </c>
      <c r="F269" s="261">
        <f t="shared" si="62"/>
        <v>-3.8944089079230304E-3</v>
      </c>
      <c r="G269" s="261">
        <f t="shared" si="61"/>
        <v>-0.14509904789607797</v>
      </c>
      <c r="H269" s="262">
        <f t="shared" si="63"/>
        <v>-0.16001646916588896</v>
      </c>
      <c r="I269" s="263">
        <f t="shared" si="64"/>
        <v>-6.9738386529411471</v>
      </c>
      <c r="J269" s="264"/>
    </row>
    <row r="270" spans="1:10" x14ac:dyDescent="0.25">
      <c r="A270" s="211" t="s">
        <v>11</v>
      </c>
      <c r="B270" s="241">
        <v>73.671860753109598</v>
      </c>
      <c r="C270" s="241">
        <v>78.512698496357146</v>
      </c>
      <c r="D270" s="241">
        <v>86.218140221741109</v>
      </c>
      <c r="E270" s="241">
        <v>96.618782451591201</v>
      </c>
      <c r="F270" s="242">
        <f t="shared" si="62"/>
        <v>0.12063171628500768</v>
      </c>
      <c r="G270" s="242">
        <f t="shared" si="61"/>
        <v>9.8142617346689276E-2</v>
      </c>
      <c r="H270" s="243">
        <f t="shared" si="63"/>
        <v>10.400642229850092</v>
      </c>
      <c r="I270" s="244">
        <f t="shared" si="64"/>
        <v>7.7054417253839631</v>
      </c>
      <c r="J270" s="245"/>
    </row>
    <row r="271" spans="1:10" x14ac:dyDescent="0.25">
      <c r="A271" s="31" t="s">
        <v>12</v>
      </c>
      <c r="B271" s="265">
        <v>119.51309715504959</v>
      </c>
      <c r="C271" s="265">
        <v>142.22151605282431</v>
      </c>
      <c r="D271" s="265">
        <v>145.48393951042519</v>
      </c>
      <c r="E271" s="265">
        <v>152.82795539490058</v>
      </c>
      <c r="F271" s="266">
        <f t="shared" si="62"/>
        <v>5.0479908017263542E-2</v>
      </c>
      <c r="G271" s="266">
        <f t="shared" si="61"/>
        <v>2.2939028834351172E-2</v>
      </c>
      <c r="H271" s="267">
        <f t="shared" si="63"/>
        <v>7.3440158844753967</v>
      </c>
      <c r="I271" s="268">
        <f t="shared" si="64"/>
        <v>3.2624234576008746</v>
      </c>
      <c r="J271" s="269"/>
    </row>
    <row r="272" spans="1:10" x14ac:dyDescent="0.25">
      <c r="A272" s="32" t="s">
        <v>8</v>
      </c>
      <c r="B272" s="251">
        <v>75.239408719846551</v>
      </c>
      <c r="C272" s="251">
        <v>80.876497229761142</v>
      </c>
      <c r="D272" s="251">
        <v>87.14056957713612</v>
      </c>
      <c r="E272" s="251">
        <v>98.741531374529814</v>
      </c>
      <c r="F272" s="270">
        <f t="shared" si="62"/>
        <v>0.1331292858617894</v>
      </c>
      <c r="G272" s="270">
        <f t="shared" si="61"/>
        <v>7.7452320042736833E-2</v>
      </c>
      <c r="H272" s="271">
        <f t="shared" si="63"/>
        <v>11.600961797393694</v>
      </c>
      <c r="I272" s="272">
        <f t="shared" si="64"/>
        <v>6.2640723473749773</v>
      </c>
      <c r="J272" s="273"/>
    </row>
    <row r="273" spans="1:10" x14ac:dyDescent="0.25">
      <c r="A273" s="32" t="s">
        <v>9</v>
      </c>
      <c r="B273" s="251">
        <v>57.061682243000554</v>
      </c>
      <c r="C273" s="251">
        <v>60.654555765715806</v>
      </c>
      <c r="D273" s="251">
        <v>69.053836934279374</v>
      </c>
      <c r="E273" s="251">
        <v>72.264394575878029</v>
      </c>
      <c r="F273" s="270">
        <f t="shared" si="62"/>
        <v>4.6493544517363095E-2</v>
      </c>
      <c r="G273" s="270">
        <f t="shared" si="61"/>
        <v>0.13847733385446959</v>
      </c>
      <c r="H273" s="271">
        <f t="shared" si="63"/>
        <v>3.2105576415986548</v>
      </c>
      <c r="I273" s="272">
        <f t="shared" si="64"/>
        <v>8.3992811685635687</v>
      </c>
      <c r="J273" s="273"/>
    </row>
    <row r="274" spans="1:10" x14ac:dyDescent="0.25">
      <c r="A274" s="33" t="s">
        <v>10</v>
      </c>
      <c r="B274" s="274">
        <v>71.88207648181411</v>
      </c>
      <c r="C274" s="274">
        <v>67.349459845350921</v>
      </c>
      <c r="D274" s="274">
        <v>82.424586998997697</v>
      </c>
      <c r="E274" s="274">
        <v>98.948328822020727</v>
      </c>
      <c r="F274" s="275">
        <f t="shared" si="62"/>
        <v>0.20047102963614449</v>
      </c>
      <c r="G274" s="275">
        <f t="shared" si="61"/>
        <v>0.22383441809722848</v>
      </c>
      <c r="H274" s="276">
        <f t="shared" si="63"/>
        <v>16.52374182302303</v>
      </c>
      <c r="I274" s="277">
        <f t="shared" si="64"/>
        <v>15.075127153646775</v>
      </c>
      <c r="J274" s="278"/>
    </row>
    <row r="275" spans="1:10" x14ac:dyDescent="0.25">
      <c r="A275" s="36" t="s">
        <v>13</v>
      </c>
      <c r="B275" s="37"/>
      <c r="C275" s="37"/>
      <c r="D275" s="37"/>
      <c r="E275" s="37"/>
      <c r="F275" s="37"/>
      <c r="G275" s="37"/>
      <c r="H275" s="37"/>
      <c r="I275" s="37"/>
      <c r="J275" s="38"/>
    </row>
    <row r="276" spans="1:10" ht="21" x14ac:dyDescent="0.35">
      <c r="A276" s="207" t="s">
        <v>77</v>
      </c>
      <c r="B276" s="207"/>
      <c r="C276" s="207"/>
      <c r="D276" s="207"/>
      <c r="E276" s="207"/>
      <c r="F276" s="207"/>
      <c r="G276" s="207"/>
      <c r="H276" s="207"/>
      <c r="I276" s="207"/>
      <c r="J276" s="207"/>
    </row>
    <row r="277" spans="1:10" x14ac:dyDescent="0.25">
      <c r="A277" s="64"/>
      <c r="B277" s="11" t="str">
        <f>B$5</f>
        <v>verano (julio-septiembre)</v>
      </c>
      <c r="C277" s="12"/>
      <c r="D277" s="12"/>
      <c r="E277" s="12"/>
      <c r="F277" s="12"/>
      <c r="G277" s="12"/>
      <c r="H277" s="12"/>
      <c r="I277" s="12"/>
      <c r="J277" s="13"/>
    </row>
    <row r="278" spans="1:10" x14ac:dyDescent="0.25">
      <c r="A278" s="14"/>
      <c r="B278" s="15">
        <f>B$6</f>
        <v>2022</v>
      </c>
      <c r="C278" s="15">
        <f>C$6</f>
        <v>2023</v>
      </c>
      <c r="D278" s="15">
        <f>D$6</f>
        <v>2024</v>
      </c>
      <c r="E278" s="15">
        <f>E$6</f>
        <v>2025</v>
      </c>
      <c r="F278" s="15" t="str">
        <f>CONCATENATE("var ",RIGHT(E278,2),"/",RIGHT(C278,2))</f>
        <v>var 25/23</v>
      </c>
      <c r="G278" s="15" t="str">
        <f>CONCATENATE("var ",RIGHT(D278,2),"/",RIGHT(C278,2))</f>
        <v>var 24/23</v>
      </c>
      <c r="H278" s="15" t="str">
        <f>CONCATENATE("dif ",RIGHT(E278,2),"-",RIGHT(D278,2))</f>
        <v>dif 25-24</v>
      </c>
      <c r="I278" s="90" t="str">
        <f>CONCATENATE("dif ",RIGHT(D278,2),"-",RIGHT(C278,2))</f>
        <v>dif 24-23</v>
      </c>
      <c r="J278" s="91"/>
    </row>
    <row r="279" spans="1:10" x14ac:dyDescent="0.25">
      <c r="A279" s="208" t="s">
        <v>48</v>
      </c>
      <c r="B279" s="236">
        <v>103.2908622920784</v>
      </c>
      <c r="C279" s="236">
        <v>111.91484700581945</v>
      </c>
      <c r="D279" s="236">
        <v>122.31863758249675</v>
      </c>
      <c r="E279" s="236">
        <v>128.605933106186</v>
      </c>
      <c r="F279" s="279">
        <f>E279/D279-1</f>
        <v>5.1400961030561243E-2</v>
      </c>
      <c r="G279" s="279">
        <f t="shared" ref="G279:G289" si="65">D279/C279-1</f>
        <v>9.2961665543235039E-2</v>
      </c>
      <c r="H279" s="236">
        <f>E279-D279</f>
        <v>6.2872955236892523</v>
      </c>
      <c r="I279" s="280">
        <f t="shared" ref="I279:I289" si="66">D279-C279</f>
        <v>10.403790576677295</v>
      </c>
      <c r="J279" s="281"/>
    </row>
    <row r="280" spans="1:10" x14ac:dyDescent="0.25">
      <c r="A280" s="78" t="s">
        <v>49</v>
      </c>
      <c r="B280" s="282">
        <v>126.48457650650107</v>
      </c>
      <c r="C280" s="282">
        <v>133.26245350336953</v>
      </c>
      <c r="D280" s="282">
        <v>143.84396438723644</v>
      </c>
      <c r="E280" s="282">
        <v>149.72359014578893</v>
      </c>
      <c r="F280" s="283">
        <f t="shared" ref="F280:F289" si="67">E280/D280-1</f>
        <v>4.0875025821202948E-2</v>
      </c>
      <c r="G280" s="283">
        <f t="shared" si="65"/>
        <v>7.9403542450907638E-2</v>
      </c>
      <c r="H280" s="282">
        <f t="shared" ref="H280:H289" si="68">E280-D280</f>
        <v>5.8796257585524927</v>
      </c>
      <c r="I280" s="284">
        <f t="shared" si="66"/>
        <v>10.581510883866912</v>
      </c>
      <c r="J280" s="285"/>
    </row>
    <row r="281" spans="1:10" x14ac:dyDescent="0.25">
      <c r="A281" s="81" t="s">
        <v>50</v>
      </c>
      <c r="B281" s="251">
        <v>92.806008420294347</v>
      </c>
      <c r="C281" s="251">
        <v>100.23483030662464</v>
      </c>
      <c r="D281" s="251">
        <v>115.70027512814629</v>
      </c>
      <c r="E281" s="251">
        <v>123.69937447939714</v>
      </c>
      <c r="F281" s="286">
        <f t="shared" si="67"/>
        <v>6.9136390059498787E-2</v>
      </c>
      <c r="G281" s="286">
        <f t="shared" si="65"/>
        <v>0.15429212354839006</v>
      </c>
      <c r="H281" s="251">
        <f t="shared" si="68"/>
        <v>7.9990993512508481</v>
      </c>
      <c r="I281" s="272">
        <f t="shared" si="66"/>
        <v>15.465444821521643</v>
      </c>
      <c r="J281" s="273"/>
    </row>
    <row r="282" spans="1:10" x14ac:dyDescent="0.25">
      <c r="A282" s="81" t="s">
        <v>51</v>
      </c>
      <c r="B282" s="251">
        <v>81.242353161729696</v>
      </c>
      <c r="C282" s="251">
        <v>76.683446254484181</v>
      </c>
      <c r="D282" s="251">
        <v>89.935737776208626</v>
      </c>
      <c r="E282" s="251">
        <v>92.211377832769543</v>
      </c>
      <c r="F282" s="286">
        <f t="shared" si="67"/>
        <v>2.5302956453456815E-2</v>
      </c>
      <c r="G282" s="286">
        <f t="shared" si="65"/>
        <v>0.17281815266550438</v>
      </c>
      <c r="H282" s="251">
        <f t="shared" si="68"/>
        <v>2.2756400565609169</v>
      </c>
      <c r="I282" s="272">
        <f t="shared" si="66"/>
        <v>13.252291521724445</v>
      </c>
      <c r="J282" s="273"/>
    </row>
    <row r="283" spans="1:10" x14ac:dyDescent="0.25">
      <c r="A283" s="81" t="s">
        <v>52</v>
      </c>
      <c r="B283" s="251">
        <v>60.565703469102552</v>
      </c>
      <c r="C283" s="251">
        <v>68.010024170037966</v>
      </c>
      <c r="D283" s="251">
        <v>75.017343812892719</v>
      </c>
      <c r="E283" s="251">
        <v>85.249597302095921</v>
      </c>
      <c r="F283" s="286">
        <f t="shared" si="67"/>
        <v>0.13639850425422084</v>
      </c>
      <c r="G283" s="286">
        <f t="shared" si="65"/>
        <v>0.10303362965046325</v>
      </c>
      <c r="H283" s="251">
        <f t="shared" si="68"/>
        <v>10.232253489203202</v>
      </c>
      <c r="I283" s="272">
        <f t="shared" si="66"/>
        <v>7.0073196428547533</v>
      </c>
      <c r="J283" s="273"/>
    </row>
    <row r="284" spans="1:10" x14ac:dyDescent="0.25">
      <c r="A284" s="81" t="s">
        <v>53</v>
      </c>
      <c r="B284" s="251">
        <v>130.84862507297595</v>
      </c>
      <c r="C284" s="251">
        <v>149.16593140100125</v>
      </c>
      <c r="D284" s="251">
        <v>160.29438135043608</v>
      </c>
      <c r="E284" s="251">
        <v>188.47228613574416</v>
      </c>
      <c r="F284" s="286">
        <f t="shared" si="67"/>
        <v>0.17578847460476754</v>
      </c>
      <c r="G284" s="286">
        <f t="shared" si="65"/>
        <v>7.460450147640163E-2</v>
      </c>
      <c r="H284" s="251">
        <f t="shared" si="68"/>
        <v>28.177904785308073</v>
      </c>
      <c r="I284" s="272">
        <f t="shared" si="66"/>
        <v>11.128449949434838</v>
      </c>
      <c r="J284" s="273"/>
    </row>
    <row r="285" spans="1:10" x14ac:dyDescent="0.25">
      <c r="A285" s="81" t="s">
        <v>54</v>
      </c>
      <c r="B285" s="251">
        <v>73.168059433454346</v>
      </c>
      <c r="C285" s="251">
        <v>80.931829529060835</v>
      </c>
      <c r="D285" s="251">
        <v>87.635673351798033</v>
      </c>
      <c r="E285" s="251">
        <v>90.679174736135522</v>
      </c>
      <c r="F285" s="286">
        <f>E285/D285-1</f>
        <v>3.4729023786008728E-2</v>
      </c>
      <c r="G285" s="286">
        <f t="shared" si="65"/>
        <v>8.2833217310749108E-2</v>
      </c>
      <c r="H285" s="251">
        <f t="shared" si="68"/>
        <v>3.043501384337489</v>
      </c>
      <c r="I285" s="272">
        <f t="shared" si="66"/>
        <v>6.7038438227371984</v>
      </c>
      <c r="J285" s="273"/>
    </row>
    <row r="286" spans="1:10" x14ac:dyDescent="0.25">
      <c r="A286" s="81" t="s">
        <v>55</v>
      </c>
      <c r="B286" s="251">
        <v>80.406600176460216</v>
      </c>
      <c r="C286" s="251">
        <v>84.79115633085415</v>
      </c>
      <c r="D286" s="251">
        <v>94.013817870490982</v>
      </c>
      <c r="E286" s="251">
        <v>101.83404633531778</v>
      </c>
      <c r="F286" s="286">
        <f t="shared" si="67"/>
        <v>8.3181692244427063E-2</v>
      </c>
      <c r="G286" s="286">
        <f t="shared" si="65"/>
        <v>0.10876914455146847</v>
      </c>
      <c r="H286" s="251">
        <f t="shared" si="68"/>
        <v>7.8202284648267977</v>
      </c>
      <c r="I286" s="272">
        <f t="shared" si="66"/>
        <v>9.2226615396368317</v>
      </c>
      <c r="J286" s="273"/>
    </row>
    <row r="287" spans="1:10" x14ac:dyDescent="0.25">
      <c r="A287" s="81" t="s">
        <v>56</v>
      </c>
      <c r="B287" s="251">
        <v>121.44812154760895</v>
      </c>
      <c r="C287" s="251">
        <v>132.9082587342854</v>
      </c>
      <c r="D287" s="251">
        <v>149.39113997226355</v>
      </c>
      <c r="E287" s="251">
        <v>121.6633481165178</v>
      </c>
      <c r="F287" s="286">
        <f>E287/D287-1</f>
        <v>-0.18560533014805147</v>
      </c>
      <c r="G287" s="286">
        <f t="shared" si="65"/>
        <v>0.12401698280414064</v>
      </c>
      <c r="H287" s="251">
        <f>E287-D287</f>
        <v>-27.72779185574575</v>
      </c>
      <c r="I287" s="287">
        <f t="shared" si="66"/>
        <v>16.482881237978148</v>
      </c>
      <c r="J287" s="288"/>
    </row>
    <row r="288" spans="1:10" x14ac:dyDescent="0.25">
      <c r="A288" s="81" t="s">
        <v>57</v>
      </c>
      <c r="B288" s="251">
        <v>133.08335611830637</v>
      </c>
      <c r="C288" s="251">
        <v>225.18914069035267</v>
      </c>
      <c r="D288" s="251">
        <v>204.24078997634507</v>
      </c>
      <c r="E288" s="251">
        <v>211.36477205154705</v>
      </c>
      <c r="F288" s="286">
        <f t="shared" si="67"/>
        <v>3.4880310030269035E-2</v>
      </c>
      <c r="G288" s="286">
        <f t="shared" si="65"/>
        <v>-9.3025581294849058E-2</v>
      </c>
      <c r="H288" s="251">
        <f t="shared" si="68"/>
        <v>7.1239820752019796</v>
      </c>
      <c r="I288" s="289">
        <f t="shared" si="66"/>
        <v>-20.948350714007603</v>
      </c>
      <c r="J288" s="290"/>
    </row>
    <row r="289" spans="1:10" x14ac:dyDescent="0.25">
      <c r="A289" s="81" t="s">
        <v>78</v>
      </c>
      <c r="B289" s="274">
        <v>62.197215451108711</v>
      </c>
      <c r="C289" s="274">
        <v>65.774048759529947</v>
      </c>
      <c r="D289" s="274">
        <v>64.816665335540137</v>
      </c>
      <c r="E289" s="274">
        <v>66.033611944688445</v>
      </c>
      <c r="F289" s="286">
        <f t="shared" si="67"/>
        <v>1.8775211634977973E-2</v>
      </c>
      <c r="G289" s="286">
        <f t="shared" si="65"/>
        <v>-1.455564074350979E-2</v>
      </c>
      <c r="H289" s="274">
        <f t="shared" si="68"/>
        <v>1.2169466091483088</v>
      </c>
      <c r="I289" s="272">
        <f t="shared" si="66"/>
        <v>-0.95738342398981047</v>
      </c>
      <c r="J289" s="273"/>
    </row>
    <row r="290" spans="1:10" x14ac:dyDescent="0.25">
      <c r="A290" s="36" t="s">
        <v>13</v>
      </c>
      <c r="B290" s="37"/>
      <c r="C290" s="37"/>
      <c r="D290" s="37"/>
      <c r="E290" s="37"/>
      <c r="F290" s="37"/>
      <c r="G290" s="37"/>
      <c r="H290" s="37"/>
      <c r="I290" s="37"/>
      <c r="J290" s="38"/>
    </row>
    <row r="291" spans="1:10" ht="21" x14ac:dyDescent="0.35">
      <c r="A291" s="207" t="s">
        <v>79</v>
      </c>
      <c r="B291" s="207"/>
      <c r="C291" s="207"/>
      <c r="D291" s="207"/>
      <c r="E291" s="207"/>
      <c r="F291" s="207"/>
      <c r="G291" s="207"/>
      <c r="H291" s="207"/>
      <c r="I291" s="207"/>
      <c r="J291" s="207"/>
    </row>
    <row r="292" spans="1:10" x14ac:dyDescent="0.25">
      <c r="A292" s="64"/>
      <c r="B292" s="11" t="str">
        <f>B$5</f>
        <v>verano (julio-septiembre)</v>
      </c>
      <c r="C292" s="12"/>
      <c r="D292" s="12"/>
      <c r="E292" s="12"/>
      <c r="F292" s="12"/>
      <c r="G292" s="12"/>
      <c r="H292" s="12"/>
      <c r="I292" s="12"/>
      <c r="J292" s="13"/>
    </row>
    <row r="293" spans="1:10" x14ac:dyDescent="0.25">
      <c r="A293" s="14"/>
      <c r="B293" s="15">
        <f>B$6</f>
        <v>2022</v>
      </c>
      <c r="C293" s="15">
        <f>C$6</f>
        <v>2023</v>
      </c>
      <c r="D293" s="15">
        <f>D$6</f>
        <v>2024</v>
      </c>
      <c r="E293" s="15">
        <f>E$6</f>
        <v>2025</v>
      </c>
      <c r="F293" s="15" t="str">
        <f>CONCATENATE("var ",RIGHT(E293,2),"/",RIGHT(D293,2))</f>
        <v>var 25/24</v>
      </c>
      <c r="G293" s="15" t="str">
        <f>CONCATENATE("var ",RIGHT(D293,2),"/",RIGHT(C293,2))</f>
        <v>var 24/23</v>
      </c>
      <c r="H293" s="15" t="str">
        <f>CONCATENATE("dif ",RIGHT(E293,2),"-",RIGHT(D293,2))</f>
        <v>dif 25-24</v>
      </c>
      <c r="I293" s="90" t="str">
        <f>CONCATENATE("dif ",RIGHT(D293,2),"-",RIGHT(C293,2))</f>
        <v>dif 24-23</v>
      </c>
      <c r="J293" s="91"/>
    </row>
    <row r="294" spans="1:10" x14ac:dyDescent="0.25">
      <c r="A294" s="208" t="s">
        <v>4</v>
      </c>
      <c r="B294" s="236">
        <v>81.289463149148943</v>
      </c>
      <c r="C294" s="236">
        <v>90.972156274967432</v>
      </c>
      <c r="D294" s="236">
        <v>100.86368780006329</v>
      </c>
      <c r="E294" s="236">
        <v>106.12520930965238</v>
      </c>
      <c r="F294" s="237">
        <f>E294/D294-1</f>
        <v>5.2164675160586205E-2</v>
      </c>
      <c r="G294" s="237">
        <f t="shared" ref="G294:G305" si="69">D294/C294-1</f>
        <v>0.10873141772300365</v>
      </c>
      <c r="H294" s="236">
        <f>E294-D294</f>
        <v>5.2615215095890875</v>
      </c>
      <c r="I294" s="291">
        <f t="shared" ref="I294:I305" si="70">D294-C294</f>
        <v>9.8915315250958571</v>
      </c>
      <c r="J294" s="292"/>
    </row>
    <row r="295" spans="1:10" x14ac:dyDescent="0.25">
      <c r="A295" s="211" t="s">
        <v>5</v>
      </c>
      <c r="B295" s="241">
        <v>89.173615069382478</v>
      </c>
      <c r="C295" s="241">
        <v>100.59944883287469</v>
      </c>
      <c r="D295" s="241">
        <v>110.09308190494768</v>
      </c>
      <c r="E295" s="241">
        <v>114.69853469024045</v>
      </c>
      <c r="F295" s="242">
        <f t="shared" ref="F295:F305" si="71">E295/D295-1</f>
        <v>4.1832354091686064E-2</v>
      </c>
      <c r="G295" s="242">
        <f t="shared" si="69"/>
        <v>9.437062709801447E-2</v>
      </c>
      <c r="H295" s="241">
        <f t="shared" ref="H295:H305" si="72">E295-D295</f>
        <v>4.6054527852927691</v>
      </c>
      <c r="I295" s="293">
        <f t="shared" si="70"/>
        <v>9.4936330720729956</v>
      </c>
      <c r="J295" s="294"/>
    </row>
    <row r="296" spans="1:10" x14ac:dyDescent="0.25">
      <c r="A296" s="32" t="s">
        <v>70</v>
      </c>
      <c r="B296" s="246">
        <v>135.73940112690465</v>
      </c>
      <c r="C296" s="246">
        <v>150.18626165218168</v>
      </c>
      <c r="D296" s="246">
        <v>152.66163285977811</v>
      </c>
      <c r="E296" s="246">
        <v>168.37454242548915</v>
      </c>
      <c r="F296" s="286">
        <f t="shared" si="71"/>
        <v>0.10292638216534455</v>
      </c>
      <c r="G296" s="286">
        <f t="shared" si="69"/>
        <v>1.648200827669033E-2</v>
      </c>
      <c r="H296" s="246">
        <f t="shared" si="72"/>
        <v>15.712909565711044</v>
      </c>
      <c r="I296" s="272">
        <f t="shared" si="70"/>
        <v>2.4753712075964245</v>
      </c>
      <c r="J296" s="273"/>
    </row>
    <row r="297" spans="1:10" x14ac:dyDescent="0.25">
      <c r="A297" s="32" t="s">
        <v>71</v>
      </c>
      <c r="B297" s="251">
        <v>85.863186942399452</v>
      </c>
      <c r="C297" s="251">
        <v>97.515828108782316</v>
      </c>
      <c r="D297" s="251">
        <v>108.55448069265785</v>
      </c>
      <c r="E297" s="251">
        <v>110.0559130674458</v>
      </c>
      <c r="F297" s="286">
        <f t="shared" si="71"/>
        <v>1.3831141425095561E-2</v>
      </c>
      <c r="G297" s="286">
        <f t="shared" si="69"/>
        <v>0.11319857296972891</v>
      </c>
      <c r="H297" s="251">
        <f t="shared" si="72"/>
        <v>1.501432374787953</v>
      </c>
      <c r="I297" s="272">
        <f t="shared" si="70"/>
        <v>11.038652583875532</v>
      </c>
      <c r="J297" s="273"/>
    </row>
    <row r="298" spans="1:10" x14ac:dyDescent="0.25">
      <c r="A298" s="32" t="s">
        <v>72</v>
      </c>
      <c r="B298" s="251">
        <v>49.901787207455605</v>
      </c>
      <c r="C298" s="251">
        <v>57.600290994871564</v>
      </c>
      <c r="D298" s="251">
        <v>67.600294079335725</v>
      </c>
      <c r="E298" s="251">
        <v>71.729766893584753</v>
      </c>
      <c r="F298" s="286">
        <f t="shared" si="71"/>
        <v>6.1086610206202208E-2</v>
      </c>
      <c r="G298" s="286">
        <f t="shared" si="69"/>
        <v>0.17361028758265329</v>
      </c>
      <c r="H298" s="251">
        <f t="shared" si="72"/>
        <v>4.1294728142490271</v>
      </c>
      <c r="I298" s="272">
        <f t="shared" si="70"/>
        <v>10.000003084464161</v>
      </c>
      <c r="J298" s="273"/>
    </row>
    <row r="299" spans="1:10" x14ac:dyDescent="0.25">
      <c r="A299" s="32" t="s">
        <v>73</v>
      </c>
      <c r="B299" s="251">
        <v>31.504232283777458</v>
      </c>
      <c r="C299" s="251">
        <v>41.917837143614548</v>
      </c>
      <c r="D299" s="251">
        <v>31.139119295108678</v>
      </c>
      <c r="E299" s="251">
        <v>45.603762533675997</v>
      </c>
      <c r="F299" s="286">
        <f t="shared" si="71"/>
        <v>0.46451677394869106</v>
      </c>
      <c r="G299" s="286">
        <f t="shared" si="69"/>
        <v>-0.25713916993324215</v>
      </c>
      <c r="H299" s="251">
        <f t="shared" si="72"/>
        <v>14.464643238567319</v>
      </c>
      <c r="I299" s="272">
        <f t="shared" si="70"/>
        <v>-10.77871784850587</v>
      </c>
      <c r="J299" s="273"/>
    </row>
    <row r="300" spans="1:10" x14ac:dyDescent="0.25">
      <c r="A300" s="32" t="s">
        <v>74</v>
      </c>
      <c r="B300" s="260">
        <v>42.774098118229915</v>
      </c>
      <c r="C300" s="260">
        <v>35.081946942545898</v>
      </c>
      <c r="D300" s="260">
        <v>26.762483678926504</v>
      </c>
      <c r="E300" s="260">
        <v>27.176535430338653</v>
      </c>
      <c r="F300" s="286">
        <f t="shared" si="71"/>
        <v>1.5471349983043003E-2</v>
      </c>
      <c r="G300" s="286">
        <f t="shared" si="69"/>
        <v>-0.23714371603275819</v>
      </c>
      <c r="H300" s="260">
        <f t="shared" si="72"/>
        <v>0.41405175141214912</v>
      </c>
      <c r="I300" s="272">
        <f t="shared" si="70"/>
        <v>-8.3194632636193937</v>
      </c>
      <c r="J300" s="273"/>
    </row>
    <row r="301" spans="1:10" x14ac:dyDescent="0.25">
      <c r="A301" s="211" t="s">
        <v>11</v>
      </c>
      <c r="B301" s="241">
        <v>53.649419968162299</v>
      </c>
      <c r="C301" s="241">
        <v>58.614999320862928</v>
      </c>
      <c r="D301" s="241">
        <v>68.613824683747964</v>
      </c>
      <c r="E301" s="241">
        <v>77.530177932496684</v>
      </c>
      <c r="F301" s="242">
        <f t="shared" si="71"/>
        <v>0.12994980661471089</v>
      </c>
      <c r="G301" s="242">
        <f t="shared" si="69"/>
        <v>0.17058475609887336</v>
      </c>
      <c r="H301" s="241">
        <f t="shared" si="72"/>
        <v>8.9163532487487203</v>
      </c>
      <c r="I301" s="293">
        <f t="shared" si="70"/>
        <v>9.9988253628850359</v>
      </c>
      <c r="J301" s="294"/>
    </row>
    <row r="302" spans="1:10" x14ac:dyDescent="0.25">
      <c r="A302" s="31" t="s">
        <v>12</v>
      </c>
      <c r="B302" s="265">
        <v>89.565676500793259</v>
      </c>
      <c r="C302" s="265">
        <v>106.64550626083157</v>
      </c>
      <c r="D302" s="265">
        <v>131.44366151136401</v>
      </c>
      <c r="E302" s="265">
        <v>134.33492581155787</v>
      </c>
      <c r="F302" s="286">
        <f t="shared" si="71"/>
        <v>2.1996224595005609E-2</v>
      </c>
      <c r="G302" s="286">
        <f t="shared" si="69"/>
        <v>0.23252883426594262</v>
      </c>
      <c r="H302" s="265">
        <f t="shared" si="72"/>
        <v>2.8912643001938534</v>
      </c>
      <c r="I302" s="272">
        <f t="shared" si="70"/>
        <v>24.798155250532446</v>
      </c>
      <c r="J302" s="273"/>
    </row>
    <row r="303" spans="1:10" x14ac:dyDescent="0.25">
      <c r="A303" s="32" t="s">
        <v>8</v>
      </c>
      <c r="B303" s="251">
        <v>57.862117463391776</v>
      </c>
      <c r="C303" s="251">
        <v>63.038936895585415</v>
      </c>
      <c r="D303" s="251">
        <v>71.295753051365949</v>
      </c>
      <c r="E303" s="251">
        <v>81.852908903282682</v>
      </c>
      <c r="F303" s="286">
        <f t="shared" si="71"/>
        <v>0.14807552203440077</v>
      </c>
      <c r="G303" s="286">
        <f t="shared" si="69"/>
        <v>0.13097962247454653</v>
      </c>
      <c r="H303" s="251">
        <f t="shared" si="72"/>
        <v>10.557155851916733</v>
      </c>
      <c r="I303" s="272">
        <f t="shared" si="70"/>
        <v>8.256816155780534</v>
      </c>
      <c r="J303" s="273"/>
    </row>
    <row r="304" spans="1:10" x14ac:dyDescent="0.25">
      <c r="A304" s="32" t="s">
        <v>9</v>
      </c>
      <c r="B304" s="251">
        <v>35.553007054259758</v>
      </c>
      <c r="C304" s="251">
        <v>40.258057425253291</v>
      </c>
      <c r="D304" s="251">
        <v>50.329854788655446</v>
      </c>
      <c r="E304" s="251">
        <v>52.714923655753068</v>
      </c>
      <c r="F304" s="286">
        <f t="shared" si="71"/>
        <v>4.7388749224748894E-2</v>
      </c>
      <c r="G304" s="286">
        <f t="shared" si="69"/>
        <v>0.2501809080605133</v>
      </c>
      <c r="H304" s="251">
        <f t="shared" si="72"/>
        <v>2.3850688670976226</v>
      </c>
      <c r="I304" s="272">
        <f t="shared" si="70"/>
        <v>10.071797363402155</v>
      </c>
      <c r="J304" s="273"/>
    </row>
    <row r="305" spans="1:10" x14ac:dyDescent="0.25">
      <c r="A305" s="33" t="s">
        <v>10</v>
      </c>
      <c r="B305" s="274">
        <v>53.386955250957527</v>
      </c>
      <c r="C305" s="274">
        <v>51.491285468207536</v>
      </c>
      <c r="D305" s="274">
        <v>62.933805117050603</v>
      </c>
      <c r="E305" s="274">
        <v>75.534822895661932</v>
      </c>
      <c r="F305" s="297">
        <f t="shared" si="71"/>
        <v>0.20022653572550864</v>
      </c>
      <c r="G305" s="297">
        <f t="shared" si="69"/>
        <v>0.22222245074670099</v>
      </c>
      <c r="H305" s="274">
        <f t="shared" si="72"/>
        <v>12.601017778611329</v>
      </c>
      <c r="I305" s="287">
        <f t="shared" si="70"/>
        <v>11.442519648843067</v>
      </c>
      <c r="J305" s="288"/>
    </row>
    <row r="306" spans="1:10" x14ac:dyDescent="0.25">
      <c r="A306" s="298" t="s">
        <v>13</v>
      </c>
      <c r="B306" s="299"/>
      <c r="C306" s="299"/>
      <c r="D306" s="299"/>
      <c r="E306" s="299"/>
      <c r="F306" s="299"/>
      <c r="G306" s="299"/>
      <c r="H306" s="299"/>
      <c r="I306" s="299"/>
      <c r="J306" s="300"/>
    </row>
    <row r="307" spans="1:10" ht="21" x14ac:dyDescent="0.35">
      <c r="A307" s="207" t="s">
        <v>80</v>
      </c>
      <c r="B307" s="207"/>
      <c r="C307" s="207"/>
      <c r="D307" s="207"/>
      <c r="E307" s="207"/>
      <c r="F307" s="207"/>
      <c r="G307" s="207"/>
      <c r="H307" s="207"/>
      <c r="I307" s="207"/>
      <c r="J307" s="207"/>
    </row>
    <row r="308" spans="1:10" x14ac:dyDescent="0.25">
      <c r="A308" s="64"/>
      <c r="B308" s="11" t="str">
        <f>B$5</f>
        <v>verano (julio-septiembre)</v>
      </c>
      <c r="C308" s="12"/>
      <c r="D308" s="12"/>
      <c r="E308" s="12"/>
      <c r="F308" s="12"/>
      <c r="G308" s="12"/>
      <c r="H308" s="12"/>
      <c r="I308" s="12"/>
      <c r="J308" s="13"/>
    </row>
    <row r="309" spans="1:10" x14ac:dyDescent="0.25">
      <c r="A309" s="14"/>
      <c r="B309" s="15">
        <f>B$6</f>
        <v>2022</v>
      </c>
      <c r="C309" s="15">
        <f>C$6</f>
        <v>2023</v>
      </c>
      <c r="D309" s="15">
        <f>D$6</f>
        <v>2024</v>
      </c>
      <c r="E309" s="15">
        <f>E$6</f>
        <v>2025</v>
      </c>
      <c r="F309" s="15" t="str">
        <f>CONCATENATE("var ",RIGHT(E309,2),"/",RIGHT(D309,2))</f>
        <v>var 25/24</v>
      </c>
      <c r="G309" s="15" t="str">
        <f>CONCATENATE("var ",RIGHT(D309,2),"/",RIGHT(C309,2))</f>
        <v>var 24/23</v>
      </c>
      <c r="H309" s="15" t="str">
        <f>CONCATENATE("dif ",RIGHT(E309,2),"-",RIGHT(C309,2))</f>
        <v>dif 25-23</v>
      </c>
      <c r="I309" s="90" t="str">
        <f>CONCATENATE("dif ",RIGHT(D309,2),"-",RIGHT(C309,2))</f>
        <v>dif 24-23</v>
      </c>
      <c r="J309" s="91"/>
    </row>
    <row r="310" spans="1:10" x14ac:dyDescent="0.25">
      <c r="A310" s="208" t="s">
        <v>48</v>
      </c>
      <c r="B310" s="236">
        <v>81.289463149148943</v>
      </c>
      <c r="C310" s="236">
        <v>90.972156274967432</v>
      </c>
      <c r="D310" s="236">
        <v>100.86368780006329</v>
      </c>
      <c r="E310" s="236">
        <v>106.12520930965238</v>
      </c>
      <c r="F310" s="279">
        <f>E310/D310-1</f>
        <v>5.2164675160586205E-2</v>
      </c>
      <c r="G310" s="279">
        <f t="shared" ref="G310:G320" si="73">D310/C310-1</f>
        <v>0.10873141772300365</v>
      </c>
      <c r="H310" s="236">
        <f>E310-D310</f>
        <v>5.2615215095890875</v>
      </c>
      <c r="I310" s="291">
        <f t="shared" ref="I310:I320" si="74">D310-C310</f>
        <v>9.8915315250958571</v>
      </c>
      <c r="J310" s="292"/>
    </row>
    <row r="311" spans="1:10" x14ac:dyDescent="0.25">
      <c r="A311" s="78" t="s">
        <v>49</v>
      </c>
      <c r="B311" s="282">
        <v>108.37409624003462</v>
      </c>
      <c r="C311" s="282">
        <v>114.58297510138539</v>
      </c>
      <c r="D311" s="282">
        <v>124.19236383541282</v>
      </c>
      <c r="E311" s="282">
        <v>126.78090815255668</v>
      </c>
      <c r="F311" s="301">
        <f t="shared" ref="F311:F320" si="75">E311/D311-1</f>
        <v>2.0843023171491781E-2</v>
      </c>
      <c r="G311" s="301">
        <f t="shared" si="73"/>
        <v>8.3864018415692687E-2</v>
      </c>
      <c r="H311" s="282">
        <f t="shared" ref="H311:H320" si="76">E311-D311</f>
        <v>2.5885443171438567</v>
      </c>
      <c r="I311" s="302">
        <f t="shared" si="74"/>
        <v>9.6093887340274335</v>
      </c>
      <c r="J311" s="303"/>
    </row>
    <row r="312" spans="1:10" x14ac:dyDescent="0.25">
      <c r="A312" s="81" t="s">
        <v>50</v>
      </c>
      <c r="B312" s="251">
        <v>73.430909353562754</v>
      </c>
      <c r="C312" s="251">
        <v>82.13858925882208</v>
      </c>
      <c r="D312" s="251">
        <v>95.627944866441979</v>
      </c>
      <c r="E312" s="251">
        <v>102.82275269844455</v>
      </c>
      <c r="F312" s="286">
        <f t="shared" si="75"/>
        <v>7.5237503452062482E-2</v>
      </c>
      <c r="G312" s="286">
        <f t="shared" si="73"/>
        <v>0.16422677488548509</v>
      </c>
      <c r="H312" s="251">
        <f t="shared" si="76"/>
        <v>7.1948078320025672</v>
      </c>
      <c r="I312" s="295">
        <f t="shared" si="74"/>
        <v>13.489355607619899</v>
      </c>
      <c r="J312" s="296"/>
    </row>
    <row r="313" spans="1:10" x14ac:dyDescent="0.25">
      <c r="A313" s="81" t="s">
        <v>51</v>
      </c>
      <c r="B313" s="251">
        <v>51.464711131161863</v>
      </c>
      <c r="C313" s="251">
        <v>42.582461877356565</v>
      </c>
      <c r="D313" s="251">
        <v>57.49453940821661</v>
      </c>
      <c r="E313" s="251">
        <v>61.697750543539904</v>
      </c>
      <c r="F313" s="286">
        <f t="shared" si="75"/>
        <v>7.310626676178944E-2</v>
      </c>
      <c r="G313" s="286">
        <f t="shared" si="73"/>
        <v>0.35019294031916037</v>
      </c>
      <c r="H313" s="251">
        <f t="shared" si="76"/>
        <v>4.2032111353232935</v>
      </c>
      <c r="I313" s="295">
        <f t="shared" si="74"/>
        <v>14.912077530860046</v>
      </c>
      <c r="J313" s="296"/>
    </row>
    <row r="314" spans="1:10" x14ac:dyDescent="0.25">
      <c r="A314" s="81" t="s">
        <v>52</v>
      </c>
      <c r="B314" s="251">
        <v>45.089487437058843</v>
      </c>
      <c r="C314" s="251">
        <v>53.471676166002318</v>
      </c>
      <c r="D314" s="251">
        <v>62.201015239345573</v>
      </c>
      <c r="E314" s="251">
        <v>69.943915574303446</v>
      </c>
      <c r="F314" s="286">
        <f t="shared" si="75"/>
        <v>0.12448189639933815</v>
      </c>
      <c r="G314" s="286">
        <f t="shared" si="73"/>
        <v>0.16325164459485242</v>
      </c>
      <c r="H314" s="251">
        <f t="shared" si="76"/>
        <v>7.7429003349578736</v>
      </c>
      <c r="I314" s="295">
        <f t="shared" si="74"/>
        <v>8.7293390733432545</v>
      </c>
      <c r="J314" s="296"/>
    </row>
    <row r="315" spans="1:10" x14ac:dyDescent="0.25">
      <c r="A315" s="81" t="s">
        <v>53</v>
      </c>
      <c r="B315" s="251">
        <v>98.954115391412699</v>
      </c>
      <c r="C315" s="251">
        <v>125.96587997640616</v>
      </c>
      <c r="D315" s="251">
        <v>138.86323826623001</v>
      </c>
      <c r="E315" s="251">
        <v>162.72746049653409</v>
      </c>
      <c r="F315" s="286">
        <f t="shared" si="75"/>
        <v>0.17185413885099932</v>
      </c>
      <c r="G315" s="286">
        <f t="shared" si="73"/>
        <v>0.10238771238877997</v>
      </c>
      <c r="H315" s="251">
        <f t="shared" si="76"/>
        <v>23.86422223030408</v>
      </c>
      <c r="I315" s="295">
        <f t="shared" si="74"/>
        <v>12.897358289823856</v>
      </c>
      <c r="J315" s="296"/>
    </row>
    <row r="316" spans="1:10" x14ac:dyDescent="0.25">
      <c r="A316" s="81" t="s">
        <v>54</v>
      </c>
      <c r="B316" s="251">
        <v>44.417881566979524</v>
      </c>
      <c r="C316" s="251">
        <v>52.680360094759649</v>
      </c>
      <c r="D316" s="251">
        <v>52.54954951016046</v>
      </c>
      <c r="E316" s="251">
        <v>61.096375208010343</v>
      </c>
      <c r="F316" s="286">
        <f>E316/D316-1</f>
        <v>0.16264317729683597</v>
      </c>
      <c r="G316" s="286">
        <f t="shared" si="73"/>
        <v>-2.4830996668187E-3</v>
      </c>
      <c r="H316" s="251">
        <f>E316-D316</f>
        <v>8.5468256978498829</v>
      </c>
      <c r="I316" s="295">
        <f t="shared" si="74"/>
        <v>-0.13081058459918893</v>
      </c>
      <c r="J316" s="296"/>
    </row>
    <row r="317" spans="1:10" x14ac:dyDescent="0.25">
      <c r="A317" s="81" t="s">
        <v>55</v>
      </c>
      <c r="B317" s="251">
        <v>53.203966969762334</v>
      </c>
      <c r="C317" s="251">
        <v>52.549721147867331</v>
      </c>
      <c r="D317" s="251">
        <v>53.704263100257187</v>
      </c>
      <c r="E317" s="251">
        <v>62.754741000654576</v>
      </c>
      <c r="F317" s="286">
        <f t="shared" si="75"/>
        <v>0.16852438480538523</v>
      </c>
      <c r="G317" s="286">
        <f t="shared" si="73"/>
        <v>2.1970467724103493E-2</v>
      </c>
      <c r="H317" s="251">
        <f t="shared" si="76"/>
        <v>9.0504779003973894</v>
      </c>
      <c r="I317" s="295">
        <f t="shared" si="74"/>
        <v>1.1545419523898559</v>
      </c>
      <c r="J317" s="296"/>
    </row>
    <row r="318" spans="1:10" x14ac:dyDescent="0.25">
      <c r="A318" s="81" t="s">
        <v>56</v>
      </c>
      <c r="B318" s="251">
        <v>100.23485589130115</v>
      </c>
      <c r="C318" s="251">
        <v>113.7303845299902</v>
      </c>
      <c r="D318" s="251">
        <v>129.18872942373872</v>
      </c>
      <c r="E318" s="251">
        <v>105.43396353144489</v>
      </c>
      <c r="F318" s="286">
        <f t="shared" si="75"/>
        <v>-0.18387645732142976</v>
      </c>
      <c r="G318" s="286">
        <f t="shared" si="73"/>
        <v>0.13592097624247645</v>
      </c>
      <c r="H318" s="251">
        <f t="shared" si="76"/>
        <v>-23.754765892293833</v>
      </c>
      <c r="I318" s="304">
        <f t="shared" si="74"/>
        <v>15.458344893748517</v>
      </c>
      <c r="J318" s="305"/>
    </row>
    <row r="319" spans="1:10" x14ac:dyDescent="0.25">
      <c r="A319" s="81" t="s">
        <v>57</v>
      </c>
      <c r="B319" s="251">
        <v>67.285358464638847</v>
      </c>
      <c r="C319" s="251">
        <v>118.80192426681032</v>
      </c>
      <c r="D319" s="251">
        <v>115.43629265475114</v>
      </c>
      <c r="E319" s="251">
        <v>158.54432563630385</v>
      </c>
      <c r="F319" s="286">
        <f t="shared" si="75"/>
        <v>0.3734357019804937</v>
      </c>
      <c r="G319" s="286">
        <f t="shared" si="73"/>
        <v>-2.83297735523248E-2</v>
      </c>
      <c r="H319" s="251">
        <f t="shared" si="76"/>
        <v>43.108032981552711</v>
      </c>
      <c r="I319" s="295">
        <f t="shared" si="74"/>
        <v>-3.3656316120591754</v>
      </c>
      <c r="J319" s="296"/>
    </row>
    <row r="320" spans="1:10" x14ac:dyDescent="0.25">
      <c r="A320" s="81" t="s">
        <v>78</v>
      </c>
      <c r="B320" s="274">
        <v>37.735396368750827</v>
      </c>
      <c r="C320" s="274">
        <v>46.23911639627083</v>
      </c>
      <c r="D320" s="274">
        <v>45.738653254661202</v>
      </c>
      <c r="E320" s="274">
        <v>47.004275854218228</v>
      </c>
      <c r="F320" s="286">
        <f t="shared" si="75"/>
        <v>2.7670744753028886E-2</v>
      </c>
      <c r="G320" s="286">
        <f t="shared" si="73"/>
        <v>-1.0823371651842217E-2</v>
      </c>
      <c r="H320" s="274">
        <f t="shared" si="76"/>
        <v>1.2656225995570267</v>
      </c>
      <c r="I320" s="295">
        <f t="shared" si="74"/>
        <v>-0.50046314160962879</v>
      </c>
      <c r="J320" s="296"/>
    </row>
    <row r="321" spans="1:10" x14ac:dyDescent="0.25">
      <c r="A321" s="36" t="s">
        <v>13</v>
      </c>
      <c r="B321" s="37"/>
      <c r="C321" s="37"/>
      <c r="D321" s="37"/>
      <c r="E321" s="37"/>
      <c r="F321" s="37"/>
      <c r="G321" s="37"/>
      <c r="H321" s="37"/>
      <c r="I321" s="37"/>
      <c r="J321" s="38"/>
    </row>
    <row r="322" spans="1:10" ht="23.25" x14ac:dyDescent="0.35">
      <c r="A322" s="306" t="s">
        <v>81</v>
      </c>
      <c r="B322" s="306"/>
      <c r="C322" s="306"/>
      <c r="D322" s="306"/>
      <c r="E322" s="306"/>
      <c r="F322" s="306"/>
      <c r="G322" s="306"/>
      <c r="H322" s="306"/>
      <c r="I322" s="306"/>
      <c r="J322" s="306"/>
    </row>
    <row r="323" spans="1:10" ht="21" x14ac:dyDescent="0.35">
      <c r="A323" s="307" t="s">
        <v>82</v>
      </c>
      <c r="B323" s="307"/>
      <c r="C323" s="307"/>
      <c r="D323" s="307"/>
      <c r="E323" s="307"/>
      <c r="F323" s="307"/>
      <c r="G323" s="307"/>
      <c r="H323" s="307"/>
      <c r="I323" s="307"/>
      <c r="J323" s="307"/>
    </row>
    <row r="324" spans="1:10" x14ac:dyDescent="0.25">
      <c r="A324" s="64"/>
      <c r="B324" s="11" t="s">
        <v>120</v>
      </c>
      <c r="C324" s="12"/>
      <c r="D324" s="12"/>
      <c r="E324" s="12"/>
      <c r="F324" s="12"/>
      <c r="G324" s="12"/>
      <c r="H324" s="12"/>
      <c r="I324" s="12"/>
      <c r="J324" s="13"/>
    </row>
    <row r="325" spans="1:10" x14ac:dyDescent="0.25">
      <c r="A325" s="14"/>
      <c r="B325" s="308">
        <f>B$6</f>
        <v>2022</v>
      </c>
      <c r="C325" s="308">
        <f>C$6</f>
        <v>2023</v>
      </c>
      <c r="D325" s="308">
        <f>D$6</f>
        <v>2024</v>
      </c>
      <c r="E325" s="308">
        <f>E$6</f>
        <v>2025</v>
      </c>
      <c r="F325" s="308" t="str">
        <f>CONCATENATE("var ",RIGHT(E325,2),"/",RIGHT(D325,2))</f>
        <v>var 25/24</v>
      </c>
      <c r="G325" s="15" t="str">
        <f>CONCATENATE("var ",RIGHT(D325,2),"/",RIGHT(C325,2))</f>
        <v>var 24/23</v>
      </c>
      <c r="H325" s="308" t="str">
        <f>CONCATENATE("dif ",RIGHT(E325,2),"-",RIGHT(D325,2))</f>
        <v>dif 25-24</v>
      </c>
      <c r="I325" s="15" t="str">
        <f>CONCATENATE("dif ",RIGHT(D325,2),"-",RIGHT(C325,2))</f>
        <v>dif 24-23</v>
      </c>
      <c r="J325" s="309" t="str">
        <f>CONCATENATE("cuota ",RIGHT(E325,2))</f>
        <v>cuota 25</v>
      </c>
    </row>
    <row r="326" spans="1:10" x14ac:dyDescent="0.25">
      <c r="A326" s="310" t="s">
        <v>4</v>
      </c>
      <c r="B326" s="313">
        <v>294.33333333333331</v>
      </c>
      <c r="C326" s="313">
        <v>304.33333333333331</v>
      </c>
      <c r="D326" s="313">
        <v>320</v>
      </c>
      <c r="E326" s="313">
        <v>323.33333333333331</v>
      </c>
      <c r="F326" s="311">
        <f t="shared" ref="F326:F337" si="77">E326/D326-1</f>
        <v>1.0416666666666519E-2</v>
      </c>
      <c r="G326" s="311">
        <f t="shared" ref="G326:G337" si="78">D326/C326-1</f>
        <v>5.1478641840087658E-2</v>
      </c>
      <c r="H326" s="312">
        <f t="shared" ref="H326:H337" si="79">E326-D326</f>
        <v>3.3333333333333144</v>
      </c>
      <c r="I326" s="312">
        <f t="shared" ref="I326:I337" si="80">D326-C326</f>
        <v>15.666666666666686</v>
      </c>
      <c r="J326" s="311">
        <f>E326/$E$326</f>
        <v>1</v>
      </c>
    </row>
    <row r="327" spans="1:10" x14ac:dyDescent="0.25">
      <c r="A327" s="314" t="s">
        <v>5</v>
      </c>
      <c r="B327" s="317">
        <v>193.66666666666666</v>
      </c>
      <c r="C327" s="317">
        <v>196</v>
      </c>
      <c r="D327" s="317">
        <v>208.66666666666666</v>
      </c>
      <c r="E327" s="317">
        <v>210.33333333333334</v>
      </c>
      <c r="F327" s="315">
        <f t="shared" si="77"/>
        <v>7.9872204472843933E-3</v>
      </c>
      <c r="G327" s="315">
        <f t="shared" si="78"/>
        <v>6.4625850340136015E-2</v>
      </c>
      <c r="H327" s="316">
        <f t="shared" si="79"/>
        <v>1.6666666666666856</v>
      </c>
      <c r="I327" s="316">
        <f t="shared" si="80"/>
        <v>12.666666666666657</v>
      </c>
      <c r="J327" s="315">
        <f t="shared" ref="J327:J337" si="81">E327/$E$326</f>
        <v>0.65051546391752579</v>
      </c>
    </row>
    <row r="328" spans="1:10" x14ac:dyDescent="0.25">
      <c r="A328" s="318" t="s">
        <v>6</v>
      </c>
      <c r="B328" s="321">
        <v>29</v>
      </c>
      <c r="C328" s="321">
        <v>28</v>
      </c>
      <c r="D328" s="321">
        <v>31</v>
      </c>
      <c r="E328" s="321">
        <v>30.333333333333332</v>
      </c>
      <c r="F328" s="319">
        <f t="shared" si="77"/>
        <v>-2.1505376344086113E-2</v>
      </c>
      <c r="G328" s="319">
        <f t="shared" si="78"/>
        <v>0.10714285714285721</v>
      </c>
      <c r="H328" s="320">
        <f t="shared" si="79"/>
        <v>-0.66666666666666785</v>
      </c>
      <c r="I328" s="320">
        <f t="shared" si="80"/>
        <v>3</v>
      </c>
      <c r="J328" s="319">
        <f t="shared" si="81"/>
        <v>9.3814432989690721E-2</v>
      </c>
    </row>
    <row r="329" spans="1:10" x14ac:dyDescent="0.25">
      <c r="A329" s="32" t="s">
        <v>7</v>
      </c>
      <c r="B329" s="323">
        <v>99.333333333333329</v>
      </c>
      <c r="C329" s="323">
        <v>104</v>
      </c>
      <c r="D329" s="323">
        <v>104.66666666666667</v>
      </c>
      <c r="E329" s="323">
        <v>105.66666666666667</v>
      </c>
      <c r="F329" s="270">
        <f t="shared" si="77"/>
        <v>9.5541401273886439E-3</v>
      </c>
      <c r="G329" s="270">
        <f t="shared" si="78"/>
        <v>6.4102564102563875E-3</v>
      </c>
      <c r="H329" s="322">
        <f t="shared" si="79"/>
        <v>1</v>
      </c>
      <c r="I329" s="322">
        <f t="shared" si="80"/>
        <v>0.6666666666666714</v>
      </c>
      <c r="J329" s="270">
        <f t="shared" si="81"/>
        <v>0.32680412371134027</v>
      </c>
    </row>
    <row r="330" spans="1:10" x14ac:dyDescent="0.25">
      <c r="A330" s="32" t="s">
        <v>8</v>
      </c>
      <c r="B330" s="323">
        <v>43</v>
      </c>
      <c r="C330" s="323">
        <v>41.333333333333336</v>
      </c>
      <c r="D330" s="323">
        <v>42.666666666666664</v>
      </c>
      <c r="E330" s="323">
        <v>42</v>
      </c>
      <c r="F330" s="270">
        <f t="shared" si="77"/>
        <v>-1.5625E-2</v>
      </c>
      <c r="G330" s="270">
        <f t="shared" si="78"/>
        <v>3.2258064516129004E-2</v>
      </c>
      <c r="H330" s="322">
        <f t="shared" si="79"/>
        <v>-0.6666666666666643</v>
      </c>
      <c r="I330" s="322">
        <f t="shared" si="80"/>
        <v>1.3333333333333286</v>
      </c>
      <c r="J330" s="270">
        <f t="shared" si="81"/>
        <v>0.12989690721649486</v>
      </c>
    </row>
    <row r="331" spans="1:10" x14ac:dyDescent="0.25">
      <c r="A331" s="32" t="s">
        <v>9</v>
      </c>
      <c r="B331" s="323">
        <v>12.333333333333334</v>
      </c>
      <c r="C331" s="323">
        <v>11.666666666666666</v>
      </c>
      <c r="D331" s="323">
        <v>14.666666666666666</v>
      </c>
      <c r="E331" s="323">
        <v>15.666666666666666</v>
      </c>
      <c r="F331" s="270">
        <f t="shared" si="77"/>
        <v>6.8181818181818121E-2</v>
      </c>
      <c r="G331" s="270">
        <f t="shared" si="78"/>
        <v>0.25714285714285712</v>
      </c>
      <c r="H331" s="322">
        <f t="shared" si="79"/>
        <v>1</v>
      </c>
      <c r="I331" s="322">
        <f t="shared" si="80"/>
        <v>3</v>
      </c>
      <c r="J331" s="270">
        <f t="shared" si="81"/>
        <v>4.8453608247422682E-2</v>
      </c>
    </row>
    <row r="332" spans="1:10" x14ac:dyDescent="0.25">
      <c r="A332" s="324" t="s">
        <v>10</v>
      </c>
      <c r="B332" s="327">
        <v>10</v>
      </c>
      <c r="C332" s="327">
        <v>11</v>
      </c>
      <c r="D332" s="327">
        <v>15.666666666666666</v>
      </c>
      <c r="E332" s="327">
        <v>16.666666666666668</v>
      </c>
      <c r="F332" s="325">
        <f t="shared" si="77"/>
        <v>6.3829787234042756E-2</v>
      </c>
      <c r="G332" s="325">
        <f t="shared" si="78"/>
        <v>0.42424242424242409</v>
      </c>
      <c r="H332" s="326">
        <f t="shared" si="79"/>
        <v>1.0000000000000018</v>
      </c>
      <c r="I332" s="326">
        <f t="shared" si="80"/>
        <v>4.6666666666666661</v>
      </c>
      <c r="J332" s="325">
        <f t="shared" si="81"/>
        <v>5.1546391752577324E-2</v>
      </c>
    </row>
    <row r="333" spans="1:10" x14ac:dyDescent="0.25">
      <c r="A333" s="328" t="s">
        <v>11</v>
      </c>
      <c r="B333" s="317">
        <v>100.66666666666667</v>
      </c>
      <c r="C333" s="317">
        <v>108.33333333333333</v>
      </c>
      <c r="D333" s="317">
        <v>111.33333333333333</v>
      </c>
      <c r="E333" s="317">
        <v>113</v>
      </c>
      <c r="F333" s="315">
        <f t="shared" si="77"/>
        <v>1.4970059880239583E-2</v>
      </c>
      <c r="G333" s="315">
        <f t="shared" si="78"/>
        <v>2.7692307692307683E-2</v>
      </c>
      <c r="H333" s="316">
        <f t="shared" si="79"/>
        <v>1.6666666666666714</v>
      </c>
      <c r="I333" s="316">
        <f t="shared" si="80"/>
        <v>3</v>
      </c>
      <c r="J333" s="315">
        <f t="shared" si="81"/>
        <v>0.34948453608247426</v>
      </c>
    </row>
    <row r="334" spans="1:10" x14ac:dyDescent="0.25">
      <c r="A334" s="318" t="s">
        <v>12</v>
      </c>
      <c r="B334" s="323">
        <v>5</v>
      </c>
      <c r="C334" s="323">
        <v>5</v>
      </c>
      <c r="D334" s="321">
        <v>5</v>
      </c>
      <c r="E334" s="321">
        <v>6</v>
      </c>
      <c r="F334" s="319">
        <f t="shared" si="77"/>
        <v>0.19999999999999996</v>
      </c>
      <c r="G334" s="319">
        <f t="shared" si="78"/>
        <v>0</v>
      </c>
      <c r="H334" s="320">
        <f t="shared" si="79"/>
        <v>1</v>
      </c>
      <c r="I334" s="320">
        <f t="shared" si="80"/>
        <v>0</v>
      </c>
      <c r="J334" s="319">
        <f t="shared" si="81"/>
        <v>1.8556701030927835E-2</v>
      </c>
    </row>
    <row r="335" spans="1:10" x14ac:dyDescent="0.25">
      <c r="A335" s="32" t="s">
        <v>8</v>
      </c>
      <c r="B335" s="323">
        <v>50.666666666666664</v>
      </c>
      <c r="C335" s="323">
        <v>53</v>
      </c>
      <c r="D335" s="323">
        <v>54</v>
      </c>
      <c r="E335" s="323">
        <v>54.666666666666664</v>
      </c>
      <c r="F335" s="270">
        <f t="shared" si="77"/>
        <v>1.2345679012345734E-2</v>
      </c>
      <c r="G335" s="270">
        <f t="shared" si="78"/>
        <v>1.8867924528301883E-2</v>
      </c>
      <c r="H335" s="322">
        <f t="shared" si="79"/>
        <v>0.6666666666666643</v>
      </c>
      <c r="I335" s="322">
        <f t="shared" si="80"/>
        <v>1</v>
      </c>
      <c r="J335" s="270">
        <f t="shared" si="81"/>
        <v>0.16907216494845362</v>
      </c>
    </row>
    <row r="336" spans="1:10" x14ac:dyDescent="0.25">
      <c r="A336" s="32" t="s">
        <v>9</v>
      </c>
      <c r="B336" s="323">
        <v>29</v>
      </c>
      <c r="C336" s="323">
        <v>32</v>
      </c>
      <c r="D336" s="323">
        <v>31</v>
      </c>
      <c r="E336" s="323">
        <v>30.333333333333332</v>
      </c>
      <c r="F336" s="270">
        <f t="shared" si="77"/>
        <v>-2.1505376344086113E-2</v>
      </c>
      <c r="G336" s="270">
        <f t="shared" si="78"/>
        <v>-3.125E-2</v>
      </c>
      <c r="H336" s="322">
        <f t="shared" si="79"/>
        <v>-0.66666666666666785</v>
      </c>
      <c r="I336" s="322">
        <f t="shared" si="80"/>
        <v>-1</v>
      </c>
      <c r="J336" s="270">
        <f t="shared" si="81"/>
        <v>9.3814432989690721E-2</v>
      </c>
    </row>
    <row r="337" spans="1:10" x14ac:dyDescent="0.25">
      <c r="A337" s="329" t="s">
        <v>10</v>
      </c>
      <c r="B337" s="327">
        <v>16</v>
      </c>
      <c r="C337" s="327">
        <v>18.333333333333332</v>
      </c>
      <c r="D337" s="327">
        <v>21.333333333333332</v>
      </c>
      <c r="E337" s="327">
        <v>22</v>
      </c>
      <c r="F337" s="330">
        <f t="shared" si="77"/>
        <v>3.125E-2</v>
      </c>
      <c r="G337" s="330">
        <f t="shared" si="78"/>
        <v>0.16363636363636358</v>
      </c>
      <c r="H337" s="331">
        <f t="shared" si="79"/>
        <v>0.66666666666666785</v>
      </c>
      <c r="I337" s="331">
        <f t="shared" si="80"/>
        <v>3</v>
      </c>
      <c r="J337" s="330">
        <f t="shared" si="81"/>
        <v>6.804123711340207E-2</v>
      </c>
    </row>
    <row r="338" spans="1:10" ht="21" x14ac:dyDescent="0.35">
      <c r="A338" s="332" t="s">
        <v>83</v>
      </c>
      <c r="B338" s="332"/>
      <c r="C338" s="332"/>
      <c r="D338" s="332"/>
      <c r="E338" s="332"/>
      <c r="F338" s="332"/>
      <c r="G338" s="332"/>
      <c r="H338" s="332"/>
      <c r="I338" s="332"/>
      <c r="J338" s="332"/>
    </row>
    <row r="339" spans="1:10" x14ac:dyDescent="0.25">
      <c r="A339" s="64"/>
      <c r="B339" s="11" t="str">
        <f>$B$324</f>
        <v>verano (julio-septiembre) (promedio del periodo acumulado)</v>
      </c>
      <c r="C339" s="12"/>
      <c r="D339" s="12"/>
      <c r="E339" s="12"/>
      <c r="F339" s="12"/>
      <c r="G339" s="12"/>
      <c r="H339" s="12"/>
      <c r="I339" s="12"/>
      <c r="J339" s="13"/>
    </row>
    <row r="340" spans="1:10" x14ac:dyDescent="0.25">
      <c r="A340" s="14"/>
      <c r="B340" s="308">
        <f>B$6</f>
        <v>2022</v>
      </c>
      <c r="C340" s="308">
        <f>C$6</f>
        <v>2023</v>
      </c>
      <c r="D340" s="308">
        <f>D$6</f>
        <v>2024</v>
      </c>
      <c r="E340" s="308">
        <f>E$6</f>
        <v>2025</v>
      </c>
      <c r="F340" s="308" t="str">
        <f>CONCATENATE("var ",RIGHT(E340,2),"/",RIGHT(D340,2))</f>
        <v>var 25/24</v>
      </c>
      <c r="G340" s="15" t="str">
        <f>CONCATENATE("var ",RIGHT(D340,2),"/",RIGHT(C340,2))</f>
        <v>var 24/23</v>
      </c>
      <c r="H340" s="308" t="str">
        <f>CONCATENATE("dif ",RIGHT(E340,2),"-",RIGHT(D340,2))</f>
        <v>dif 25-24</v>
      </c>
      <c r="I340" s="15" t="str">
        <f>CONCATENATE("dif ",RIGHT(D340,2),"-",RIGHT(C340,2))</f>
        <v>dif 24-23</v>
      </c>
      <c r="J340" s="308" t="str">
        <f>CONCATENATE("cuota ",RIGHT(E340,2))</f>
        <v>cuota 25</v>
      </c>
    </row>
    <row r="341" spans="1:10" x14ac:dyDescent="0.25">
      <c r="A341" s="310" t="s">
        <v>48</v>
      </c>
      <c r="B341" s="313">
        <v>294.33333333333331</v>
      </c>
      <c r="C341" s="313">
        <v>304.33333333333331</v>
      </c>
      <c r="D341" s="313">
        <v>320</v>
      </c>
      <c r="E341" s="313">
        <v>323.33333333333331</v>
      </c>
      <c r="F341" s="311">
        <f t="shared" ref="F341:F351" si="82">E341/D341-1</f>
        <v>1.0416666666666519E-2</v>
      </c>
      <c r="G341" s="311">
        <f t="shared" ref="G341:G351" si="83">D341/C341-1</f>
        <v>5.1478641840087658E-2</v>
      </c>
      <c r="H341" s="312">
        <f t="shared" ref="H341:H351" si="84">E341-D341</f>
        <v>3.3333333333333144</v>
      </c>
      <c r="I341" s="312">
        <f t="shared" ref="I341:I351" si="85">D341-C341</f>
        <v>15.666666666666686</v>
      </c>
      <c r="J341" s="311">
        <f>E341/$E$341</f>
        <v>1</v>
      </c>
    </row>
    <row r="342" spans="1:10" x14ac:dyDescent="0.25">
      <c r="A342" s="78" t="s">
        <v>49</v>
      </c>
      <c r="B342" s="323">
        <v>84</v>
      </c>
      <c r="C342" s="323">
        <v>88.666666666666671</v>
      </c>
      <c r="D342" s="321">
        <v>94</v>
      </c>
      <c r="E342" s="323">
        <v>92.333333333333329</v>
      </c>
      <c r="F342" s="270">
        <f t="shared" si="82"/>
        <v>-1.773049645390079E-2</v>
      </c>
      <c r="G342" s="270">
        <f t="shared" si="83"/>
        <v>6.0150375939849621E-2</v>
      </c>
      <c r="H342" s="322">
        <f t="shared" si="84"/>
        <v>-1.6666666666666714</v>
      </c>
      <c r="I342" s="322">
        <f t="shared" si="85"/>
        <v>5.3333333333333286</v>
      </c>
      <c r="J342" s="270">
        <f t="shared" ref="J342:J351" si="86">E342/$E$341</f>
        <v>0.28556701030927834</v>
      </c>
    </row>
    <row r="343" spans="1:10" x14ac:dyDescent="0.25">
      <c r="A343" s="81" t="s">
        <v>50</v>
      </c>
      <c r="B343" s="323">
        <v>78</v>
      </c>
      <c r="C343" s="323">
        <v>79.333333333333329</v>
      </c>
      <c r="D343" s="323">
        <v>81</v>
      </c>
      <c r="E343" s="323">
        <v>80</v>
      </c>
      <c r="F343" s="270">
        <f t="shared" si="82"/>
        <v>-1.2345679012345734E-2</v>
      </c>
      <c r="G343" s="270">
        <f t="shared" si="83"/>
        <v>2.1008403361344685E-2</v>
      </c>
      <c r="H343" s="322">
        <f t="shared" si="84"/>
        <v>-1</v>
      </c>
      <c r="I343" s="322">
        <f t="shared" si="85"/>
        <v>1.6666666666666714</v>
      </c>
      <c r="J343" s="270">
        <f t="shared" si="86"/>
        <v>0.24742268041237114</v>
      </c>
    </row>
    <row r="344" spans="1:10" x14ac:dyDescent="0.25">
      <c r="A344" s="81" t="s">
        <v>52</v>
      </c>
      <c r="B344" s="323">
        <v>59.666666666666664</v>
      </c>
      <c r="C344" s="323">
        <v>62</v>
      </c>
      <c r="D344" s="323">
        <v>64</v>
      </c>
      <c r="E344" s="323">
        <v>66</v>
      </c>
      <c r="F344" s="270">
        <f t="shared" si="82"/>
        <v>3.125E-2</v>
      </c>
      <c r="G344" s="270">
        <f t="shared" si="83"/>
        <v>3.2258064516129004E-2</v>
      </c>
      <c r="H344" s="322">
        <f t="shared" si="84"/>
        <v>2</v>
      </c>
      <c r="I344" s="322">
        <f t="shared" si="85"/>
        <v>2</v>
      </c>
      <c r="J344" s="270">
        <f t="shared" si="86"/>
        <v>0.20412371134020621</v>
      </c>
    </row>
    <row r="345" spans="1:10" x14ac:dyDescent="0.25">
      <c r="A345" s="81" t="s">
        <v>53</v>
      </c>
      <c r="B345" s="323">
        <v>11.666666666666666</v>
      </c>
      <c r="C345" s="323">
        <v>12</v>
      </c>
      <c r="D345" s="323">
        <v>12</v>
      </c>
      <c r="E345" s="323">
        <v>12.666666666666666</v>
      </c>
      <c r="F345" s="270">
        <f t="shared" si="82"/>
        <v>5.555555555555558E-2</v>
      </c>
      <c r="G345" s="270">
        <f t="shared" si="83"/>
        <v>0</v>
      </c>
      <c r="H345" s="322">
        <f t="shared" si="84"/>
        <v>0.66666666666666607</v>
      </c>
      <c r="I345" s="322">
        <f t="shared" si="85"/>
        <v>0</v>
      </c>
      <c r="J345" s="270">
        <f t="shared" si="86"/>
        <v>3.9175257731958762E-2</v>
      </c>
    </row>
    <row r="346" spans="1:10" x14ac:dyDescent="0.25">
      <c r="A346" s="81" t="s">
        <v>54</v>
      </c>
      <c r="B346" s="323">
        <v>16.666666666666668</v>
      </c>
      <c r="C346" s="323">
        <v>17.666666666666668</v>
      </c>
      <c r="D346" s="323">
        <v>19</v>
      </c>
      <c r="E346" s="323">
        <v>19.666666666666668</v>
      </c>
      <c r="F346" s="270">
        <f t="shared" si="82"/>
        <v>3.5087719298245723E-2</v>
      </c>
      <c r="G346" s="270">
        <f t="shared" si="83"/>
        <v>7.547169811320753E-2</v>
      </c>
      <c r="H346" s="322">
        <f t="shared" si="84"/>
        <v>0.66666666666666785</v>
      </c>
      <c r="I346" s="322">
        <f t="shared" si="85"/>
        <v>1.3333333333333321</v>
      </c>
      <c r="J346" s="270">
        <f t="shared" si="86"/>
        <v>6.0824742268041243E-2</v>
      </c>
    </row>
    <row r="347" spans="1:10" x14ac:dyDescent="0.25">
      <c r="A347" s="81" t="s">
        <v>55</v>
      </c>
      <c r="B347" s="323">
        <v>5</v>
      </c>
      <c r="C347" s="323">
        <v>4.666666666666667</v>
      </c>
      <c r="D347" s="323">
        <v>6</v>
      </c>
      <c r="E347" s="323">
        <v>6</v>
      </c>
      <c r="F347" s="270">
        <f t="shared" si="82"/>
        <v>0</v>
      </c>
      <c r="G347" s="270">
        <f t="shared" si="83"/>
        <v>0.28571428571428559</v>
      </c>
      <c r="H347" s="322">
        <f t="shared" si="84"/>
        <v>0</v>
      </c>
      <c r="I347" s="322">
        <f t="shared" si="85"/>
        <v>1.333333333333333</v>
      </c>
      <c r="J347" s="270">
        <f t="shared" si="86"/>
        <v>1.8556701030927835E-2</v>
      </c>
    </row>
    <row r="348" spans="1:10" x14ac:dyDescent="0.25">
      <c r="A348" s="81" t="s">
        <v>56</v>
      </c>
      <c r="B348" s="323">
        <v>14</v>
      </c>
      <c r="C348" s="323">
        <v>14</v>
      </c>
      <c r="D348" s="323">
        <v>14</v>
      </c>
      <c r="E348" s="323">
        <v>15</v>
      </c>
      <c r="F348" s="270">
        <f t="shared" si="82"/>
        <v>7.1428571428571397E-2</v>
      </c>
      <c r="G348" s="270">
        <f t="shared" si="83"/>
        <v>0</v>
      </c>
      <c r="H348" s="322">
        <f t="shared" si="84"/>
        <v>1</v>
      </c>
      <c r="I348" s="322">
        <f t="shared" si="85"/>
        <v>0</v>
      </c>
      <c r="J348" s="270">
        <f t="shared" si="86"/>
        <v>4.6391752577319589E-2</v>
      </c>
    </row>
    <row r="349" spans="1:10" x14ac:dyDescent="0.25">
      <c r="A349" s="81" t="s">
        <v>51</v>
      </c>
      <c r="B349" s="323">
        <v>5.333333333333333</v>
      </c>
      <c r="C349" s="323">
        <v>6.666666666666667</v>
      </c>
      <c r="D349" s="323">
        <v>7.333333333333333</v>
      </c>
      <c r="E349" s="323">
        <v>8</v>
      </c>
      <c r="F349" s="270">
        <f t="shared" si="82"/>
        <v>9.090909090909105E-2</v>
      </c>
      <c r="G349" s="270">
        <f t="shared" si="83"/>
        <v>9.9999999999999867E-2</v>
      </c>
      <c r="H349" s="322">
        <f t="shared" si="84"/>
        <v>0.66666666666666696</v>
      </c>
      <c r="I349" s="322">
        <f t="shared" si="85"/>
        <v>0.66666666666666607</v>
      </c>
      <c r="J349" s="270">
        <f t="shared" si="86"/>
        <v>2.4742268041237116E-2</v>
      </c>
    </row>
    <row r="350" spans="1:10" x14ac:dyDescent="0.25">
      <c r="A350" s="82" t="s">
        <v>57</v>
      </c>
      <c r="B350" s="323">
        <v>5</v>
      </c>
      <c r="C350" s="323">
        <v>4</v>
      </c>
      <c r="D350" s="323">
        <v>5</v>
      </c>
      <c r="E350" s="323">
        <v>6</v>
      </c>
      <c r="F350" s="270">
        <f t="shared" si="82"/>
        <v>0.19999999999999996</v>
      </c>
      <c r="G350" s="270">
        <f t="shared" si="83"/>
        <v>0.25</v>
      </c>
      <c r="H350" s="322">
        <f t="shared" si="84"/>
        <v>1</v>
      </c>
      <c r="I350" s="322">
        <f t="shared" si="85"/>
        <v>1</v>
      </c>
      <c r="J350" s="270">
        <f t="shared" si="86"/>
        <v>1.8556701030927835E-2</v>
      </c>
    </row>
    <row r="351" spans="1:10" x14ac:dyDescent="0.25">
      <c r="A351" s="83" t="s">
        <v>58</v>
      </c>
      <c r="B351" s="323">
        <v>15</v>
      </c>
      <c r="C351" s="323">
        <v>15.333333333333334</v>
      </c>
      <c r="D351" s="323">
        <v>17.666666666666668</v>
      </c>
      <c r="E351" s="323">
        <v>17.666666666666668</v>
      </c>
      <c r="F351" s="270">
        <f t="shared" si="82"/>
        <v>0</v>
      </c>
      <c r="G351" s="270">
        <f t="shared" si="83"/>
        <v>0.15217391304347827</v>
      </c>
      <c r="H351" s="322">
        <f t="shared" si="84"/>
        <v>0</v>
      </c>
      <c r="I351" s="322">
        <f t="shared" si="85"/>
        <v>2.3333333333333339</v>
      </c>
      <c r="J351" s="270">
        <f t="shared" si="86"/>
        <v>5.4639175257731966E-2</v>
      </c>
    </row>
    <row r="352" spans="1:10" ht="21" x14ac:dyDescent="0.35">
      <c r="A352" s="332" t="s">
        <v>84</v>
      </c>
      <c r="B352" s="332"/>
      <c r="C352" s="332"/>
      <c r="D352" s="332"/>
      <c r="E352" s="332"/>
      <c r="F352" s="332"/>
      <c r="G352" s="332"/>
      <c r="H352" s="332"/>
      <c r="I352" s="332"/>
      <c r="J352" s="332"/>
    </row>
    <row r="353" spans="1:10" x14ac:dyDescent="0.25">
      <c r="A353" s="64"/>
      <c r="B353" s="11" t="str">
        <f>$B$324</f>
        <v>verano (julio-septiembre) (promedio del periodo acumulado)</v>
      </c>
      <c r="C353" s="12"/>
      <c r="D353" s="12"/>
      <c r="E353" s="12"/>
      <c r="F353" s="12"/>
      <c r="G353" s="12"/>
      <c r="H353" s="12"/>
      <c r="I353" s="12"/>
      <c r="J353" s="13"/>
    </row>
    <row r="354" spans="1:10" x14ac:dyDescent="0.25">
      <c r="A354" s="14"/>
      <c r="B354" s="308">
        <f>B$6</f>
        <v>2022</v>
      </c>
      <c r="C354" s="308">
        <f>C$6</f>
        <v>2023</v>
      </c>
      <c r="D354" s="308">
        <f>D$6</f>
        <v>2024</v>
      </c>
      <c r="E354" s="308">
        <f>E$6</f>
        <v>2025</v>
      </c>
      <c r="F354" s="308" t="str">
        <f>CONCATENATE("var ",RIGHT(E354,2),"/",RIGHT(D354,2))</f>
        <v>var 25/24</v>
      </c>
      <c r="G354" s="15" t="str">
        <f>CONCATENATE("var ",RIGHT(D354,2),"/",RIGHT(C354,2))</f>
        <v>var 24/23</v>
      </c>
      <c r="H354" s="308" t="str">
        <f>CONCATENATE("dif ",RIGHT(E354,2),"-",RIGHT(D354,2))</f>
        <v>dif 25-24</v>
      </c>
      <c r="I354" s="15" t="str">
        <f>CONCATENATE("dif ",RIGHT(D354,2),"-",RIGHT(C354,2))</f>
        <v>dif 24-23</v>
      </c>
      <c r="J354" s="308" t="str">
        <f>CONCATENATE("cuota ",RIGHT(E354,2))</f>
        <v>cuota 25</v>
      </c>
    </row>
    <row r="355" spans="1:10" x14ac:dyDescent="0.25">
      <c r="A355" s="310" t="s">
        <v>4</v>
      </c>
      <c r="B355" s="333">
        <v>124554.66666666667</v>
      </c>
      <c r="C355" s="333">
        <v>124999.66666666667</v>
      </c>
      <c r="D355" s="333">
        <v>127453.66666666667</v>
      </c>
      <c r="E355" s="333">
        <v>125154.66666666667</v>
      </c>
      <c r="F355" s="311">
        <f t="shared" ref="F355:F366" si="87">E355/D355-1</f>
        <v>-1.8037927508297136E-2</v>
      </c>
      <c r="G355" s="311">
        <f t="shared" ref="G355:G366" si="88">D355/C355-1</f>
        <v>1.9632052352139606E-2</v>
      </c>
      <c r="H355" s="334">
        <f t="shared" ref="H355:H366" si="89">E355-D355</f>
        <v>-2299</v>
      </c>
      <c r="I355" s="334">
        <f t="shared" ref="I355:I366" si="90">D355-C355</f>
        <v>2454</v>
      </c>
      <c r="J355" s="311">
        <f>E355/$E$355</f>
        <v>1</v>
      </c>
    </row>
    <row r="356" spans="1:10" x14ac:dyDescent="0.25">
      <c r="A356" s="314" t="s">
        <v>5</v>
      </c>
      <c r="B356" s="335">
        <v>89613.666666666672</v>
      </c>
      <c r="C356" s="335">
        <v>88971</v>
      </c>
      <c r="D356" s="335">
        <v>91824.333333333328</v>
      </c>
      <c r="E356" s="335">
        <v>89136.666666666672</v>
      </c>
      <c r="F356" s="315">
        <f t="shared" si="87"/>
        <v>-2.9269656191350801E-2</v>
      </c>
      <c r="G356" s="315">
        <f t="shared" si="88"/>
        <v>3.2070374991101991E-2</v>
      </c>
      <c r="H356" s="336">
        <f t="shared" si="89"/>
        <v>-2687.666666666657</v>
      </c>
      <c r="I356" s="336">
        <f t="shared" si="90"/>
        <v>2853.3333333333285</v>
      </c>
      <c r="J356" s="315">
        <f t="shared" ref="J356:J366" si="91">E356/$E$355</f>
        <v>0.71221208957449988</v>
      </c>
    </row>
    <row r="357" spans="1:10" x14ac:dyDescent="0.25">
      <c r="A357" s="318" t="s">
        <v>6</v>
      </c>
      <c r="B357" s="337">
        <v>17562.666666666668</v>
      </c>
      <c r="C357" s="337">
        <v>16767.333333333332</v>
      </c>
      <c r="D357" s="337">
        <v>18590</v>
      </c>
      <c r="E357" s="337">
        <v>17793.333333333332</v>
      </c>
      <c r="F357" s="319">
        <f t="shared" si="87"/>
        <v>-4.2854581316119855E-2</v>
      </c>
      <c r="G357" s="319">
        <f t="shared" si="88"/>
        <v>0.10870343127509852</v>
      </c>
      <c r="H357" s="338">
        <f t="shared" si="89"/>
        <v>-796.66666666666788</v>
      </c>
      <c r="I357" s="338">
        <f t="shared" si="90"/>
        <v>1822.6666666666679</v>
      </c>
      <c r="J357" s="319">
        <f t="shared" si="91"/>
        <v>0.14217075405365093</v>
      </c>
    </row>
    <row r="358" spans="1:10" x14ac:dyDescent="0.25">
      <c r="A358" s="32" t="s">
        <v>7</v>
      </c>
      <c r="B358" s="339">
        <v>53910</v>
      </c>
      <c r="C358" s="339">
        <v>56432.666666666664</v>
      </c>
      <c r="D358" s="339">
        <v>56762.333333333336</v>
      </c>
      <c r="E358" s="339">
        <v>55626</v>
      </c>
      <c r="F358" s="270">
        <f t="shared" si="87"/>
        <v>-2.001914415075734E-2</v>
      </c>
      <c r="G358" s="270">
        <f t="shared" si="88"/>
        <v>5.8417701331381355E-3</v>
      </c>
      <c r="H358" s="340">
        <f t="shared" si="89"/>
        <v>-1136.3333333333358</v>
      </c>
      <c r="I358" s="340">
        <f t="shared" si="90"/>
        <v>329.66666666667152</v>
      </c>
      <c r="J358" s="270">
        <f t="shared" si="91"/>
        <v>0.44445805723052006</v>
      </c>
    </row>
    <row r="359" spans="1:10" x14ac:dyDescent="0.25">
      <c r="A359" s="32" t="s">
        <v>8</v>
      </c>
      <c r="B359" s="339">
        <v>15486.333333333334</v>
      </c>
      <c r="C359" s="339">
        <v>13214.333333333334</v>
      </c>
      <c r="D359" s="339">
        <v>13714.333333333334</v>
      </c>
      <c r="E359" s="339">
        <v>12851.333333333334</v>
      </c>
      <c r="F359" s="270">
        <f t="shared" si="87"/>
        <v>-6.2926864837274832E-2</v>
      </c>
      <c r="G359" s="270">
        <f t="shared" si="88"/>
        <v>3.7837701485760489E-2</v>
      </c>
      <c r="H359" s="340">
        <f t="shared" si="89"/>
        <v>-863</v>
      </c>
      <c r="I359" s="340">
        <f t="shared" si="90"/>
        <v>500</v>
      </c>
      <c r="J359" s="270">
        <f t="shared" si="91"/>
        <v>0.10268361280975007</v>
      </c>
    </row>
    <row r="360" spans="1:10" x14ac:dyDescent="0.25">
      <c r="A360" s="32" t="s">
        <v>9</v>
      </c>
      <c r="B360" s="339">
        <v>2069.6666666666665</v>
      </c>
      <c r="C360" s="339">
        <v>1956</v>
      </c>
      <c r="D360" s="339">
        <v>2069.3333333333335</v>
      </c>
      <c r="E360" s="339">
        <v>2128</v>
      </c>
      <c r="F360" s="270">
        <f t="shared" si="87"/>
        <v>2.8350515463917425E-2</v>
      </c>
      <c r="G360" s="270">
        <f t="shared" si="88"/>
        <v>5.7941376959781854E-2</v>
      </c>
      <c r="H360" s="340">
        <f t="shared" si="89"/>
        <v>58.666666666666515</v>
      </c>
      <c r="I360" s="340">
        <f t="shared" si="90"/>
        <v>113.33333333333348</v>
      </c>
      <c r="J360" s="270">
        <f t="shared" si="91"/>
        <v>1.7002961668761852E-2</v>
      </c>
    </row>
    <row r="361" spans="1:10" x14ac:dyDescent="0.25">
      <c r="A361" s="324" t="s">
        <v>10</v>
      </c>
      <c r="B361" s="341">
        <v>585</v>
      </c>
      <c r="C361" s="341">
        <v>600.66666666666663</v>
      </c>
      <c r="D361" s="341">
        <v>688.33333333333337</v>
      </c>
      <c r="E361" s="341">
        <v>738</v>
      </c>
      <c r="F361" s="325">
        <f t="shared" si="87"/>
        <v>7.2154963680387318E-2</v>
      </c>
      <c r="G361" s="325">
        <f t="shared" si="88"/>
        <v>0.14594894561598237</v>
      </c>
      <c r="H361" s="342">
        <f t="shared" si="89"/>
        <v>49.666666666666629</v>
      </c>
      <c r="I361" s="342">
        <f t="shared" si="90"/>
        <v>87.666666666666742</v>
      </c>
      <c r="J361" s="325">
        <f t="shared" si="91"/>
        <v>5.8967038118168452E-3</v>
      </c>
    </row>
    <row r="362" spans="1:10" x14ac:dyDescent="0.25">
      <c r="A362" s="328" t="s">
        <v>11</v>
      </c>
      <c r="B362" s="335">
        <v>34941</v>
      </c>
      <c r="C362" s="335">
        <v>36028.666666666664</v>
      </c>
      <c r="D362" s="335">
        <v>35629.333333333336</v>
      </c>
      <c r="E362" s="335">
        <v>36018</v>
      </c>
      <c r="F362" s="315">
        <f t="shared" si="87"/>
        <v>1.0908614624653756E-2</v>
      </c>
      <c r="G362" s="315">
        <f t="shared" si="88"/>
        <v>-1.1083766630275771E-2</v>
      </c>
      <c r="H362" s="336">
        <f t="shared" si="89"/>
        <v>388.66666666666424</v>
      </c>
      <c r="I362" s="336">
        <f t="shared" si="90"/>
        <v>-399.33333333332848</v>
      </c>
      <c r="J362" s="315">
        <f t="shared" si="91"/>
        <v>0.28778791042550017</v>
      </c>
    </row>
    <row r="363" spans="1:10" x14ac:dyDescent="0.25">
      <c r="A363" s="318" t="s">
        <v>12</v>
      </c>
      <c r="B363" s="339">
        <v>2230</v>
      </c>
      <c r="C363" s="339">
        <v>2117</v>
      </c>
      <c r="D363" s="337">
        <v>2119</v>
      </c>
      <c r="E363" s="339">
        <v>2201</v>
      </c>
      <c r="F363" s="319">
        <f t="shared" si="87"/>
        <v>3.8697498820198239E-2</v>
      </c>
      <c r="G363" s="319">
        <f t="shared" si="88"/>
        <v>9.4473311289555717E-4</v>
      </c>
      <c r="H363" s="338">
        <f t="shared" si="89"/>
        <v>82</v>
      </c>
      <c r="I363" s="338">
        <f t="shared" si="90"/>
        <v>2</v>
      </c>
      <c r="J363" s="319">
        <f t="shared" si="91"/>
        <v>1.7586239959090619E-2</v>
      </c>
    </row>
    <row r="364" spans="1:10" x14ac:dyDescent="0.25">
      <c r="A364" s="32" t="s">
        <v>8</v>
      </c>
      <c r="B364" s="339">
        <v>20697.333333333332</v>
      </c>
      <c r="C364" s="339">
        <v>21400</v>
      </c>
      <c r="D364" s="339">
        <v>21284</v>
      </c>
      <c r="E364" s="339">
        <v>21702.666666666668</v>
      </c>
      <c r="F364" s="270">
        <f t="shared" si="87"/>
        <v>1.9670488003508124E-2</v>
      </c>
      <c r="G364" s="270">
        <f t="shared" si="88"/>
        <v>-5.4205607476635054E-3</v>
      </c>
      <c r="H364" s="340">
        <f t="shared" si="89"/>
        <v>418.66666666666788</v>
      </c>
      <c r="I364" s="340">
        <f t="shared" si="90"/>
        <v>-116</v>
      </c>
      <c r="J364" s="270">
        <f t="shared" si="91"/>
        <v>0.1734067713549102</v>
      </c>
    </row>
    <row r="365" spans="1:10" x14ac:dyDescent="0.25">
      <c r="A365" s="32" t="s">
        <v>9</v>
      </c>
      <c r="B365" s="339">
        <v>9015.6666666666661</v>
      </c>
      <c r="C365" s="339">
        <v>9303</v>
      </c>
      <c r="D365" s="339">
        <v>8733.6666666666661</v>
      </c>
      <c r="E365" s="339">
        <v>8590.3333333333339</v>
      </c>
      <c r="F365" s="270">
        <f t="shared" si="87"/>
        <v>-1.6411587343994394E-2</v>
      </c>
      <c r="G365" s="270">
        <f t="shared" si="88"/>
        <v>-6.1198896413343418E-2</v>
      </c>
      <c r="H365" s="340">
        <f t="shared" si="89"/>
        <v>-143.33333333333212</v>
      </c>
      <c r="I365" s="340">
        <f t="shared" si="90"/>
        <v>-569.33333333333394</v>
      </c>
      <c r="J365" s="270">
        <f t="shared" si="91"/>
        <v>6.8637738904395632E-2</v>
      </c>
    </row>
    <row r="366" spans="1:10" x14ac:dyDescent="0.25">
      <c r="A366" s="329" t="s">
        <v>10</v>
      </c>
      <c r="B366" s="341">
        <v>2998</v>
      </c>
      <c r="C366" s="341">
        <v>3208.6666666666665</v>
      </c>
      <c r="D366" s="341">
        <v>3492.6666666666665</v>
      </c>
      <c r="E366" s="341">
        <v>3524</v>
      </c>
      <c r="F366" s="330">
        <f t="shared" si="87"/>
        <v>8.9711777056691311E-3</v>
      </c>
      <c r="G366" s="330">
        <f t="shared" si="88"/>
        <v>8.8510284645751058E-2</v>
      </c>
      <c r="H366" s="343">
        <f t="shared" si="89"/>
        <v>31.333333333333485</v>
      </c>
      <c r="I366" s="343">
        <f t="shared" si="90"/>
        <v>284</v>
      </c>
      <c r="J366" s="330">
        <f t="shared" si="91"/>
        <v>2.8157160207103741E-2</v>
      </c>
    </row>
    <row r="367" spans="1:10" ht="21" x14ac:dyDescent="0.35">
      <c r="A367" s="332" t="s">
        <v>85</v>
      </c>
      <c r="B367" s="332"/>
      <c r="C367" s="332"/>
      <c r="D367" s="332"/>
      <c r="E367" s="332"/>
      <c r="F367" s="332"/>
      <c r="G367" s="332"/>
      <c r="H367" s="332"/>
      <c r="I367" s="332"/>
      <c r="J367" s="332"/>
    </row>
    <row r="368" spans="1:10" x14ac:dyDescent="0.25">
      <c r="A368" s="64"/>
      <c r="B368" s="11" t="str">
        <f>$B$324</f>
        <v>verano (julio-septiembre) (promedio del periodo acumulado)</v>
      </c>
      <c r="C368" s="12"/>
      <c r="D368" s="12"/>
      <c r="E368" s="12"/>
      <c r="F368" s="12"/>
      <c r="G368" s="12"/>
      <c r="H368" s="12"/>
      <c r="I368" s="12"/>
      <c r="J368" s="13"/>
    </row>
    <row r="369" spans="1:10" x14ac:dyDescent="0.25">
      <c r="A369" s="14"/>
      <c r="B369" s="308">
        <f>B$6</f>
        <v>2022</v>
      </c>
      <c r="C369" s="308">
        <f>C$6</f>
        <v>2023</v>
      </c>
      <c r="D369" s="308">
        <f>D$6</f>
        <v>2024</v>
      </c>
      <c r="E369" s="308">
        <f>E$6</f>
        <v>2025</v>
      </c>
      <c r="F369" s="308" t="str">
        <f>CONCATENATE("var ",RIGHT(E369,2),"/",RIGHT(D369,2))</f>
        <v>var 25/24</v>
      </c>
      <c r="G369" s="15" t="str">
        <f>CONCATENATE("var ",RIGHT(D369,2),"/",RIGHT(C369,2))</f>
        <v>var 24/23</v>
      </c>
      <c r="H369" s="308" t="str">
        <f>CONCATENATE("dif ",RIGHT(E369,2),"-",RIGHT(D369,2))</f>
        <v>dif 25-24</v>
      </c>
      <c r="I369" s="15" t="str">
        <f>CONCATENATE("dif ",RIGHT(D369,2),"-",RIGHT(C369,2))</f>
        <v>dif 24-23</v>
      </c>
      <c r="J369" s="308" t="str">
        <f>CONCATENATE("cuota ",RIGHT(E369,2))</f>
        <v>cuota 25</v>
      </c>
    </row>
    <row r="370" spans="1:10" x14ac:dyDescent="0.25">
      <c r="A370" s="310" t="s">
        <v>48</v>
      </c>
      <c r="B370" s="333">
        <v>124554.66666666667</v>
      </c>
      <c r="C370" s="333">
        <v>124999.66666666667</v>
      </c>
      <c r="D370" s="333">
        <v>127453.66666666667</v>
      </c>
      <c r="E370" s="333">
        <v>125154.66666666667</v>
      </c>
      <c r="F370" s="311">
        <f t="shared" ref="F370:F380" si="92">E370/D370-1</f>
        <v>-1.8037927508297136E-2</v>
      </c>
      <c r="G370" s="311">
        <f t="shared" ref="G370:G380" si="93">D370/C370-1</f>
        <v>1.9632052352139606E-2</v>
      </c>
      <c r="H370" s="334">
        <f t="shared" ref="H370:H380" si="94">E370-D370</f>
        <v>-2299</v>
      </c>
      <c r="I370" s="334">
        <f t="shared" ref="I370:I380" si="95">D370-C370</f>
        <v>2454</v>
      </c>
      <c r="J370" s="311">
        <f>E370/$E$370</f>
        <v>1</v>
      </c>
    </row>
    <row r="371" spans="1:10" x14ac:dyDescent="0.25">
      <c r="A371" s="78" t="s">
        <v>49</v>
      </c>
      <c r="B371" s="339">
        <v>44070.333333333336</v>
      </c>
      <c r="C371" s="339">
        <v>45375</v>
      </c>
      <c r="D371" s="337">
        <v>46363.333333333336</v>
      </c>
      <c r="E371" s="339">
        <v>44952.333333333336</v>
      </c>
      <c r="F371" s="270">
        <f t="shared" si="92"/>
        <v>-3.0433532245308759E-2</v>
      </c>
      <c r="G371" s="270">
        <f t="shared" si="93"/>
        <v>2.1781450872359942E-2</v>
      </c>
      <c r="H371" s="340">
        <f t="shared" si="94"/>
        <v>-1411</v>
      </c>
      <c r="I371" s="340">
        <f t="shared" si="95"/>
        <v>988.33333333333576</v>
      </c>
      <c r="J371" s="270">
        <f t="shared" ref="J371:J380" si="96">E371/$E$370</f>
        <v>0.35917424839665058</v>
      </c>
    </row>
    <row r="372" spans="1:10" x14ac:dyDescent="0.25">
      <c r="A372" s="81" t="s">
        <v>50</v>
      </c>
      <c r="B372" s="339">
        <v>39033.666666666664</v>
      </c>
      <c r="C372" s="339">
        <v>37502.666666666664</v>
      </c>
      <c r="D372" s="339">
        <v>38086.333333333336</v>
      </c>
      <c r="E372" s="339">
        <v>37015</v>
      </c>
      <c r="F372" s="270">
        <f t="shared" si="92"/>
        <v>-2.8129075171321349E-2</v>
      </c>
      <c r="G372" s="270">
        <f t="shared" si="93"/>
        <v>1.5563337718206727E-2</v>
      </c>
      <c r="H372" s="340">
        <f t="shared" si="94"/>
        <v>-1071.3333333333358</v>
      </c>
      <c r="I372" s="340">
        <f t="shared" si="95"/>
        <v>583.66666666667152</v>
      </c>
      <c r="J372" s="270">
        <f t="shared" si="96"/>
        <v>0.2957540536509492</v>
      </c>
    </row>
    <row r="373" spans="1:10" x14ac:dyDescent="0.25">
      <c r="A373" s="81" t="s">
        <v>52</v>
      </c>
      <c r="B373" s="339">
        <v>18449</v>
      </c>
      <c r="C373" s="339">
        <v>19387.666666666668</v>
      </c>
      <c r="D373" s="339">
        <v>20174.666666666668</v>
      </c>
      <c r="E373" s="339">
        <v>20109.666666666668</v>
      </c>
      <c r="F373" s="270">
        <f t="shared" si="92"/>
        <v>-3.2218624016918662E-3</v>
      </c>
      <c r="G373" s="270">
        <f t="shared" si="93"/>
        <v>4.0592816739164039E-2</v>
      </c>
      <c r="H373" s="340">
        <f t="shared" si="94"/>
        <v>-65</v>
      </c>
      <c r="I373" s="340">
        <f t="shared" si="95"/>
        <v>787</v>
      </c>
      <c r="J373" s="270">
        <f t="shared" si="96"/>
        <v>0.16067852044403724</v>
      </c>
    </row>
    <row r="374" spans="1:10" x14ac:dyDescent="0.25">
      <c r="A374" s="81" t="s">
        <v>53</v>
      </c>
      <c r="B374" s="339">
        <v>4745</v>
      </c>
      <c r="C374" s="339">
        <v>4791</v>
      </c>
      <c r="D374" s="339">
        <v>4797</v>
      </c>
      <c r="E374" s="339">
        <v>4625</v>
      </c>
      <c r="F374" s="270">
        <f t="shared" si="92"/>
        <v>-3.5855743172816368E-2</v>
      </c>
      <c r="G374" s="270">
        <f t="shared" si="93"/>
        <v>1.2523481527864089E-3</v>
      </c>
      <c r="H374" s="340">
        <f t="shared" si="94"/>
        <v>-172</v>
      </c>
      <c r="I374" s="340">
        <f t="shared" si="95"/>
        <v>6</v>
      </c>
      <c r="J374" s="270">
        <f t="shared" si="96"/>
        <v>3.6954275243432123E-2</v>
      </c>
    </row>
    <row r="375" spans="1:10" x14ac:dyDescent="0.25">
      <c r="A375" s="81" t="s">
        <v>54</v>
      </c>
      <c r="B375" s="339">
        <v>2696.6666666666665</v>
      </c>
      <c r="C375" s="339">
        <v>2682.3333333333335</v>
      </c>
      <c r="D375" s="339">
        <v>2636.6666666666665</v>
      </c>
      <c r="E375" s="339">
        <v>2666</v>
      </c>
      <c r="F375" s="270">
        <f t="shared" si="92"/>
        <v>1.1125158027812887E-2</v>
      </c>
      <c r="G375" s="270">
        <f t="shared" si="93"/>
        <v>-1.7024978252765166E-2</v>
      </c>
      <c r="H375" s="340">
        <f t="shared" si="94"/>
        <v>29.333333333333485</v>
      </c>
      <c r="I375" s="340">
        <f t="shared" si="95"/>
        <v>-45.66666666666697</v>
      </c>
      <c r="J375" s="270">
        <f t="shared" si="96"/>
        <v>2.1301642767349201E-2</v>
      </c>
    </row>
    <row r="376" spans="1:10" x14ac:dyDescent="0.25">
      <c r="A376" s="81" t="s">
        <v>55</v>
      </c>
      <c r="B376" s="339">
        <v>663</v>
      </c>
      <c r="C376" s="339">
        <v>654.66666666666663</v>
      </c>
      <c r="D376" s="339">
        <v>673</v>
      </c>
      <c r="E376" s="339">
        <v>673</v>
      </c>
      <c r="F376" s="270">
        <f t="shared" si="92"/>
        <v>0</v>
      </c>
      <c r="G376" s="270">
        <f t="shared" si="93"/>
        <v>2.800407331975574E-2</v>
      </c>
      <c r="H376" s="340">
        <f t="shared" si="94"/>
        <v>0</v>
      </c>
      <c r="I376" s="340">
        <f t="shared" si="95"/>
        <v>18.333333333333371</v>
      </c>
      <c r="J376" s="270">
        <f t="shared" si="96"/>
        <v>5.3773464300172586E-3</v>
      </c>
    </row>
    <row r="377" spans="1:10" x14ac:dyDescent="0.25">
      <c r="A377" s="81" t="s">
        <v>56</v>
      </c>
      <c r="B377" s="339">
        <v>6414</v>
      </c>
      <c r="C377" s="339">
        <v>6415</v>
      </c>
      <c r="D377" s="339">
        <v>6415</v>
      </c>
      <c r="E377" s="339">
        <v>6497</v>
      </c>
      <c r="F377" s="270">
        <f t="shared" si="92"/>
        <v>1.278254091971931E-2</v>
      </c>
      <c r="G377" s="270">
        <f t="shared" si="93"/>
        <v>0</v>
      </c>
      <c r="H377" s="340">
        <f t="shared" si="94"/>
        <v>82</v>
      </c>
      <c r="I377" s="340">
        <f t="shared" si="95"/>
        <v>0</v>
      </c>
      <c r="J377" s="270">
        <f t="shared" si="96"/>
        <v>5.1911767839260221E-2</v>
      </c>
    </row>
    <row r="378" spans="1:10" x14ac:dyDescent="0.25">
      <c r="A378" s="81" t="s">
        <v>51</v>
      </c>
      <c r="B378" s="339">
        <v>862</v>
      </c>
      <c r="C378" s="339">
        <v>862.33333333333337</v>
      </c>
      <c r="D378" s="339">
        <v>913.33333333333337</v>
      </c>
      <c r="E378" s="339">
        <v>912.33333333333337</v>
      </c>
      <c r="F378" s="270">
        <f t="shared" si="92"/>
        <v>-1.0948905109489093E-3</v>
      </c>
      <c r="G378" s="270">
        <f t="shared" si="93"/>
        <v>5.914186316196357E-2</v>
      </c>
      <c r="H378" s="340">
        <f t="shared" si="94"/>
        <v>-1</v>
      </c>
      <c r="I378" s="340">
        <f t="shared" si="95"/>
        <v>51</v>
      </c>
      <c r="J378" s="270">
        <f t="shared" si="96"/>
        <v>7.2896469435152237E-3</v>
      </c>
    </row>
    <row r="379" spans="1:10" x14ac:dyDescent="0.25">
      <c r="A379" s="82" t="s">
        <v>57</v>
      </c>
      <c r="B379" s="339">
        <v>4562</v>
      </c>
      <c r="C379" s="339">
        <v>4276</v>
      </c>
      <c r="D379" s="339">
        <v>4306</v>
      </c>
      <c r="E379" s="339">
        <v>4616</v>
      </c>
      <c r="F379" s="270">
        <f t="shared" si="92"/>
        <v>7.199256850905722E-2</v>
      </c>
      <c r="G379" s="270">
        <f t="shared" si="93"/>
        <v>7.0159027128158247E-3</v>
      </c>
      <c r="H379" s="340">
        <f t="shared" si="94"/>
        <v>310</v>
      </c>
      <c r="I379" s="340">
        <f t="shared" si="95"/>
        <v>30</v>
      </c>
      <c r="J379" s="270">
        <f t="shared" si="96"/>
        <v>3.6882364221336797E-2</v>
      </c>
    </row>
    <row r="380" spans="1:10" x14ac:dyDescent="0.25">
      <c r="A380" s="83" t="s">
        <v>58</v>
      </c>
      <c r="B380" s="339">
        <v>3059</v>
      </c>
      <c r="C380" s="339">
        <v>3053</v>
      </c>
      <c r="D380" s="339">
        <v>3088.3333333333335</v>
      </c>
      <c r="E380" s="339">
        <v>3088.3333333333335</v>
      </c>
      <c r="F380" s="270">
        <f t="shared" si="92"/>
        <v>0</v>
      </c>
      <c r="G380" s="270">
        <f t="shared" si="93"/>
        <v>1.1573315864177314E-2</v>
      </c>
      <c r="H380" s="340">
        <f t="shared" si="94"/>
        <v>0</v>
      </c>
      <c r="I380" s="340">
        <f t="shared" si="95"/>
        <v>35.333333333333485</v>
      </c>
      <c r="J380" s="270">
        <f t="shared" si="96"/>
        <v>2.4676134063452156E-2</v>
      </c>
    </row>
    <row r="381" spans="1:10" ht="21" x14ac:dyDescent="0.35">
      <c r="A381" s="307" t="s">
        <v>86</v>
      </c>
      <c r="B381" s="307"/>
      <c r="C381" s="307"/>
      <c r="D381" s="307"/>
      <c r="E381" s="307"/>
      <c r="F381" s="307"/>
      <c r="G381" s="307"/>
      <c r="H381" s="307"/>
      <c r="I381" s="307"/>
      <c r="J381" s="307"/>
    </row>
  </sheetData>
  <mergeCells count="305">
    <mergeCell ref="A381:J381"/>
    <mergeCell ref="A352:J352"/>
    <mergeCell ref="B353:J353"/>
    <mergeCell ref="A367:J367"/>
    <mergeCell ref="B368:J368"/>
    <mergeCell ref="A323:J323"/>
    <mergeCell ref="B324:J324"/>
    <mergeCell ref="A338:J338"/>
    <mergeCell ref="B339:J339"/>
    <mergeCell ref="I319:J319"/>
    <mergeCell ref="I320:J320"/>
    <mergeCell ref="A321:J321"/>
    <mergeCell ref="A322:J322"/>
    <mergeCell ref="I316:J316"/>
    <mergeCell ref="I317:J317"/>
    <mergeCell ref="I318:J318"/>
    <mergeCell ref="I313:J313"/>
    <mergeCell ref="I314:J314"/>
    <mergeCell ref="I315:J315"/>
    <mergeCell ref="I310:J310"/>
    <mergeCell ref="I311:J311"/>
    <mergeCell ref="I312:J312"/>
    <mergeCell ref="A306:J306"/>
    <mergeCell ref="A307:J307"/>
    <mergeCell ref="B308:J308"/>
    <mergeCell ref="I309:J309"/>
    <mergeCell ref="I303:J303"/>
    <mergeCell ref="I304:J304"/>
    <mergeCell ref="I305:J305"/>
    <mergeCell ref="I300:J300"/>
    <mergeCell ref="I301:J301"/>
    <mergeCell ref="I302:J302"/>
    <mergeCell ref="I297:J297"/>
    <mergeCell ref="I298:J298"/>
    <mergeCell ref="I299:J299"/>
    <mergeCell ref="I294:J294"/>
    <mergeCell ref="I295:J295"/>
    <mergeCell ref="I296:J296"/>
    <mergeCell ref="A290:J290"/>
    <mergeCell ref="A291:J291"/>
    <mergeCell ref="B292:J292"/>
    <mergeCell ref="I293:J293"/>
    <mergeCell ref="I287:J287"/>
    <mergeCell ref="I288:J288"/>
    <mergeCell ref="I289:J289"/>
    <mergeCell ref="I284:J284"/>
    <mergeCell ref="I285:J285"/>
    <mergeCell ref="I286:J286"/>
    <mergeCell ref="I281:J281"/>
    <mergeCell ref="I282:J282"/>
    <mergeCell ref="I283:J283"/>
    <mergeCell ref="I278:J278"/>
    <mergeCell ref="I279:J279"/>
    <mergeCell ref="I280:J280"/>
    <mergeCell ref="I274:J274"/>
    <mergeCell ref="A275:J275"/>
    <mergeCell ref="A276:J276"/>
    <mergeCell ref="B277:J277"/>
    <mergeCell ref="I271:J271"/>
    <mergeCell ref="I272:J272"/>
    <mergeCell ref="I273:J273"/>
    <mergeCell ref="I268:J268"/>
    <mergeCell ref="I269:J269"/>
    <mergeCell ref="I270:J270"/>
    <mergeCell ref="I265:J265"/>
    <mergeCell ref="I266:J266"/>
    <mergeCell ref="I267:J267"/>
    <mergeCell ref="I262:J262"/>
    <mergeCell ref="I263:J263"/>
    <mergeCell ref="I264:J264"/>
    <mergeCell ref="A245:J245"/>
    <mergeCell ref="A246:J246"/>
    <mergeCell ref="B247:J247"/>
    <mergeCell ref="A260:J260"/>
    <mergeCell ref="B261:J261"/>
    <mergeCell ref="I228:J228"/>
    <mergeCell ref="A229:J229"/>
    <mergeCell ref="A230:J230"/>
    <mergeCell ref="B231:J231"/>
    <mergeCell ref="I225:J225"/>
    <mergeCell ref="I226:J226"/>
    <mergeCell ref="I227:J227"/>
    <mergeCell ref="I222:J222"/>
    <mergeCell ref="I223:J223"/>
    <mergeCell ref="I224:J224"/>
    <mergeCell ref="I219:J219"/>
    <mergeCell ref="I220:J220"/>
    <mergeCell ref="I221:J221"/>
    <mergeCell ref="B216:J216"/>
    <mergeCell ref="I217:J217"/>
    <mergeCell ref="I218:J218"/>
    <mergeCell ref="I212:J212"/>
    <mergeCell ref="I213:J213"/>
    <mergeCell ref="A214:J214"/>
    <mergeCell ref="A215:J215"/>
    <mergeCell ref="I209:J209"/>
    <mergeCell ref="I210:J210"/>
    <mergeCell ref="I211:J211"/>
    <mergeCell ref="I206:J206"/>
    <mergeCell ref="I207:J207"/>
    <mergeCell ref="I208:J208"/>
    <mergeCell ref="I203:J203"/>
    <mergeCell ref="I204:J204"/>
    <mergeCell ref="I205:J205"/>
    <mergeCell ref="A199:J199"/>
    <mergeCell ref="B200:J200"/>
    <mergeCell ref="I201:J201"/>
    <mergeCell ref="I202:J202"/>
    <mergeCell ref="D198:E198"/>
    <mergeCell ref="G198:H198"/>
    <mergeCell ref="I198:J198"/>
    <mergeCell ref="D197:E197"/>
    <mergeCell ref="G197:H197"/>
    <mergeCell ref="I197:J197"/>
    <mergeCell ref="D196:E196"/>
    <mergeCell ref="G196:H196"/>
    <mergeCell ref="I196:J196"/>
    <mergeCell ref="D195:E195"/>
    <mergeCell ref="G195:H195"/>
    <mergeCell ref="I195:J195"/>
    <mergeCell ref="D194:E194"/>
    <mergeCell ref="G194:H194"/>
    <mergeCell ref="I194:J194"/>
    <mergeCell ref="D193:E193"/>
    <mergeCell ref="G193:H193"/>
    <mergeCell ref="I193:J193"/>
    <mergeCell ref="D192:E192"/>
    <mergeCell ref="G192:H192"/>
    <mergeCell ref="I192:J192"/>
    <mergeCell ref="D191:E191"/>
    <mergeCell ref="G191:H191"/>
    <mergeCell ref="I191:J191"/>
    <mergeCell ref="D190:E190"/>
    <mergeCell ref="G190:H190"/>
    <mergeCell ref="I190:J190"/>
    <mergeCell ref="D189:E189"/>
    <mergeCell ref="G189:H189"/>
    <mergeCell ref="I189:J189"/>
    <mergeCell ref="D188:E188"/>
    <mergeCell ref="G188:H188"/>
    <mergeCell ref="I188:J188"/>
    <mergeCell ref="A185:J185"/>
    <mergeCell ref="B186:J186"/>
    <mergeCell ref="D187:E187"/>
    <mergeCell ref="G187:H187"/>
    <mergeCell ref="I187:J187"/>
    <mergeCell ref="D184:E184"/>
    <mergeCell ref="G184:H184"/>
    <mergeCell ref="I184:J184"/>
    <mergeCell ref="D183:E183"/>
    <mergeCell ref="G183:H183"/>
    <mergeCell ref="I183:J183"/>
    <mergeCell ref="D182:E182"/>
    <mergeCell ref="G182:H182"/>
    <mergeCell ref="I182:J182"/>
    <mergeCell ref="D181:E181"/>
    <mergeCell ref="G181:H181"/>
    <mergeCell ref="I181:J181"/>
    <mergeCell ref="D180:E180"/>
    <mergeCell ref="G180:H180"/>
    <mergeCell ref="I180:J180"/>
    <mergeCell ref="D179:E179"/>
    <mergeCell ref="G179:H179"/>
    <mergeCell ref="I179:J179"/>
    <mergeCell ref="D178:E178"/>
    <mergeCell ref="G178:H178"/>
    <mergeCell ref="I178:J178"/>
    <mergeCell ref="D177:E177"/>
    <mergeCell ref="G177:H177"/>
    <mergeCell ref="I177:J177"/>
    <mergeCell ref="D176:E176"/>
    <mergeCell ref="G176:H176"/>
    <mergeCell ref="I176:J176"/>
    <mergeCell ref="D175:E175"/>
    <mergeCell ref="G175:H175"/>
    <mergeCell ref="I175:J175"/>
    <mergeCell ref="D174:E174"/>
    <mergeCell ref="G174:H174"/>
    <mergeCell ref="I174:J174"/>
    <mergeCell ref="D173:E173"/>
    <mergeCell ref="G173:H173"/>
    <mergeCell ref="I173:J173"/>
    <mergeCell ref="D172:E172"/>
    <mergeCell ref="G172:H172"/>
    <mergeCell ref="I172:J172"/>
    <mergeCell ref="D171:E171"/>
    <mergeCell ref="G171:H171"/>
    <mergeCell ref="I171:J171"/>
    <mergeCell ref="D170:E170"/>
    <mergeCell ref="G170:H170"/>
    <mergeCell ref="I170:J170"/>
    <mergeCell ref="D169:E169"/>
    <mergeCell ref="G169:H169"/>
    <mergeCell ref="I169:J169"/>
    <mergeCell ref="D168:E168"/>
    <mergeCell ref="G168:H168"/>
    <mergeCell ref="I168:J168"/>
    <mergeCell ref="D167:E167"/>
    <mergeCell ref="G167:H167"/>
    <mergeCell ref="I167:J167"/>
    <mergeCell ref="D166:E166"/>
    <mergeCell ref="G166:H166"/>
    <mergeCell ref="I166:J166"/>
    <mergeCell ref="D165:E165"/>
    <mergeCell ref="G165:H165"/>
    <mergeCell ref="I165:J165"/>
    <mergeCell ref="D164:E164"/>
    <mergeCell ref="G164:H164"/>
    <mergeCell ref="I164:J164"/>
    <mergeCell ref="D163:E163"/>
    <mergeCell ref="G163:H163"/>
    <mergeCell ref="I163:J163"/>
    <mergeCell ref="D162:E162"/>
    <mergeCell ref="G162:H162"/>
    <mergeCell ref="I162:J162"/>
    <mergeCell ref="D161:E161"/>
    <mergeCell ref="G161:H161"/>
    <mergeCell ref="I161:J161"/>
    <mergeCell ref="D160:E160"/>
    <mergeCell ref="G160:H160"/>
    <mergeCell ref="I160:J160"/>
    <mergeCell ref="D159:E159"/>
    <mergeCell ref="G159:H159"/>
    <mergeCell ref="I159:J159"/>
    <mergeCell ref="D158:E158"/>
    <mergeCell ref="G158:H158"/>
    <mergeCell ref="I158:J158"/>
    <mergeCell ref="D157:E157"/>
    <mergeCell ref="G157:H157"/>
    <mergeCell ref="I157:J157"/>
    <mergeCell ref="D156:E156"/>
    <mergeCell ref="G156:H156"/>
    <mergeCell ref="I156:J156"/>
    <mergeCell ref="D155:E155"/>
    <mergeCell ref="G155:H155"/>
    <mergeCell ref="I155:J155"/>
    <mergeCell ref="D154:E154"/>
    <mergeCell ref="G154:H154"/>
    <mergeCell ref="I154:J154"/>
    <mergeCell ref="D153:E153"/>
    <mergeCell ref="G153:H153"/>
    <mergeCell ref="I153:J153"/>
    <mergeCell ref="A149:J149"/>
    <mergeCell ref="A150:J150"/>
    <mergeCell ref="B151:J151"/>
    <mergeCell ref="D152:E152"/>
    <mergeCell ref="G152:H152"/>
    <mergeCell ref="I152:J152"/>
    <mergeCell ref="D148:E148"/>
    <mergeCell ref="G148:H148"/>
    <mergeCell ref="I148:J148"/>
    <mergeCell ref="D147:E147"/>
    <mergeCell ref="G147:H147"/>
    <mergeCell ref="I147:J147"/>
    <mergeCell ref="D146:E146"/>
    <mergeCell ref="G146:H146"/>
    <mergeCell ref="I146:J146"/>
    <mergeCell ref="D145:E145"/>
    <mergeCell ref="G145:H145"/>
    <mergeCell ref="I145:J145"/>
    <mergeCell ref="D144:E144"/>
    <mergeCell ref="G144:H144"/>
    <mergeCell ref="I144:J144"/>
    <mergeCell ref="D143:E143"/>
    <mergeCell ref="G143:H143"/>
    <mergeCell ref="I143:J143"/>
    <mergeCell ref="D142:E142"/>
    <mergeCell ref="G142:H142"/>
    <mergeCell ref="I142:J142"/>
    <mergeCell ref="D141:E141"/>
    <mergeCell ref="G141:H141"/>
    <mergeCell ref="I141:J141"/>
    <mergeCell ref="D140:E140"/>
    <mergeCell ref="G140:H140"/>
    <mergeCell ref="I140:J140"/>
    <mergeCell ref="D139:E139"/>
    <mergeCell ref="G139:H139"/>
    <mergeCell ref="I139:J139"/>
    <mergeCell ref="D138:E138"/>
    <mergeCell ref="G138:H138"/>
    <mergeCell ref="I138:J138"/>
    <mergeCell ref="D137:E137"/>
    <mergeCell ref="G137:H137"/>
    <mergeCell ref="I137:J137"/>
    <mergeCell ref="D136:E136"/>
    <mergeCell ref="G136:H136"/>
    <mergeCell ref="I136:J136"/>
    <mergeCell ref="A120:J120"/>
    <mergeCell ref="B121:J121"/>
    <mergeCell ref="A134:J134"/>
    <mergeCell ref="B135:J135"/>
    <mergeCell ref="A69:J69"/>
    <mergeCell ref="B70:J70"/>
    <mergeCell ref="A84:J84"/>
    <mergeCell ref="A85:J85"/>
    <mergeCell ref="B86:J86"/>
    <mergeCell ref="A19:J19"/>
    <mergeCell ref="B21:J21"/>
    <mergeCell ref="A55:J55"/>
    <mergeCell ref="B56:J56"/>
    <mergeCell ref="A1:J1"/>
    <mergeCell ref="A2:J2"/>
    <mergeCell ref="A3:J3"/>
    <mergeCell ref="A4:J4"/>
    <mergeCell ref="B5:J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1F38E-4CAA-4ECA-86B0-9DDC497398AD}">
  <sheetPr codeName="Hoja15"/>
  <dimension ref="A1:Y411"/>
  <sheetViews>
    <sheetView workbookViewId="0">
      <selection activeCell="B99" sqref="B99:J99"/>
    </sheetView>
  </sheetViews>
  <sheetFormatPr baseColWidth="10" defaultColWidth="0" defaultRowHeight="15" customHeight="1" zeroHeight="1" x14ac:dyDescent="0.25"/>
  <cols>
    <col min="1" max="1" width="29.85546875" bestFit="1" customWidth="1"/>
    <col min="2" max="4" width="12.5703125" style="374" customWidth="1"/>
    <col min="5" max="7" width="11.42578125" style="374" customWidth="1"/>
    <col min="8" max="9" width="14" style="374" customWidth="1"/>
    <col min="10" max="10" width="11.42578125" style="374" customWidth="1"/>
    <col min="11" max="14" width="11.42578125" hidden="1" customWidth="1"/>
    <col min="15" max="15" width="24" hidden="1" customWidth="1"/>
    <col min="16" max="16" width="11.42578125" hidden="1"/>
    <col min="21" max="24" width="11.42578125" hidden="1"/>
    <col min="25" max="25" width="24" hidden="1"/>
    <col min="26" max="16384" width="11.42578125" hidden="1"/>
  </cols>
  <sheetData>
    <row r="1" spans="1:16" ht="53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6" ht="21" x14ac:dyDescent="0.35">
      <c r="A2" s="344" t="s">
        <v>87</v>
      </c>
      <c r="B2" s="344"/>
      <c r="C2" s="344"/>
      <c r="D2" s="344"/>
      <c r="E2" s="344"/>
      <c r="F2" s="344"/>
      <c r="G2" s="344"/>
      <c r="H2" s="344"/>
      <c r="I2" s="344"/>
      <c r="J2" s="344"/>
    </row>
    <row r="3" spans="1:16" ht="21" x14ac:dyDescent="0.25">
      <c r="A3" s="4" t="s">
        <v>88</v>
      </c>
      <c r="B3" s="5"/>
      <c r="C3" s="5"/>
      <c r="D3" s="5"/>
      <c r="E3" s="5"/>
      <c r="F3" s="5"/>
      <c r="G3" s="5"/>
      <c r="H3" s="5"/>
      <c r="I3" s="5"/>
      <c r="J3" s="6"/>
    </row>
    <row r="4" spans="1:16" ht="21" x14ac:dyDescent="0.35">
      <c r="A4" s="345" t="s">
        <v>89</v>
      </c>
      <c r="B4" s="345"/>
      <c r="C4" s="345"/>
      <c r="D4" s="345"/>
      <c r="E4" s="345"/>
      <c r="F4" s="345"/>
      <c r="G4" s="345"/>
      <c r="H4" s="345"/>
      <c r="I4" s="345"/>
      <c r="J4" s="345"/>
    </row>
    <row r="5" spans="1:16" x14ac:dyDescent="0.25">
      <c r="A5" s="64"/>
      <c r="B5" s="11" t="s">
        <v>119</v>
      </c>
      <c r="C5" s="12"/>
      <c r="D5" s="12"/>
      <c r="E5" s="12"/>
      <c r="F5" s="12"/>
      <c r="G5" s="12"/>
      <c r="H5" s="12"/>
      <c r="I5" s="12"/>
      <c r="J5" s="13"/>
    </row>
    <row r="6" spans="1:16" x14ac:dyDescent="0.25">
      <c r="A6" s="14"/>
      <c r="B6" s="15">
        <v>2022</v>
      </c>
      <c r="C6" s="15">
        <v>2023</v>
      </c>
      <c r="D6" s="15">
        <v>2024</v>
      </c>
      <c r="E6" s="15">
        <v>2025</v>
      </c>
      <c r="F6" s="15" t="str">
        <f>CONCATENATE("var ",RIGHT(E6,2),"/",RIGHT(D6,2))</f>
        <v>var 25/24</v>
      </c>
      <c r="G6" s="15" t="str">
        <f>CONCATENATE("var ",RIGHT(D6,2),"/",RIGHT(C6,2))</f>
        <v>var 24/23</v>
      </c>
      <c r="H6" s="15" t="str">
        <f>CONCATENATE("dif ",RIGHT(E6,2),"-",RIGHT(D6,2))</f>
        <v>dif 25-24</v>
      </c>
      <c r="I6" s="15" t="str">
        <f>CONCATENATE("dif ",RIGHT(D6,2),"-",RIGHT(C6,2))</f>
        <v>dif 24-23</v>
      </c>
      <c r="J6" s="15" t="str">
        <f>CONCATENATE("cuota ",RIGHT(E6,2))</f>
        <v>cuota 25</v>
      </c>
      <c r="P6" s="346"/>
    </row>
    <row r="7" spans="1:16" x14ac:dyDescent="0.25">
      <c r="A7" s="347" t="s">
        <v>90</v>
      </c>
      <c r="B7" s="348">
        <v>2075871</v>
      </c>
      <c r="C7" s="348">
        <v>2227678</v>
      </c>
      <c r="D7" s="348">
        <v>2479894</v>
      </c>
      <c r="E7" s="348">
        <v>2570134</v>
      </c>
      <c r="F7" s="349">
        <f>IFERROR(E7/D7-1,"-")</f>
        <v>3.6388652095613816E-2</v>
      </c>
      <c r="G7" s="349">
        <f>IFERROR(D7/C7-1,"-")</f>
        <v>0.11321923545503432</v>
      </c>
      <c r="H7" s="348">
        <f>IFERROR(E7-D7,"-")</f>
        <v>90240</v>
      </c>
      <c r="I7" s="348">
        <f>IFERROR(D7-C7,"-")</f>
        <v>252216</v>
      </c>
      <c r="J7" s="349">
        <f>E7/$E$7</f>
        <v>1</v>
      </c>
      <c r="P7" s="350"/>
    </row>
    <row r="8" spans="1:16" x14ac:dyDescent="0.25">
      <c r="A8" s="351" t="s">
        <v>91</v>
      </c>
      <c r="B8" s="352">
        <v>1943678</v>
      </c>
      <c r="C8" s="352">
        <v>2089143</v>
      </c>
      <c r="D8" s="352">
        <v>2332360</v>
      </c>
      <c r="E8" s="352">
        <v>2437019</v>
      </c>
      <c r="F8" s="353">
        <f>IFERROR(E8/D8-1,"-")</f>
        <v>4.4872575417173932E-2</v>
      </c>
      <c r="G8" s="353">
        <f t="shared" ref="G8:G9" si="0">IFERROR(D8/C8-1,"-")</f>
        <v>0.11641950790347999</v>
      </c>
      <c r="H8" s="352">
        <f>IFERROR(E8-D8,"-")</f>
        <v>104659</v>
      </c>
      <c r="I8" s="352">
        <f t="shared" ref="I8:I9" si="1">IFERROR(D8-C8,"-")</f>
        <v>243217</v>
      </c>
      <c r="J8" s="353">
        <f>E8/$E$7</f>
        <v>0.94820698064770159</v>
      </c>
    </row>
    <row r="9" spans="1:16" x14ac:dyDescent="0.25">
      <c r="A9" s="351" t="s">
        <v>92</v>
      </c>
      <c r="B9" s="352">
        <v>132193</v>
      </c>
      <c r="C9" s="352">
        <v>138535</v>
      </c>
      <c r="D9" s="352">
        <v>147534</v>
      </c>
      <c r="E9" s="352">
        <v>133115</v>
      </c>
      <c r="F9" s="353">
        <f>IFERROR(E9/D9-1,"-")</f>
        <v>-9.773340382555884E-2</v>
      </c>
      <c r="G9" s="353">
        <f t="shared" si="0"/>
        <v>6.4958313783520349E-2</v>
      </c>
      <c r="H9" s="352">
        <f>IFERROR(E9-D9,"-")</f>
        <v>-14419</v>
      </c>
      <c r="I9" s="352">
        <f t="shared" si="1"/>
        <v>8999</v>
      </c>
      <c r="J9" s="353">
        <f>E9/$E$7</f>
        <v>5.179301935229836E-2</v>
      </c>
    </row>
    <row r="10" spans="1:16" ht="21" x14ac:dyDescent="0.35">
      <c r="A10" s="345" t="s">
        <v>93</v>
      </c>
      <c r="B10" s="345"/>
      <c r="C10" s="345"/>
      <c r="D10" s="345"/>
      <c r="E10" s="345"/>
      <c r="F10" s="345"/>
      <c r="G10" s="345"/>
      <c r="H10" s="345"/>
      <c r="I10" s="345"/>
      <c r="J10" s="345"/>
    </row>
    <row r="11" spans="1:16" x14ac:dyDescent="0.25">
      <c r="A11" s="64"/>
      <c r="B11" s="11" t="str">
        <f>$B$5</f>
        <v>verano (julio-septiembre)</v>
      </c>
      <c r="C11" s="12"/>
      <c r="D11" s="12"/>
      <c r="E11" s="12"/>
      <c r="F11" s="12"/>
      <c r="G11" s="12"/>
      <c r="H11" s="12"/>
      <c r="I11" s="12"/>
      <c r="J11" s="13"/>
      <c r="O11" s="354"/>
    </row>
    <row r="12" spans="1:16" x14ac:dyDescent="0.25">
      <c r="A12" s="14" t="s">
        <v>94</v>
      </c>
      <c r="B12" s="15">
        <f>B$6</f>
        <v>2022</v>
      </c>
      <c r="C12" s="15">
        <f>C$6</f>
        <v>2023</v>
      </c>
      <c r="D12" s="15">
        <f t="shared" ref="D12:E12" si="2">D$6</f>
        <v>2024</v>
      </c>
      <c r="E12" s="15">
        <f t="shared" si="2"/>
        <v>2025</v>
      </c>
      <c r="F12" s="15" t="str">
        <f>CONCATENATE("var ",RIGHT(E12,2),"/",RIGHT(D12,2))</f>
        <v>var 25/24</v>
      </c>
      <c r="G12" s="15" t="str">
        <f>$G$6</f>
        <v>var 24/23</v>
      </c>
      <c r="H12" s="15" t="str">
        <f>CONCATENATE("dif ",RIGHT(E12,2),"-",RIGHT(D12,2))</f>
        <v>dif 25-24</v>
      </c>
      <c r="I12" s="15" t="str">
        <f>$I$6</f>
        <v>dif 24-23</v>
      </c>
      <c r="J12" s="15" t="str">
        <f>CONCATENATE("cuota ",RIGHT(E12,2))</f>
        <v>cuota 25</v>
      </c>
      <c r="O12" s="355"/>
    </row>
    <row r="13" spans="1:16" x14ac:dyDescent="0.25">
      <c r="A13" s="356" t="s">
        <v>95</v>
      </c>
      <c r="B13" s="348">
        <v>2075871</v>
      </c>
      <c r="C13" s="348">
        <v>2227678</v>
      </c>
      <c r="D13" s="348">
        <v>2479894</v>
      </c>
      <c r="E13" s="348">
        <v>2570134</v>
      </c>
      <c r="F13" s="349">
        <f t="shared" ref="F13:F47" si="3">IFERROR(E13/D13-1,"-")</f>
        <v>3.6388652095613816E-2</v>
      </c>
      <c r="G13" s="349">
        <f t="shared" ref="G13:G47" si="4">IFERROR(D13/C13-1,"-")</f>
        <v>0.11321923545503432</v>
      </c>
      <c r="H13" s="348">
        <f t="shared" ref="H13:H47" si="5">IFERROR(E13-D13,"-")</f>
        <v>90240</v>
      </c>
      <c r="I13" s="348">
        <f t="shared" ref="I13:I47" si="6">IFERROR(D13-C13,"-")</f>
        <v>252216</v>
      </c>
      <c r="J13" s="349">
        <f>E13/$E$13</f>
        <v>1</v>
      </c>
      <c r="O13" s="355"/>
    </row>
    <row r="14" spans="1:16" x14ac:dyDescent="0.25">
      <c r="A14" s="357" t="s">
        <v>96</v>
      </c>
      <c r="B14" s="358">
        <v>899115</v>
      </c>
      <c r="C14" s="358">
        <v>962320</v>
      </c>
      <c r="D14" s="358">
        <v>1061490</v>
      </c>
      <c r="E14" s="358">
        <v>1130469</v>
      </c>
      <c r="F14" s="359">
        <f>IFERROR(E14/D14-1,"-")</f>
        <v>6.4983184014922424E-2</v>
      </c>
      <c r="G14" s="359">
        <f t="shared" si="4"/>
        <v>0.103053038490315</v>
      </c>
      <c r="H14" s="358">
        <f t="shared" si="5"/>
        <v>68979</v>
      </c>
      <c r="I14" s="358">
        <f t="shared" si="6"/>
        <v>99170</v>
      </c>
      <c r="J14" s="359">
        <f t="shared" ref="J14:J47" si="7">E14/$E$13</f>
        <v>0.43984827250252323</v>
      </c>
    </row>
    <row r="15" spans="1:16" x14ac:dyDescent="0.25">
      <c r="A15" s="351" t="s">
        <v>97</v>
      </c>
      <c r="B15" s="352">
        <v>356783</v>
      </c>
      <c r="C15" s="352">
        <v>395588</v>
      </c>
      <c r="D15" s="352">
        <v>414872</v>
      </c>
      <c r="E15" s="352">
        <v>427378</v>
      </c>
      <c r="F15" s="353">
        <f t="shared" si="3"/>
        <v>3.0144237258720841E-2</v>
      </c>
      <c r="G15" s="353">
        <f t="shared" si="4"/>
        <v>4.8747686987471894E-2</v>
      </c>
      <c r="H15" s="352">
        <f>IFERROR(E15-D15,"-")</f>
        <v>12506</v>
      </c>
      <c r="I15" s="352">
        <f>IFERROR(D15-C15,"-")</f>
        <v>19284</v>
      </c>
      <c r="J15" s="353">
        <f t="shared" si="7"/>
        <v>0.16628627145510702</v>
      </c>
    </row>
    <row r="16" spans="1:16" x14ac:dyDescent="0.25">
      <c r="A16" s="360" t="s">
        <v>98</v>
      </c>
      <c r="B16" s="361">
        <v>542332</v>
      </c>
      <c r="C16" s="361">
        <v>566732</v>
      </c>
      <c r="D16" s="361">
        <v>646618</v>
      </c>
      <c r="E16" s="361">
        <v>703091</v>
      </c>
      <c r="F16" s="362">
        <f t="shared" si="3"/>
        <v>8.733595414912676E-2</v>
      </c>
      <c r="G16" s="362">
        <f t="shared" si="4"/>
        <v>0.14095904236923262</v>
      </c>
      <c r="H16" s="361">
        <f t="shared" si="5"/>
        <v>56473</v>
      </c>
      <c r="I16" s="361">
        <f t="shared" si="6"/>
        <v>79886</v>
      </c>
      <c r="J16" s="362">
        <f t="shared" si="7"/>
        <v>0.27356200104741618</v>
      </c>
    </row>
    <row r="17" spans="1:11" x14ac:dyDescent="0.25">
      <c r="A17" s="357" t="s">
        <v>99</v>
      </c>
      <c r="B17" s="358">
        <v>1176756</v>
      </c>
      <c r="C17" s="358">
        <v>1265358</v>
      </c>
      <c r="D17" s="358">
        <v>1418404</v>
      </c>
      <c r="E17" s="358">
        <v>1439665</v>
      </c>
      <c r="F17" s="359">
        <f t="shared" si="3"/>
        <v>1.4989382432649689E-2</v>
      </c>
      <c r="G17" s="359">
        <f t="shared" si="4"/>
        <v>0.12095075069664074</v>
      </c>
      <c r="H17" s="358">
        <f t="shared" si="5"/>
        <v>21261</v>
      </c>
      <c r="I17" s="358">
        <f t="shared" si="6"/>
        <v>153046</v>
      </c>
      <c r="J17" s="359">
        <f t="shared" si="7"/>
        <v>0.56015172749747677</v>
      </c>
    </row>
    <row r="18" spans="1:11" x14ac:dyDescent="0.25">
      <c r="A18" s="351" t="s">
        <v>29</v>
      </c>
      <c r="B18" s="352">
        <v>614555</v>
      </c>
      <c r="C18" s="352">
        <v>641438</v>
      </c>
      <c r="D18" s="352">
        <v>689184</v>
      </c>
      <c r="E18" s="352">
        <v>702337</v>
      </c>
      <c r="F18" s="353">
        <f t="shared" si="3"/>
        <v>1.9084888796025545E-2</v>
      </c>
      <c r="G18" s="353">
        <f t="shared" si="4"/>
        <v>7.4435876889114683E-2</v>
      </c>
      <c r="H18" s="352">
        <f t="shared" si="5"/>
        <v>13153</v>
      </c>
      <c r="I18" s="352">
        <f t="shared" si="6"/>
        <v>47746</v>
      </c>
      <c r="J18" s="353">
        <f t="shared" si="7"/>
        <v>0.27326863112973876</v>
      </c>
      <c r="K18" s="363"/>
    </row>
    <row r="19" spans="1:11" x14ac:dyDescent="0.25">
      <c r="A19" s="351" t="s">
        <v>22</v>
      </c>
      <c r="B19" s="352">
        <v>122544</v>
      </c>
      <c r="C19" s="352">
        <v>138421</v>
      </c>
      <c r="D19" s="352">
        <v>144287</v>
      </c>
      <c r="E19" s="352">
        <v>154923</v>
      </c>
      <c r="F19" s="353">
        <f t="shared" si="3"/>
        <v>7.3714194625988494E-2</v>
      </c>
      <c r="G19" s="353">
        <f t="shared" si="4"/>
        <v>4.2377962881354758E-2</v>
      </c>
      <c r="H19" s="352">
        <f t="shared" si="5"/>
        <v>10636</v>
      </c>
      <c r="I19" s="352">
        <f t="shared" si="6"/>
        <v>5866</v>
      </c>
      <c r="J19" s="353">
        <f t="shared" si="7"/>
        <v>6.027818004819982E-2</v>
      </c>
      <c r="K19" s="363"/>
    </row>
    <row r="20" spans="1:11" x14ac:dyDescent="0.25">
      <c r="A20" s="351" t="s">
        <v>100</v>
      </c>
      <c r="B20" s="352">
        <v>62408</v>
      </c>
      <c r="C20" s="352">
        <v>63163</v>
      </c>
      <c r="D20" s="352">
        <v>66968</v>
      </c>
      <c r="E20" s="352">
        <v>67141</v>
      </c>
      <c r="F20" s="353">
        <f t="shared" si="3"/>
        <v>2.5833233783298937E-3</v>
      </c>
      <c r="G20" s="353">
        <f t="shared" si="4"/>
        <v>6.024096385542177E-2</v>
      </c>
      <c r="H20" s="352">
        <f t="shared" si="5"/>
        <v>173</v>
      </c>
      <c r="I20" s="352">
        <f t="shared" si="6"/>
        <v>3805</v>
      </c>
      <c r="J20" s="353">
        <f t="shared" si="7"/>
        <v>2.6123540640293465E-2</v>
      </c>
      <c r="K20" s="363"/>
    </row>
    <row r="21" spans="1:11" x14ac:dyDescent="0.25">
      <c r="A21" s="351" t="s">
        <v>101</v>
      </c>
      <c r="B21" s="352">
        <v>50465</v>
      </c>
      <c r="C21" s="352">
        <v>54950</v>
      </c>
      <c r="D21" s="352">
        <v>57808</v>
      </c>
      <c r="E21" s="352">
        <v>57659</v>
      </c>
      <c r="F21" s="353">
        <f t="shared" si="3"/>
        <v>-2.5774979241627305E-3</v>
      </c>
      <c r="G21" s="353">
        <f t="shared" si="4"/>
        <v>5.2010919017288382E-2</v>
      </c>
      <c r="H21" s="352">
        <f t="shared" si="5"/>
        <v>-149</v>
      </c>
      <c r="I21" s="352">
        <f t="shared" si="6"/>
        <v>2858</v>
      </c>
      <c r="J21" s="353">
        <f t="shared" si="7"/>
        <v>2.243423883735245E-2</v>
      </c>
      <c r="K21" s="363"/>
    </row>
    <row r="22" spans="1:11" x14ac:dyDescent="0.25">
      <c r="A22" s="351" t="s">
        <v>28</v>
      </c>
      <c r="B22" s="352">
        <v>5177</v>
      </c>
      <c r="C22" s="352">
        <v>5846</v>
      </c>
      <c r="D22" s="352">
        <v>6294</v>
      </c>
      <c r="E22" s="352">
        <v>5811</v>
      </c>
      <c r="F22" s="353">
        <f t="shared" si="3"/>
        <v>-7.673975214489992E-2</v>
      </c>
      <c r="G22" s="353">
        <f t="shared" si="4"/>
        <v>7.6633595620937411E-2</v>
      </c>
      <c r="H22" s="352">
        <f t="shared" si="5"/>
        <v>-483</v>
      </c>
      <c r="I22" s="352">
        <f t="shared" si="6"/>
        <v>448</v>
      </c>
      <c r="J22" s="353">
        <f t="shared" si="7"/>
        <v>2.2609716069278878E-3</v>
      </c>
      <c r="K22" s="363"/>
    </row>
    <row r="23" spans="1:11" x14ac:dyDescent="0.25">
      <c r="A23" s="351" t="s">
        <v>102</v>
      </c>
      <c r="B23" s="352">
        <f>B24+B25+B26+B27</f>
        <v>8457</v>
      </c>
      <c r="C23" s="352">
        <f t="shared" ref="C23:E23" si="8">C24+C25+C26+C27</f>
        <v>14773</v>
      </c>
      <c r="D23" s="352">
        <f t="shared" si="8"/>
        <v>11981</v>
      </c>
      <c r="E23" s="352">
        <f t="shared" si="8"/>
        <v>9801</v>
      </c>
      <c r="F23" s="353">
        <f t="shared" si="3"/>
        <v>-0.18195476170603453</v>
      </c>
      <c r="G23" s="353">
        <f t="shared" si="4"/>
        <v>-0.18899343396737289</v>
      </c>
      <c r="H23" s="352">
        <f t="shared" si="5"/>
        <v>-2180</v>
      </c>
      <c r="I23" s="352">
        <f t="shared" si="6"/>
        <v>-2792</v>
      </c>
      <c r="J23" s="353">
        <f t="shared" si="7"/>
        <v>3.8134198450353171E-3</v>
      </c>
      <c r="K23" s="363"/>
    </row>
    <row r="24" spans="1:11" x14ac:dyDescent="0.25">
      <c r="A24" s="351" t="s">
        <v>27</v>
      </c>
      <c r="B24" s="352">
        <v>0</v>
      </c>
      <c r="C24" s="352">
        <v>261</v>
      </c>
      <c r="D24" s="352">
        <v>209</v>
      </c>
      <c r="E24" s="352">
        <v>209</v>
      </c>
      <c r="F24" s="353">
        <f t="shared" si="3"/>
        <v>0</v>
      </c>
      <c r="G24" s="353">
        <f t="shared" si="4"/>
        <v>-0.1992337164750958</v>
      </c>
      <c r="H24" s="352">
        <f t="shared" si="5"/>
        <v>0</v>
      </c>
      <c r="I24" s="352">
        <f t="shared" si="6"/>
        <v>-52</v>
      </c>
      <c r="J24" s="353">
        <f t="shared" si="7"/>
        <v>8.1318717234198678E-5</v>
      </c>
      <c r="K24" s="363"/>
    </row>
    <row r="25" spans="1:11" x14ac:dyDescent="0.25">
      <c r="A25" s="351" t="s">
        <v>37</v>
      </c>
      <c r="B25" s="352">
        <v>0</v>
      </c>
      <c r="C25" s="352">
        <v>1799</v>
      </c>
      <c r="D25" s="352">
        <v>7</v>
      </c>
      <c r="E25" s="352">
        <v>11</v>
      </c>
      <c r="F25" s="353">
        <f>IFERROR(E25/D25-1,"-")</f>
        <v>0.5714285714285714</v>
      </c>
      <c r="G25" s="353">
        <f t="shared" si="4"/>
        <v>-0.99610894941634243</v>
      </c>
      <c r="H25" s="352">
        <f>IFERROR(E25-D25,"-")</f>
        <v>4</v>
      </c>
      <c r="I25" s="352">
        <f t="shared" si="6"/>
        <v>-1792</v>
      </c>
      <c r="J25" s="353">
        <f>E25/$E$13</f>
        <v>4.2799324860104572E-6</v>
      </c>
      <c r="K25" s="363"/>
    </row>
    <row r="26" spans="1:11" x14ac:dyDescent="0.25">
      <c r="A26" s="351" t="s">
        <v>25</v>
      </c>
      <c r="B26" s="352">
        <v>7776</v>
      </c>
      <c r="C26" s="352">
        <v>5811</v>
      </c>
      <c r="D26" s="352">
        <v>5682</v>
      </c>
      <c r="E26" s="352">
        <v>5982</v>
      </c>
      <c r="F26" s="353">
        <f t="shared" si="3"/>
        <v>5.2798310454065467E-2</v>
      </c>
      <c r="G26" s="353">
        <f t="shared" si="4"/>
        <v>-2.2199277232834325E-2</v>
      </c>
      <c r="H26" s="352">
        <f t="shared" si="5"/>
        <v>300</v>
      </c>
      <c r="I26" s="352">
        <f t="shared" si="6"/>
        <v>-129</v>
      </c>
      <c r="J26" s="353">
        <f t="shared" si="7"/>
        <v>2.3275051028467776E-3</v>
      </c>
      <c r="K26" s="363"/>
    </row>
    <row r="27" spans="1:11" x14ac:dyDescent="0.25">
      <c r="A27" s="351" t="s">
        <v>36</v>
      </c>
      <c r="B27" s="352">
        <v>681</v>
      </c>
      <c r="C27" s="352">
        <v>6902</v>
      </c>
      <c r="D27" s="352">
        <v>6083</v>
      </c>
      <c r="E27" s="352">
        <v>3599</v>
      </c>
      <c r="F27" s="353">
        <f t="shared" si="3"/>
        <v>-0.40835114252835769</v>
      </c>
      <c r="G27" s="353">
        <f t="shared" si="4"/>
        <v>-0.11866125760649082</v>
      </c>
      <c r="H27" s="352">
        <f t="shared" si="5"/>
        <v>-2484</v>
      </c>
      <c r="I27" s="352">
        <f t="shared" si="6"/>
        <v>-819</v>
      </c>
      <c r="J27" s="353">
        <f t="shared" si="7"/>
        <v>1.4003160924683305E-3</v>
      </c>
      <c r="K27" s="363"/>
    </row>
    <row r="28" spans="1:11" x14ac:dyDescent="0.25">
      <c r="A28" s="351" t="s">
        <v>30</v>
      </c>
      <c r="B28" s="352">
        <v>48181</v>
      </c>
      <c r="C28" s="352">
        <v>54619</v>
      </c>
      <c r="D28" s="352">
        <v>70126</v>
      </c>
      <c r="E28" s="352">
        <v>74887</v>
      </c>
      <c r="F28" s="353">
        <f t="shared" si="3"/>
        <v>6.7892079970339081E-2</v>
      </c>
      <c r="G28" s="353">
        <f t="shared" si="4"/>
        <v>0.2839121917281533</v>
      </c>
      <c r="H28" s="352">
        <f t="shared" si="5"/>
        <v>4761</v>
      </c>
      <c r="I28" s="352">
        <f t="shared" si="6"/>
        <v>15507</v>
      </c>
      <c r="J28" s="353">
        <f t="shared" si="7"/>
        <v>2.9137391279987736E-2</v>
      </c>
      <c r="K28" s="363"/>
    </row>
    <row r="29" spans="1:11" x14ac:dyDescent="0.25">
      <c r="A29" s="351" t="s">
        <v>35</v>
      </c>
      <c r="B29" s="352">
        <v>74420</v>
      </c>
      <c r="C29" s="352">
        <v>73166</v>
      </c>
      <c r="D29" s="352">
        <v>105651</v>
      </c>
      <c r="E29" s="352">
        <v>103865</v>
      </c>
      <c r="F29" s="353">
        <f t="shared" si="3"/>
        <v>-1.6904714579133229E-2</v>
      </c>
      <c r="G29" s="353">
        <f t="shared" si="4"/>
        <v>0.44399037804444696</v>
      </c>
      <c r="H29" s="352">
        <f t="shared" si="5"/>
        <v>-1786</v>
      </c>
      <c r="I29" s="352">
        <f t="shared" si="6"/>
        <v>32485</v>
      </c>
      <c r="J29" s="353">
        <f t="shared" si="7"/>
        <v>4.0412289787225102E-2</v>
      </c>
      <c r="K29" s="363"/>
    </row>
    <row r="30" spans="1:11" x14ac:dyDescent="0.25">
      <c r="A30" s="351" t="s">
        <v>43</v>
      </c>
      <c r="B30" s="352">
        <v>33621</v>
      </c>
      <c r="C30" s="352">
        <v>42579</v>
      </c>
      <c r="D30" s="352">
        <v>57991</v>
      </c>
      <c r="E30" s="352">
        <v>57210</v>
      </c>
      <c r="F30" s="353">
        <f t="shared" si="3"/>
        <v>-1.3467607042472074E-2</v>
      </c>
      <c r="G30" s="353">
        <f t="shared" si="4"/>
        <v>0.36196246976208934</v>
      </c>
      <c r="H30" s="352">
        <f t="shared" si="5"/>
        <v>-781</v>
      </c>
      <c r="I30" s="352">
        <f t="shared" si="6"/>
        <v>15412</v>
      </c>
      <c r="J30" s="353">
        <f t="shared" si="7"/>
        <v>2.2259539774968931E-2</v>
      </c>
      <c r="K30" s="363"/>
    </row>
    <row r="31" spans="1:11" x14ac:dyDescent="0.25">
      <c r="A31" s="351" t="s">
        <v>33</v>
      </c>
      <c r="B31" s="352">
        <v>40264</v>
      </c>
      <c r="C31" s="352">
        <v>43028</v>
      </c>
      <c r="D31" s="352">
        <v>57620</v>
      </c>
      <c r="E31" s="352">
        <v>64570</v>
      </c>
      <c r="F31" s="353">
        <f t="shared" si="3"/>
        <v>0.12061784102742101</v>
      </c>
      <c r="G31" s="353">
        <f t="shared" si="4"/>
        <v>0.33912800966812306</v>
      </c>
      <c r="H31" s="352">
        <f t="shared" si="5"/>
        <v>6950</v>
      </c>
      <c r="I31" s="352">
        <f t="shared" si="6"/>
        <v>14592</v>
      </c>
      <c r="J31" s="353">
        <f t="shared" si="7"/>
        <v>2.5123203692881384E-2</v>
      </c>
      <c r="K31" s="363"/>
    </row>
    <row r="32" spans="1:11" x14ac:dyDescent="0.25">
      <c r="A32" s="351" t="s">
        <v>44</v>
      </c>
      <c r="B32" s="352">
        <v>22759</v>
      </c>
      <c r="C32" s="352">
        <v>25976</v>
      </c>
      <c r="D32" s="352">
        <v>23506</v>
      </c>
      <c r="E32" s="352">
        <v>25169</v>
      </c>
      <c r="F32" s="353">
        <f t="shared" si="3"/>
        <v>7.0747894154683966E-2</v>
      </c>
      <c r="G32" s="353">
        <f t="shared" si="4"/>
        <v>-9.5087773329227021E-2</v>
      </c>
      <c r="H32" s="352">
        <f t="shared" si="5"/>
        <v>1663</v>
      </c>
      <c r="I32" s="352">
        <f t="shared" si="6"/>
        <v>-2470</v>
      </c>
      <c r="J32" s="353">
        <f t="shared" si="7"/>
        <v>9.7928746127633817E-3</v>
      </c>
      <c r="K32" s="363"/>
    </row>
    <row r="33" spans="1:11" x14ac:dyDescent="0.25">
      <c r="A33" s="351" t="s">
        <v>23</v>
      </c>
      <c r="B33" s="352">
        <v>16384</v>
      </c>
      <c r="C33" s="352">
        <v>19351</v>
      </c>
      <c r="D33" s="352">
        <v>20126</v>
      </c>
      <c r="E33" s="352">
        <v>18077</v>
      </c>
      <c r="F33" s="353">
        <f t="shared" si="3"/>
        <v>-0.10180860578356354</v>
      </c>
      <c r="G33" s="353">
        <f t="shared" si="4"/>
        <v>4.004960983928485E-2</v>
      </c>
      <c r="H33" s="352">
        <f t="shared" si="5"/>
        <v>-2049</v>
      </c>
      <c r="I33" s="352">
        <f t="shared" si="6"/>
        <v>775</v>
      </c>
      <c r="J33" s="353">
        <f t="shared" si="7"/>
        <v>7.0334854136010032E-3</v>
      </c>
      <c r="K33" s="363"/>
    </row>
    <row r="34" spans="1:11" x14ac:dyDescent="0.25">
      <c r="A34" s="351" t="s">
        <v>40</v>
      </c>
      <c r="B34" s="352">
        <v>21352</v>
      </c>
      <c r="C34" s="352">
        <v>20643</v>
      </c>
      <c r="D34" s="352">
        <v>14550</v>
      </c>
      <c r="E34" s="352">
        <v>19713</v>
      </c>
      <c r="F34" s="353">
        <f t="shared" si="3"/>
        <v>0.35484536082474216</v>
      </c>
      <c r="G34" s="353">
        <f t="shared" si="4"/>
        <v>-0.29516058712396454</v>
      </c>
      <c r="H34" s="352">
        <f t="shared" si="5"/>
        <v>5163</v>
      </c>
      <c r="I34" s="352">
        <f t="shared" si="6"/>
        <v>-6093</v>
      </c>
      <c r="J34" s="353">
        <f t="shared" si="7"/>
        <v>7.6700280997021942E-3</v>
      </c>
      <c r="K34" s="363"/>
    </row>
    <row r="35" spans="1:11" x14ac:dyDescent="0.25">
      <c r="A35" s="351" t="s">
        <v>103</v>
      </c>
      <c r="B35" s="352">
        <v>0</v>
      </c>
      <c r="C35" s="352">
        <v>0</v>
      </c>
      <c r="D35" s="352">
        <v>0</v>
      </c>
      <c r="E35" s="352">
        <v>0</v>
      </c>
      <c r="F35" s="353" t="str">
        <f t="shared" si="3"/>
        <v>-</v>
      </c>
      <c r="G35" s="353" t="str">
        <f t="shared" si="4"/>
        <v>-</v>
      </c>
      <c r="H35" s="352">
        <f t="shared" si="5"/>
        <v>0</v>
      </c>
      <c r="I35" s="352">
        <f t="shared" si="6"/>
        <v>0</v>
      </c>
      <c r="J35" s="353">
        <f t="shared" si="7"/>
        <v>0</v>
      </c>
      <c r="K35" s="363"/>
    </row>
    <row r="36" spans="1:11" x14ac:dyDescent="0.25">
      <c r="A36" s="351" t="s">
        <v>41</v>
      </c>
      <c r="B36" s="352">
        <v>0</v>
      </c>
      <c r="C36" s="352">
        <v>0</v>
      </c>
      <c r="D36" s="352">
        <v>0</v>
      </c>
      <c r="E36" s="352">
        <v>0</v>
      </c>
      <c r="F36" s="353" t="str">
        <f t="shared" si="3"/>
        <v>-</v>
      </c>
      <c r="G36" s="353" t="str">
        <f t="shared" si="4"/>
        <v>-</v>
      </c>
      <c r="H36" s="352">
        <f t="shared" si="5"/>
        <v>0</v>
      </c>
      <c r="I36" s="352">
        <f t="shared" si="6"/>
        <v>0</v>
      </c>
      <c r="J36" s="353">
        <f t="shared" si="7"/>
        <v>0</v>
      </c>
      <c r="K36" s="363"/>
    </row>
    <row r="37" spans="1:11" x14ac:dyDescent="0.25">
      <c r="A37" s="351" t="s">
        <v>104</v>
      </c>
      <c r="B37" s="352">
        <v>10993</v>
      </c>
      <c r="C37" s="352">
        <v>13247</v>
      </c>
      <c r="D37" s="352">
        <v>16593</v>
      </c>
      <c r="E37" s="352">
        <v>11439</v>
      </c>
      <c r="F37" s="353">
        <f t="shared" si="3"/>
        <v>-0.31061290905803651</v>
      </c>
      <c r="G37" s="353">
        <f t="shared" si="4"/>
        <v>0.25258549105457839</v>
      </c>
      <c r="H37" s="352">
        <f t="shared" si="5"/>
        <v>-5154</v>
      </c>
      <c r="I37" s="352">
        <f t="shared" si="6"/>
        <v>3346</v>
      </c>
      <c r="J37" s="353">
        <f t="shared" si="7"/>
        <v>4.4507407006794198E-3</v>
      </c>
      <c r="K37" s="363"/>
    </row>
    <row r="38" spans="1:11" x14ac:dyDescent="0.25">
      <c r="A38" s="351" t="s">
        <v>105</v>
      </c>
      <c r="B38" s="352">
        <v>3</v>
      </c>
      <c r="C38" s="352">
        <v>0</v>
      </c>
      <c r="D38" s="352">
        <v>0</v>
      </c>
      <c r="E38" s="352">
        <v>0</v>
      </c>
      <c r="F38" s="353" t="str">
        <f t="shared" si="3"/>
        <v>-</v>
      </c>
      <c r="G38" s="353" t="str">
        <f t="shared" si="4"/>
        <v>-</v>
      </c>
      <c r="H38" s="352">
        <f t="shared" si="5"/>
        <v>0</v>
      </c>
      <c r="I38" s="352">
        <f t="shared" si="6"/>
        <v>0</v>
      </c>
      <c r="J38" s="353">
        <f t="shared" si="7"/>
        <v>0</v>
      </c>
      <c r="K38" s="363"/>
    </row>
    <row r="39" spans="1:11" x14ac:dyDescent="0.25">
      <c r="A39" s="351" t="s">
        <v>106</v>
      </c>
      <c r="B39" s="352">
        <v>5989</v>
      </c>
      <c r="C39" s="352">
        <v>6264</v>
      </c>
      <c r="D39" s="352">
        <v>19509</v>
      </c>
      <c r="E39" s="352">
        <v>19410</v>
      </c>
      <c r="F39" s="353">
        <f t="shared" si="3"/>
        <v>-5.07458096263258E-3</v>
      </c>
      <c r="G39" s="353">
        <f t="shared" si="4"/>
        <v>2.1144636015325671</v>
      </c>
      <c r="H39" s="352">
        <f t="shared" si="5"/>
        <v>-99</v>
      </c>
      <c r="I39" s="352">
        <f t="shared" si="6"/>
        <v>13245</v>
      </c>
      <c r="J39" s="353">
        <f t="shared" si="7"/>
        <v>7.5521354139511795E-3</v>
      </c>
      <c r="K39" s="363"/>
    </row>
    <row r="40" spans="1:11" x14ac:dyDescent="0.25">
      <c r="A40" s="351" t="s">
        <v>34</v>
      </c>
      <c r="B40" s="352">
        <v>17524</v>
      </c>
      <c r="C40" s="352">
        <v>15595</v>
      </c>
      <c r="D40" s="352">
        <v>15414</v>
      </c>
      <c r="E40" s="352">
        <v>14295</v>
      </c>
      <c r="F40" s="353">
        <f t="shared" si="3"/>
        <v>-7.2596340988711594E-2</v>
      </c>
      <c r="G40" s="353">
        <f t="shared" si="4"/>
        <v>-1.1606284065405537E-2</v>
      </c>
      <c r="H40" s="352">
        <f t="shared" si="5"/>
        <v>-1119</v>
      </c>
      <c r="I40" s="352">
        <f t="shared" si="6"/>
        <v>-181</v>
      </c>
      <c r="J40" s="353">
        <f t="shared" si="7"/>
        <v>5.5619668079563171E-3</v>
      </c>
      <c r="K40" s="363"/>
    </row>
    <row r="41" spans="1:11" x14ac:dyDescent="0.25">
      <c r="A41" s="351" t="s">
        <v>107</v>
      </c>
      <c r="B41" s="352">
        <v>1721</v>
      </c>
      <c r="C41" s="352">
        <v>1819</v>
      </c>
      <c r="D41" s="352">
        <v>1697</v>
      </c>
      <c r="E41" s="352">
        <v>0</v>
      </c>
      <c r="F41" s="353">
        <f t="shared" si="3"/>
        <v>-1</v>
      </c>
      <c r="G41" s="353">
        <f t="shared" si="4"/>
        <v>-6.7069818581638296E-2</v>
      </c>
      <c r="H41" s="352">
        <f t="shared" si="5"/>
        <v>-1697</v>
      </c>
      <c r="I41" s="352">
        <f t="shared" si="6"/>
        <v>-122</v>
      </c>
      <c r="J41" s="353">
        <f t="shared" si="7"/>
        <v>0</v>
      </c>
      <c r="K41" s="363"/>
    </row>
    <row r="42" spans="1:11" x14ac:dyDescent="0.25">
      <c r="A42" s="351" t="s">
        <v>108</v>
      </c>
      <c r="B42" s="352">
        <v>4657</v>
      </c>
      <c r="C42" s="352">
        <v>10456</v>
      </c>
      <c r="D42" s="352">
        <v>14451</v>
      </c>
      <c r="E42" s="352">
        <v>14976</v>
      </c>
      <c r="F42" s="353">
        <f t="shared" si="3"/>
        <v>3.6329665767074859E-2</v>
      </c>
      <c r="G42" s="353">
        <f t="shared" si="4"/>
        <v>0.38207727620504972</v>
      </c>
      <c r="H42" s="352">
        <f t="shared" si="5"/>
        <v>525</v>
      </c>
      <c r="I42" s="352">
        <f t="shared" si="6"/>
        <v>3995</v>
      </c>
      <c r="J42" s="353">
        <f t="shared" si="7"/>
        <v>5.8269335373175093E-3</v>
      </c>
      <c r="K42" s="363"/>
    </row>
    <row r="43" spans="1:11" x14ac:dyDescent="0.25">
      <c r="A43" s="351" t="s">
        <v>42</v>
      </c>
      <c r="B43" s="352">
        <v>9109</v>
      </c>
      <c r="C43" s="352">
        <v>10779</v>
      </c>
      <c r="D43" s="352">
        <v>15044</v>
      </c>
      <c r="E43" s="352">
        <v>14885</v>
      </c>
      <c r="F43" s="353">
        <f t="shared" si="3"/>
        <v>-1.0568997607019459E-2</v>
      </c>
      <c r="G43" s="353">
        <f t="shared" si="4"/>
        <v>0.39567677892197795</v>
      </c>
      <c r="H43" s="352">
        <f t="shared" si="5"/>
        <v>-159</v>
      </c>
      <c r="I43" s="352">
        <f t="shared" si="6"/>
        <v>4265</v>
      </c>
      <c r="J43" s="353">
        <f t="shared" si="7"/>
        <v>5.7915268231150596E-3</v>
      </c>
      <c r="K43" s="363"/>
    </row>
    <row r="44" spans="1:11" x14ac:dyDescent="0.25">
      <c r="A44" s="351" t="s">
        <v>109</v>
      </c>
      <c r="B44" s="352">
        <v>0</v>
      </c>
      <c r="C44" s="352">
        <v>0</v>
      </c>
      <c r="D44" s="352">
        <v>0</v>
      </c>
      <c r="E44" s="352">
        <v>0</v>
      </c>
      <c r="F44" s="353" t="str">
        <f t="shared" si="3"/>
        <v>-</v>
      </c>
      <c r="G44" s="353" t="str">
        <f t="shared" si="4"/>
        <v>-</v>
      </c>
      <c r="H44" s="352">
        <f t="shared" si="5"/>
        <v>0</v>
      </c>
      <c r="I44" s="352">
        <f t="shared" si="6"/>
        <v>0</v>
      </c>
      <c r="J44" s="353">
        <f t="shared" si="7"/>
        <v>0</v>
      </c>
      <c r="K44" s="363"/>
    </row>
    <row r="45" spans="1:11" x14ac:dyDescent="0.25">
      <c r="A45" s="351" t="s">
        <v>26</v>
      </c>
      <c r="B45" s="352">
        <v>6002</v>
      </c>
      <c r="C45" s="352">
        <v>5252</v>
      </c>
      <c r="D45" s="352">
        <v>5406</v>
      </c>
      <c r="E45" s="352">
        <v>25</v>
      </c>
      <c r="F45" s="353">
        <f t="shared" si="3"/>
        <v>-0.99537550869404368</v>
      </c>
      <c r="G45" s="353">
        <f t="shared" si="4"/>
        <v>2.9322162985529365E-2</v>
      </c>
      <c r="H45" s="352">
        <f t="shared" si="5"/>
        <v>-5381</v>
      </c>
      <c r="I45" s="352">
        <f t="shared" si="6"/>
        <v>154</v>
      </c>
      <c r="J45" s="353">
        <f t="shared" si="7"/>
        <v>9.7271192863874018E-6</v>
      </c>
      <c r="K45" s="363"/>
    </row>
    <row r="46" spans="1:11" x14ac:dyDescent="0.25">
      <c r="A46" s="351" t="s">
        <v>110</v>
      </c>
      <c r="B46" s="352">
        <v>0</v>
      </c>
      <c r="C46" s="352">
        <v>3023</v>
      </c>
      <c r="D46" s="352">
        <v>3151</v>
      </c>
      <c r="E46" s="352">
        <v>3387</v>
      </c>
      <c r="F46" s="353">
        <f t="shared" si="3"/>
        <v>7.4896858140272915E-2</v>
      </c>
      <c r="G46" s="353">
        <f t="shared" si="4"/>
        <v>4.2342044326827644E-2</v>
      </c>
      <c r="H46" s="352">
        <f t="shared" si="5"/>
        <v>236</v>
      </c>
      <c r="I46" s="352">
        <f t="shared" si="6"/>
        <v>128</v>
      </c>
      <c r="J46" s="353">
        <f t="shared" si="7"/>
        <v>1.3178301209197652E-3</v>
      </c>
      <c r="K46" s="363"/>
    </row>
    <row r="47" spans="1:11" x14ac:dyDescent="0.25">
      <c r="A47" s="351" t="s">
        <v>111</v>
      </c>
      <c r="B47" s="352">
        <f>IFERROR(B17-SUM(B18:B22)-SUM(B24:B46),"-")</f>
        <v>171</v>
      </c>
      <c r="C47" s="352">
        <f>IFERROR(C17-SUM(C18:C22)-SUM(C24:C46),"-")</f>
        <v>970</v>
      </c>
      <c r="D47" s="352">
        <f>IFERROR(D17-SUM(D18:D22)-SUM(D24:D46),"-")</f>
        <v>1047</v>
      </c>
      <c r="E47" s="352">
        <f>IFERROR(E17-SUM(E18:E22)-SUM(E24:E46),"-")</f>
        <v>85</v>
      </c>
      <c r="F47" s="353">
        <f t="shared" si="3"/>
        <v>-0.91881566380133717</v>
      </c>
      <c r="G47" s="353">
        <f t="shared" si="4"/>
        <v>7.9381443298969012E-2</v>
      </c>
      <c r="H47" s="352">
        <f t="shared" si="5"/>
        <v>-962</v>
      </c>
      <c r="I47" s="352">
        <f t="shared" si="6"/>
        <v>77</v>
      </c>
      <c r="J47" s="353">
        <f t="shared" si="7"/>
        <v>3.3072205573717166E-5</v>
      </c>
      <c r="K47" s="363"/>
    </row>
    <row r="48" spans="1:11" ht="21" x14ac:dyDescent="0.35">
      <c r="A48" s="345" t="s">
        <v>112</v>
      </c>
      <c r="B48" s="345"/>
      <c r="C48" s="345"/>
      <c r="D48" s="345"/>
      <c r="E48" s="345"/>
      <c r="F48" s="345"/>
      <c r="G48" s="345"/>
      <c r="H48" s="345"/>
      <c r="I48" s="345"/>
      <c r="J48" s="345"/>
      <c r="K48" s="363"/>
    </row>
    <row r="49" spans="1:11" x14ac:dyDescent="0.25">
      <c r="A49" s="64"/>
      <c r="B49" s="11" t="str">
        <f>$B$5</f>
        <v>verano (julio-septiembre)</v>
      </c>
      <c r="C49" s="12"/>
      <c r="D49" s="12"/>
      <c r="E49" s="12"/>
      <c r="F49" s="12"/>
      <c r="G49" s="12"/>
      <c r="H49" s="12"/>
      <c r="I49" s="12"/>
      <c r="J49" s="13"/>
      <c r="K49" s="363"/>
    </row>
    <row r="50" spans="1:11" x14ac:dyDescent="0.25">
      <c r="A50" s="14"/>
      <c r="B50" s="15">
        <f>B$6</f>
        <v>2022</v>
      </c>
      <c r="C50" s="15">
        <f>C$6</f>
        <v>2023</v>
      </c>
      <c r="D50" s="15">
        <f t="shared" ref="D50:E50" si="9">D$6</f>
        <v>2024</v>
      </c>
      <c r="E50" s="15">
        <f t="shared" si="9"/>
        <v>2025</v>
      </c>
      <c r="F50" s="15" t="str">
        <f>CONCATENATE("var ",RIGHT(E50,2),"/",RIGHT(D50,2))</f>
        <v>var 25/24</v>
      </c>
      <c r="G50" s="15" t="str">
        <f>$G$6</f>
        <v>var 24/23</v>
      </c>
      <c r="H50" s="15" t="str">
        <f>CONCATENATE("dif ",RIGHT(E50,2),"-",RIGHT(D50,2))</f>
        <v>dif 25-24</v>
      </c>
      <c r="I50" s="15" t="str">
        <f>$I$6</f>
        <v>dif 24-23</v>
      </c>
      <c r="J50" s="15" t="str">
        <f>CONCATENATE("cuota ",RIGHT(E50,2))</f>
        <v>cuota 25</v>
      </c>
    </row>
    <row r="51" spans="1:11" x14ac:dyDescent="0.25">
      <c r="A51" s="364" t="s">
        <v>90</v>
      </c>
      <c r="B51" s="348">
        <v>2075871</v>
      </c>
      <c r="C51" s="348">
        <v>2227678</v>
      </c>
      <c r="D51" s="348">
        <v>2479894</v>
      </c>
      <c r="E51" s="348">
        <v>2570134</v>
      </c>
      <c r="F51" s="349">
        <f>IFERROR(E51/D51-1,"-")</f>
        <v>3.6388652095613816E-2</v>
      </c>
      <c r="G51" s="349">
        <f t="shared" ref="G51:G53" si="10">IFERROR(D51/C51-1,"-")</f>
        <v>0.11321923545503432</v>
      </c>
      <c r="H51" s="348">
        <f>IFERROR(E51-D51,"-")</f>
        <v>90240</v>
      </c>
      <c r="I51" s="348">
        <f t="shared" ref="I51:I52" si="11">IFERROR(D51-C51,"-")</f>
        <v>252216</v>
      </c>
      <c r="J51" s="349">
        <f>E51/$E$51</f>
        <v>1</v>
      </c>
    </row>
    <row r="52" spans="1:11" x14ac:dyDescent="0.25">
      <c r="A52" s="351" t="s">
        <v>113</v>
      </c>
      <c r="B52" s="352">
        <v>777148</v>
      </c>
      <c r="C52" s="352">
        <v>828694</v>
      </c>
      <c r="D52" s="352">
        <v>902892</v>
      </c>
      <c r="E52" s="352">
        <v>982223</v>
      </c>
      <c r="F52" s="353">
        <f>IFERROR(E52/D52-1,"-")</f>
        <v>8.7863221736375952E-2</v>
      </c>
      <c r="G52" s="353">
        <f t="shared" si="10"/>
        <v>8.9536065182081792E-2</v>
      </c>
      <c r="H52" s="352">
        <f>IFERROR(E52-D52,"-")</f>
        <v>79331</v>
      </c>
      <c r="I52" s="352">
        <f t="shared" si="11"/>
        <v>74198</v>
      </c>
      <c r="J52" s="353">
        <f>E52/$E$51</f>
        <v>0.38216801147333174</v>
      </c>
    </row>
    <row r="53" spans="1:11" x14ac:dyDescent="0.25">
      <c r="A53" s="351" t="s">
        <v>114</v>
      </c>
      <c r="B53" s="352">
        <v>1298723</v>
      </c>
      <c r="C53" s="352">
        <v>1398984</v>
      </c>
      <c r="D53" s="352">
        <v>1577002</v>
      </c>
      <c r="E53" s="352">
        <v>1587911</v>
      </c>
      <c r="F53" s="353">
        <f>IFERROR(E53/D53-1,"-")</f>
        <v>6.9175562237713262E-3</v>
      </c>
      <c r="G53" s="353">
        <f t="shared" si="10"/>
        <v>0.12724806002070066</v>
      </c>
      <c r="H53" s="352">
        <f>IFERROR(E53-D53,"-")</f>
        <v>10909</v>
      </c>
      <c r="I53" s="352">
        <f>IFERROR(D53-C53,"-")</f>
        <v>178018</v>
      </c>
      <c r="J53" s="353">
        <f>E53/$E$51</f>
        <v>0.61783198852666821</v>
      </c>
    </row>
    <row r="54" spans="1:11" ht="21" x14ac:dyDescent="0.35">
      <c r="A54" s="307" t="s">
        <v>115</v>
      </c>
      <c r="B54" s="307"/>
      <c r="C54" s="307"/>
      <c r="D54" s="307"/>
      <c r="E54" s="307"/>
      <c r="F54" s="307"/>
      <c r="G54" s="307"/>
      <c r="H54" s="307"/>
      <c r="I54" s="307"/>
      <c r="J54" s="307"/>
    </row>
    <row r="55" spans="1:11" x14ac:dyDescent="0.25">
      <c r="A55" s="64"/>
      <c r="B55" s="11" t="str">
        <f>$B$5</f>
        <v>verano (julio-septiembre)</v>
      </c>
      <c r="C55" s="12"/>
      <c r="D55" s="12"/>
      <c r="E55" s="12"/>
      <c r="F55" s="12"/>
      <c r="G55" s="12"/>
      <c r="H55" s="12"/>
      <c r="I55" s="12"/>
      <c r="J55" s="13"/>
    </row>
    <row r="56" spans="1:11" x14ac:dyDescent="0.25">
      <c r="A56" s="14"/>
      <c r="B56" s="15">
        <f>B$6</f>
        <v>2022</v>
      </c>
      <c r="C56" s="15">
        <f>C$6</f>
        <v>2023</v>
      </c>
      <c r="D56" s="15">
        <f t="shared" ref="D56:E56" si="12">D$6</f>
        <v>2024</v>
      </c>
      <c r="E56" s="15">
        <f t="shared" si="12"/>
        <v>2025</v>
      </c>
      <c r="F56" s="15" t="str">
        <f>CONCATENATE("var ",RIGHT(E56,2),"/",RIGHT(D56,2))</f>
        <v>var 25/24</v>
      </c>
      <c r="G56" s="15" t="str">
        <f>$G$6</f>
        <v>var 24/23</v>
      </c>
      <c r="H56" s="15" t="str">
        <f>CONCATENATE("dif ",RIGHT(E56,2),"-",RIGHT(D56,2))</f>
        <v>dif 25-24</v>
      </c>
      <c r="I56" s="15" t="str">
        <f>$I$6</f>
        <v>dif 24-23</v>
      </c>
      <c r="J56" s="15" t="str">
        <f>CONCATENATE("cuota ",RIGHT(E56,2))</f>
        <v>cuota 25</v>
      </c>
    </row>
    <row r="57" spans="1:11" x14ac:dyDescent="0.25">
      <c r="A57" s="365" t="s">
        <v>90</v>
      </c>
      <c r="B57" s="366">
        <v>16593</v>
      </c>
      <c r="C57" s="366">
        <v>17959</v>
      </c>
      <c r="D57" s="366">
        <v>19541</v>
      </c>
      <c r="E57" s="366">
        <v>20029</v>
      </c>
      <c r="F57" s="367">
        <f>IFERROR(E57/D57-1,"-")</f>
        <v>2.4973133411800852E-2</v>
      </c>
      <c r="G57" s="367">
        <f t="shared" ref="G57:G59" si="13">IFERROR(D57/C57-1,"-")</f>
        <v>8.8089537279358643E-2</v>
      </c>
      <c r="H57" s="366">
        <f>IFERROR(E57-D57,"-")</f>
        <v>488</v>
      </c>
      <c r="I57" s="366">
        <f t="shared" ref="I57:I59" si="14">IFERROR(D57-C57,"-")</f>
        <v>1582</v>
      </c>
      <c r="J57" s="367">
        <f>E57/$E$57</f>
        <v>1</v>
      </c>
    </row>
    <row r="58" spans="1:11" x14ac:dyDescent="0.25">
      <c r="A58" s="351" t="s">
        <v>91</v>
      </c>
      <c r="B58" s="352">
        <v>15585</v>
      </c>
      <c r="C58" s="352">
        <v>16979</v>
      </c>
      <c r="D58" s="352">
        <v>18535</v>
      </c>
      <c r="E58" s="352">
        <v>19096</v>
      </c>
      <c r="F58" s="353">
        <f>IFERROR(E58/D58-1,"-")</f>
        <v>3.0267062314540016E-2</v>
      </c>
      <c r="G58" s="353">
        <f t="shared" si="13"/>
        <v>9.1642617350845113E-2</v>
      </c>
      <c r="H58" s="352">
        <f>IFERROR(E58-D58,"-")</f>
        <v>561</v>
      </c>
      <c r="I58" s="352">
        <f t="shared" si="14"/>
        <v>1556</v>
      </c>
      <c r="J58" s="353">
        <f>E58/$E$57</f>
        <v>0.95341754456038741</v>
      </c>
    </row>
    <row r="59" spans="1:11" x14ac:dyDescent="0.25">
      <c r="A59" s="351" t="s">
        <v>92</v>
      </c>
      <c r="B59" s="352">
        <v>1008</v>
      </c>
      <c r="C59" s="352">
        <v>980</v>
      </c>
      <c r="D59" s="352">
        <v>1006</v>
      </c>
      <c r="E59" s="352">
        <v>933</v>
      </c>
      <c r="F59" s="353">
        <f>IFERROR(E59/D59-1,"-")</f>
        <v>-7.256461232604372E-2</v>
      </c>
      <c r="G59" s="353">
        <f t="shared" si="13"/>
        <v>2.6530612244898055E-2</v>
      </c>
      <c r="H59" s="352">
        <f>IFERROR(E59-D59,"-")</f>
        <v>-73</v>
      </c>
      <c r="I59" s="352">
        <f t="shared" si="14"/>
        <v>26</v>
      </c>
      <c r="J59" s="353">
        <f>E59/$E$57</f>
        <v>4.6582455439612563E-2</v>
      </c>
    </row>
    <row r="60" spans="1:11" ht="21" x14ac:dyDescent="0.35">
      <c r="A60" s="307" t="s">
        <v>116</v>
      </c>
      <c r="B60" s="307"/>
      <c r="C60" s="307"/>
      <c r="D60" s="307"/>
      <c r="E60" s="307"/>
      <c r="F60" s="307"/>
      <c r="G60" s="307"/>
      <c r="H60" s="307"/>
      <c r="I60" s="307"/>
      <c r="J60" s="307"/>
    </row>
    <row r="61" spans="1:11" x14ac:dyDescent="0.25">
      <c r="A61" s="64"/>
      <c r="B61" s="11" t="str">
        <f>$B$5</f>
        <v>verano (julio-septiembre)</v>
      </c>
      <c r="C61" s="12"/>
      <c r="D61" s="12"/>
      <c r="E61" s="12"/>
      <c r="F61" s="12"/>
      <c r="G61" s="12"/>
      <c r="H61" s="12"/>
      <c r="I61" s="12"/>
      <c r="J61" s="13"/>
    </row>
    <row r="62" spans="1:11" x14ac:dyDescent="0.25">
      <c r="A62" s="14" t="s">
        <v>94</v>
      </c>
      <c r="B62" s="15">
        <f>B$6</f>
        <v>2022</v>
      </c>
      <c r="C62" s="15">
        <f>C$6</f>
        <v>2023</v>
      </c>
      <c r="D62" s="15">
        <f t="shared" ref="D62:E62" si="15">D$6</f>
        <v>2024</v>
      </c>
      <c r="E62" s="15">
        <f t="shared" si="15"/>
        <v>2025</v>
      </c>
      <c r="F62" s="15" t="str">
        <f>CONCATENATE("var ",RIGHT(E62,2),"/",RIGHT(D62,2))</f>
        <v>var 25/24</v>
      </c>
      <c r="G62" s="15" t="str">
        <f>$G$6</f>
        <v>var 24/23</v>
      </c>
      <c r="H62" s="15" t="str">
        <f>CONCATENATE("dif ",RIGHT(E62,2),"-",RIGHT(D62,2))</f>
        <v>dif 25-24</v>
      </c>
      <c r="I62" s="15" t="str">
        <f>$I$6</f>
        <v>dif 24-23</v>
      </c>
      <c r="J62" s="15" t="str">
        <f>CONCATENATE("cuota ",RIGHT(E62,2))</f>
        <v>cuota 25</v>
      </c>
    </row>
    <row r="63" spans="1:11" x14ac:dyDescent="0.25">
      <c r="A63" s="368" t="s">
        <v>95</v>
      </c>
      <c r="B63" s="369">
        <v>16593</v>
      </c>
      <c r="C63" s="369">
        <v>17959</v>
      </c>
      <c r="D63" s="369">
        <v>19541</v>
      </c>
      <c r="E63" s="369">
        <v>20029</v>
      </c>
      <c r="F63" s="370">
        <f t="shared" ref="F63:F97" si="16">IFERROR(E63/D63-1,"-")</f>
        <v>2.4973133411800852E-2</v>
      </c>
      <c r="G63" s="370">
        <f t="shared" ref="G63:G97" si="17">IFERROR(D63/C63-1,"-")</f>
        <v>8.8089537279358643E-2</v>
      </c>
      <c r="H63" s="369">
        <f t="shared" ref="H63:H97" si="18">IFERROR(E63-D63,"-")</f>
        <v>488</v>
      </c>
      <c r="I63" s="369">
        <f t="shared" ref="I63:I97" si="19">IFERROR(D63-C63,"-")</f>
        <v>1582</v>
      </c>
      <c r="J63" s="370">
        <f>E63/$E$63</f>
        <v>1</v>
      </c>
    </row>
    <row r="64" spans="1:11" x14ac:dyDescent="0.25">
      <c r="A64" s="371" t="s">
        <v>96</v>
      </c>
      <c r="B64" s="372">
        <v>9980</v>
      </c>
      <c r="C64" s="372">
        <v>10863</v>
      </c>
      <c r="D64" s="372">
        <v>11662</v>
      </c>
      <c r="E64" s="372">
        <v>11978</v>
      </c>
      <c r="F64" s="373">
        <f t="shared" si="16"/>
        <v>2.7096552906876958E-2</v>
      </c>
      <c r="G64" s="373">
        <f t="shared" si="17"/>
        <v>7.3552425665101673E-2</v>
      </c>
      <c r="H64" s="372">
        <f t="shared" si="18"/>
        <v>316</v>
      </c>
      <c r="I64" s="372">
        <f t="shared" si="19"/>
        <v>799</v>
      </c>
      <c r="J64" s="373">
        <f t="shared" ref="J64:J96" si="20">E64/$E$63</f>
        <v>0.59803285236407211</v>
      </c>
    </row>
    <row r="65" spans="1:10" x14ac:dyDescent="0.25">
      <c r="A65" s="351" t="s">
        <v>97</v>
      </c>
      <c r="B65" s="352">
        <v>6734</v>
      </c>
      <c r="C65" s="352">
        <v>7485</v>
      </c>
      <c r="D65" s="352">
        <v>7666</v>
      </c>
      <c r="E65" s="352">
        <v>7516</v>
      </c>
      <c r="F65" s="353">
        <f t="shared" si="16"/>
        <v>-1.956691886250983E-2</v>
      </c>
      <c r="G65" s="353">
        <f t="shared" si="17"/>
        <v>2.4181696726786939E-2</v>
      </c>
      <c r="H65" s="352">
        <f t="shared" si="18"/>
        <v>-150</v>
      </c>
      <c r="I65" s="352">
        <f t="shared" si="19"/>
        <v>181</v>
      </c>
      <c r="J65" s="353">
        <f t="shared" si="20"/>
        <v>0.37525587897548557</v>
      </c>
    </row>
    <row r="66" spans="1:10" x14ac:dyDescent="0.25">
      <c r="A66" s="351" t="s">
        <v>98</v>
      </c>
      <c r="B66" s="352">
        <v>3246</v>
      </c>
      <c r="C66" s="352">
        <v>3378</v>
      </c>
      <c r="D66" s="352">
        <v>3996</v>
      </c>
      <c r="E66" s="352">
        <v>4462</v>
      </c>
      <c r="F66" s="353">
        <f t="shared" si="16"/>
        <v>0.11661661661661671</v>
      </c>
      <c r="G66" s="353">
        <f t="shared" si="17"/>
        <v>0.18294849023090576</v>
      </c>
      <c r="H66" s="352">
        <f t="shared" si="18"/>
        <v>466</v>
      </c>
      <c r="I66" s="352">
        <f t="shared" si="19"/>
        <v>618</v>
      </c>
      <c r="J66" s="353">
        <f t="shared" si="20"/>
        <v>0.22277697338858654</v>
      </c>
    </row>
    <row r="67" spans="1:10" x14ac:dyDescent="0.25">
      <c r="A67" s="371" t="s">
        <v>99</v>
      </c>
      <c r="B67" s="372">
        <v>6613</v>
      </c>
      <c r="C67" s="372">
        <v>7096</v>
      </c>
      <c r="D67" s="372">
        <v>7879</v>
      </c>
      <c r="E67" s="372">
        <v>8051</v>
      </c>
      <c r="F67" s="373">
        <f t="shared" si="16"/>
        <v>2.1830181495113621E-2</v>
      </c>
      <c r="G67" s="373">
        <f t="shared" si="17"/>
        <v>0.11034385569334826</v>
      </c>
      <c r="H67" s="372">
        <f t="shared" si="18"/>
        <v>172</v>
      </c>
      <c r="I67" s="372">
        <f t="shared" si="19"/>
        <v>783</v>
      </c>
      <c r="J67" s="373">
        <f t="shared" si="20"/>
        <v>0.40196714763592789</v>
      </c>
    </row>
    <row r="68" spans="1:10" x14ac:dyDescent="0.25">
      <c r="A68" s="351" t="s">
        <v>29</v>
      </c>
      <c r="B68" s="352">
        <v>3277</v>
      </c>
      <c r="C68" s="352">
        <v>3367</v>
      </c>
      <c r="D68" s="352">
        <v>3700</v>
      </c>
      <c r="E68" s="352">
        <v>3820</v>
      </c>
      <c r="F68" s="353">
        <f t="shared" si="16"/>
        <v>3.2432432432432323E-2</v>
      </c>
      <c r="G68" s="353">
        <f t="shared" si="17"/>
        <v>9.8901098901098994E-2</v>
      </c>
      <c r="H68" s="352">
        <f t="shared" si="18"/>
        <v>120</v>
      </c>
      <c r="I68" s="352">
        <f t="shared" si="19"/>
        <v>333</v>
      </c>
      <c r="J68" s="353">
        <f t="shared" si="20"/>
        <v>0.19072345099605573</v>
      </c>
    </row>
    <row r="69" spans="1:10" x14ac:dyDescent="0.25">
      <c r="A69" s="351" t="s">
        <v>22</v>
      </c>
      <c r="B69" s="352">
        <v>678</v>
      </c>
      <c r="C69" s="352">
        <v>778</v>
      </c>
      <c r="D69" s="352">
        <v>767</v>
      </c>
      <c r="E69" s="352">
        <v>843</v>
      </c>
      <c r="F69" s="353">
        <f t="shared" si="16"/>
        <v>9.9087353324641469E-2</v>
      </c>
      <c r="G69" s="353">
        <f t="shared" si="17"/>
        <v>-1.4138817480719768E-2</v>
      </c>
      <c r="H69" s="352">
        <f t="shared" si="18"/>
        <v>76</v>
      </c>
      <c r="I69" s="352">
        <f t="shared" si="19"/>
        <v>-11</v>
      </c>
      <c r="J69" s="353">
        <f t="shared" si="20"/>
        <v>4.2088970992061513E-2</v>
      </c>
    </row>
    <row r="70" spans="1:10" x14ac:dyDescent="0.25">
      <c r="A70" s="351" t="s">
        <v>100</v>
      </c>
      <c r="B70" s="352">
        <v>371</v>
      </c>
      <c r="C70" s="352">
        <v>410</v>
      </c>
      <c r="D70" s="352">
        <v>406</v>
      </c>
      <c r="E70" s="352">
        <v>409</v>
      </c>
      <c r="F70" s="353">
        <f t="shared" si="16"/>
        <v>7.3891625615762901E-3</v>
      </c>
      <c r="G70" s="353">
        <f t="shared" si="17"/>
        <v>-9.7560975609756184E-3</v>
      </c>
      <c r="H70" s="352">
        <f t="shared" si="18"/>
        <v>3</v>
      </c>
      <c r="I70" s="352">
        <f t="shared" si="19"/>
        <v>-4</v>
      </c>
      <c r="J70" s="353">
        <f t="shared" si="20"/>
        <v>2.0420390433870887E-2</v>
      </c>
    </row>
    <row r="71" spans="1:10" x14ac:dyDescent="0.25">
      <c r="A71" s="351" t="s">
        <v>101</v>
      </c>
      <c r="B71" s="352">
        <v>288</v>
      </c>
      <c r="C71" s="352">
        <v>300</v>
      </c>
      <c r="D71" s="352">
        <v>331</v>
      </c>
      <c r="E71" s="352">
        <v>315</v>
      </c>
      <c r="F71" s="353">
        <f t="shared" si="16"/>
        <v>-4.8338368580060465E-2</v>
      </c>
      <c r="G71" s="353">
        <f t="shared" si="17"/>
        <v>0.10333333333333328</v>
      </c>
      <c r="H71" s="352">
        <f t="shared" si="18"/>
        <v>-16</v>
      </c>
      <c r="I71" s="352">
        <f t="shared" si="19"/>
        <v>31</v>
      </c>
      <c r="J71" s="353">
        <f t="shared" si="20"/>
        <v>1.5727195566428678E-2</v>
      </c>
    </row>
    <row r="72" spans="1:10" x14ac:dyDescent="0.25">
      <c r="A72" s="351" t="s">
        <v>28</v>
      </c>
      <c r="B72" s="352">
        <v>39</v>
      </c>
      <c r="C72" s="352">
        <v>41</v>
      </c>
      <c r="D72" s="352">
        <v>40</v>
      </c>
      <c r="E72" s="352">
        <v>40</v>
      </c>
      <c r="F72" s="353">
        <f t="shared" si="16"/>
        <v>0</v>
      </c>
      <c r="G72" s="353">
        <f t="shared" si="17"/>
        <v>-2.4390243902439046E-2</v>
      </c>
      <c r="H72" s="352">
        <f t="shared" si="18"/>
        <v>0</v>
      </c>
      <c r="I72" s="352">
        <f t="shared" si="19"/>
        <v>-1</v>
      </c>
      <c r="J72" s="353">
        <f t="shared" si="20"/>
        <v>1.9971041989115782E-3</v>
      </c>
    </row>
    <row r="73" spans="1:10" x14ac:dyDescent="0.25">
      <c r="A73" s="351" t="s">
        <v>102</v>
      </c>
      <c r="B73" s="352">
        <f t="shared" ref="B73:E73" si="21">B74+B75+B76+B77</f>
        <v>47</v>
      </c>
      <c r="C73" s="352">
        <f t="shared" si="21"/>
        <v>91</v>
      </c>
      <c r="D73" s="352">
        <f t="shared" si="21"/>
        <v>70</v>
      </c>
      <c r="E73" s="352">
        <f t="shared" si="21"/>
        <v>57</v>
      </c>
      <c r="F73" s="353">
        <f t="shared" si="16"/>
        <v>-0.18571428571428572</v>
      </c>
      <c r="G73" s="353">
        <f t="shared" si="17"/>
        <v>-0.23076923076923073</v>
      </c>
      <c r="H73" s="352">
        <f t="shared" si="18"/>
        <v>-13</v>
      </c>
      <c r="I73" s="352">
        <f t="shared" si="19"/>
        <v>-21</v>
      </c>
      <c r="J73" s="353">
        <f t="shared" ref="J73" si="22">E73/$E$13</f>
        <v>2.2177831972963278E-5</v>
      </c>
    </row>
    <row r="74" spans="1:10" x14ac:dyDescent="0.25">
      <c r="A74" s="351" t="s">
        <v>27</v>
      </c>
      <c r="B74" s="352">
        <v>0</v>
      </c>
      <c r="C74" s="352">
        <v>1</v>
      </c>
      <c r="D74" s="352">
        <v>1</v>
      </c>
      <c r="E74" s="352">
        <v>1</v>
      </c>
      <c r="F74" s="353">
        <f t="shared" si="16"/>
        <v>0</v>
      </c>
      <c r="G74" s="353">
        <f t="shared" si="17"/>
        <v>0</v>
      </c>
      <c r="H74" s="352">
        <f t="shared" si="18"/>
        <v>0</v>
      </c>
      <c r="I74" s="352">
        <f t="shared" si="19"/>
        <v>0</v>
      </c>
      <c r="J74" s="353">
        <f t="shared" si="20"/>
        <v>4.9927604972789453E-5</v>
      </c>
    </row>
    <row r="75" spans="1:10" x14ac:dyDescent="0.25">
      <c r="A75" s="351" t="s">
        <v>37</v>
      </c>
      <c r="B75" s="352">
        <v>0</v>
      </c>
      <c r="C75" s="352">
        <v>13</v>
      </c>
      <c r="D75" s="352">
        <v>2</v>
      </c>
      <c r="E75" s="352">
        <v>2</v>
      </c>
      <c r="F75" s="353">
        <f t="shared" si="16"/>
        <v>0</v>
      </c>
      <c r="G75" s="353">
        <f t="shared" si="17"/>
        <v>-0.84615384615384615</v>
      </c>
      <c r="H75" s="352">
        <f t="shared" si="18"/>
        <v>0</v>
      </c>
      <c r="I75" s="352">
        <f t="shared" si="19"/>
        <v>-11</v>
      </c>
      <c r="J75" s="353">
        <f t="shared" si="20"/>
        <v>9.9855209945578905E-5</v>
      </c>
    </row>
    <row r="76" spans="1:10" x14ac:dyDescent="0.25">
      <c r="A76" s="351" t="s">
        <v>25</v>
      </c>
      <c r="B76" s="352">
        <v>43</v>
      </c>
      <c r="C76" s="352">
        <v>35</v>
      </c>
      <c r="D76" s="352">
        <v>32</v>
      </c>
      <c r="E76" s="352">
        <v>34</v>
      </c>
      <c r="F76" s="353">
        <f t="shared" si="16"/>
        <v>6.25E-2</v>
      </c>
      <c r="G76" s="353">
        <f t="shared" si="17"/>
        <v>-8.5714285714285743E-2</v>
      </c>
      <c r="H76" s="352">
        <f t="shared" si="18"/>
        <v>2</v>
      </c>
      <c r="I76" s="352">
        <f t="shared" si="19"/>
        <v>-3</v>
      </c>
      <c r="J76" s="353">
        <f t="shared" si="20"/>
        <v>1.6975385690748415E-3</v>
      </c>
    </row>
    <row r="77" spans="1:10" x14ac:dyDescent="0.25">
      <c r="A77" s="351" t="s">
        <v>36</v>
      </c>
      <c r="B77" s="352">
        <v>4</v>
      </c>
      <c r="C77" s="352">
        <v>42</v>
      </c>
      <c r="D77" s="352">
        <v>35</v>
      </c>
      <c r="E77" s="352">
        <v>20</v>
      </c>
      <c r="F77" s="353">
        <f t="shared" si="16"/>
        <v>-0.4285714285714286</v>
      </c>
      <c r="G77" s="353">
        <f t="shared" si="17"/>
        <v>-0.16666666666666663</v>
      </c>
      <c r="H77" s="352">
        <f t="shared" si="18"/>
        <v>-15</v>
      </c>
      <c r="I77" s="352">
        <f t="shared" si="19"/>
        <v>-7</v>
      </c>
      <c r="J77" s="353">
        <f t="shared" si="20"/>
        <v>9.9855209945578908E-4</v>
      </c>
    </row>
    <row r="78" spans="1:10" x14ac:dyDescent="0.25">
      <c r="A78" s="351" t="s">
        <v>30</v>
      </c>
      <c r="B78" s="352">
        <v>284</v>
      </c>
      <c r="C78" s="352">
        <v>318</v>
      </c>
      <c r="D78" s="352">
        <v>413</v>
      </c>
      <c r="E78" s="352">
        <v>441</v>
      </c>
      <c r="F78" s="353">
        <f t="shared" si="16"/>
        <v>6.7796610169491567E-2</v>
      </c>
      <c r="G78" s="353">
        <f t="shared" si="17"/>
        <v>0.29874213836477992</v>
      </c>
      <c r="H78" s="352">
        <f t="shared" si="18"/>
        <v>28</v>
      </c>
      <c r="I78" s="352">
        <f t="shared" si="19"/>
        <v>95</v>
      </c>
      <c r="J78" s="353">
        <f t="shared" si="20"/>
        <v>2.2018073793000151E-2</v>
      </c>
    </row>
    <row r="79" spans="1:10" x14ac:dyDescent="0.25">
      <c r="A79" s="351" t="s">
        <v>35</v>
      </c>
      <c r="B79" s="352">
        <v>424</v>
      </c>
      <c r="C79" s="352">
        <v>410</v>
      </c>
      <c r="D79" s="352">
        <v>551</v>
      </c>
      <c r="E79" s="352">
        <v>546</v>
      </c>
      <c r="F79" s="353">
        <f t="shared" si="16"/>
        <v>-9.0744101633394303E-3</v>
      </c>
      <c r="G79" s="353">
        <f t="shared" si="17"/>
        <v>0.34390243902439033</v>
      </c>
      <c r="H79" s="352">
        <f t="shared" si="18"/>
        <v>-5</v>
      </c>
      <c r="I79" s="352">
        <f t="shared" si="19"/>
        <v>141</v>
      </c>
      <c r="J79" s="353">
        <f t="shared" si="20"/>
        <v>2.7260472315143041E-2</v>
      </c>
    </row>
    <row r="80" spans="1:10" x14ac:dyDescent="0.25">
      <c r="A80" s="351" t="s">
        <v>43</v>
      </c>
      <c r="B80" s="352">
        <v>175</v>
      </c>
      <c r="C80" s="352">
        <v>222</v>
      </c>
      <c r="D80" s="352">
        <v>290</v>
      </c>
      <c r="E80" s="352">
        <v>284</v>
      </c>
      <c r="F80" s="353">
        <f t="shared" si="16"/>
        <v>-2.0689655172413834E-2</v>
      </c>
      <c r="G80" s="353">
        <f t="shared" si="17"/>
        <v>0.30630630630630629</v>
      </c>
      <c r="H80" s="352">
        <f t="shared" si="18"/>
        <v>-6</v>
      </c>
      <c r="I80" s="352">
        <f t="shared" si="19"/>
        <v>68</v>
      </c>
      <c r="J80" s="353">
        <f t="shared" si="20"/>
        <v>1.4179439812272205E-2</v>
      </c>
    </row>
    <row r="81" spans="1:10" x14ac:dyDescent="0.25">
      <c r="A81" s="351" t="s">
        <v>33</v>
      </c>
      <c r="B81" s="352">
        <v>231</v>
      </c>
      <c r="C81" s="352">
        <v>249</v>
      </c>
      <c r="D81" s="352">
        <v>334</v>
      </c>
      <c r="E81" s="352">
        <v>379</v>
      </c>
      <c r="F81" s="353">
        <f t="shared" si="16"/>
        <v>0.13473053892215558</v>
      </c>
      <c r="G81" s="353">
        <f t="shared" si="17"/>
        <v>0.34136546184738958</v>
      </c>
      <c r="H81" s="352">
        <f t="shared" si="18"/>
        <v>45</v>
      </c>
      <c r="I81" s="352">
        <f t="shared" si="19"/>
        <v>85</v>
      </c>
      <c r="J81" s="353">
        <f t="shared" si="20"/>
        <v>1.8922562284687205E-2</v>
      </c>
    </row>
    <row r="82" spans="1:10" x14ac:dyDescent="0.25">
      <c r="A82" s="351" t="s">
        <v>44</v>
      </c>
      <c r="B82" s="352">
        <v>163</v>
      </c>
      <c r="C82" s="352">
        <v>175</v>
      </c>
      <c r="D82" s="352">
        <v>157</v>
      </c>
      <c r="E82" s="352">
        <v>166</v>
      </c>
      <c r="F82" s="353">
        <f t="shared" si="16"/>
        <v>5.7324840764331197E-2</v>
      </c>
      <c r="G82" s="353">
        <f t="shared" si="17"/>
        <v>-0.10285714285714287</v>
      </c>
      <c r="H82" s="352">
        <f t="shared" si="18"/>
        <v>9</v>
      </c>
      <c r="I82" s="352">
        <f t="shared" si="19"/>
        <v>-18</v>
      </c>
      <c r="J82" s="353">
        <f t="shared" si="20"/>
        <v>8.2879824254830491E-3</v>
      </c>
    </row>
    <row r="83" spans="1:10" x14ac:dyDescent="0.25">
      <c r="A83" s="351" t="s">
        <v>23</v>
      </c>
      <c r="B83" s="352">
        <v>89</v>
      </c>
      <c r="C83" s="352">
        <v>102</v>
      </c>
      <c r="D83" s="352">
        <v>107</v>
      </c>
      <c r="E83" s="352">
        <v>97</v>
      </c>
      <c r="F83" s="353">
        <f t="shared" si="16"/>
        <v>-9.3457943925233655E-2</v>
      </c>
      <c r="G83" s="353">
        <f t="shared" si="17"/>
        <v>4.9019607843137303E-2</v>
      </c>
      <c r="H83" s="352">
        <f t="shared" si="18"/>
        <v>-10</v>
      </c>
      <c r="I83" s="352">
        <f t="shared" si="19"/>
        <v>5</v>
      </c>
      <c r="J83" s="353">
        <f t="shared" si="20"/>
        <v>4.8429776823605769E-3</v>
      </c>
    </row>
    <row r="84" spans="1:10" x14ac:dyDescent="0.25">
      <c r="A84" s="351" t="s">
        <v>40</v>
      </c>
      <c r="B84" s="352">
        <v>180</v>
      </c>
      <c r="C84" s="352">
        <v>182</v>
      </c>
      <c r="D84" s="352">
        <v>139</v>
      </c>
      <c r="E84" s="352">
        <v>166</v>
      </c>
      <c r="F84" s="353">
        <f t="shared" si="16"/>
        <v>0.19424460431654667</v>
      </c>
      <c r="G84" s="353">
        <f t="shared" si="17"/>
        <v>-0.23626373626373631</v>
      </c>
      <c r="H84" s="352">
        <f t="shared" si="18"/>
        <v>27</v>
      </c>
      <c r="I84" s="352">
        <f t="shared" si="19"/>
        <v>-43</v>
      </c>
      <c r="J84" s="353">
        <f t="shared" si="20"/>
        <v>8.2879824254830491E-3</v>
      </c>
    </row>
    <row r="85" spans="1:10" x14ac:dyDescent="0.25">
      <c r="A85" s="351" t="s">
        <v>103</v>
      </c>
      <c r="B85" s="352">
        <v>0</v>
      </c>
      <c r="C85" s="352">
        <v>0</v>
      </c>
      <c r="D85" s="352">
        <v>0</v>
      </c>
      <c r="E85" s="352">
        <v>0</v>
      </c>
      <c r="F85" s="353" t="str">
        <f t="shared" si="16"/>
        <v>-</v>
      </c>
      <c r="G85" s="353" t="str">
        <f t="shared" si="17"/>
        <v>-</v>
      </c>
      <c r="H85" s="352">
        <f t="shared" si="18"/>
        <v>0</v>
      </c>
      <c r="I85" s="352">
        <f t="shared" si="19"/>
        <v>0</v>
      </c>
      <c r="J85" s="353">
        <f t="shared" si="20"/>
        <v>0</v>
      </c>
    </row>
    <row r="86" spans="1:10" x14ac:dyDescent="0.25">
      <c r="A86" s="351" t="s">
        <v>41</v>
      </c>
      <c r="B86" s="352">
        <v>0</v>
      </c>
      <c r="C86" s="352">
        <v>0</v>
      </c>
      <c r="D86" s="352">
        <v>0</v>
      </c>
      <c r="E86" s="352">
        <v>0</v>
      </c>
      <c r="F86" s="353" t="str">
        <f t="shared" si="16"/>
        <v>-</v>
      </c>
      <c r="G86" s="353" t="str">
        <f t="shared" si="17"/>
        <v>-</v>
      </c>
      <c r="H86" s="352">
        <f t="shared" si="18"/>
        <v>0</v>
      </c>
      <c r="I86" s="352">
        <f t="shared" si="19"/>
        <v>0</v>
      </c>
      <c r="J86" s="353">
        <f t="shared" si="20"/>
        <v>0</v>
      </c>
    </row>
    <row r="87" spans="1:10" x14ac:dyDescent="0.25">
      <c r="A87" s="351" t="s">
        <v>104</v>
      </c>
      <c r="B87" s="352">
        <v>70</v>
      </c>
      <c r="C87" s="352">
        <v>80</v>
      </c>
      <c r="D87" s="352">
        <v>106</v>
      </c>
      <c r="E87" s="352">
        <v>73</v>
      </c>
      <c r="F87" s="353">
        <f t="shared" si="16"/>
        <v>-0.31132075471698117</v>
      </c>
      <c r="G87" s="353">
        <f t="shared" si="17"/>
        <v>0.32499999999999996</v>
      </c>
      <c r="H87" s="352">
        <f t="shared" si="18"/>
        <v>-33</v>
      </c>
      <c r="I87" s="352">
        <f t="shared" si="19"/>
        <v>26</v>
      </c>
      <c r="J87" s="353">
        <f t="shared" si="20"/>
        <v>3.6447151630136301E-3</v>
      </c>
    </row>
    <row r="88" spans="1:10" x14ac:dyDescent="0.25">
      <c r="A88" s="351" t="s">
        <v>105</v>
      </c>
      <c r="B88" s="352">
        <v>1</v>
      </c>
      <c r="C88" s="352">
        <v>0</v>
      </c>
      <c r="D88" s="352">
        <v>0</v>
      </c>
      <c r="E88" s="352">
        <v>0</v>
      </c>
      <c r="F88" s="353" t="str">
        <f t="shared" si="16"/>
        <v>-</v>
      </c>
      <c r="G88" s="353" t="str">
        <f t="shared" si="17"/>
        <v>-</v>
      </c>
      <c r="H88" s="352">
        <f t="shared" si="18"/>
        <v>0</v>
      </c>
      <c r="I88" s="352">
        <f t="shared" si="19"/>
        <v>0</v>
      </c>
      <c r="J88" s="353">
        <f t="shared" si="20"/>
        <v>0</v>
      </c>
    </row>
    <row r="89" spans="1:10" x14ac:dyDescent="0.25">
      <c r="A89" s="351" t="s">
        <v>106</v>
      </c>
      <c r="B89" s="352">
        <v>27</v>
      </c>
      <c r="C89" s="352">
        <v>27</v>
      </c>
      <c r="D89" s="352">
        <v>93</v>
      </c>
      <c r="E89" s="352">
        <v>91</v>
      </c>
      <c r="F89" s="353">
        <f t="shared" si="16"/>
        <v>-2.1505376344086002E-2</v>
      </c>
      <c r="G89" s="353">
        <f t="shared" si="17"/>
        <v>2.4444444444444446</v>
      </c>
      <c r="H89" s="352">
        <f t="shared" si="18"/>
        <v>-2</v>
      </c>
      <c r="I89" s="352">
        <f t="shared" si="19"/>
        <v>66</v>
      </c>
      <c r="J89" s="353">
        <f t="shared" si="20"/>
        <v>4.5434120525238405E-3</v>
      </c>
    </row>
    <row r="90" spans="1:10" x14ac:dyDescent="0.25">
      <c r="A90" s="351" t="s">
        <v>34</v>
      </c>
      <c r="B90" s="352">
        <v>119</v>
      </c>
      <c r="C90" s="352">
        <v>108</v>
      </c>
      <c r="D90" s="352">
        <v>101</v>
      </c>
      <c r="E90" s="352">
        <v>101</v>
      </c>
      <c r="F90" s="353">
        <f t="shared" si="16"/>
        <v>0</v>
      </c>
      <c r="G90" s="353">
        <f t="shared" si="17"/>
        <v>-6.481481481481477E-2</v>
      </c>
      <c r="H90" s="352">
        <f t="shared" si="18"/>
        <v>0</v>
      </c>
      <c r="I90" s="352">
        <f t="shared" si="19"/>
        <v>-7</v>
      </c>
      <c r="J90" s="353">
        <f t="shared" si="20"/>
        <v>5.0426881022517349E-3</v>
      </c>
    </row>
    <row r="91" spans="1:10" x14ac:dyDescent="0.25">
      <c r="A91" s="351" t="s">
        <v>107</v>
      </c>
      <c r="B91" s="352">
        <v>13</v>
      </c>
      <c r="C91" s="352">
        <v>13</v>
      </c>
      <c r="D91" s="352">
        <v>12</v>
      </c>
      <c r="E91" s="352">
        <v>0</v>
      </c>
      <c r="F91" s="353">
        <f t="shared" si="16"/>
        <v>-1</v>
      </c>
      <c r="G91" s="353">
        <f t="shared" si="17"/>
        <v>-7.6923076923076872E-2</v>
      </c>
      <c r="H91" s="352">
        <f t="shared" si="18"/>
        <v>-12</v>
      </c>
      <c r="I91" s="352">
        <f t="shared" si="19"/>
        <v>-1</v>
      </c>
      <c r="J91" s="353">
        <f t="shared" si="20"/>
        <v>0</v>
      </c>
    </row>
    <row r="92" spans="1:10" x14ac:dyDescent="0.25">
      <c r="A92" s="351" t="s">
        <v>108</v>
      </c>
      <c r="B92" s="352">
        <v>35</v>
      </c>
      <c r="C92" s="352">
        <v>96</v>
      </c>
      <c r="D92" s="352">
        <v>110</v>
      </c>
      <c r="E92" s="352">
        <v>110</v>
      </c>
      <c r="F92" s="353">
        <f t="shared" si="16"/>
        <v>0</v>
      </c>
      <c r="G92" s="353">
        <f t="shared" si="17"/>
        <v>0.14583333333333326</v>
      </c>
      <c r="H92" s="352">
        <f t="shared" si="18"/>
        <v>0</v>
      </c>
      <c r="I92" s="352">
        <f t="shared" si="19"/>
        <v>14</v>
      </c>
      <c r="J92" s="353">
        <f t="shared" si="20"/>
        <v>5.4920365470068405E-3</v>
      </c>
    </row>
    <row r="93" spans="1:10" x14ac:dyDescent="0.25">
      <c r="A93" s="351" t="s">
        <v>42</v>
      </c>
      <c r="B93" s="352">
        <v>47</v>
      </c>
      <c r="C93" s="352">
        <v>52</v>
      </c>
      <c r="D93" s="352">
        <v>77</v>
      </c>
      <c r="E93" s="352">
        <v>79</v>
      </c>
      <c r="F93" s="353">
        <f t="shared" si="16"/>
        <v>2.5974025974025983E-2</v>
      </c>
      <c r="G93" s="353">
        <f t="shared" si="17"/>
        <v>0.48076923076923084</v>
      </c>
      <c r="H93" s="352">
        <f t="shared" si="18"/>
        <v>2</v>
      </c>
      <c r="I93" s="352">
        <f t="shared" si="19"/>
        <v>25</v>
      </c>
      <c r="J93" s="353">
        <f t="shared" si="20"/>
        <v>3.9442807928503666E-3</v>
      </c>
    </row>
    <row r="94" spans="1:10" x14ac:dyDescent="0.25">
      <c r="A94" s="351" t="s">
        <v>109</v>
      </c>
      <c r="B94" s="352">
        <v>0</v>
      </c>
      <c r="C94" s="352">
        <v>0</v>
      </c>
      <c r="D94" s="352">
        <v>0</v>
      </c>
      <c r="E94" s="352">
        <v>0</v>
      </c>
      <c r="F94" s="353" t="str">
        <f t="shared" si="16"/>
        <v>-</v>
      </c>
      <c r="G94" s="353" t="str">
        <f t="shared" si="17"/>
        <v>-</v>
      </c>
      <c r="H94" s="352">
        <f t="shared" si="18"/>
        <v>0</v>
      </c>
      <c r="I94" s="352">
        <f t="shared" si="19"/>
        <v>0</v>
      </c>
      <c r="J94" s="353">
        <f t="shared" si="20"/>
        <v>0</v>
      </c>
    </row>
    <row r="95" spans="1:10" x14ac:dyDescent="0.25">
      <c r="A95" s="351" t="s">
        <v>26</v>
      </c>
      <c r="B95" s="352">
        <v>45</v>
      </c>
      <c r="C95" s="352">
        <v>40</v>
      </c>
      <c r="D95" s="352">
        <v>43</v>
      </c>
      <c r="E95" s="352">
        <v>4</v>
      </c>
      <c r="F95" s="353">
        <f t="shared" si="16"/>
        <v>-0.90697674418604657</v>
      </c>
      <c r="G95" s="353">
        <f t="shared" si="17"/>
        <v>7.4999999999999956E-2</v>
      </c>
      <c r="H95" s="352">
        <f t="shared" si="18"/>
        <v>-39</v>
      </c>
      <c r="I95" s="352">
        <f t="shared" si="19"/>
        <v>3</v>
      </c>
      <c r="J95" s="353">
        <f t="shared" si="20"/>
        <v>1.9971041989115781E-4</v>
      </c>
    </row>
    <row r="96" spans="1:10" x14ac:dyDescent="0.25">
      <c r="A96" s="351" t="s">
        <v>110</v>
      </c>
      <c r="B96" s="352">
        <v>0</v>
      </c>
      <c r="C96" s="352">
        <v>13</v>
      </c>
      <c r="D96" s="352">
        <v>13</v>
      </c>
      <c r="E96" s="352">
        <v>12</v>
      </c>
      <c r="F96" s="353">
        <f t="shared" si="16"/>
        <v>-7.6923076923076872E-2</v>
      </c>
      <c r="G96" s="353">
        <f t="shared" si="17"/>
        <v>0</v>
      </c>
      <c r="H96" s="352">
        <f t="shared" si="18"/>
        <v>-1</v>
      </c>
      <c r="I96" s="352">
        <f t="shared" si="19"/>
        <v>0</v>
      </c>
      <c r="J96" s="353">
        <f t="shared" si="20"/>
        <v>5.9913125967347351E-4</v>
      </c>
    </row>
    <row r="97" spans="1:10" x14ac:dyDescent="0.25">
      <c r="A97" s="351" t="s">
        <v>111</v>
      </c>
      <c r="B97" s="352">
        <f>IFERROR(B67-SUM(B68:B72)-SUM(B74:B96),"-")</f>
        <v>10</v>
      </c>
      <c r="C97" s="352">
        <f>IFERROR(C67-SUM(C68:C72)-SUM(C74:C96),"-")</f>
        <v>22</v>
      </c>
      <c r="D97" s="352">
        <f>IFERROR(D67-SUM(D68:D72)-SUM(D74:D96),"-")</f>
        <v>19</v>
      </c>
      <c r="E97" s="352">
        <f>IFERROR(E67-SUM(E68:E72)-SUM(E74:E96),"-")</f>
        <v>18</v>
      </c>
      <c r="F97" s="353">
        <f t="shared" si="16"/>
        <v>-5.2631578947368474E-2</v>
      </c>
      <c r="G97" s="353">
        <f t="shared" si="17"/>
        <v>-0.13636363636363635</v>
      </c>
      <c r="H97" s="352">
        <f t="shared" si="18"/>
        <v>-1</v>
      </c>
      <c r="I97" s="352">
        <f t="shared" si="19"/>
        <v>-3</v>
      </c>
      <c r="J97" s="353">
        <f t="shared" ref="J97" si="23">E97/$E$13</f>
        <v>7.00352588619893E-6</v>
      </c>
    </row>
    <row r="98" spans="1:10" ht="21" x14ac:dyDescent="0.35">
      <c r="A98" s="307" t="s">
        <v>117</v>
      </c>
      <c r="B98" s="307"/>
      <c r="C98" s="307"/>
      <c r="D98" s="307"/>
      <c r="E98" s="307"/>
      <c r="F98" s="307"/>
      <c r="G98" s="307"/>
      <c r="H98" s="307"/>
      <c r="I98" s="307"/>
      <c r="J98" s="307"/>
    </row>
    <row r="99" spans="1:10" x14ac:dyDescent="0.25">
      <c r="A99" s="64"/>
      <c r="B99" s="11" t="str">
        <f>$B$5</f>
        <v>verano (julio-septiembre)</v>
      </c>
      <c r="C99" s="12"/>
      <c r="D99" s="12"/>
      <c r="E99" s="12"/>
      <c r="F99" s="12"/>
      <c r="G99" s="12"/>
      <c r="H99" s="12"/>
      <c r="I99" s="12"/>
      <c r="J99" s="13"/>
    </row>
    <row r="100" spans="1:10" x14ac:dyDescent="0.25">
      <c r="A100" s="14"/>
      <c r="B100" s="15">
        <f>B$6</f>
        <v>2022</v>
      </c>
      <c r="C100" s="15">
        <f>C$6</f>
        <v>2023</v>
      </c>
      <c r="D100" s="15">
        <f t="shared" ref="D100:E100" si="24">D$6</f>
        <v>2024</v>
      </c>
      <c r="E100" s="15">
        <f t="shared" si="24"/>
        <v>2025</v>
      </c>
      <c r="F100" s="15" t="str">
        <f>CONCATENATE("var ",RIGHT(E100,2),"/",RIGHT(D100,2))</f>
        <v>var 25/24</v>
      </c>
      <c r="G100" s="15" t="str">
        <f>$G$6</f>
        <v>var 24/23</v>
      </c>
      <c r="H100" s="15" t="str">
        <f>CONCATENATE("dif ",RIGHT(E100,2),"-",RIGHT(D100,2))</f>
        <v>dif 25-24</v>
      </c>
      <c r="I100" s="15" t="str">
        <f>$I$6</f>
        <v>dif 24-23</v>
      </c>
      <c r="J100" s="15" t="str">
        <f>CONCATENATE("cuota ",RIGHT(E100,2))</f>
        <v>cuota 25</v>
      </c>
    </row>
    <row r="101" spans="1:10" x14ac:dyDescent="0.25">
      <c r="A101" s="365" t="s">
        <v>90</v>
      </c>
      <c r="B101" s="366">
        <v>16593</v>
      </c>
      <c r="C101" s="366">
        <v>17959</v>
      </c>
      <c r="D101" s="366">
        <v>19541</v>
      </c>
      <c r="E101" s="366">
        <v>20029</v>
      </c>
      <c r="F101" s="367">
        <f>IFERROR(E101/D101-1,"-")</f>
        <v>2.4973133411800852E-2</v>
      </c>
      <c r="G101" s="367">
        <f t="shared" ref="G101:G103" si="25">IFERROR(D101/C101-1,"-")</f>
        <v>8.8089537279358643E-2</v>
      </c>
      <c r="H101" s="366">
        <f>IFERROR(E101-D101,"-")</f>
        <v>488</v>
      </c>
      <c r="I101" s="366">
        <f>IFERROR(E101-B101,"-")</f>
        <v>3436</v>
      </c>
      <c r="J101" s="367">
        <f>E101/$E$101</f>
        <v>1</v>
      </c>
    </row>
    <row r="102" spans="1:10" x14ac:dyDescent="0.25">
      <c r="A102" s="351" t="s">
        <v>113</v>
      </c>
      <c r="B102" s="352">
        <v>8754</v>
      </c>
      <c r="C102" s="352">
        <v>9566</v>
      </c>
      <c r="D102" s="352">
        <v>10147</v>
      </c>
      <c r="E102" s="352">
        <v>10501</v>
      </c>
      <c r="F102" s="353">
        <f>IFERROR(E102/D102-1,"-")</f>
        <v>3.4887158766137683E-2</v>
      </c>
      <c r="G102" s="353">
        <f t="shared" si="25"/>
        <v>6.073593978674463E-2</v>
      </c>
      <c r="H102" s="352">
        <f>IFERROR(E102-D102,"-")</f>
        <v>354</v>
      </c>
      <c r="I102" s="352">
        <f t="shared" ref="I102:I103" si="26">IFERROR(D102-C102,"-")</f>
        <v>581</v>
      </c>
      <c r="J102" s="353">
        <f>E102/$E$101</f>
        <v>0.52428977981926206</v>
      </c>
    </row>
    <row r="103" spans="1:10" x14ac:dyDescent="0.25">
      <c r="A103" s="351" t="s">
        <v>114</v>
      </c>
      <c r="B103" s="352">
        <v>7839</v>
      </c>
      <c r="C103" s="352">
        <v>8393</v>
      </c>
      <c r="D103" s="352">
        <v>9394</v>
      </c>
      <c r="E103" s="352">
        <v>9528</v>
      </c>
      <c r="F103" s="353">
        <f>IFERROR(E103/D103-1,"-")</f>
        <v>1.426442410048967E-2</v>
      </c>
      <c r="G103" s="353">
        <f t="shared" si="25"/>
        <v>0.11926605504587151</v>
      </c>
      <c r="H103" s="352">
        <f>IFERROR(E103-D103,"-")</f>
        <v>134</v>
      </c>
      <c r="I103" s="352">
        <f t="shared" si="26"/>
        <v>1001</v>
      </c>
      <c r="J103" s="353">
        <f>E103/$E$101</f>
        <v>0.47571022018073794</v>
      </c>
    </row>
    <row r="104" spans="1:10" ht="21" x14ac:dyDescent="0.35">
      <c r="A104" s="307" t="s">
        <v>118</v>
      </c>
      <c r="B104" s="307"/>
      <c r="C104" s="307"/>
      <c r="D104" s="307"/>
      <c r="E104" s="307"/>
      <c r="F104" s="307"/>
      <c r="G104" s="307"/>
      <c r="H104" s="307"/>
      <c r="I104" s="307"/>
      <c r="J104" s="307"/>
    </row>
    <row r="105" spans="1:10" ht="15" customHeight="1" x14ac:dyDescent="0.25"/>
    <row r="106" spans="1:10" ht="15" customHeight="1" x14ac:dyDescent="0.25"/>
    <row r="107" spans="1:10" ht="15" customHeight="1" x14ac:dyDescent="0.25"/>
    <row r="108" spans="1:10" ht="15" customHeight="1" x14ac:dyDescent="0.25"/>
    <row r="109" spans="1:10" ht="15" customHeight="1" x14ac:dyDescent="0.25"/>
    <row r="110" spans="1:10" ht="15" customHeight="1" x14ac:dyDescent="0.25"/>
    <row r="111" spans="1:10" ht="15" customHeight="1" x14ac:dyDescent="0.25"/>
    <row r="112" spans="1:10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spans="2:10" ht="15" customHeight="1" x14ac:dyDescent="0.25"/>
    <row r="338" spans="2:10" ht="15" customHeight="1" x14ac:dyDescent="0.25"/>
    <row r="339" spans="2:10" ht="15" customHeight="1" x14ac:dyDescent="0.25"/>
    <row r="340" spans="2:10" ht="15" customHeight="1" x14ac:dyDescent="0.25"/>
    <row r="341" spans="2:10" ht="15" customHeight="1" x14ac:dyDescent="0.25"/>
    <row r="342" spans="2:10" ht="15" customHeight="1" x14ac:dyDescent="0.25"/>
    <row r="344" spans="2:10" ht="15" customHeight="1" x14ac:dyDescent="0.25"/>
    <row r="345" spans="2:10" ht="15" customHeight="1" x14ac:dyDescent="0.25"/>
    <row r="346" spans="2:10" ht="15" hidden="1" customHeight="1" x14ac:dyDescent="0.25">
      <c r="B346"/>
      <c r="C346"/>
      <c r="D346"/>
      <c r="E346"/>
      <c r="F346"/>
      <c r="G346"/>
      <c r="H346"/>
      <c r="I346"/>
      <c r="J346"/>
    </row>
    <row r="347" spans="2:10" ht="15" hidden="1" customHeight="1" x14ac:dyDescent="0.25">
      <c r="C347"/>
      <c r="E347"/>
      <c r="G347"/>
      <c r="I347"/>
      <c r="J347"/>
    </row>
    <row r="348" spans="2:10" ht="15" hidden="1" customHeight="1" x14ac:dyDescent="0.25">
      <c r="C348"/>
      <c r="E348"/>
      <c r="G348"/>
      <c r="I348"/>
      <c r="J348"/>
    </row>
    <row r="349" spans="2:10" ht="15" hidden="1" customHeight="1" x14ac:dyDescent="0.25">
      <c r="C349"/>
      <c r="E349"/>
      <c r="G349"/>
      <c r="I349"/>
      <c r="J349"/>
    </row>
    <row r="350" spans="2:10" ht="15" hidden="1" customHeight="1" x14ac:dyDescent="0.25">
      <c r="C350"/>
      <c r="E350"/>
      <c r="G350"/>
      <c r="I350"/>
      <c r="J350"/>
    </row>
    <row r="351" spans="2:10" ht="15" hidden="1" customHeight="1" x14ac:dyDescent="0.25">
      <c r="C351"/>
      <c r="E351"/>
      <c r="G351"/>
      <c r="I351"/>
      <c r="J351"/>
    </row>
    <row r="352" spans="2:10" ht="15" hidden="1" customHeight="1" x14ac:dyDescent="0.25">
      <c r="C352"/>
      <c r="E352"/>
      <c r="G352"/>
      <c r="I352"/>
      <c r="J352"/>
    </row>
    <row r="353" spans="2:10" ht="15" hidden="1" customHeight="1" x14ac:dyDescent="0.25">
      <c r="C353"/>
      <c r="E353"/>
      <c r="G353"/>
      <c r="I353"/>
      <c r="J353"/>
    </row>
    <row r="354" spans="2:10" ht="15" hidden="1" customHeight="1" x14ac:dyDescent="0.25">
      <c r="C354"/>
      <c r="E354"/>
      <c r="G354"/>
      <c r="I354"/>
      <c r="J354"/>
    </row>
    <row r="355" spans="2:10" ht="15" hidden="1" customHeight="1" x14ac:dyDescent="0.25">
      <c r="C355"/>
      <c r="E355"/>
      <c r="G355"/>
      <c r="I355"/>
      <c r="J355"/>
    </row>
    <row r="356" spans="2:10" ht="15" hidden="1" customHeight="1" x14ac:dyDescent="0.25">
      <c r="C356"/>
      <c r="E356"/>
      <c r="G356"/>
      <c r="I356"/>
      <c r="J356"/>
    </row>
    <row r="357" spans="2:10" ht="15" hidden="1" customHeight="1" x14ac:dyDescent="0.25">
      <c r="C357"/>
      <c r="E357"/>
      <c r="G357"/>
      <c r="I357"/>
      <c r="J357"/>
    </row>
    <row r="358" spans="2:10" ht="15" hidden="1" customHeight="1" x14ac:dyDescent="0.25">
      <c r="C358"/>
      <c r="E358"/>
      <c r="G358"/>
      <c r="I358"/>
      <c r="J358"/>
    </row>
    <row r="359" spans="2:10" ht="15" hidden="1" customHeight="1" x14ac:dyDescent="0.25">
      <c r="C359"/>
      <c r="E359"/>
      <c r="G359"/>
      <c r="I359"/>
      <c r="J359"/>
    </row>
    <row r="360" spans="2:10" ht="15" customHeight="1" x14ac:dyDescent="0.25"/>
    <row r="361" spans="2:10" ht="15" hidden="1" customHeight="1" x14ac:dyDescent="0.25">
      <c r="B361"/>
      <c r="C361"/>
      <c r="D361"/>
      <c r="E361"/>
      <c r="F361"/>
      <c r="G361"/>
      <c r="H361"/>
      <c r="I361"/>
      <c r="J361"/>
    </row>
    <row r="362" spans="2:10" ht="15" hidden="1" customHeight="1" x14ac:dyDescent="0.25">
      <c r="C362"/>
      <c r="F362"/>
      <c r="H362"/>
      <c r="J362"/>
    </row>
    <row r="363" spans="2:10" ht="15" hidden="1" customHeight="1" x14ac:dyDescent="0.25">
      <c r="C363"/>
      <c r="F363"/>
      <c r="H363"/>
      <c r="J363"/>
    </row>
    <row r="364" spans="2:10" ht="15" hidden="1" customHeight="1" x14ac:dyDescent="0.25">
      <c r="C364"/>
      <c r="F364"/>
      <c r="H364"/>
      <c r="J364"/>
    </row>
    <row r="365" spans="2:10" ht="15" hidden="1" customHeight="1" x14ac:dyDescent="0.25">
      <c r="C365"/>
      <c r="F365"/>
      <c r="H365"/>
      <c r="J365"/>
    </row>
    <row r="366" spans="2:10" ht="15" hidden="1" customHeight="1" x14ac:dyDescent="0.25">
      <c r="C366"/>
      <c r="F366"/>
      <c r="H366"/>
      <c r="J366"/>
    </row>
    <row r="367" spans="2:10" ht="15" hidden="1" customHeight="1" x14ac:dyDescent="0.25">
      <c r="C367"/>
      <c r="F367"/>
      <c r="H367"/>
      <c r="J367"/>
    </row>
    <row r="368" spans="2:10" ht="15" hidden="1" customHeight="1" x14ac:dyDescent="0.25">
      <c r="C368"/>
      <c r="F368"/>
      <c r="H368"/>
      <c r="J368"/>
    </row>
    <row r="369" spans="2:10" ht="15" hidden="1" customHeight="1" x14ac:dyDescent="0.25">
      <c r="C369"/>
      <c r="F369"/>
      <c r="H369"/>
      <c r="J369"/>
    </row>
    <row r="370" spans="2:10" ht="15" hidden="1" customHeight="1" x14ac:dyDescent="0.25">
      <c r="C370"/>
      <c r="F370"/>
      <c r="H370"/>
      <c r="J370"/>
    </row>
    <row r="371" spans="2:10" ht="15" hidden="1" customHeight="1" x14ac:dyDescent="0.25">
      <c r="C371"/>
      <c r="F371"/>
      <c r="H371"/>
      <c r="J371"/>
    </row>
    <row r="372" spans="2:10" ht="15" hidden="1" customHeight="1" x14ac:dyDescent="0.25">
      <c r="C372"/>
      <c r="F372"/>
      <c r="H372"/>
      <c r="J372"/>
    </row>
    <row r="373" spans="2:10" ht="15" hidden="1" customHeight="1" x14ac:dyDescent="0.25">
      <c r="C373"/>
      <c r="F373"/>
      <c r="H373"/>
      <c r="J373"/>
    </row>
    <row r="374" spans="2:10" ht="15" customHeight="1" x14ac:dyDescent="0.25"/>
    <row r="375" spans="2:10" ht="15" hidden="1" customHeight="1" x14ac:dyDescent="0.25">
      <c r="B375"/>
      <c r="C375"/>
      <c r="D375"/>
      <c r="E375"/>
      <c r="F375"/>
      <c r="G375"/>
      <c r="H375"/>
      <c r="I375"/>
      <c r="J375"/>
    </row>
    <row r="376" spans="2:10" ht="15" hidden="1" customHeight="1" x14ac:dyDescent="0.25">
      <c r="C376"/>
      <c r="F376"/>
      <c r="H376"/>
      <c r="J376"/>
    </row>
    <row r="377" spans="2:10" ht="15" hidden="1" customHeight="1" x14ac:dyDescent="0.25">
      <c r="C377"/>
      <c r="F377"/>
      <c r="H377"/>
      <c r="J377"/>
    </row>
    <row r="378" spans="2:10" ht="15" hidden="1" customHeight="1" x14ac:dyDescent="0.25">
      <c r="C378"/>
      <c r="F378"/>
      <c r="H378"/>
      <c r="J378"/>
    </row>
    <row r="379" spans="2:10" ht="15" hidden="1" customHeight="1" x14ac:dyDescent="0.25">
      <c r="C379"/>
      <c r="F379"/>
      <c r="H379"/>
      <c r="J379"/>
    </row>
    <row r="380" spans="2:10" ht="15" hidden="1" customHeight="1" x14ac:dyDescent="0.25">
      <c r="C380"/>
      <c r="F380"/>
      <c r="H380"/>
      <c r="J380"/>
    </row>
    <row r="381" spans="2:10" ht="15" hidden="1" customHeight="1" x14ac:dyDescent="0.25">
      <c r="C381"/>
      <c r="F381"/>
      <c r="H381"/>
      <c r="J381"/>
    </row>
    <row r="382" spans="2:10" ht="15" hidden="1" customHeight="1" x14ac:dyDescent="0.25">
      <c r="C382"/>
      <c r="F382"/>
      <c r="H382"/>
      <c r="J382"/>
    </row>
    <row r="383" spans="2:10" ht="15" hidden="1" customHeight="1" x14ac:dyDescent="0.25">
      <c r="C383"/>
      <c r="F383"/>
      <c r="H383"/>
      <c r="J383"/>
    </row>
    <row r="384" spans="2:10" ht="15" hidden="1" customHeight="1" x14ac:dyDescent="0.25">
      <c r="C384"/>
      <c r="F384"/>
      <c r="H384"/>
      <c r="J384"/>
    </row>
    <row r="385" spans="2:10" ht="15" hidden="1" customHeight="1" x14ac:dyDescent="0.25">
      <c r="C385"/>
      <c r="F385"/>
      <c r="H385"/>
      <c r="J385"/>
    </row>
    <row r="386" spans="2:10" ht="15" hidden="1" customHeight="1" x14ac:dyDescent="0.25">
      <c r="C386"/>
      <c r="F386"/>
      <c r="H386"/>
      <c r="J386"/>
    </row>
    <row r="387" spans="2:10" ht="15" hidden="1" customHeight="1" x14ac:dyDescent="0.25">
      <c r="C387"/>
      <c r="F387"/>
      <c r="H387"/>
      <c r="J387"/>
    </row>
    <row r="388" spans="2:10" ht="15" hidden="1" customHeight="1" x14ac:dyDescent="0.25">
      <c r="C388"/>
      <c r="F388"/>
      <c r="H388"/>
      <c r="J388"/>
    </row>
    <row r="389" spans="2:10" ht="15" customHeight="1" x14ac:dyDescent="0.25"/>
    <row r="390" spans="2:10" ht="15" hidden="1" customHeight="1" x14ac:dyDescent="0.25">
      <c r="B390"/>
      <c r="C390"/>
      <c r="D390"/>
      <c r="E390"/>
      <c r="F390"/>
      <c r="G390"/>
      <c r="H390"/>
      <c r="I390"/>
      <c r="J390"/>
    </row>
    <row r="391" spans="2:10" ht="15" hidden="1" customHeight="1" x14ac:dyDescent="0.25">
      <c r="C391"/>
      <c r="F391"/>
      <c r="H391"/>
      <c r="J391"/>
    </row>
    <row r="392" spans="2:10" ht="15" hidden="1" customHeight="1" x14ac:dyDescent="0.25">
      <c r="C392"/>
      <c r="F392"/>
      <c r="H392"/>
      <c r="J392"/>
    </row>
    <row r="393" spans="2:10" ht="15" hidden="1" customHeight="1" x14ac:dyDescent="0.25">
      <c r="C393"/>
      <c r="F393"/>
      <c r="H393"/>
      <c r="J393"/>
    </row>
    <row r="394" spans="2:10" ht="15" hidden="1" customHeight="1" x14ac:dyDescent="0.25">
      <c r="C394"/>
      <c r="F394"/>
      <c r="H394"/>
      <c r="J394"/>
    </row>
    <row r="395" spans="2:10" ht="15" hidden="1" customHeight="1" x14ac:dyDescent="0.25">
      <c r="C395"/>
      <c r="F395"/>
      <c r="H395"/>
      <c r="J395"/>
    </row>
    <row r="396" spans="2:10" ht="15" hidden="1" customHeight="1" x14ac:dyDescent="0.25">
      <c r="C396"/>
      <c r="F396"/>
      <c r="H396"/>
      <c r="J396"/>
    </row>
    <row r="397" spans="2:10" ht="15" hidden="1" customHeight="1" x14ac:dyDescent="0.25">
      <c r="C397"/>
      <c r="F397"/>
      <c r="H397"/>
      <c r="J397"/>
    </row>
    <row r="398" spans="2:10" ht="15" hidden="1" customHeight="1" x14ac:dyDescent="0.25">
      <c r="C398"/>
      <c r="F398"/>
      <c r="H398"/>
      <c r="J398"/>
    </row>
    <row r="399" spans="2:10" ht="15" hidden="1" customHeight="1" x14ac:dyDescent="0.25">
      <c r="C399"/>
      <c r="F399"/>
      <c r="H399"/>
      <c r="J399"/>
    </row>
    <row r="400" spans="2:10" ht="15" hidden="1" customHeight="1" x14ac:dyDescent="0.25">
      <c r="C400"/>
      <c r="F400"/>
      <c r="H400"/>
      <c r="J400"/>
    </row>
    <row r="401" spans="3:10" ht="15" hidden="1" customHeight="1" x14ac:dyDescent="0.25">
      <c r="C401"/>
      <c r="F401"/>
      <c r="H401"/>
      <c r="J401"/>
    </row>
    <row r="402" spans="3:10" ht="15" hidden="1" customHeight="1" x14ac:dyDescent="0.25">
      <c r="C402"/>
      <c r="F402"/>
      <c r="H402"/>
      <c r="J402"/>
    </row>
    <row r="403" spans="3:10" ht="15" customHeight="1" x14ac:dyDescent="0.25"/>
    <row r="404" spans="3:10" ht="15" customHeight="1" x14ac:dyDescent="0.25"/>
    <row r="405" spans="3:10" ht="15" customHeight="1" x14ac:dyDescent="0.25"/>
    <row r="406" spans="3:10" ht="15" customHeight="1" x14ac:dyDescent="0.25"/>
    <row r="407" spans="3:10" ht="15" customHeight="1" x14ac:dyDescent="0.25"/>
    <row r="408" spans="3:10" ht="15" customHeight="1" x14ac:dyDescent="0.25"/>
    <row r="409" spans="3:10" ht="15" customHeight="1" x14ac:dyDescent="0.25"/>
    <row r="410" spans="3:10" ht="15" customHeight="1" x14ac:dyDescent="0.25"/>
    <row r="411" spans="3:10" ht="15" customHeight="1" x14ac:dyDescent="0.25"/>
  </sheetData>
  <mergeCells count="16">
    <mergeCell ref="A98:J98"/>
    <mergeCell ref="B99:J99"/>
    <mergeCell ref="A104:J104"/>
    <mergeCell ref="A54:J54"/>
    <mergeCell ref="B55:J55"/>
    <mergeCell ref="A60:J60"/>
    <mergeCell ref="B61:J61"/>
    <mergeCell ref="A10:J10"/>
    <mergeCell ref="B11:J11"/>
    <mergeCell ref="A48:J48"/>
    <mergeCell ref="B49:J49"/>
    <mergeCell ref="A1:J1"/>
    <mergeCell ref="A2:J2"/>
    <mergeCell ref="A3:J3"/>
    <mergeCell ref="A4:J4"/>
    <mergeCell ref="B5:J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090c0b7294b84836526f6f7c1d9c854f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c85de1f908bc78fd08d97c8a0418e287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7D0C3651-0FE3-4F12-B95E-9195588C5D9E}"/>
</file>

<file path=customXml/itemProps2.xml><?xml version="1.0" encoding="utf-8"?>
<ds:datastoreItem xmlns:ds="http://schemas.openxmlformats.org/officeDocument/2006/customXml" ds:itemID="{B2718401-7E0F-443C-BD8E-500ECE4E5F50}"/>
</file>

<file path=customXml/itemProps3.xml><?xml version="1.0" encoding="utf-8"?>
<ds:datastoreItem xmlns:ds="http://schemas.openxmlformats.org/officeDocument/2006/customXml" ds:itemID="{E2F03D64-A7AF-4B2E-9B21-D9F49705AE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Indicadores alojativos</vt:lpstr>
      <vt:lpstr>Pasajeros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Pérez García</dc:creator>
  <cp:lastModifiedBy>Marjorie Pérez García</cp:lastModifiedBy>
  <dcterms:created xsi:type="dcterms:W3CDTF">2025-10-23T08:14:35Z</dcterms:created>
  <dcterms:modified xsi:type="dcterms:W3CDTF">2025-10-23T08:18:49Z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0x010100F969C42FB1FA284BA60CDF94DEB4DBF3</vt:lpwstr>
  </property>
</Properties>
</file>