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BOLETIN ESTADÍSTICO SPET/INDICADORES TURISTICOS TENERIFE (NEW)/2025/"/>
    </mc:Choice>
  </mc:AlternateContent>
  <xr:revisionPtr revIDLastSave="0" documentId="8_{58F4672F-3116-4C93-BF00-AE499E3BB47A}" xr6:coauthVersionLast="47" xr6:coauthVersionMax="47" xr10:uidLastSave="{00000000-0000-0000-0000-000000000000}"/>
  <bookViews>
    <workbookView xWindow="-120" yWindow="-120" windowWidth="29040" windowHeight="15720" xr2:uid="{24F4C3CC-8604-41D3-89D7-42A0726D16BC}"/>
  </bookViews>
  <sheets>
    <sheet name="Indicadores alojativos" sheetId="1" r:id="rId1"/>
    <sheet name="Pasajer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9" i="2" l="1"/>
  <c r="L61" i="2"/>
  <c r="L55" i="2"/>
  <c r="L49" i="2"/>
  <c r="P12" i="2"/>
  <c r="O12" i="2"/>
  <c r="N12" i="2"/>
  <c r="L11" i="2"/>
  <c r="T6" i="2"/>
  <c r="R6" i="2"/>
  <c r="P6" i="2"/>
  <c r="J6" i="2"/>
  <c r="H6" i="2"/>
  <c r="L5" i="2"/>
  <c r="L324" i="1"/>
  <c r="C232" i="1"/>
  <c r="N136" i="1"/>
  <c r="M122" i="1"/>
  <c r="L122" i="1"/>
  <c r="L87" i="1"/>
  <c r="M71" i="1"/>
  <c r="L71" i="1"/>
  <c r="D71" i="1"/>
  <c r="I71" i="1" s="1"/>
  <c r="C71" i="1"/>
  <c r="M22" i="1"/>
  <c r="L22" i="1"/>
  <c r="I22" i="1"/>
  <c r="D22" i="1"/>
  <c r="C22" i="1"/>
  <c r="B22" i="1"/>
  <c r="I6" i="1"/>
  <c r="G6" i="1"/>
  <c r="L5" i="1"/>
  <c r="L21" i="1" s="1"/>
  <c r="I15" i="1" l="1"/>
  <c r="G15" i="1"/>
  <c r="I49" i="1"/>
  <c r="G49" i="1"/>
  <c r="M155" i="1"/>
  <c r="M92" i="1"/>
  <c r="I33" i="1"/>
  <c r="G33" i="1"/>
  <c r="R32" i="1"/>
  <c r="P32" i="1"/>
  <c r="I37" i="1"/>
  <c r="G37" i="1"/>
  <c r="M145" i="1"/>
  <c r="I29" i="1"/>
  <c r="G29" i="1"/>
  <c r="I45" i="1"/>
  <c r="G45" i="1"/>
  <c r="G7" i="1"/>
  <c r="I7" i="1"/>
  <c r="I11" i="1"/>
  <c r="G11" i="1"/>
  <c r="I113" i="1"/>
  <c r="G113" i="1"/>
  <c r="I28" i="1"/>
  <c r="G28" i="1"/>
  <c r="I25" i="1"/>
  <c r="G25" i="1"/>
  <c r="I41" i="1"/>
  <c r="G41" i="1"/>
  <c r="I53" i="1"/>
  <c r="G53" i="1"/>
  <c r="B160" i="1"/>
  <c r="I126" i="1"/>
  <c r="G126" i="1"/>
  <c r="I75" i="1"/>
  <c r="G75" i="1"/>
  <c r="C145" i="1"/>
  <c r="M163" i="1"/>
  <c r="G12" i="1"/>
  <c r="I12" i="1"/>
  <c r="G16" i="1"/>
  <c r="I16" i="1"/>
  <c r="I62" i="1"/>
  <c r="G62" i="1"/>
  <c r="I66" i="1"/>
  <c r="G66" i="1"/>
  <c r="I79" i="1"/>
  <c r="G79" i="1"/>
  <c r="J32" i="2"/>
  <c r="G8" i="1"/>
  <c r="I8" i="1"/>
  <c r="I58" i="1"/>
  <c r="G58" i="1"/>
  <c r="D167" i="1"/>
  <c r="R32" i="2"/>
  <c r="P32" i="2"/>
  <c r="R21" i="2"/>
  <c r="P21" i="2"/>
  <c r="G9" i="2"/>
  <c r="I9" i="2"/>
  <c r="R24" i="2"/>
  <c r="P24" i="2"/>
  <c r="J36" i="2"/>
  <c r="R40" i="2"/>
  <c r="P40" i="2"/>
  <c r="J22" i="2"/>
  <c r="P9" i="2"/>
  <c r="T9" i="2"/>
  <c r="R9" i="2"/>
  <c r="J25" i="2"/>
  <c r="P18" i="2"/>
  <c r="R18" i="2"/>
  <c r="H9" i="2"/>
  <c r="J9" i="2"/>
  <c r="F9" i="2"/>
  <c r="R8" i="2"/>
  <c r="T8" i="2"/>
  <c r="P8" i="2"/>
  <c r="J8" i="2"/>
  <c r="H8" i="2"/>
  <c r="F8" i="2"/>
  <c r="T7" i="2"/>
  <c r="P7" i="2"/>
  <c r="R7" i="2"/>
  <c r="J7" i="2"/>
  <c r="E57" i="1"/>
  <c r="N369" i="1"/>
  <c r="N354" i="1"/>
  <c r="N309" i="1"/>
  <c r="N340" i="1"/>
  <c r="N262" i="1"/>
  <c r="N248" i="1"/>
  <c r="N293" i="1"/>
  <c r="N325" i="1"/>
  <c r="N232" i="1"/>
  <c r="N217" i="1"/>
  <c r="N201" i="1"/>
  <c r="N87" i="1"/>
  <c r="N278" i="1"/>
  <c r="N152" i="1"/>
  <c r="N122" i="1"/>
  <c r="N187" i="1"/>
  <c r="S6" i="1"/>
  <c r="Q6" i="1"/>
  <c r="N22" i="1"/>
  <c r="N71" i="1"/>
  <c r="N57" i="1"/>
  <c r="L308" i="1"/>
  <c r="L277" i="1"/>
  <c r="L231" i="1"/>
  <c r="L292" i="1"/>
  <c r="L261" i="1"/>
  <c r="L247" i="1"/>
  <c r="L216" i="1"/>
  <c r="L200" i="1"/>
  <c r="L151" i="1"/>
  <c r="L121" i="1"/>
  <c r="L186" i="1"/>
  <c r="L70" i="1"/>
  <c r="L135" i="1"/>
  <c r="L56" i="1"/>
  <c r="L86" i="1"/>
  <c r="E369" i="1"/>
  <c r="E354" i="1"/>
  <c r="E309" i="1"/>
  <c r="E340" i="1"/>
  <c r="E248" i="1"/>
  <c r="E278" i="1"/>
  <c r="E232" i="1"/>
  <c r="E201" i="1"/>
  <c r="F152" i="1"/>
  <c r="F187" i="1"/>
  <c r="E325" i="1"/>
  <c r="E87" i="1"/>
  <c r="E293" i="1"/>
  <c r="F136" i="1"/>
  <c r="E262" i="1"/>
  <c r="E122" i="1"/>
  <c r="E217" i="1"/>
  <c r="J6" i="1"/>
  <c r="E22" i="1"/>
  <c r="H6" i="1"/>
  <c r="E71" i="1"/>
  <c r="O369" i="1"/>
  <c r="O354" i="1"/>
  <c r="O309" i="1"/>
  <c r="O340" i="1"/>
  <c r="O248" i="1"/>
  <c r="O293" i="1"/>
  <c r="O325" i="1"/>
  <c r="O232" i="1"/>
  <c r="O278" i="1"/>
  <c r="O201" i="1"/>
  <c r="O262" i="1"/>
  <c r="P152" i="1"/>
  <c r="Q152" i="1" s="1"/>
  <c r="P187" i="1"/>
  <c r="Q187" i="1" s="1"/>
  <c r="O87" i="1"/>
  <c r="O122" i="1"/>
  <c r="O217" i="1"/>
  <c r="P136" i="1"/>
  <c r="T6" i="1"/>
  <c r="O22" i="1"/>
  <c r="R6" i="1"/>
  <c r="P6" i="1"/>
  <c r="O57" i="1"/>
  <c r="O71" i="1"/>
  <c r="F6" i="1"/>
  <c r="B87" i="1"/>
  <c r="G71" i="1"/>
  <c r="C87" i="1"/>
  <c r="B369" i="1"/>
  <c r="B325" i="1"/>
  <c r="B354" i="1"/>
  <c r="B309" i="1"/>
  <c r="B278" i="1"/>
  <c r="B232" i="1"/>
  <c r="B293" i="1"/>
  <c r="B262" i="1"/>
  <c r="B248" i="1"/>
  <c r="B340" i="1"/>
  <c r="B217" i="1"/>
  <c r="B152" i="1"/>
  <c r="B122" i="1"/>
  <c r="B187" i="1"/>
  <c r="B201" i="1"/>
  <c r="B57" i="1"/>
  <c r="C325" i="1"/>
  <c r="C369" i="1"/>
  <c r="C354" i="1"/>
  <c r="C309" i="1"/>
  <c r="C293" i="1"/>
  <c r="C262" i="1"/>
  <c r="C248" i="1"/>
  <c r="C340" i="1"/>
  <c r="C217" i="1"/>
  <c r="C201" i="1"/>
  <c r="C152" i="1"/>
  <c r="C187" i="1"/>
  <c r="C136" i="1"/>
  <c r="L369" i="1"/>
  <c r="L325" i="1"/>
  <c r="L354" i="1"/>
  <c r="L309" i="1"/>
  <c r="L278" i="1"/>
  <c r="L340" i="1"/>
  <c r="L262" i="1"/>
  <c r="L248" i="1"/>
  <c r="L293" i="1"/>
  <c r="L187" i="1"/>
  <c r="L217" i="1"/>
  <c r="L201" i="1"/>
  <c r="L136" i="1"/>
  <c r="L232" i="1"/>
  <c r="G22" i="1"/>
  <c r="C57" i="1"/>
  <c r="L57" i="1"/>
  <c r="C122" i="1"/>
  <c r="B136" i="1"/>
  <c r="C278" i="1"/>
  <c r="L368" i="1"/>
  <c r="L353" i="1"/>
  <c r="L339" i="1"/>
  <c r="D325" i="1"/>
  <c r="D369" i="1"/>
  <c r="D354" i="1"/>
  <c r="D309" i="1"/>
  <c r="D340" i="1"/>
  <c r="D293" i="1"/>
  <c r="D262" i="1"/>
  <c r="D248" i="1"/>
  <c r="D217" i="1"/>
  <c r="D201" i="1"/>
  <c r="D152" i="1"/>
  <c r="I152" i="1" s="1"/>
  <c r="D278" i="1"/>
  <c r="D232" i="1"/>
  <c r="D187" i="1"/>
  <c r="I187" i="1" s="1"/>
  <c r="D87" i="1"/>
  <c r="D136" i="1"/>
  <c r="I136" i="1" s="1"/>
  <c r="M325" i="1"/>
  <c r="M354" i="1"/>
  <c r="M309" i="1"/>
  <c r="M340" i="1"/>
  <c r="M369" i="1"/>
  <c r="M262" i="1"/>
  <c r="M248" i="1"/>
  <c r="M293" i="1"/>
  <c r="M217" i="1"/>
  <c r="M232" i="1"/>
  <c r="M201" i="1"/>
  <c r="M278" i="1"/>
  <c r="M152" i="1"/>
  <c r="M187" i="1"/>
  <c r="M87" i="1"/>
  <c r="D57" i="1"/>
  <c r="M57" i="1"/>
  <c r="B71" i="1"/>
  <c r="D122" i="1"/>
  <c r="M136" i="1"/>
  <c r="S136" i="1" s="1"/>
  <c r="L152" i="1"/>
  <c r="M62" i="2"/>
  <c r="M100" i="2"/>
  <c r="M56" i="2"/>
  <c r="M12" i="2"/>
  <c r="M50" i="2"/>
  <c r="S6" i="2"/>
  <c r="Q6" i="2"/>
  <c r="C62" i="2"/>
  <c r="C100" i="2"/>
  <c r="C56" i="2"/>
  <c r="C12" i="2"/>
  <c r="C50" i="2"/>
  <c r="I6" i="2"/>
  <c r="J12" i="2"/>
  <c r="G6" i="2"/>
  <c r="R12" i="2"/>
  <c r="B50" i="2"/>
  <c r="B62" i="2"/>
  <c r="B56" i="2"/>
  <c r="B100" i="2"/>
  <c r="L62" i="2"/>
  <c r="L100" i="2"/>
  <c r="L56" i="2"/>
  <c r="L12" i="2"/>
  <c r="L50" i="2"/>
  <c r="D62" i="2"/>
  <c r="D100" i="2"/>
  <c r="D56" i="2"/>
  <c r="D50" i="2"/>
  <c r="D12" i="2"/>
  <c r="B12" i="2"/>
  <c r="T12" i="2"/>
  <c r="E62" i="2"/>
  <c r="E100" i="2"/>
  <c r="E56" i="2"/>
  <c r="E50" i="2"/>
  <c r="N62" i="2"/>
  <c r="N100" i="2"/>
  <c r="N56" i="2"/>
  <c r="N50" i="2"/>
  <c r="F6" i="2"/>
  <c r="O62" i="2"/>
  <c r="O100" i="2"/>
  <c r="O56" i="2"/>
  <c r="O50" i="2"/>
  <c r="R33" i="2" l="1"/>
  <c r="P33" i="2"/>
  <c r="P42" i="2"/>
  <c r="R42" i="2"/>
  <c r="T42" i="2"/>
  <c r="T20" i="2"/>
  <c r="R20" i="2"/>
  <c r="P20" i="2"/>
  <c r="B145" i="1"/>
  <c r="D164" i="1"/>
  <c r="I99" i="1"/>
  <c r="G99" i="1"/>
  <c r="G237" i="1"/>
  <c r="I237" i="1"/>
  <c r="G310" i="1"/>
  <c r="I310" i="1"/>
  <c r="C144" i="1"/>
  <c r="B189" i="1"/>
  <c r="D174" i="1"/>
  <c r="I174" i="1" s="1"/>
  <c r="I109" i="1"/>
  <c r="G109" i="1"/>
  <c r="L170" i="1"/>
  <c r="M162" i="1"/>
  <c r="F161" i="1"/>
  <c r="J96" i="1"/>
  <c r="F96" i="1"/>
  <c r="H96" i="1"/>
  <c r="P142" i="1"/>
  <c r="T77" i="1"/>
  <c r="R77" i="1"/>
  <c r="P77" i="1"/>
  <c r="P172" i="1"/>
  <c r="T107" i="1"/>
  <c r="R107" i="1"/>
  <c r="P107" i="1"/>
  <c r="R254" i="1"/>
  <c r="P254" i="1"/>
  <c r="T254" i="1"/>
  <c r="B27" i="1"/>
  <c r="F171" i="1"/>
  <c r="H106" i="1"/>
  <c r="F106" i="1"/>
  <c r="J106" i="1"/>
  <c r="S263" i="1"/>
  <c r="Q263" i="1"/>
  <c r="I51" i="1"/>
  <c r="G51" i="1"/>
  <c r="B182" i="1"/>
  <c r="G34" i="1"/>
  <c r="I34" i="1"/>
  <c r="T108" i="1"/>
  <c r="R108" i="1"/>
  <c r="P108" i="1"/>
  <c r="P173" i="1"/>
  <c r="P194" i="1"/>
  <c r="T129" i="1"/>
  <c r="R129" i="1"/>
  <c r="P129" i="1"/>
  <c r="P176" i="1"/>
  <c r="T111" i="1"/>
  <c r="R111" i="1"/>
  <c r="P111" i="1"/>
  <c r="P294" i="1"/>
  <c r="R294" i="1"/>
  <c r="F220" i="1"/>
  <c r="H220" i="1"/>
  <c r="H241" i="1"/>
  <c r="F241" i="1"/>
  <c r="J241" i="1"/>
  <c r="N194" i="1"/>
  <c r="S129" i="1"/>
  <c r="Q129" i="1"/>
  <c r="Q8" i="1"/>
  <c r="S8" i="1"/>
  <c r="Q233" i="1"/>
  <c r="S233" i="1"/>
  <c r="Q304" i="1"/>
  <c r="S304" i="1"/>
  <c r="I285" i="1"/>
  <c r="G285" i="1"/>
  <c r="I52" i="1"/>
  <c r="G52" i="1"/>
  <c r="F52" i="1"/>
  <c r="H52" i="1"/>
  <c r="D182" i="1"/>
  <c r="I14" i="1"/>
  <c r="G14" i="1"/>
  <c r="D144" i="1"/>
  <c r="I144" i="1" s="1"/>
  <c r="M183" i="1"/>
  <c r="M168" i="1"/>
  <c r="M153" i="1"/>
  <c r="M194" i="1"/>
  <c r="D196" i="1"/>
  <c r="G131" i="1"/>
  <c r="I131" i="1"/>
  <c r="D172" i="1"/>
  <c r="I107" i="1"/>
  <c r="G107" i="1"/>
  <c r="D153" i="1"/>
  <c r="I88" i="1"/>
  <c r="G88" i="1"/>
  <c r="D194" i="1"/>
  <c r="I129" i="1"/>
  <c r="G129" i="1"/>
  <c r="I236" i="1"/>
  <c r="G236" i="1"/>
  <c r="I225" i="1"/>
  <c r="G225" i="1"/>
  <c r="I223" i="1"/>
  <c r="G223" i="1"/>
  <c r="G251" i="1"/>
  <c r="I251" i="1"/>
  <c r="I284" i="1"/>
  <c r="G284" i="1"/>
  <c r="I249" i="1"/>
  <c r="G249" i="1"/>
  <c r="I267" i="1"/>
  <c r="G267" i="1"/>
  <c r="G302" i="1"/>
  <c r="I302" i="1"/>
  <c r="I312" i="1"/>
  <c r="G312" i="1"/>
  <c r="I320" i="1"/>
  <c r="G320" i="1"/>
  <c r="B146" i="1"/>
  <c r="C191" i="1"/>
  <c r="C140" i="1"/>
  <c r="L133" i="1"/>
  <c r="L188" i="1"/>
  <c r="L168" i="1"/>
  <c r="L153" i="1"/>
  <c r="L194" i="1"/>
  <c r="C188" i="1"/>
  <c r="C133" i="1"/>
  <c r="C172" i="1"/>
  <c r="C153" i="1"/>
  <c r="C194" i="1"/>
  <c r="B143" i="1"/>
  <c r="I64" i="1"/>
  <c r="G64" i="1"/>
  <c r="I39" i="1"/>
  <c r="G39" i="1"/>
  <c r="B197" i="1"/>
  <c r="B169" i="1"/>
  <c r="B148" i="1"/>
  <c r="M167" i="1"/>
  <c r="L138" i="1"/>
  <c r="L154" i="1"/>
  <c r="D137" i="1"/>
  <c r="G72" i="1"/>
  <c r="I72" i="1"/>
  <c r="G59" i="1"/>
  <c r="I59" i="1"/>
  <c r="D68" i="1"/>
  <c r="C195" i="1"/>
  <c r="D145" i="1"/>
  <c r="I145" i="1" s="1"/>
  <c r="I80" i="1"/>
  <c r="G80" i="1"/>
  <c r="C27" i="1"/>
  <c r="J48" i="1"/>
  <c r="H48" i="1"/>
  <c r="F48" i="1"/>
  <c r="P143" i="1"/>
  <c r="Q143" i="1" s="1"/>
  <c r="T78" i="1"/>
  <c r="R78" i="1"/>
  <c r="P78" i="1"/>
  <c r="R62" i="1"/>
  <c r="P62" i="1"/>
  <c r="T62" i="1"/>
  <c r="R7" i="1"/>
  <c r="P7" i="1"/>
  <c r="T7" i="1"/>
  <c r="T14" i="1"/>
  <c r="P12" i="1"/>
  <c r="T12" i="1"/>
  <c r="R12" i="1"/>
  <c r="P50" i="1"/>
  <c r="T50" i="1"/>
  <c r="R50" i="1"/>
  <c r="P148" i="1"/>
  <c r="R83" i="1"/>
  <c r="P83" i="1"/>
  <c r="T83" i="1"/>
  <c r="R11" i="1"/>
  <c r="P11" i="1"/>
  <c r="T11" i="1"/>
  <c r="T43" i="1"/>
  <c r="R43" i="1"/>
  <c r="P43" i="1"/>
  <c r="P190" i="1"/>
  <c r="T125" i="1"/>
  <c r="R125" i="1"/>
  <c r="P125" i="1"/>
  <c r="P191" i="1"/>
  <c r="R126" i="1"/>
  <c r="P126" i="1"/>
  <c r="T126" i="1"/>
  <c r="P171" i="1"/>
  <c r="P106" i="1"/>
  <c r="T106" i="1"/>
  <c r="R106" i="1"/>
  <c r="T249" i="1"/>
  <c r="R249" i="1"/>
  <c r="P249" i="1"/>
  <c r="P180" i="1"/>
  <c r="T115" i="1"/>
  <c r="R115" i="1"/>
  <c r="P115" i="1"/>
  <c r="R269" i="1"/>
  <c r="P269" i="1"/>
  <c r="T253" i="1"/>
  <c r="R253" i="1"/>
  <c r="P253" i="1"/>
  <c r="R282" i="1"/>
  <c r="P282" i="1"/>
  <c r="R284" i="1"/>
  <c r="P284" i="1"/>
  <c r="P295" i="1"/>
  <c r="R295" i="1"/>
  <c r="R303" i="1"/>
  <c r="P303" i="1"/>
  <c r="P313" i="1"/>
  <c r="R313" i="1"/>
  <c r="Q10" i="1"/>
  <c r="S10" i="1"/>
  <c r="J45" i="1"/>
  <c r="H45" i="1"/>
  <c r="F45" i="1"/>
  <c r="F144" i="1"/>
  <c r="J79" i="1"/>
  <c r="H79" i="1"/>
  <c r="F79" i="1"/>
  <c r="H63" i="1"/>
  <c r="F63" i="1"/>
  <c r="J63" i="1"/>
  <c r="F169" i="1"/>
  <c r="J104" i="1"/>
  <c r="H104" i="1"/>
  <c r="F104" i="1"/>
  <c r="F35" i="1"/>
  <c r="J35" i="1"/>
  <c r="H35" i="1"/>
  <c r="F142" i="1"/>
  <c r="G142" i="1" s="1"/>
  <c r="F77" i="1"/>
  <c r="J77" i="1"/>
  <c r="H77" i="1"/>
  <c r="F162" i="1"/>
  <c r="J97" i="1"/>
  <c r="H97" i="1"/>
  <c r="F97" i="1"/>
  <c r="F195" i="1"/>
  <c r="G195" i="1" s="1"/>
  <c r="J130" i="1"/>
  <c r="H130" i="1"/>
  <c r="F130" i="1"/>
  <c r="F179" i="1"/>
  <c r="H114" i="1"/>
  <c r="F114" i="1"/>
  <c r="J114" i="1"/>
  <c r="F222" i="1"/>
  <c r="H222" i="1"/>
  <c r="F160" i="1"/>
  <c r="F95" i="1"/>
  <c r="J95" i="1"/>
  <c r="H95" i="1"/>
  <c r="F197" i="1"/>
  <c r="F132" i="1"/>
  <c r="J132" i="1"/>
  <c r="H132" i="1"/>
  <c r="H226" i="1"/>
  <c r="F226" i="1"/>
  <c r="H263" i="1"/>
  <c r="F263" i="1"/>
  <c r="J240" i="1"/>
  <c r="H240" i="1"/>
  <c r="F240" i="1"/>
  <c r="H281" i="1"/>
  <c r="F281" i="1"/>
  <c r="H251" i="1"/>
  <c r="F251" i="1"/>
  <c r="J251" i="1"/>
  <c r="F256" i="1"/>
  <c r="J256" i="1"/>
  <c r="H256" i="1"/>
  <c r="F298" i="1"/>
  <c r="H298" i="1"/>
  <c r="F316" i="1"/>
  <c r="H316" i="1"/>
  <c r="S61" i="1"/>
  <c r="Q61" i="1"/>
  <c r="S37" i="1"/>
  <c r="Q37" i="1"/>
  <c r="Q12" i="1"/>
  <c r="S12" i="1"/>
  <c r="Q50" i="1"/>
  <c r="S50" i="1"/>
  <c r="S17" i="1"/>
  <c r="Q17" i="1"/>
  <c r="Q60" i="1"/>
  <c r="S60" i="1"/>
  <c r="N169" i="1"/>
  <c r="S104" i="1"/>
  <c r="Q104" i="1"/>
  <c r="P104" i="1"/>
  <c r="R104" i="1"/>
  <c r="S126" i="1"/>
  <c r="Q126" i="1"/>
  <c r="N191" i="1"/>
  <c r="N175" i="1"/>
  <c r="Q110" i="1"/>
  <c r="S110" i="1"/>
  <c r="N160" i="1"/>
  <c r="S160" i="1" s="1"/>
  <c r="S95" i="1"/>
  <c r="Q95" i="1"/>
  <c r="N197" i="1"/>
  <c r="S132" i="1"/>
  <c r="Q132" i="1"/>
  <c r="S257" i="1"/>
  <c r="Q257" i="1"/>
  <c r="S244" i="1"/>
  <c r="Q244" i="1"/>
  <c r="Q237" i="1"/>
  <c r="S237" i="1"/>
  <c r="S238" i="1"/>
  <c r="Q238" i="1"/>
  <c r="S265" i="1"/>
  <c r="Q265" i="1"/>
  <c r="S273" i="1"/>
  <c r="Q273" i="1"/>
  <c r="Q297" i="1"/>
  <c r="S297" i="1"/>
  <c r="Q305" i="1"/>
  <c r="S305" i="1"/>
  <c r="Q315" i="1"/>
  <c r="S315" i="1"/>
  <c r="J34" i="2"/>
  <c r="B144" i="1"/>
  <c r="S32" i="1"/>
  <c r="Q32" i="1"/>
  <c r="M197" i="1"/>
  <c r="I279" i="1"/>
  <c r="G279" i="1"/>
  <c r="I265" i="1"/>
  <c r="G265" i="1"/>
  <c r="L158" i="1"/>
  <c r="L179" i="1"/>
  <c r="C164" i="1"/>
  <c r="B178" i="1"/>
  <c r="L142" i="1"/>
  <c r="R53" i="1"/>
  <c r="P53" i="1"/>
  <c r="T53" i="1"/>
  <c r="P182" i="1"/>
  <c r="Q182" i="1" s="1"/>
  <c r="R117" i="1"/>
  <c r="P117" i="1"/>
  <c r="T117" i="1"/>
  <c r="R285" i="1"/>
  <c r="P285" i="1"/>
  <c r="T256" i="1"/>
  <c r="R256" i="1"/>
  <c r="P256" i="1"/>
  <c r="J37" i="1"/>
  <c r="H37" i="1"/>
  <c r="F37" i="1"/>
  <c r="H268" i="1"/>
  <c r="F268" i="1"/>
  <c r="F218" i="1"/>
  <c r="H218" i="1"/>
  <c r="H237" i="1"/>
  <c r="J237" i="1"/>
  <c r="F237" i="1"/>
  <c r="F314" i="1"/>
  <c r="H314" i="1"/>
  <c r="S29" i="1"/>
  <c r="Q29" i="1"/>
  <c r="N54" i="1"/>
  <c r="Q42" i="1"/>
  <c r="S42" i="1"/>
  <c r="S47" i="1"/>
  <c r="Q47" i="1"/>
  <c r="S280" i="1"/>
  <c r="Q280" i="1"/>
  <c r="S236" i="1"/>
  <c r="Q236" i="1"/>
  <c r="Q295" i="1"/>
  <c r="S295" i="1"/>
  <c r="S313" i="1"/>
  <c r="Q313" i="1"/>
  <c r="T36" i="2"/>
  <c r="R36" i="2"/>
  <c r="P36" i="2"/>
  <c r="J18" i="2"/>
  <c r="S8" i="2"/>
  <c r="Q8" i="2"/>
  <c r="I65" i="1"/>
  <c r="G65" i="1"/>
  <c r="H65" i="1"/>
  <c r="F65" i="1"/>
  <c r="M144" i="1"/>
  <c r="M190" i="1"/>
  <c r="I287" i="1"/>
  <c r="G287" i="1"/>
  <c r="I243" i="1"/>
  <c r="G243" i="1"/>
  <c r="I319" i="1"/>
  <c r="G319" i="1"/>
  <c r="L164" i="1"/>
  <c r="C183" i="1"/>
  <c r="B193" i="1"/>
  <c r="M68" i="1"/>
  <c r="L27" i="1"/>
  <c r="L156" i="1"/>
  <c r="P8" i="1"/>
  <c r="T8" i="1"/>
  <c r="R8" i="1"/>
  <c r="P102" i="1"/>
  <c r="P167" i="1"/>
  <c r="Q167" i="1" s="1"/>
  <c r="T102" i="1"/>
  <c r="R102" i="1"/>
  <c r="R258" i="1"/>
  <c r="P258" i="1"/>
  <c r="T258" i="1"/>
  <c r="J14" i="1"/>
  <c r="H14" i="1"/>
  <c r="F14" i="1"/>
  <c r="F138" i="1"/>
  <c r="F73" i="1"/>
  <c r="H73" i="1"/>
  <c r="J73" i="1"/>
  <c r="F193" i="1"/>
  <c r="G193" i="1" s="1"/>
  <c r="F128" i="1"/>
  <c r="J128" i="1"/>
  <c r="H128" i="1"/>
  <c r="F252" i="1"/>
  <c r="J252" i="1"/>
  <c r="H252" i="1"/>
  <c r="S13" i="1"/>
  <c r="Q13" i="1"/>
  <c r="N143" i="1"/>
  <c r="N193" i="1"/>
  <c r="S193" i="1" s="1"/>
  <c r="S128" i="1"/>
  <c r="Q128" i="1"/>
  <c r="S234" i="1"/>
  <c r="Q234" i="1"/>
  <c r="I7" i="2"/>
  <c r="G7" i="2"/>
  <c r="F7" i="2"/>
  <c r="H7" i="2"/>
  <c r="J16" i="2"/>
  <c r="P22" i="2"/>
  <c r="T22" i="2"/>
  <c r="R22" i="2"/>
  <c r="R37" i="2"/>
  <c r="T37" i="2"/>
  <c r="P37" i="2"/>
  <c r="T39" i="2"/>
  <c r="R39" i="2"/>
  <c r="P39" i="2"/>
  <c r="P26" i="2"/>
  <c r="R26" i="2"/>
  <c r="T26" i="2"/>
  <c r="E23" i="2"/>
  <c r="J24" i="2"/>
  <c r="J40" i="2"/>
  <c r="J26" i="2"/>
  <c r="J38" i="2"/>
  <c r="S9" i="2"/>
  <c r="Q9" i="2"/>
  <c r="M158" i="1"/>
  <c r="B140" i="1"/>
  <c r="I40" i="1"/>
  <c r="G40" i="1"/>
  <c r="H40" i="1"/>
  <c r="F40" i="1"/>
  <c r="B141" i="1"/>
  <c r="M188" i="1"/>
  <c r="M133" i="1"/>
  <c r="M172" i="1"/>
  <c r="M161" i="1"/>
  <c r="D176" i="1"/>
  <c r="I111" i="1"/>
  <c r="G111" i="1"/>
  <c r="I96" i="1"/>
  <c r="G96" i="1"/>
  <c r="D161" i="1"/>
  <c r="I283" i="1"/>
  <c r="G283" i="1"/>
  <c r="I234" i="1"/>
  <c r="G234" i="1"/>
  <c r="I224" i="1"/>
  <c r="G224" i="1"/>
  <c r="G255" i="1"/>
  <c r="I255" i="1"/>
  <c r="I286" i="1"/>
  <c r="G286" i="1"/>
  <c r="I253" i="1"/>
  <c r="G253" i="1"/>
  <c r="I268" i="1"/>
  <c r="G268" i="1"/>
  <c r="G295" i="1"/>
  <c r="I295" i="1"/>
  <c r="G303" i="1"/>
  <c r="I303" i="1"/>
  <c r="I313" i="1"/>
  <c r="G313" i="1"/>
  <c r="L143" i="1"/>
  <c r="L159" i="1"/>
  <c r="L119" i="1"/>
  <c r="L192" i="1"/>
  <c r="L172" i="1"/>
  <c r="L161" i="1"/>
  <c r="C159" i="1"/>
  <c r="C119" i="1"/>
  <c r="C192" i="1"/>
  <c r="C176" i="1"/>
  <c r="C161" i="1"/>
  <c r="M27" i="1"/>
  <c r="M156" i="1"/>
  <c r="M142" i="1"/>
  <c r="I23" i="1"/>
  <c r="G23" i="1"/>
  <c r="B173" i="1"/>
  <c r="B154" i="1"/>
  <c r="B191" i="1"/>
  <c r="L166" i="1"/>
  <c r="C138" i="1"/>
  <c r="G42" i="1"/>
  <c r="I42" i="1"/>
  <c r="L191" i="1"/>
  <c r="L141" i="1"/>
  <c r="L68" i="1"/>
  <c r="F139" i="1"/>
  <c r="F74" i="1"/>
  <c r="J74" i="1"/>
  <c r="H74" i="1"/>
  <c r="S44" i="1"/>
  <c r="Q44" i="1"/>
  <c r="R33" i="1"/>
  <c r="P33" i="1"/>
  <c r="T33" i="1"/>
  <c r="R66" i="1"/>
  <c r="P66" i="1"/>
  <c r="T66" i="1"/>
  <c r="R15" i="1"/>
  <c r="P15" i="1"/>
  <c r="T15" i="1"/>
  <c r="P16" i="1"/>
  <c r="T16" i="1"/>
  <c r="R16" i="1"/>
  <c r="P59" i="1"/>
  <c r="T59" i="1"/>
  <c r="R59" i="1"/>
  <c r="P154" i="1"/>
  <c r="R89" i="1"/>
  <c r="P89" i="1"/>
  <c r="T89" i="1"/>
  <c r="T9" i="1"/>
  <c r="R9" i="1"/>
  <c r="P9" i="1"/>
  <c r="T47" i="1"/>
  <c r="R47" i="1"/>
  <c r="P47" i="1"/>
  <c r="P195" i="1"/>
  <c r="R130" i="1"/>
  <c r="P130" i="1"/>
  <c r="T130" i="1"/>
  <c r="P110" i="1"/>
  <c r="T110" i="1"/>
  <c r="P175" i="1"/>
  <c r="Q175" i="1" s="1"/>
  <c r="R110" i="1"/>
  <c r="P146" i="1"/>
  <c r="P81" i="1"/>
  <c r="R81" i="1"/>
  <c r="T81" i="1"/>
  <c r="P189" i="1"/>
  <c r="T124" i="1"/>
  <c r="R124" i="1"/>
  <c r="P124" i="1"/>
  <c r="R271" i="1"/>
  <c r="P271" i="1"/>
  <c r="P237" i="1"/>
  <c r="T237" i="1"/>
  <c r="R237" i="1"/>
  <c r="R286" i="1"/>
  <c r="P286" i="1"/>
  <c r="T234" i="1"/>
  <c r="R234" i="1"/>
  <c r="P234" i="1"/>
  <c r="P296" i="1"/>
  <c r="R296" i="1"/>
  <c r="R304" i="1"/>
  <c r="P304" i="1"/>
  <c r="P314" i="1"/>
  <c r="R314" i="1"/>
  <c r="F177" i="1"/>
  <c r="J112" i="1"/>
  <c r="H112" i="1"/>
  <c r="F112" i="1"/>
  <c r="J49" i="1"/>
  <c r="H49" i="1"/>
  <c r="F49" i="1"/>
  <c r="F145" i="1"/>
  <c r="H80" i="1"/>
  <c r="F80" i="1"/>
  <c r="J80" i="1"/>
  <c r="H30" i="1"/>
  <c r="F30" i="1"/>
  <c r="J30" i="1"/>
  <c r="H67" i="1"/>
  <c r="J67" i="1"/>
  <c r="F67" i="1"/>
  <c r="F39" i="1"/>
  <c r="J39" i="1"/>
  <c r="H39" i="1"/>
  <c r="F194" i="1"/>
  <c r="G194" i="1" s="1"/>
  <c r="J129" i="1"/>
  <c r="H129" i="1"/>
  <c r="F129" i="1"/>
  <c r="F166" i="1"/>
  <c r="J101" i="1"/>
  <c r="H101" i="1"/>
  <c r="F101" i="1"/>
  <c r="F183" i="1"/>
  <c r="G183" i="1" s="1"/>
  <c r="H118" i="1"/>
  <c r="F118" i="1"/>
  <c r="J118" i="1"/>
  <c r="F224" i="1"/>
  <c r="H224" i="1"/>
  <c r="F164" i="1"/>
  <c r="G164" i="1" s="1"/>
  <c r="F99" i="1"/>
  <c r="J99" i="1"/>
  <c r="H99" i="1"/>
  <c r="H266" i="1"/>
  <c r="F266" i="1"/>
  <c r="H227" i="1"/>
  <c r="F227" i="1"/>
  <c r="H265" i="1"/>
  <c r="F265" i="1"/>
  <c r="J244" i="1"/>
  <c r="H244" i="1"/>
  <c r="F244" i="1"/>
  <c r="H282" i="1"/>
  <c r="F282" i="1"/>
  <c r="H255" i="1"/>
  <c r="F255" i="1"/>
  <c r="J255" i="1"/>
  <c r="H284" i="1"/>
  <c r="F284" i="1"/>
  <c r="F299" i="1"/>
  <c r="H299" i="1"/>
  <c r="F317" i="1"/>
  <c r="H317" i="1"/>
  <c r="Q24" i="1"/>
  <c r="S24" i="1"/>
  <c r="S41" i="1"/>
  <c r="Q41" i="1"/>
  <c r="N140" i="1"/>
  <c r="S75" i="1"/>
  <c r="Q75" i="1"/>
  <c r="Q16" i="1"/>
  <c r="S16" i="1"/>
  <c r="Q59" i="1"/>
  <c r="S59" i="1"/>
  <c r="N148" i="1"/>
  <c r="S83" i="1"/>
  <c r="Q83" i="1"/>
  <c r="S23" i="1"/>
  <c r="Q23" i="1"/>
  <c r="Q64" i="1"/>
  <c r="S64" i="1"/>
  <c r="N162" i="1"/>
  <c r="S162" i="1" s="1"/>
  <c r="S97" i="1"/>
  <c r="Q97" i="1"/>
  <c r="S130" i="1"/>
  <c r="Q130" i="1"/>
  <c r="N195" i="1"/>
  <c r="S195" i="1" s="1"/>
  <c r="N179" i="1"/>
  <c r="Q114" i="1"/>
  <c r="S114" i="1"/>
  <c r="N164" i="1"/>
  <c r="Q99" i="1"/>
  <c r="S99" i="1"/>
  <c r="S282" i="1"/>
  <c r="Q282" i="1"/>
  <c r="S250" i="1"/>
  <c r="Q250" i="1"/>
  <c r="Q241" i="1"/>
  <c r="S241" i="1"/>
  <c r="S242" i="1"/>
  <c r="Q242" i="1"/>
  <c r="S266" i="1"/>
  <c r="Q266" i="1"/>
  <c r="S274" i="1"/>
  <c r="Q274" i="1"/>
  <c r="Q298" i="1"/>
  <c r="S298" i="1"/>
  <c r="S316" i="1"/>
  <c r="Q316" i="1"/>
  <c r="S36" i="1"/>
  <c r="Q36" i="1"/>
  <c r="J14" i="2"/>
  <c r="L178" i="1"/>
  <c r="B183" i="1"/>
  <c r="M160" i="1"/>
  <c r="D188" i="1"/>
  <c r="D133" i="1"/>
  <c r="G123" i="1"/>
  <c r="I123" i="1"/>
  <c r="I221" i="1"/>
  <c r="G221" i="1"/>
  <c r="G300" i="1"/>
  <c r="I300" i="1"/>
  <c r="L160" i="1"/>
  <c r="C179" i="1"/>
  <c r="L155" i="1"/>
  <c r="L92" i="1"/>
  <c r="L157" i="1" s="1"/>
  <c r="B161" i="1"/>
  <c r="C54" i="1"/>
  <c r="G30" i="1"/>
  <c r="I30" i="1"/>
  <c r="P42" i="1"/>
  <c r="T42" i="1"/>
  <c r="R42" i="1"/>
  <c r="P98" i="1"/>
  <c r="P163" i="1"/>
  <c r="T98" i="1"/>
  <c r="R98" i="1"/>
  <c r="R272" i="1"/>
  <c r="P272" i="1"/>
  <c r="P301" i="1"/>
  <c r="R301" i="1"/>
  <c r="H12" i="1"/>
  <c r="F12" i="1"/>
  <c r="J12" i="1"/>
  <c r="F64" i="1"/>
  <c r="J64" i="1"/>
  <c r="H64" i="1"/>
  <c r="J253" i="1"/>
  <c r="H253" i="1"/>
  <c r="F253" i="1"/>
  <c r="H304" i="1"/>
  <c r="F304" i="1"/>
  <c r="N190" i="1"/>
  <c r="S190" i="1" s="1"/>
  <c r="S125" i="1"/>
  <c r="Q125" i="1"/>
  <c r="S124" i="1"/>
  <c r="Q124" i="1"/>
  <c r="N189" i="1"/>
  <c r="S189" i="1" s="1"/>
  <c r="S288" i="1"/>
  <c r="Q288" i="1"/>
  <c r="Q303" i="1"/>
  <c r="S303" i="1"/>
  <c r="R29" i="2"/>
  <c r="P29" i="2"/>
  <c r="O47" i="2"/>
  <c r="R17" i="2"/>
  <c r="T17" i="2"/>
  <c r="P17" i="2"/>
  <c r="J35" i="2"/>
  <c r="B168" i="1"/>
  <c r="M147" i="1"/>
  <c r="D192" i="1"/>
  <c r="I192" i="1" s="1"/>
  <c r="G127" i="1"/>
  <c r="I127" i="1"/>
  <c r="I281" i="1"/>
  <c r="G281" i="1"/>
  <c r="I266" i="1"/>
  <c r="G266" i="1"/>
  <c r="C148" i="1"/>
  <c r="L140" i="1"/>
  <c r="C168" i="1"/>
  <c r="L146" i="1"/>
  <c r="B165" i="1"/>
  <c r="P139" i="1"/>
  <c r="T74" i="1"/>
  <c r="R74" i="1"/>
  <c r="P74" i="1"/>
  <c r="T39" i="1"/>
  <c r="R39" i="1"/>
  <c r="P39" i="1"/>
  <c r="P169" i="1"/>
  <c r="Q169" i="1" s="1"/>
  <c r="R281" i="1"/>
  <c r="P281" i="1"/>
  <c r="P320" i="1"/>
  <c r="R320" i="1"/>
  <c r="H59" i="1"/>
  <c r="F59" i="1"/>
  <c r="J59" i="1"/>
  <c r="F175" i="1"/>
  <c r="G175" i="1" s="1"/>
  <c r="H110" i="1"/>
  <c r="F110" i="1"/>
  <c r="J110" i="1"/>
  <c r="H280" i="1"/>
  <c r="F280" i="1"/>
  <c r="F315" i="1"/>
  <c r="H315" i="1"/>
  <c r="S7" i="1"/>
  <c r="Q7" i="1"/>
  <c r="N171" i="1"/>
  <c r="Q106" i="1"/>
  <c r="S106" i="1"/>
  <c r="S314" i="1"/>
  <c r="Q314" i="1"/>
  <c r="J21" i="2"/>
  <c r="B54" i="1"/>
  <c r="R41" i="2"/>
  <c r="P41" i="2"/>
  <c r="T41" i="2"/>
  <c r="T43" i="2"/>
  <c r="R43" i="2"/>
  <c r="P43" i="2"/>
  <c r="T16" i="2"/>
  <c r="P16" i="2"/>
  <c r="R16" i="2"/>
  <c r="N47" i="2"/>
  <c r="J41" i="2"/>
  <c r="J31" i="2"/>
  <c r="J45" i="2"/>
  <c r="C154" i="1"/>
  <c r="I89" i="1"/>
  <c r="G89" i="1"/>
  <c r="M139" i="1"/>
  <c r="S74" i="1"/>
  <c r="Q74" i="1"/>
  <c r="I61" i="1"/>
  <c r="G61" i="1"/>
  <c r="F61" i="1"/>
  <c r="H61" i="1"/>
  <c r="D191" i="1"/>
  <c r="I191" i="1" s="1"/>
  <c r="M178" i="1"/>
  <c r="Q48" i="1"/>
  <c r="S48" i="1"/>
  <c r="B167" i="1"/>
  <c r="M140" i="1"/>
  <c r="M192" i="1"/>
  <c r="M176" i="1"/>
  <c r="M165" i="1"/>
  <c r="G106" i="1"/>
  <c r="D171" i="1"/>
  <c r="I106" i="1"/>
  <c r="I226" i="1"/>
  <c r="G226" i="1"/>
  <c r="D180" i="1"/>
  <c r="I115" i="1"/>
  <c r="G115" i="1"/>
  <c r="I100" i="1"/>
  <c r="D165" i="1"/>
  <c r="G100" i="1"/>
  <c r="I238" i="1"/>
  <c r="G238" i="1"/>
  <c r="I244" i="1"/>
  <c r="G244" i="1"/>
  <c r="G259" i="1"/>
  <c r="I259" i="1"/>
  <c r="I288" i="1"/>
  <c r="G288" i="1"/>
  <c r="I257" i="1"/>
  <c r="G257" i="1"/>
  <c r="I269" i="1"/>
  <c r="G269" i="1"/>
  <c r="G296" i="1"/>
  <c r="I296" i="1"/>
  <c r="G304" i="1"/>
  <c r="I304" i="1"/>
  <c r="G314" i="1"/>
  <c r="I314" i="1"/>
  <c r="B171" i="1"/>
  <c r="C143" i="1"/>
  <c r="C170" i="1"/>
  <c r="L163" i="1"/>
  <c r="L196" i="1"/>
  <c r="L176" i="1"/>
  <c r="L165" i="1"/>
  <c r="C163" i="1"/>
  <c r="C196" i="1"/>
  <c r="C180" i="1"/>
  <c r="C165" i="1"/>
  <c r="M195" i="1"/>
  <c r="D142" i="1"/>
  <c r="I77" i="1"/>
  <c r="G77" i="1"/>
  <c r="I47" i="1"/>
  <c r="G47" i="1"/>
  <c r="I9" i="1"/>
  <c r="G9" i="1"/>
  <c r="B177" i="1"/>
  <c r="B162" i="1"/>
  <c r="B195" i="1"/>
  <c r="B164" i="1"/>
  <c r="I130" i="1"/>
  <c r="G130" i="1"/>
  <c r="D195" i="1"/>
  <c r="I195" i="1" s="1"/>
  <c r="L148" i="1"/>
  <c r="G67" i="1"/>
  <c r="I67" i="1"/>
  <c r="M182" i="1"/>
  <c r="C141" i="1"/>
  <c r="C68" i="1"/>
  <c r="T44" i="1"/>
  <c r="R44" i="1"/>
  <c r="P44" i="1"/>
  <c r="J32" i="1"/>
  <c r="H32" i="1"/>
  <c r="F32" i="1"/>
  <c r="R37" i="1"/>
  <c r="P37" i="1"/>
  <c r="T37" i="1"/>
  <c r="P153" i="1"/>
  <c r="T88" i="1"/>
  <c r="R88" i="1"/>
  <c r="P88" i="1"/>
  <c r="T104" i="1"/>
  <c r="P63" i="1"/>
  <c r="T63" i="1"/>
  <c r="R63" i="1"/>
  <c r="P166" i="1"/>
  <c r="Q166" i="1" s="1"/>
  <c r="R101" i="1"/>
  <c r="P101" i="1"/>
  <c r="T101" i="1"/>
  <c r="T13" i="1"/>
  <c r="R13" i="1"/>
  <c r="P13" i="1"/>
  <c r="T51" i="1"/>
  <c r="R51" i="1"/>
  <c r="P51" i="1"/>
  <c r="R289" i="1"/>
  <c r="P289" i="1"/>
  <c r="P114" i="1"/>
  <c r="P179" i="1"/>
  <c r="Q179" i="1" s="1"/>
  <c r="T114" i="1"/>
  <c r="R114" i="1"/>
  <c r="P193" i="1"/>
  <c r="T128" i="1"/>
  <c r="R128" i="1"/>
  <c r="P128" i="1"/>
  <c r="R273" i="1"/>
  <c r="P273" i="1"/>
  <c r="R264" i="1"/>
  <c r="P264" i="1"/>
  <c r="R283" i="1"/>
  <c r="P283" i="1"/>
  <c r="R236" i="1"/>
  <c r="P236" i="1"/>
  <c r="T236" i="1"/>
  <c r="R288" i="1"/>
  <c r="P288" i="1"/>
  <c r="T238" i="1"/>
  <c r="R238" i="1"/>
  <c r="P238" i="1"/>
  <c r="P297" i="1"/>
  <c r="R297" i="1"/>
  <c r="R305" i="1"/>
  <c r="P305" i="1"/>
  <c r="P315" i="1"/>
  <c r="R315" i="1"/>
  <c r="S65" i="1"/>
  <c r="Q65" i="1"/>
  <c r="J11" i="1"/>
  <c r="F11" i="1"/>
  <c r="H11" i="1"/>
  <c r="J53" i="1"/>
  <c r="H53" i="1"/>
  <c r="F53" i="1"/>
  <c r="F165" i="1"/>
  <c r="G165" i="1" s="1"/>
  <c r="J100" i="1"/>
  <c r="H100" i="1"/>
  <c r="F100" i="1"/>
  <c r="H34" i="1"/>
  <c r="F34" i="1"/>
  <c r="J34" i="1"/>
  <c r="H72" i="1"/>
  <c r="F137" i="1"/>
  <c r="G137" i="1" s="1"/>
  <c r="J72" i="1"/>
  <c r="F72" i="1"/>
  <c r="J78" i="1"/>
  <c r="J83" i="1"/>
  <c r="J7" i="1"/>
  <c r="H7" i="1"/>
  <c r="F7" i="1"/>
  <c r="J10" i="1"/>
  <c r="F43" i="1"/>
  <c r="J43" i="1"/>
  <c r="H43" i="1"/>
  <c r="F154" i="1"/>
  <c r="J89" i="1"/>
  <c r="H89" i="1"/>
  <c r="F89" i="1"/>
  <c r="F170" i="1"/>
  <c r="G170" i="1" s="1"/>
  <c r="J105" i="1"/>
  <c r="H105" i="1"/>
  <c r="F105" i="1"/>
  <c r="H270" i="1"/>
  <c r="F270" i="1"/>
  <c r="H123" i="1"/>
  <c r="F123" i="1"/>
  <c r="F188" i="1"/>
  <c r="G188" i="1" s="1"/>
  <c r="J123" i="1"/>
  <c r="E133" i="1"/>
  <c r="J239" i="1"/>
  <c r="H239" i="1"/>
  <c r="F239" i="1"/>
  <c r="F168" i="1"/>
  <c r="F103" i="1"/>
  <c r="H103" i="1"/>
  <c r="J103" i="1"/>
  <c r="H274" i="1"/>
  <c r="F274" i="1"/>
  <c r="J257" i="1"/>
  <c r="H257" i="1"/>
  <c r="F257" i="1"/>
  <c r="H267" i="1"/>
  <c r="F267" i="1"/>
  <c r="J250" i="1"/>
  <c r="H250" i="1"/>
  <c r="F250" i="1"/>
  <c r="H285" i="1"/>
  <c r="F285" i="1"/>
  <c r="H259" i="1"/>
  <c r="F259" i="1"/>
  <c r="J259" i="1"/>
  <c r="H286" i="1"/>
  <c r="F286" i="1"/>
  <c r="F300" i="1"/>
  <c r="H300" i="1"/>
  <c r="F310" i="1"/>
  <c r="H310" i="1"/>
  <c r="F318" i="1"/>
  <c r="H318" i="1"/>
  <c r="S45" i="1"/>
  <c r="Q45" i="1"/>
  <c r="N144" i="1"/>
  <c r="Q79" i="1"/>
  <c r="S79" i="1"/>
  <c r="Q63" i="1"/>
  <c r="S63" i="1"/>
  <c r="S89" i="1"/>
  <c r="Q89" i="1"/>
  <c r="N154" i="1"/>
  <c r="S31" i="1"/>
  <c r="Q31" i="1"/>
  <c r="N138" i="1"/>
  <c r="Q73" i="1"/>
  <c r="S73" i="1"/>
  <c r="S101" i="1"/>
  <c r="Q101" i="1"/>
  <c r="N166" i="1"/>
  <c r="N183" i="1"/>
  <c r="S183" i="1" s="1"/>
  <c r="Q118" i="1"/>
  <c r="S118" i="1"/>
  <c r="S103" i="1"/>
  <c r="N168" i="1"/>
  <c r="S168" i="1" s="1"/>
  <c r="Q103" i="1"/>
  <c r="Q235" i="1"/>
  <c r="S235" i="1"/>
  <c r="S279" i="1"/>
  <c r="Q279" i="1"/>
  <c r="S254" i="1"/>
  <c r="Q254" i="1"/>
  <c r="Q251" i="1"/>
  <c r="S251" i="1"/>
  <c r="S267" i="1"/>
  <c r="Q267" i="1"/>
  <c r="S283" i="1"/>
  <c r="Q283" i="1"/>
  <c r="Q299" i="1"/>
  <c r="S299" i="1"/>
  <c r="S317" i="1"/>
  <c r="Q317" i="1"/>
  <c r="T18" i="1"/>
  <c r="R18" i="1"/>
  <c r="P18" i="1"/>
  <c r="P19" i="2"/>
  <c r="T19" i="2"/>
  <c r="R19" i="2"/>
  <c r="I44" i="1"/>
  <c r="G44" i="1"/>
  <c r="H44" i="1"/>
  <c r="F44" i="1"/>
  <c r="I252" i="1"/>
  <c r="G252" i="1"/>
  <c r="G318" i="1"/>
  <c r="I318" i="1"/>
  <c r="G46" i="1"/>
  <c r="I46" i="1"/>
  <c r="T35" i="1"/>
  <c r="R35" i="1"/>
  <c r="P35" i="1"/>
  <c r="R265" i="1"/>
  <c r="P265" i="1"/>
  <c r="P259" i="1"/>
  <c r="T259" i="1"/>
  <c r="R259" i="1"/>
  <c r="P311" i="1"/>
  <c r="R311" i="1"/>
  <c r="H50" i="1"/>
  <c r="F50" i="1"/>
  <c r="J50" i="1"/>
  <c r="F173" i="1"/>
  <c r="G173" i="1" s="1"/>
  <c r="J108" i="1"/>
  <c r="H108" i="1"/>
  <c r="F108" i="1"/>
  <c r="H279" i="1"/>
  <c r="F279" i="1"/>
  <c r="S62" i="1"/>
  <c r="Q62" i="1"/>
  <c r="S9" i="1"/>
  <c r="Q9" i="1"/>
  <c r="N139" i="1"/>
  <c r="N167" i="1"/>
  <c r="S167" i="1" s="1"/>
  <c r="Q102" i="1"/>
  <c r="S102" i="1"/>
  <c r="S253" i="1"/>
  <c r="Q253" i="1"/>
  <c r="J13" i="2"/>
  <c r="M143" i="1"/>
  <c r="S78" i="1"/>
  <c r="Q78" i="1"/>
  <c r="M179" i="1"/>
  <c r="D147" i="1"/>
  <c r="G82" i="1"/>
  <c r="I82" i="1"/>
  <c r="I256" i="1"/>
  <c r="G256" i="1"/>
  <c r="G301" i="1"/>
  <c r="I301" i="1"/>
  <c r="L183" i="1"/>
  <c r="L190" i="1"/>
  <c r="C190" i="1"/>
  <c r="M137" i="1"/>
  <c r="B159" i="1"/>
  <c r="B119" i="1"/>
  <c r="B184" i="1" s="1"/>
  <c r="R267" i="1"/>
  <c r="P267" i="1"/>
  <c r="P312" i="1"/>
  <c r="R312" i="1"/>
  <c r="H16" i="1"/>
  <c r="F16" i="1"/>
  <c r="J16" i="1"/>
  <c r="F191" i="1"/>
  <c r="G191" i="1" s="1"/>
  <c r="J126" i="1"/>
  <c r="H126" i="1"/>
  <c r="F126" i="1"/>
  <c r="H225" i="1"/>
  <c r="F225" i="1"/>
  <c r="H305" i="1"/>
  <c r="F305" i="1"/>
  <c r="S33" i="1"/>
  <c r="Q33" i="1"/>
  <c r="S51" i="1"/>
  <c r="Q51" i="1"/>
  <c r="S240" i="1"/>
  <c r="Q240" i="1"/>
  <c r="Q296" i="1"/>
  <c r="S296" i="1"/>
  <c r="T46" i="2"/>
  <c r="R46" i="2"/>
  <c r="P46" i="2"/>
  <c r="P14" i="2"/>
  <c r="T14" i="2"/>
  <c r="R14" i="2"/>
  <c r="J37" i="2"/>
  <c r="D162" i="1"/>
  <c r="I97" i="1"/>
  <c r="G97" i="1"/>
  <c r="P27" i="2"/>
  <c r="T27" i="2"/>
  <c r="R27" i="2"/>
  <c r="T30" i="2"/>
  <c r="R30" i="2"/>
  <c r="P30" i="2"/>
  <c r="R13" i="2"/>
  <c r="P13" i="2"/>
  <c r="T13" i="2"/>
  <c r="T32" i="2"/>
  <c r="T29" i="2"/>
  <c r="T24" i="2"/>
  <c r="T21" i="2"/>
  <c r="T33" i="2"/>
  <c r="T40" i="2"/>
  <c r="T18" i="2"/>
  <c r="T44" i="2"/>
  <c r="J29" i="2"/>
  <c r="J44" i="2"/>
  <c r="J15" i="2"/>
  <c r="J46" i="2"/>
  <c r="Q7" i="2"/>
  <c r="S7" i="2"/>
  <c r="B196" i="1"/>
  <c r="D148" i="1"/>
  <c r="I148" i="1" s="1"/>
  <c r="I83" i="1"/>
  <c r="G83" i="1"/>
  <c r="H83" i="1"/>
  <c r="F83" i="1"/>
  <c r="D139" i="1"/>
  <c r="I74" i="1"/>
  <c r="G74" i="1"/>
  <c r="B68" i="1"/>
  <c r="I48" i="1"/>
  <c r="G48" i="1"/>
  <c r="D178" i="1"/>
  <c r="I178" i="1" s="1"/>
  <c r="I24" i="1"/>
  <c r="G24" i="1"/>
  <c r="F24" i="1"/>
  <c r="D154" i="1"/>
  <c r="I154" i="1" s="1"/>
  <c r="H24" i="1"/>
  <c r="I10" i="1"/>
  <c r="G10" i="1"/>
  <c r="H10" i="1"/>
  <c r="D140" i="1"/>
  <c r="F10" i="1"/>
  <c r="M196" i="1"/>
  <c r="M180" i="1"/>
  <c r="M169" i="1"/>
  <c r="D175" i="1"/>
  <c r="G110" i="1"/>
  <c r="I110" i="1"/>
  <c r="D146" i="1"/>
  <c r="G81" i="1"/>
  <c r="I81" i="1"/>
  <c r="D189" i="1"/>
  <c r="I124" i="1"/>
  <c r="G124" i="1"/>
  <c r="D169" i="1"/>
  <c r="I169" i="1" s="1"/>
  <c r="I104" i="1"/>
  <c r="G104" i="1"/>
  <c r="I258" i="1"/>
  <c r="G258" i="1"/>
  <c r="I218" i="1"/>
  <c r="G218" i="1"/>
  <c r="I254" i="1"/>
  <c r="G254" i="1"/>
  <c r="G294" i="1"/>
  <c r="I294" i="1"/>
  <c r="I227" i="1"/>
  <c r="G227" i="1"/>
  <c r="I270" i="1"/>
  <c r="G270" i="1"/>
  <c r="G297" i="1"/>
  <c r="I297" i="1"/>
  <c r="G305" i="1"/>
  <c r="I305" i="1"/>
  <c r="I315" i="1"/>
  <c r="G315" i="1"/>
  <c r="G98" i="1"/>
  <c r="I98" i="1"/>
  <c r="D163" i="1"/>
  <c r="I163" i="1" s="1"/>
  <c r="L139" i="1"/>
  <c r="L182" i="1"/>
  <c r="L167" i="1"/>
  <c r="L180" i="1"/>
  <c r="L169" i="1"/>
  <c r="C167" i="1"/>
  <c r="G102" i="1"/>
  <c r="I102" i="1"/>
  <c r="C189" i="1"/>
  <c r="C169" i="1"/>
  <c r="B192" i="1"/>
  <c r="B139" i="1"/>
  <c r="I60" i="1"/>
  <c r="G60" i="1"/>
  <c r="I35" i="1"/>
  <c r="G35" i="1"/>
  <c r="B172" i="1"/>
  <c r="B181" i="1"/>
  <c r="B166" i="1"/>
  <c r="M154" i="1"/>
  <c r="M191" i="1"/>
  <c r="B142" i="1"/>
  <c r="G50" i="1"/>
  <c r="I50" i="1"/>
  <c r="B179" i="1"/>
  <c r="L137" i="1"/>
  <c r="J18" i="1"/>
  <c r="H18" i="1"/>
  <c r="F18" i="1"/>
  <c r="F148" i="1"/>
  <c r="G148" i="1" s="1"/>
  <c r="T10" i="1"/>
  <c r="R10" i="1"/>
  <c r="P10" i="1"/>
  <c r="R41" i="1"/>
  <c r="P41" i="1"/>
  <c r="T41" i="1"/>
  <c r="P140" i="1"/>
  <c r="Q140" i="1" s="1"/>
  <c r="R75" i="1"/>
  <c r="P75" i="1"/>
  <c r="T75" i="1"/>
  <c r="T96" i="1"/>
  <c r="R96" i="1"/>
  <c r="P161" i="1"/>
  <c r="P96" i="1"/>
  <c r="P30" i="1"/>
  <c r="T30" i="1"/>
  <c r="R30" i="1"/>
  <c r="P67" i="1"/>
  <c r="T67" i="1"/>
  <c r="R67" i="1"/>
  <c r="T116" i="1"/>
  <c r="P181" i="1"/>
  <c r="R116" i="1"/>
  <c r="P116" i="1"/>
  <c r="T17" i="1"/>
  <c r="R17" i="1"/>
  <c r="P17" i="1"/>
  <c r="T60" i="1"/>
  <c r="R60" i="1"/>
  <c r="P60" i="1"/>
  <c r="P170" i="1"/>
  <c r="Q170" i="1" s="1"/>
  <c r="R105" i="1"/>
  <c r="P105" i="1"/>
  <c r="T105" i="1"/>
  <c r="P233" i="1"/>
  <c r="T233" i="1"/>
  <c r="R233" i="1"/>
  <c r="P118" i="1"/>
  <c r="P183" i="1"/>
  <c r="T118" i="1"/>
  <c r="R118" i="1"/>
  <c r="P160" i="1"/>
  <c r="Q160" i="1" s="1"/>
  <c r="T95" i="1"/>
  <c r="R95" i="1"/>
  <c r="P95" i="1"/>
  <c r="P197" i="1"/>
  <c r="Q197" i="1" s="1"/>
  <c r="T132" i="1"/>
  <c r="R132" i="1"/>
  <c r="P132" i="1"/>
  <c r="R266" i="1"/>
  <c r="P266" i="1"/>
  <c r="T257" i="1"/>
  <c r="R257" i="1"/>
  <c r="P257" i="1"/>
  <c r="R240" i="1"/>
  <c r="P240" i="1"/>
  <c r="T240" i="1"/>
  <c r="P241" i="1"/>
  <c r="T241" i="1"/>
  <c r="R241" i="1"/>
  <c r="T242" i="1"/>
  <c r="R242" i="1"/>
  <c r="P242" i="1"/>
  <c r="P298" i="1"/>
  <c r="R298" i="1"/>
  <c r="P316" i="1"/>
  <c r="R316" i="1"/>
  <c r="T40" i="1"/>
  <c r="R40" i="1"/>
  <c r="P40" i="1"/>
  <c r="J15" i="1"/>
  <c r="F15" i="1"/>
  <c r="H15" i="1"/>
  <c r="J58" i="1"/>
  <c r="E68" i="1"/>
  <c r="H58" i="1"/>
  <c r="F58" i="1"/>
  <c r="J61" i="1"/>
  <c r="J65" i="1"/>
  <c r="F181" i="1"/>
  <c r="J116" i="1"/>
  <c r="H116" i="1"/>
  <c r="F116" i="1"/>
  <c r="H38" i="1"/>
  <c r="F38" i="1"/>
  <c r="J38" i="1"/>
  <c r="F141" i="1"/>
  <c r="H76" i="1"/>
  <c r="F76" i="1"/>
  <c r="J76" i="1"/>
  <c r="F9" i="1"/>
  <c r="J9" i="1"/>
  <c r="H9" i="1"/>
  <c r="F47" i="1"/>
  <c r="J47" i="1"/>
  <c r="H47" i="1"/>
  <c r="F221" i="1"/>
  <c r="H221" i="1"/>
  <c r="F174" i="1"/>
  <c r="J109" i="1"/>
  <c r="H109" i="1"/>
  <c r="F109" i="1"/>
  <c r="F159" i="1"/>
  <c r="H94" i="1"/>
  <c r="E119" i="1"/>
  <c r="F94" i="1"/>
  <c r="J94" i="1"/>
  <c r="H127" i="1"/>
  <c r="F127" i="1"/>
  <c r="F192" i="1"/>
  <c r="G192" i="1" s="1"/>
  <c r="J127" i="1"/>
  <c r="J249" i="1"/>
  <c r="H249" i="1"/>
  <c r="F249" i="1"/>
  <c r="F172" i="1"/>
  <c r="G172" i="1" s="1"/>
  <c r="F107" i="1"/>
  <c r="J107" i="1"/>
  <c r="H107" i="1"/>
  <c r="H235" i="1"/>
  <c r="J235" i="1"/>
  <c r="F235" i="1"/>
  <c r="H269" i="1"/>
  <c r="F269" i="1"/>
  <c r="J254" i="1"/>
  <c r="H254" i="1"/>
  <c r="F254" i="1"/>
  <c r="H287" i="1"/>
  <c r="F287" i="1"/>
  <c r="F234" i="1"/>
  <c r="J234" i="1"/>
  <c r="H234" i="1"/>
  <c r="H288" i="1"/>
  <c r="F288" i="1"/>
  <c r="F301" i="1"/>
  <c r="H301" i="1"/>
  <c r="F311" i="1"/>
  <c r="H311" i="1"/>
  <c r="F319" i="1"/>
  <c r="H319" i="1"/>
  <c r="T36" i="1"/>
  <c r="R36" i="1"/>
  <c r="P36" i="1"/>
  <c r="S49" i="1"/>
  <c r="Q49" i="1"/>
  <c r="N145" i="1"/>
  <c r="S145" i="1" s="1"/>
  <c r="Q80" i="1"/>
  <c r="S80" i="1"/>
  <c r="Q30" i="1"/>
  <c r="S30" i="1"/>
  <c r="Q67" i="1"/>
  <c r="S67" i="1"/>
  <c r="N181" i="1"/>
  <c r="S181" i="1" s="1"/>
  <c r="S116" i="1"/>
  <c r="Q116" i="1"/>
  <c r="S35" i="1"/>
  <c r="Q35" i="1"/>
  <c r="N142" i="1"/>
  <c r="S142" i="1" s="1"/>
  <c r="S77" i="1"/>
  <c r="Q77" i="1"/>
  <c r="S105" i="1"/>
  <c r="Q105" i="1"/>
  <c r="N170" i="1"/>
  <c r="N188" i="1"/>
  <c r="S188" i="1" s="1"/>
  <c r="Q123" i="1"/>
  <c r="S123" i="1"/>
  <c r="N133" i="1"/>
  <c r="N172" i="1"/>
  <c r="S172" i="1" s="1"/>
  <c r="S107" i="1"/>
  <c r="Q107" i="1"/>
  <c r="S239" i="1"/>
  <c r="Q239" i="1"/>
  <c r="S281" i="1"/>
  <c r="Q281" i="1"/>
  <c r="S258" i="1"/>
  <c r="Q258" i="1"/>
  <c r="Q255" i="1"/>
  <c r="S255" i="1"/>
  <c r="S252" i="1"/>
  <c r="Q252" i="1"/>
  <c r="S268" i="1"/>
  <c r="Q268" i="1"/>
  <c r="S285" i="1"/>
  <c r="Q285" i="1"/>
  <c r="Q300" i="1"/>
  <c r="S300" i="1"/>
  <c r="S310" i="1"/>
  <c r="Q310" i="1"/>
  <c r="S318" i="1"/>
  <c r="Q318" i="1"/>
  <c r="M175" i="1"/>
  <c r="I282" i="1"/>
  <c r="G282" i="1"/>
  <c r="I273" i="1"/>
  <c r="G273" i="1"/>
  <c r="C178" i="1"/>
  <c r="L197" i="1"/>
  <c r="I31" i="1"/>
  <c r="G31" i="1"/>
  <c r="D54" i="1"/>
  <c r="B138" i="1"/>
  <c r="R29" i="1"/>
  <c r="O54" i="1"/>
  <c r="P29" i="1"/>
  <c r="T29" i="1"/>
  <c r="T45" i="2"/>
  <c r="R45" i="2"/>
  <c r="P45" i="2"/>
  <c r="E47" i="2"/>
  <c r="J17" i="2"/>
  <c r="I32" i="1"/>
  <c r="G32" i="1"/>
  <c r="D168" i="1"/>
  <c r="I168" i="1" s="1"/>
  <c r="I103" i="1"/>
  <c r="G103" i="1"/>
  <c r="G241" i="1"/>
  <c r="I241" i="1"/>
  <c r="I311" i="1"/>
  <c r="G311" i="1"/>
  <c r="L174" i="1"/>
  <c r="I13" i="1"/>
  <c r="G13" i="1"/>
  <c r="M170" i="1"/>
  <c r="D159" i="1"/>
  <c r="I159" i="1" s="1"/>
  <c r="G94" i="1"/>
  <c r="D119" i="1"/>
  <c r="I94" i="1"/>
  <c r="O68" i="1"/>
  <c r="R58" i="1"/>
  <c r="P58" i="1"/>
  <c r="T58" i="1"/>
  <c r="T100" i="1"/>
  <c r="P165" i="1"/>
  <c r="R100" i="1"/>
  <c r="P100" i="1"/>
  <c r="T243" i="1"/>
  <c r="R243" i="1"/>
  <c r="P243" i="1"/>
  <c r="P302" i="1"/>
  <c r="R302" i="1"/>
  <c r="F140" i="1"/>
  <c r="J75" i="1"/>
  <c r="H75" i="1"/>
  <c r="F75" i="1"/>
  <c r="F219" i="1"/>
  <c r="H219" i="1"/>
  <c r="F297" i="1"/>
  <c r="H297" i="1"/>
  <c r="S66" i="1"/>
  <c r="Q66" i="1"/>
  <c r="S82" i="1"/>
  <c r="Q82" i="1"/>
  <c r="N147" i="1"/>
  <c r="S147" i="1" s="1"/>
  <c r="S264" i="1"/>
  <c r="Q264" i="1"/>
  <c r="R25" i="2"/>
  <c r="T25" i="2"/>
  <c r="P25" i="2"/>
  <c r="O23" i="2"/>
  <c r="J20" i="2"/>
  <c r="P28" i="2"/>
  <c r="R28" i="2"/>
  <c r="T28" i="2"/>
  <c r="T34" i="2"/>
  <c r="R34" i="2"/>
  <c r="P34" i="2"/>
  <c r="J33" i="2"/>
  <c r="J19" i="2"/>
  <c r="J39" i="2"/>
  <c r="C146" i="1"/>
  <c r="B175" i="1"/>
  <c r="I36" i="1"/>
  <c r="G36" i="1"/>
  <c r="H36" i="1"/>
  <c r="F36" i="1"/>
  <c r="Q18" i="1"/>
  <c r="S18" i="1"/>
  <c r="B137" i="1"/>
  <c r="M146" i="1"/>
  <c r="M189" i="1"/>
  <c r="M173" i="1"/>
  <c r="G114" i="1"/>
  <c r="D179" i="1"/>
  <c r="I179" i="1" s="1"/>
  <c r="I114" i="1"/>
  <c r="I128" i="1"/>
  <c r="D193" i="1"/>
  <c r="G128" i="1"/>
  <c r="D173" i="1"/>
  <c r="I173" i="1" s="1"/>
  <c r="I108" i="1"/>
  <c r="G108" i="1"/>
  <c r="I240" i="1"/>
  <c r="G240" i="1"/>
  <c r="I219" i="1"/>
  <c r="G219" i="1"/>
  <c r="I289" i="1"/>
  <c r="G289" i="1"/>
  <c r="I242" i="1"/>
  <c r="G242" i="1"/>
  <c r="I228" i="1"/>
  <c r="G228" i="1"/>
  <c r="I263" i="1"/>
  <c r="G263" i="1"/>
  <c r="I271" i="1"/>
  <c r="G271" i="1"/>
  <c r="G298" i="1"/>
  <c r="I298" i="1"/>
  <c r="I316" i="1"/>
  <c r="G316" i="1"/>
  <c r="C162" i="1"/>
  <c r="C139" i="1"/>
  <c r="C166" i="1"/>
  <c r="L171" i="1"/>
  <c r="L189" i="1"/>
  <c r="L173" i="1"/>
  <c r="C171" i="1"/>
  <c r="C193" i="1"/>
  <c r="C173" i="1"/>
  <c r="M166" i="1"/>
  <c r="M138" i="1"/>
  <c r="I17" i="1"/>
  <c r="G17" i="1"/>
  <c r="B176" i="1"/>
  <c r="B147" i="1"/>
  <c r="B190" i="1"/>
  <c r="B170" i="1"/>
  <c r="G26" i="1"/>
  <c r="I26" i="1"/>
  <c r="D27" i="1"/>
  <c r="B188" i="1"/>
  <c r="B133" i="1"/>
  <c r="B198" i="1" s="1"/>
  <c r="M141" i="1"/>
  <c r="G38" i="1"/>
  <c r="I38" i="1"/>
  <c r="D170" i="1"/>
  <c r="I105" i="1"/>
  <c r="G105" i="1"/>
  <c r="C137" i="1"/>
  <c r="S14" i="1"/>
  <c r="Q14" i="1"/>
  <c r="P14" i="1"/>
  <c r="R14" i="1"/>
  <c r="R45" i="1"/>
  <c r="P45" i="1"/>
  <c r="T45" i="1"/>
  <c r="P144" i="1"/>
  <c r="Q144" i="1" s="1"/>
  <c r="T79" i="1"/>
  <c r="R79" i="1"/>
  <c r="P79" i="1"/>
  <c r="T112" i="1"/>
  <c r="R112" i="1"/>
  <c r="P177" i="1"/>
  <c r="P112" i="1"/>
  <c r="P34" i="1"/>
  <c r="T34" i="1"/>
  <c r="R34" i="1"/>
  <c r="P137" i="1"/>
  <c r="P72" i="1"/>
  <c r="T72" i="1"/>
  <c r="R72" i="1"/>
  <c r="T52" i="1"/>
  <c r="R52" i="1"/>
  <c r="P52" i="1"/>
  <c r="T23" i="1"/>
  <c r="R23" i="1"/>
  <c r="P23" i="1"/>
  <c r="T32" i="1"/>
  <c r="T64" i="1"/>
  <c r="R64" i="1"/>
  <c r="P64" i="1"/>
  <c r="P174" i="1"/>
  <c r="Q174" i="1" s="1"/>
  <c r="R109" i="1"/>
  <c r="P109" i="1"/>
  <c r="T109" i="1"/>
  <c r="P145" i="1"/>
  <c r="Q145" i="1" s="1"/>
  <c r="T80" i="1"/>
  <c r="R80" i="1"/>
  <c r="P80" i="1"/>
  <c r="P188" i="1"/>
  <c r="P123" i="1"/>
  <c r="T123" i="1"/>
  <c r="R123" i="1"/>
  <c r="O133" i="1"/>
  <c r="P164" i="1"/>
  <c r="Q164" i="1" s="1"/>
  <c r="T99" i="1"/>
  <c r="R99" i="1"/>
  <c r="P99" i="1"/>
  <c r="T235" i="1"/>
  <c r="R235" i="1"/>
  <c r="P235" i="1"/>
  <c r="R287" i="1"/>
  <c r="P287" i="1"/>
  <c r="R268" i="1"/>
  <c r="P268" i="1"/>
  <c r="R244" i="1"/>
  <c r="P244" i="1"/>
  <c r="T244" i="1"/>
  <c r="P251" i="1"/>
  <c r="T251" i="1"/>
  <c r="R251" i="1"/>
  <c r="P299" i="1"/>
  <c r="R299" i="1"/>
  <c r="P317" i="1"/>
  <c r="R317" i="1"/>
  <c r="T24" i="1"/>
  <c r="R24" i="1"/>
  <c r="P24" i="1"/>
  <c r="J29" i="1"/>
  <c r="F29" i="1"/>
  <c r="H29" i="1"/>
  <c r="E54" i="1"/>
  <c r="J62" i="1"/>
  <c r="H62" i="1"/>
  <c r="F62" i="1"/>
  <c r="F223" i="1"/>
  <c r="H223" i="1"/>
  <c r="H42" i="1"/>
  <c r="F42" i="1"/>
  <c r="J42" i="1"/>
  <c r="F147" i="1"/>
  <c r="G147" i="1" s="1"/>
  <c r="J82" i="1"/>
  <c r="H82" i="1"/>
  <c r="F82" i="1"/>
  <c r="F13" i="1"/>
  <c r="J13" i="1"/>
  <c r="H13" i="1"/>
  <c r="F143" i="1"/>
  <c r="F51" i="1"/>
  <c r="H51" i="1"/>
  <c r="J51" i="1"/>
  <c r="H8" i="1"/>
  <c r="F8" i="1"/>
  <c r="J8" i="1"/>
  <c r="F178" i="1"/>
  <c r="J113" i="1"/>
  <c r="H113" i="1"/>
  <c r="F113" i="1"/>
  <c r="F163" i="1"/>
  <c r="G163" i="1" s="1"/>
  <c r="H98" i="1"/>
  <c r="F98" i="1"/>
  <c r="J98" i="1"/>
  <c r="H131" i="1"/>
  <c r="F196" i="1"/>
  <c r="G196" i="1" s="1"/>
  <c r="F131" i="1"/>
  <c r="J131" i="1"/>
  <c r="H264" i="1"/>
  <c r="F264" i="1"/>
  <c r="F176" i="1"/>
  <c r="G176" i="1" s="1"/>
  <c r="F111" i="1"/>
  <c r="J111" i="1"/>
  <c r="H111" i="1"/>
  <c r="H228" i="1"/>
  <c r="F228" i="1"/>
  <c r="H283" i="1"/>
  <c r="F283" i="1"/>
  <c r="H271" i="1"/>
  <c r="F271" i="1"/>
  <c r="J258" i="1"/>
  <c r="H258" i="1"/>
  <c r="F258" i="1"/>
  <c r="H289" i="1"/>
  <c r="F289" i="1"/>
  <c r="F238" i="1"/>
  <c r="J238" i="1"/>
  <c r="H238" i="1"/>
  <c r="F294" i="1"/>
  <c r="H294" i="1"/>
  <c r="F302" i="1"/>
  <c r="H302" i="1"/>
  <c r="F312" i="1"/>
  <c r="H312" i="1"/>
  <c r="F320" i="1"/>
  <c r="H320" i="1"/>
  <c r="S11" i="1"/>
  <c r="Q11" i="1"/>
  <c r="S53" i="1"/>
  <c r="Q53" i="1"/>
  <c r="N153" i="1"/>
  <c r="S88" i="1"/>
  <c r="Q88" i="1"/>
  <c r="Q34" i="1"/>
  <c r="S34" i="1"/>
  <c r="N137" i="1"/>
  <c r="S137" i="1" s="1"/>
  <c r="Q72" i="1"/>
  <c r="S72" i="1"/>
  <c r="S39" i="1"/>
  <c r="Q39" i="1"/>
  <c r="N146" i="1"/>
  <c r="S146" i="1" s="1"/>
  <c r="S81" i="1"/>
  <c r="Q81" i="1"/>
  <c r="S109" i="1"/>
  <c r="N174" i="1"/>
  <c r="Q109" i="1"/>
  <c r="N159" i="1"/>
  <c r="Q94" i="1"/>
  <c r="N119" i="1"/>
  <c r="S94" i="1"/>
  <c r="N192" i="1"/>
  <c r="S192" i="1" s="1"/>
  <c r="Q127" i="1"/>
  <c r="S127" i="1"/>
  <c r="N176" i="1"/>
  <c r="S176" i="1" s="1"/>
  <c r="S111" i="1"/>
  <c r="Q111" i="1"/>
  <c r="S249" i="1"/>
  <c r="Q249" i="1"/>
  <c r="Q294" i="1"/>
  <c r="S294" i="1"/>
  <c r="S284" i="1"/>
  <c r="Q284" i="1"/>
  <c r="Q259" i="1"/>
  <c r="S259" i="1"/>
  <c r="S256" i="1"/>
  <c r="Q256" i="1"/>
  <c r="S269" i="1"/>
  <c r="Q269" i="1"/>
  <c r="S287" i="1"/>
  <c r="Q287" i="1"/>
  <c r="Q301" i="1"/>
  <c r="S301" i="1"/>
  <c r="Q311" i="1"/>
  <c r="S311" i="1"/>
  <c r="Q319" i="1"/>
  <c r="S319" i="1"/>
  <c r="J28" i="2"/>
  <c r="M181" i="1"/>
  <c r="I116" i="1"/>
  <c r="D181" i="1"/>
  <c r="G116" i="1"/>
  <c r="I239" i="1"/>
  <c r="G239" i="1"/>
  <c r="L181" i="1"/>
  <c r="C181" i="1"/>
  <c r="P147" i="1"/>
  <c r="Q147" i="1" s="1"/>
  <c r="T82" i="1"/>
  <c r="R82" i="1"/>
  <c r="P82" i="1"/>
  <c r="T65" i="1"/>
  <c r="R65" i="1"/>
  <c r="P65" i="1"/>
  <c r="P196" i="1"/>
  <c r="Q196" i="1" s="1"/>
  <c r="P131" i="1"/>
  <c r="T131" i="1"/>
  <c r="R131" i="1"/>
  <c r="R280" i="1"/>
  <c r="P280" i="1"/>
  <c r="P319" i="1"/>
  <c r="R319" i="1"/>
  <c r="F23" i="1"/>
  <c r="J23" i="1"/>
  <c r="H23" i="1"/>
  <c r="J44" i="1"/>
  <c r="J52" i="1"/>
  <c r="J40" i="1"/>
  <c r="J36" i="1"/>
  <c r="J24" i="1"/>
  <c r="F189" i="1"/>
  <c r="G189" i="1" s="1"/>
  <c r="F124" i="1"/>
  <c r="J124" i="1"/>
  <c r="H124" i="1"/>
  <c r="F296" i="1"/>
  <c r="H296" i="1"/>
  <c r="N177" i="1"/>
  <c r="S112" i="1"/>
  <c r="Q112" i="1"/>
  <c r="S117" i="1"/>
  <c r="Q117" i="1"/>
  <c r="N182" i="1"/>
  <c r="S182" i="1" s="1"/>
  <c r="S271" i="1"/>
  <c r="Q271" i="1"/>
  <c r="P31" i="2"/>
  <c r="T31" i="2"/>
  <c r="R31" i="2"/>
  <c r="I8" i="2"/>
  <c r="G8" i="2"/>
  <c r="S52" i="1"/>
  <c r="Q52" i="1"/>
  <c r="M164" i="1"/>
  <c r="D190" i="1"/>
  <c r="I190" i="1" s="1"/>
  <c r="I125" i="1"/>
  <c r="G125" i="1"/>
  <c r="I222" i="1"/>
  <c r="G222" i="1"/>
  <c r="I274" i="1"/>
  <c r="G274" i="1"/>
  <c r="L147" i="1"/>
  <c r="C147" i="1"/>
  <c r="C142" i="1"/>
  <c r="F81" i="1"/>
  <c r="J81" i="1"/>
  <c r="F146" i="1"/>
  <c r="G146" i="1" s="1"/>
  <c r="H81" i="1"/>
  <c r="P46" i="1"/>
  <c r="T46" i="1"/>
  <c r="R46" i="1"/>
  <c r="T239" i="1"/>
  <c r="R239" i="1"/>
  <c r="P239" i="1"/>
  <c r="R274" i="1"/>
  <c r="P274" i="1"/>
  <c r="J41" i="1"/>
  <c r="H41" i="1"/>
  <c r="F41" i="1"/>
  <c r="F31" i="1"/>
  <c r="J31" i="1"/>
  <c r="H31" i="1"/>
  <c r="J236" i="1"/>
  <c r="F236" i="1"/>
  <c r="H236" i="1"/>
  <c r="Q46" i="1"/>
  <c r="S46" i="1"/>
  <c r="S272" i="1"/>
  <c r="Q272" i="1"/>
  <c r="R35" i="2"/>
  <c r="T35" i="2"/>
  <c r="P35" i="2"/>
  <c r="D143" i="1"/>
  <c r="I143" i="1" s="1"/>
  <c r="I78" i="1"/>
  <c r="G78" i="1"/>
  <c r="H78" i="1"/>
  <c r="F78" i="1"/>
  <c r="R44" i="2"/>
  <c r="P44" i="2"/>
  <c r="T15" i="2"/>
  <c r="R15" i="2"/>
  <c r="P15" i="2"/>
  <c r="P38" i="2"/>
  <c r="T38" i="2"/>
  <c r="R38" i="2"/>
  <c r="N23" i="2"/>
  <c r="J42" i="2"/>
  <c r="J30" i="2"/>
  <c r="J27" i="2"/>
  <c r="J43" i="2"/>
  <c r="C182" i="1"/>
  <c r="G117" i="1"/>
  <c r="I117" i="1"/>
  <c r="L145" i="1"/>
  <c r="M174" i="1"/>
  <c r="I18" i="1"/>
  <c r="G18" i="1"/>
  <c r="M171" i="1"/>
  <c r="M193" i="1"/>
  <c r="M177" i="1"/>
  <c r="G118" i="1"/>
  <c r="D183" i="1"/>
  <c r="I183" i="1" s="1"/>
  <c r="I118" i="1"/>
  <c r="D160" i="1"/>
  <c r="I95" i="1"/>
  <c r="G95" i="1"/>
  <c r="D197" i="1"/>
  <c r="I132" i="1"/>
  <c r="G132" i="1"/>
  <c r="I112" i="1"/>
  <c r="G112" i="1"/>
  <c r="D177" i="1"/>
  <c r="I280" i="1"/>
  <c r="G280" i="1"/>
  <c r="I250" i="1"/>
  <c r="G250" i="1"/>
  <c r="I220" i="1"/>
  <c r="G220" i="1"/>
  <c r="G233" i="1"/>
  <c r="I233" i="1"/>
  <c r="I235" i="1"/>
  <c r="G235" i="1"/>
  <c r="I264" i="1"/>
  <c r="G264" i="1"/>
  <c r="I272" i="1"/>
  <c r="G272" i="1"/>
  <c r="G299" i="1"/>
  <c r="I299" i="1"/>
  <c r="I317" i="1"/>
  <c r="G317" i="1"/>
  <c r="M159" i="1"/>
  <c r="M119" i="1"/>
  <c r="M184" i="1" s="1"/>
  <c r="L162" i="1"/>
  <c r="L144" i="1"/>
  <c r="L175" i="1"/>
  <c r="L193" i="1"/>
  <c r="L177" i="1"/>
  <c r="C175" i="1"/>
  <c r="C160" i="1"/>
  <c r="C197" i="1"/>
  <c r="C177" i="1"/>
  <c r="B163" i="1"/>
  <c r="D138" i="1"/>
  <c r="I138" i="1" s="1"/>
  <c r="I73" i="1"/>
  <c r="G73" i="1"/>
  <c r="I43" i="1"/>
  <c r="G43" i="1"/>
  <c r="M54" i="1"/>
  <c r="B180" i="1"/>
  <c r="B153" i="1"/>
  <c r="B194" i="1"/>
  <c r="B174" i="1"/>
  <c r="L195" i="1"/>
  <c r="M148" i="1"/>
  <c r="C174" i="1"/>
  <c r="D141" i="1"/>
  <c r="I141" i="1" s="1"/>
  <c r="G76" i="1"/>
  <c r="I76" i="1"/>
  <c r="G63" i="1"/>
  <c r="I63" i="1"/>
  <c r="D166" i="1"/>
  <c r="I166" i="1" s="1"/>
  <c r="I101" i="1"/>
  <c r="G101" i="1"/>
  <c r="L54" i="1"/>
  <c r="S40" i="1"/>
  <c r="Q40" i="1"/>
  <c r="T48" i="1"/>
  <c r="R48" i="1"/>
  <c r="P48" i="1"/>
  <c r="R49" i="1"/>
  <c r="P49" i="1"/>
  <c r="T49" i="1"/>
  <c r="P162" i="1"/>
  <c r="Q162" i="1" s="1"/>
  <c r="R97" i="1"/>
  <c r="P97" i="1"/>
  <c r="T97" i="1"/>
  <c r="P38" i="1"/>
  <c r="T38" i="1"/>
  <c r="R38" i="1"/>
  <c r="P141" i="1"/>
  <c r="P76" i="1"/>
  <c r="T76" i="1"/>
  <c r="R76" i="1"/>
  <c r="T61" i="1"/>
  <c r="R61" i="1"/>
  <c r="P61" i="1"/>
  <c r="T31" i="1"/>
  <c r="R31" i="1"/>
  <c r="P31" i="1"/>
  <c r="P138" i="1"/>
  <c r="Q138" i="1" s="1"/>
  <c r="T73" i="1"/>
  <c r="R73" i="1"/>
  <c r="P73" i="1"/>
  <c r="P178" i="1"/>
  <c r="Q178" i="1" s="1"/>
  <c r="R113" i="1"/>
  <c r="P113" i="1"/>
  <c r="T113" i="1"/>
  <c r="O119" i="1"/>
  <c r="P94" i="1"/>
  <c r="T94" i="1"/>
  <c r="P159" i="1"/>
  <c r="Q159" i="1" s="1"/>
  <c r="R94" i="1"/>
  <c r="P192" i="1"/>
  <c r="Q192" i="1" s="1"/>
  <c r="P127" i="1"/>
  <c r="T127" i="1"/>
  <c r="R127" i="1"/>
  <c r="P168" i="1"/>
  <c r="Q168" i="1" s="1"/>
  <c r="T103" i="1"/>
  <c r="R103" i="1"/>
  <c r="P103" i="1"/>
  <c r="R263" i="1"/>
  <c r="P263" i="1"/>
  <c r="R270" i="1"/>
  <c r="P270" i="1"/>
  <c r="R279" i="1"/>
  <c r="P279" i="1"/>
  <c r="R250" i="1"/>
  <c r="P250" i="1"/>
  <c r="T250" i="1"/>
  <c r="P255" i="1"/>
  <c r="T255" i="1"/>
  <c r="R255" i="1"/>
  <c r="T252" i="1"/>
  <c r="R252" i="1"/>
  <c r="P252" i="1"/>
  <c r="P300" i="1"/>
  <c r="R300" i="1"/>
  <c r="P310" i="1"/>
  <c r="R310" i="1"/>
  <c r="P318" i="1"/>
  <c r="R318" i="1"/>
  <c r="J33" i="1"/>
  <c r="H33" i="1"/>
  <c r="F33" i="1"/>
  <c r="J66" i="1"/>
  <c r="H66" i="1"/>
  <c r="F66" i="1"/>
  <c r="H46" i="1"/>
  <c r="F46" i="1"/>
  <c r="J46" i="1"/>
  <c r="J125" i="1"/>
  <c r="F190" i="1"/>
  <c r="H125" i="1"/>
  <c r="F125" i="1"/>
  <c r="F17" i="1"/>
  <c r="J17" i="1"/>
  <c r="H17" i="1"/>
  <c r="F60" i="1"/>
  <c r="J60" i="1"/>
  <c r="H60" i="1"/>
  <c r="F153" i="1"/>
  <c r="G153" i="1" s="1"/>
  <c r="J88" i="1"/>
  <c r="H88" i="1"/>
  <c r="F88" i="1"/>
  <c r="F182" i="1"/>
  <c r="G182" i="1" s="1"/>
  <c r="J117" i="1"/>
  <c r="H117" i="1"/>
  <c r="F117" i="1"/>
  <c r="F167" i="1"/>
  <c r="G167" i="1" s="1"/>
  <c r="H102" i="1"/>
  <c r="F102" i="1"/>
  <c r="J102" i="1"/>
  <c r="H272" i="1"/>
  <c r="F272" i="1"/>
  <c r="F180" i="1"/>
  <c r="G180" i="1" s="1"/>
  <c r="F115" i="1"/>
  <c r="J115" i="1"/>
  <c r="H115" i="1"/>
  <c r="J243" i="1"/>
  <c r="H243" i="1"/>
  <c r="F243" i="1"/>
  <c r="H273" i="1"/>
  <c r="F273" i="1"/>
  <c r="H233" i="1"/>
  <c r="J233" i="1"/>
  <c r="F233" i="1"/>
  <c r="F242" i="1"/>
  <c r="J242" i="1"/>
  <c r="H242" i="1"/>
  <c r="F295" i="1"/>
  <c r="H295" i="1"/>
  <c r="F303" i="1"/>
  <c r="H303" i="1"/>
  <c r="F313" i="1"/>
  <c r="H313" i="1"/>
  <c r="S15" i="1"/>
  <c r="Q15" i="1"/>
  <c r="S58" i="1"/>
  <c r="N68" i="1"/>
  <c r="Q58" i="1"/>
  <c r="N161" i="1"/>
  <c r="S96" i="1"/>
  <c r="Q96" i="1"/>
  <c r="Q38" i="1"/>
  <c r="S38" i="1"/>
  <c r="N141" i="1"/>
  <c r="S141" i="1" s="1"/>
  <c r="Q76" i="1"/>
  <c r="S76" i="1"/>
  <c r="N173" i="1"/>
  <c r="S173" i="1" s="1"/>
  <c r="S108" i="1"/>
  <c r="Q108" i="1"/>
  <c r="S43" i="1"/>
  <c r="Q43" i="1"/>
  <c r="N165" i="1"/>
  <c r="S100" i="1"/>
  <c r="Q100" i="1"/>
  <c r="N178" i="1"/>
  <c r="S113" i="1"/>
  <c r="Q113" i="1"/>
  <c r="N163" i="1"/>
  <c r="S163" i="1" s="1"/>
  <c r="Q98" i="1"/>
  <c r="S98" i="1"/>
  <c r="N196" i="1"/>
  <c r="S196" i="1" s="1"/>
  <c r="Q131" i="1"/>
  <c r="S131" i="1"/>
  <c r="S115" i="1"/>
  <c r="N180" i="1"/>
  <c r="S180" i="1" s="1"/>
  <c r="Q115" i="1"/>
  <c r="S243" i="1"/>
  <c r="Q243" i="1"/>
  <c r="S286" i="1"/>
  <c r="Q286" i="1"/>
  <c r="S270" i="1"/>
  <c r="Q270" i="1"/>
  <c r="S289" i="1"/>
  <c r="Q289" i="1"/>
  <c r="Q302" i="1"/>
  <c r="S302" i="1"/>
  <c r="S312" i="1"/>
  <c r="Q312" i="1"/>
  <c r="S320" i="1"/>
  <c r="Q320" i="1"/>
  <c r="T57" i="1"/>
  <c r="R57" i="1"/>
  <c r="P57" i="1"/>
  <c r="J50" i="2"/>
  <c r="H50" i="2"/>
  <c r="F50" i="2"/>
  <c r="S100" i="2"/>
  <c r="S50" i="2"/>
  <c r="S62" i="2"/>
  <c r="S56" i="2"/>
  <c r="S12" i="2"/>
  <c r="G293" i="1"/>
  <c r="I293" i="1"/>
  <c r="P201" i="1"/>
  <c r="R201" i="1"/>
  <c r="P293" i="1"/>
  <c r="R293" i="1"/>
  <c r="T354" i="1"/>
  <c r="R354" i="1"/>
  <c r="P354" i="1"/>
  <c r="H22" i="1"/>
  <c r="F22" i="1"/>
  <c r="J22" i="1"/>
  <c r="H340" i="1"/>
  <c r="F340" i="1"/>
  <c r="J340" i="1"/>
  <c r="S71" i="1"/>
  <c r="Q71" i="1"/>
  <c r="J57" i="1"/>
  <c r="H57" i="1"/>
  <c r="F57" i="1"/>
  <c r="S369" i="1"/>
  <c r="Q369" i="1"/>
  <c r="R56" i="2"/>
  <c r="P56" i="2"/>
  <c r="T56" i="2"/>
  <c r="R100" i="2"/>
  <c r="P100" i="2"/>
  <c r="T100" i="2"/>
  <c r="H56" i="2"/>
  <c r="F56" i="2"/>
  <c r="J56" i="2"/>
  <c r="I12" i="2"/>
  <c r="I232" i="1"/>
  <c r="G232" i="1"/>
  <c r="I354" i="1"/>
  <c r="G354" i="1"/>
  <c r="R262" i="1"/>
  <c r="P262" i="1"/>
  <c r="R232" i="1"/>
  <c r="P232" i="1"/>
  <c r="T232" i="1"/>
  <c r="R369" i="1"/>
  <c r="P369" i="1"/>
  <c r="T369" i="1"/>
  <c r="F217" i="1"/>
  <c r="H217" i="1"/>
  <c r="H262" i="1"/>
  <c r="F262" i="1"/>
  <c r="F309" i="1"/>
  <c r="H309" i="1"/>
  <c r="S217" i="1"/>
  <c r="Q217" i="1"/>
  <c r="Q340" i="1"/>
  <c r="S340" i="1"/>
  <c r="F201" i="1"/>
  <c r="H201" i="1"/>
  <c r="J232" i="1"/>
  <c r="F232" i="1"/>
  <c r="H232" i="1"/>
  <c r="J369" i="1"/>
  <c r="F369" i="1"/>
  <c r="H369" i="1"/>
  <c r="S354" i="1"/>
  <c r="Q354" i="1"/>
  <c r="R122" i="1"/>
  <c r="P122" i="1"/>
  <c r="Q136" i="1"/>
  <c r="T122" i="1"/>
  <c r="F87" i="1"/>
  <c r="H87" i="1"/>
  <c r="J87" i="1"/>
  <c r="S201" i="1"/>
  <c r="Q201" i="1"/>
  <c r="T62" i="2"/>
  <c r="P62" i="2"/>
  <c r="R62" i="2"/>
  <c r="H100" i="2"/>
  <c r="F100" i="2"/>
  <c r="J100" i="2"/>
  <c r="I50" i="2"/>
  <c r="H12" i="2"/>
  <c r="I217" i="1"/>
  <c r="G217" i="1"/>
  <c r="I369" i="1"/>
  <c r="G369" i="1"/>
  <c r="R71" i="1"/>
  <c r="P71" i="1"/>
  <c r="T71" i="1"/>
  <c r="P22" i="1"/>
  <c r="T22" i="1"/>
  <c r="R22" i="1"/>
  <c r="P217" i="1"/>
  <c r="R217" i="1"/>
  <c r="T87" i="1"/>
  <c r="R87" i="1"/>
  <c r="P87" i="1"/>
  <c r="S57" i="1"/>
  <c r="Q57" i="1"/>
  <c r="Q22" i="1"/>
  <c r="S22" i="1"/>
  <c r="S152" i="1"/>
  <c r="S248" i="1"/>
  <c r="Q248" i="1"/>
  <c r="S309" i="1"/>
  <c r="Q309" i="1"/>
  <c r="G100" i="2"/>
  <c r="G56" i="2"/>
  <c r="G50" i="2"/>
  <c r="G62" i="2"/>
  <c r="G12" i="2"/>
  <c r="J122" i="1"/>
  <c r="G136" i="1"/>
  <c r="H122" i="1"/>
  <c r="F122" i="1"/>
  <c r="F293" i="1"/>
  <c r="H293" i="1"/>
  <c r="F248" i="1"/>
  <c r="J248" i="1"/>
  <c r="H248" i="1"/>
  <c r="Q293" i="1"/>
  <c r="S293" i="1"/>
  <c r="T50" i="2"/>
  <c r="R50" i="2"/>
  <c r="P50" i="2"/>
  <c r="F62" i="2"/>
  <c r="J62" i="2"/>
  <c r="H62" i="2"/>
  <c r="I56" i="2"/>
  <c r="I201" i="1"/>
  <c r="G201" i="1"/>
  <c r="I262" i="1"/>
  <c r="G262" i="1"/>
  <c r="I325" i="1"/>
  <c r="G325" i="1"/>
  <c r="P340" i="1"/>
  <c r="R340" i="1"/>
  <c r="T340" i="1"/>
  <c r="J325" i="1"/>
  <c r="H325" i="1"/>
  <c r="F325" i="1"/>
  <c r="S278" i="1"/>
  <c r="Q278" i="1"/>
  <c r="I167" i="1"/>
  <c r="Q56" i="2"/>
  <c r="Q100" i="2"/>
  <c r="Q62" i="2"/>
  <c r="Q50" i="2"/>
  <c r="Q12" i="2"/>
  <c r="J71" i="1"/>
  <c r="H71" i="1"/>
  <c r="F71" i="1"/>
  <c r="G187" i="1"/>
  <c r="S87" i="1"/>
  <c r="Q87" i="1"/>
  <c r="I100" i="2"/>
  <c r="I122" i="1"/>
  <c r="G122" i="1"/>
  <c r="I87" i="1"/>
  <c r="G87" i="1"/>
  <c r="I278" i="1"/>
  <c r="G278" i="1"/>
  <c r="G340" i="1"/>
  <c r="I340" i="1"/>
  <c r="R278" i="1"/>
  <c r="P278" i="1"/>
  <c r="T248" i="1"/>
  <c r="R248" i="1"/>
  <c r="P248" i="1"/>
  <c r="P309" i="1"/>
  <c r="R309" i="1"/>
  <c r="S187" i="1"/>
  <c r="M157" i="1"/>
  <c r="T325" i="1"/>
  <c r="R325" i="1"/>
  <c r="P325" i="1"/>
  <c r="S122" i="1"/>
  <c r="Q122" i="1"/>
  <c r="I62" i="2"/>
  <c r="F12" i="2"/>
  <c r="I57" i="1"/>
  <c r="G57" i="1"/>
  <c r="I248" i="1"/>
  <c r="G248" i="1"/>
  <c r="I309" i="1"/>
  <c r="G309" i="1"/>
  <c r="G152" i="1"/>
  <c r="H278" i="1"/>
  <c r="F278" i="1"/>
  <c r="F354" i="1"/>
  <c r="J354" i="1"/>
  <c r="H354" i="1"/>
  <c r="S232" i="1"/>
  <c r="Q232" i="1"/>
  <c r="S325" i="1"/>
  <c r="Q325" i="1"/>
  <c r="S262" i="1"/>
  <c r="Q262" i="1"/>
  <c r="S351" i="1" l="1"/>
  <c r="Q351" i="1"/>
  <c r="I63" i="2"/>
  <c r="G63" i="2"/>
  <c r="L73" i="2"/>
  <c r="S33" i="2"/>
  <c r="Q33" i="2"/>
  <c r="Q370" i="1"/>
  <c r="S370" i="1"/>
  <c r="S347" i="1"/>
  <c r="Q347" i="1"/>
  <c r="I91" i="2"/>
  <c r="G91" i="2"/>
  <c r="T341" i="1"/>
  <c r="R341" i="1"/>
  <c r="P341" i="1"/>
  <c r="S26" i="2"/>
  <c r="Q26" i="2"/>
  <c r="Q46" i="2"/>
  <c r="S46" i="2"/>
  <c r="M23" i="2"/>
  <c r="S24" i="2"/>
  <c r="Q24" i="2"/>
  <c r="S40" i="2"/>
  <c r="Q40" i="2"/>
  <c r="I102" i="2"/>
  <c r="G102" i="2"/>
  <c r="J337" i="1"/>
  <c r="H337" i="1"/>
  <c r="F337" i="1"/>
  <c r="F328" i="1"/>
  <c r="J328" i="1"/>
  <c r="H328" i="1"/>
  <c r="G328" i="1"/>
  <c r="I328" i="1"/>
  <c r="J96" i="2"/>
  <c r="H96" i="2"/>
  <c r="F96" i="2"/>
  <c r="P85" i="2"/>
  <c r="T85" i="2"/>
  <c r="R85" i="2"/>
  <c r="F156" i="1"/>
  <c r="F91" i="1"/>
  <c r="J91" i="1"/>
  <c r="H91" i="1"/>
  <c r="S356" i="1"/>
  <c r="Q356" i="1"/>
  <c r="F212" i="1"/>
  <c r="H212" i="1"/>
  <c r="I36" i="2"/>
  <c r="G36" i="2"/>
  <c r="F36" i="2"/>
  <c r="H36" i="2"/>
  <c r="S76" i="2"/>
  <c r="Q76" i="2"/>
  <c r="S103" i="2"/>
  <c r="Q103" i="2"/>
  <c r="T363" i="1"/>
  <c r="R363" i="1"/>
  <c r="P363" i="1"/>
  <c r="P204" i="1"/>
  <c r="S204" i="1"/>
  <c r="R204" i="1"/>
  <c r="H365" i="1"/>
  <c r="F365" i="1"/>
  <c r="J365" i="1"/>
  <c r="I66" i="2"/>
  <c r="G66" i="2"/>
  <c r="T336" i="1"/>
  <c r="P336" i="1"/>
  <c r="R336" i="1"/>
  <c r="S36" i="2"/>
  <c r="Q36" i="2"/>
  <c r="T90" i="2"/>
  <c r="R90" i="2"/>
  <c r="P90" i="2"/>
  <c r="H370" i="1"/>
  <c r="J370" i="1"/>
  <c r="F370" i="1"/>
  <c r="G365" i="1"/>
  <c r="I365" i="1"/>
  <c r="G31" i="2"/>
  <c r="I31" i="2"/>
  <c r="F31" i="2"/>
  <c r="H31" i="2"/>
  <c r="S80" i="2"/>
  <c r="Q80" i="2"/>
  <c r="T355" i="1"/>
  <c r="R355" i="1"/>
  <c r="P355" i="1"/>
  <c r="S350" i="1"/>
  <c r="Q350" i="1"/>
  <c r="Q348" i="1"/>
  <c r="S348" i="1"/>
  <c r="F366" i="1"/>
  <c r="J366" i="1"/>
  <c r="H366" i="1"/>
  <c r="C73" i="2"/>
  <c r="I83" i="2"/>
  <c r="G83" i="2"/>
  <c r="I74" i="2"/>
  <c r="G74" i="2"/>
  <c r="D73" i="2"/>
  <c r="R326" i="1"/>
  <c r="P326" i="1"/>
  <c r="T326" i="1"/>
  <c r="P331" i="1"/>
  <c r="R331" i="1"/>
  <c r="T331" i="1"/>
  <c r="D156" i="1"/>
  <c r="I91" i="1"/>
  <c r="G91" i="1"/>
  <c r="S333" i="1"/>
  <c r="Q333" i="1"/>
  <c r="S329" i="1"/>
  <c r="Q329" i="1"/>
  <c r="H357" i="1"/>
  <c r="F357" i="1"/>
  <c r="J357" i="1"/>
  <c r="I69" i="2"/>
  <c r="G69" i="2"/>
  <c r="G92" i="2"/>
  <c r="I92" i="2"/>
  <c r="G84" i="2"/>
  <c r="I84" i="2"/>
  <c r="I75" i="2"/>
  <c r="G75" i="2"/>
  <c r="T329" i="1"/>
  <c r="R329" i="1"/>
  <c r="P329" i="1"/>
  <c r="R330" i="1"/>
  <c r="P330" i="1"/>
  <c r="T330" i="1"/>
  <c r="P335" i="1"/>
  <c r="T335" i="1"/>
  <c r="R335" i="1"/>
  <c r="T345" i="1"/>
  <c r="R345" i="1"/>
  <c r="P345" i="1"/>
  <c r="Q37" i="2"/>
  <c r="S37" i="2"/>
  <c r="Q15" i="2"/>
  <c r="S15" i="2"/>
  <c r="Q38" i="2"/>
  <c r="S38" i="2"/>
  <c r="S44" i="2"/>
  <c r="Q44" i="2"/>
  <c r="M97" i="2"/>
  <c r="J346" i="1"/>
  <c r="H346" i="1"/>
  <c r="F346" i="1"/>
  <c r="F332" i="1"/>
  <c r="J332" i="1"/>
  <c r="H332" i="1"/>
  <c r="I336" i="1"/>
  <c r="G336" i="1"/>
  <c r="I202" i="1"/>
  <c r="G202" i="1"/>
  <c r="I59" i="2"/>
  <c r="G59" i="2"/>
  <c r="F87" i="2"/>
  <c r="J87" i="2"/>
  <c r="H87" i="2"/>
  <c r="P72" i="2"/>
  <c r="T72" i="2"/>
  <c r="R72" i="2"/>
  <c r="T82" i="2"/>
  <c r="P82" i="2"/>
  <c r="R82" i="2"/>
  <c r="J380" i="1"/>
  <c r="H380" i="1"/>
  <c r="F380" i="1"/>
  <c r="T371" i="1"/>
  <c r="R371" i="1"/>
  <c r="P371" i="1"/>
  <c r="I37" i="2"/>
  <c r="G37" i="2"/>
  <c r="H37" i="2"/>
  <c r="F37" i="2"/>
  <c r="T58" i="2"/>
  <c r="R58" i="2"/>
  <c r="P58" i="2"/>
  <c r="S379" i="1"/>
  <c r="Q379" i="1"/>
  <c r="Q85" i="2"/>
  <c r="S85" i="2"/>
  <c r="Q222" i="1"/>
  <c r="S346" i="1"/>
  <c r="Q346" i="1"/>
  <c r="F207" i="1"/>
  <c r="H207" i="1"/>
  <c r="S330" i="1"/>
  <c r="Q330" i="1"/>
  <c r="H361" i="1"/>
  <c r="F361" i="1"/>
  <c r="J361" i="1"/>
  <c r="P344" i="1"/>
  <c r="T344" i="1"/>
  <c r="R344" i="1"/>
  <c r="Q18" i="2"/>
  <c r="S18" i="2"/>
  <c r="J329" i="1"/>
  <c r="H329" i="1"/>
  <c r="F329" i="1"/>
  <c r="I333" i="1"/>
  <c r="G333" i="1"/>
  <c r="T63" i="2"/>
  <c r="R63" i="2"/>
  <c r="P63" i="2"/>
  <c r="S68" i="2"/>
  <c r="Q68" i="2"/>
  <c r="T362" i="1"/>
  <c r="P362" i="1"/>
  <c r="R362" i="1"/>
  <c r="S342" i="1"/>
  <c r="Q342" i="1"/>
  <c r="S332" i="1"/>
  <c r="Q332" i="1"/>
  <c r="J356" i="1"/>
  <c r="H356" i="1"/>
  <c r="F356" i="1"/>
  <c r="F358" i="1"/>
  <c r="J358" i="1"/>
  <c r="H358" i="1"/>
  <c r="I64" i="2"/>
  <c r="G64" i="2"/>
  <c r="G72" i="2"/>
  <c r="I72" i="2"/>
  <c r="G86" i="2"/>
  <c r="I86" i="2"/>
  <c r="I78" i="2"/>
  <c r="G78" i="2"/>
  <c r="I77" i="2"/>
  <c r="G77" i="2"/>
  <c r="T333" i="1"/>
  <c r="R333" i="1"/>
  <c r="P333" i="1"/>
  <c r="R343" i="1"/>
  <c r="P343" i="1"/>
  <c r="T343" i="1"/>
  <c r="P348" i="1"/>
  <c r="T348" i="1"/>
  <c r="R348" i="1"/>
  <c r="Q14" i="2"/>
  <c r="S14" i="2"/>
  <c r="Q19" i="2"/>
  <c r="S19" i="2"/>
  <c r="S21" i="2"/>
  <c r="Q21" i="2"/>
  <c r="S27" i="2"/>
  <c r="Q27" i="2"/>
  <c r="J351" i="1"/>
  <c r="H351" i="1"/>
  <c r="F351" i="1"/>
  <c r="I337" i="1"/>
  <c r="G337" i="1"/>
  <c r="I209" i="1"/>
  <c r="G209" i="1"/>
  <c r="B23" i="2"/>
  <c r="G370" i="1"/>
  <c r="I370" i="1"/>
  <c r="S366" i="1"/>
  <c r="Q366" i="1"/>
  <c r="S70" i="2"/>
  <c r="Q70" i="2"/>
  <c r="Q208" i="1"/>
  <c r="Q344" i="1"/>
  <c r="S344" i="1"/>
  <c r="G90" i="2"/>
  <c r="I90" i="2"/>
  <c r="G101" i="2"/>
  <c r="I101" i="2"/>
  <c r="S359" i="1"/>
  <c r="Q359" i="1"/>
  <c r="J355" i="1"/>
  <c r="H355" i="1"/>
  <c r="F355" i="1"/>
  <c r="I93" i="2"/>
  <c r="G93" i="2"/>
  <c r="T350" i="1"/>
  <c r="R350" i="1"/>
  <c r="P350" i="1"/>
  <c r="S52" i="2"/>
  <c r="Q52" i="2"/>
  <c r="I204" i="1"/>
  <c r="G204" i="1"/>
  <c r="S25" i="1"/>
  <c r="N27" i="1"/>
  <c r="Q25" i="1"/>
  <c r="D47" i="2"/>
  <c r="I17" i="2"/>
  <c r="G17" i="2"/>
  <c r="H17" i="2"/>
  <c r="F17" i="2"/>
  <c r="P206" i="1"/>
  <c r="S206" i="1"/>
  <c r="R206" i="1"/>
  <c r="S343" i="1"/>
  <c r="Q343" i="1"/>
  <c r="Q327" i="1"/>
  <c r="S327" i="1"/>
  <c r="S336" i="1"/>
  <c r="Q336" i="1"/>
  <c r="J364" i="1"/>
  <c r="F364" i="1"/>
  <c r="H364" i="1"/>
  <c r="F362" i="1"/>
  <c r="J362" i="1"/>
  <c r="H362" i="1"/>
  <c r="I71" i="2"/>
  <c r="G71" i="2"/>
  <c r="I94" i="2"/>
  <c r="G94" i="2"/>
  <c r="I87" i="2"/>
  <c r="G87" i="2"/>
  <c r="I79" i="2"/>
  <c r="G79" i="2"/>
  <c r="S57" i="2"/>
  <c r="Q57" i="2"/>
  <c r="T342" i="1"/>
  <c r="R342" i="1"/>
  <c r="P342" i="1"/>
  <c r="R347" i="1"/>
  <c r="P347" i="1"/>
  <c r="T347" i="1"/>
  <c r="D92" i="1"/>
  <c r="G90" i="1"/>
  <c r="D155" i="1"/>
  <c r="I155" i="1" s="1"/>
  <c r="I90" i="1"/>
  <c r="M47" i="2"/>
  <c r="Q17" i="2"/>
  <c r="S17" i="2"/>
  <c r="Q22" i="2"/>
  <c r="S22" i="2"/>
  <c r="Q41" i="2"/>
  <c r="S41" i="2"/>
  <c r="Q31" i="2"/>
  <c r="S31" i="2"/>
  <c r="M73" i="2"/>
  <c r="J334" i="1"/>
  <c r="H334" i="1"/>
  <c r="F334" i="1"/>
  <c r="I351" i="1"/>
  <c r="G351" i="1"/>
  <c r="I346" i="1"/>
  <c r="G346" i="1"/>
  <c r="I210" i="1"/>
  <c r="G210" i="1"/>
  <c r="J72" i="2"/>
  <c r="H72" i="2"/>
  <c r="F72" i="2"/>
  <c r="J80" i="2"/>
  <c r="F80" i="2"/>
  <c r="H80" i="2"/>
  <c r="T51" i="2"/>
  <c r="R51" i="2"/>
  <c r="P51" i="2"/>
  <c r="S93" i="1"/>
  <c r="N158" i="1"/>
  <c r="S158" i="1" s="1"/>
  <c r="Q93" i="1"/>
  <c r="T70" i="2"/>
  <c r="R70" i="2"/>
  <c r="P70" i="2"/>
  <c r="I46" i="2"/>
  <c r="G46" i="2"/>
  <c r="H46" i="2"/>
  <c r="F46" i="2"/>
  <c r="R59" i="2"/>
  <c r="P59" i="2"/>
  <c r="T59" i="2"/>
  <c r="S95" i="2"/>
  <c r="Q95" i="2"/>
  <c r="Q211" i="1"/>
  <c r="S349" i="1"/>
  <c r="Q349" i="1"/>
  <c r="I82" i="2"/>
  <c r="G82" i="2"/>
  <c r="P327" i="1"/>
  <c r="T327" i="1"/>
  <c r="R327" i="1"/>
  <c r="C156" i="1"/>
  <c r="S13" i="2"/>
  <c r="Q13" i="2"/>
  <c r="S334" i="1"/>
  <c r="Q334" i="1"/>
  <c r="I65" i="2"/>
  <c r="G65" i="2"/>
  <c r="G76" i="2"/>
  <c r="I76" i="2"/>
  <c r="T349" i="1"/>
  <c r="R349" i="1"/>
  <c r="P349" i="1"/>
  <c r="S28" i="2"/>
  <c r="Q28" i="2"/>
  <c r="G57" i="2"/>
  <c r="I57" i="2"/>
  <c r="F83" i="2"/>
  <c r="J83" i="2"/>
  <c r="H83" i="2"/>
  <c r="T77" i="2"/>
  <c r="R77" i="2"/>
  <c r="P77" i="2"/>
  <c r="S362" i="1"/>
  <c r="Q362" i="1"/>
  <c r="J25" i="1"/>
  <c r="E27" i="1"/>
  <c r="H25" i="1"/>
  <c r="F25" i="1"/>
  <c r="Q331" i="1"/>
  <c r="S331" i="1"/>
  <c r="I67" i="2"/>
  <c r="G67" i="2"/>
  <c r="D97" i="2"/>
  <c r="I95" i="2"/>
  <c r="G95" i="2"/>
  <c r="G88" i="2"/>
  <c r="I88" i="2"/>
  <c r="G80" i="2"/>
  <c r="I80" i="2"/>
  <c r="S58" i="2"/>
  <c r="Q58" i="2"/>
  <c r="R351" i="1"/>
  <c r="P351" i="1"/>
  <c r="T351" i="1"/>
  <c r="T328" i="1"/>
  <c r="R328" i="1"/>
  <c r="P328" i="1"/>
  <c r="C158" i="1"/>
  <c r="D158" i="1"/>
  <c r="I93" i="1"/>
  <c r="G93" i="1"/>
  <c r="Q30" i="2"/>
  <c r="S30" i="2"/>
  <c r="Q25" i="2"/>
  <c r="S25" i="2"/>
  <c r="Q34" i="2"/>
  <c r="S34" i="2"/>
  <c r="S35" i="2"/>
  <c r="Q35" i="2"/>
  <c r="I334" i="1"/>
  <c r="G334" i="1"/>
  <c r="I212" i="1"/>
  <c r="G212" i="1"/>
  <c r="E73" i="2"/>
  <c r="J74" i="2"/>
  <c r="H74" i="2"/>
  <c r="F74" i="2"/>
  <c r="J77" i="2"/>
  <c r="H77" i="2"/>
  <c r="F77" i="2"/>
  <c r="T94" i="2"/>
  <c r="R94" i="2"/>
  <c r="P94" i="2"/>
  <c r="J373" i="1"/>
  <c r="F373" i="1"/>
  <c r="H373" i="1"/>
  <c r="T379" i="1"/>
  <c r="R379" i="1"/>
  <c r="P379" i="1"/>
  <c r="G357" i="1"/>
  <c r="I357" i="1"/>
  <c r="I25" i="2"/>
  <c r="G25" i="2"/>
  <c r="H25" i="2"/>
  <c r="F25" i="2"/>
  <c r="T103" i="2"/>
  <c r="R103" i="2"/>
  <c r="P103" i="2"/>
  <c r="Q86" i="2"/>
  <c r="S86" i="2"/>
  <c r="P212" i="1"/>
  <c r="S212" i="1"/>
  <c r="R212" i="1"/>
  <c r="Q207" i="1"/>
  <c r="Q225" i="1"/>
  <c r="Q227" i="1"/>
  <c r="J360" i="1"/>
  <c r="H360" i="1"/>
  <c r="F360" i="1"/>
  <c r="T346" i="1"/>
  <c r="R346" i="1"/>
  <c r="P346" i="1"/>
  <c r="S20" i="2"/>
  <c r="Q20" i="2"/>
  <c r="B155" i="1"/>
  <c r="B92" i="1"/>
  <c r="B157" i="1" s="1"/>
  <c r="S328" i="1"/>
  <c r="Q328" i="1"/>
  <c r="G68" i="2"/>
  <c r="I68" i="2"/>
  <c r="G85" i="2"/>
  <c r="I85" i="2"/>
  <c r="R334" i="1"/>
  <c r="P334" i="1"/>
  <c r="T334" i="1"/>
  <c r="L97" i="2"/>
  <c r="Q42" i="2"/>
  <c r="S42" i="2"/>
  <c r="F341" i="1"/>
  <c r="J341" i="1"/>
  <c r="H341" i="1"/>
  <c r="B73" i="2"/>
  <c r="Q210" i="1"/>
  <c r="S326" i="1"/>
  <c r="Q326" i="1"/>
  <c r="S341" i="1"/>
  <c r="Q341" i="1"/>
  <c r="H363" i="1"/>
  <c r="F363" i="1"/>
  <c r="J363" i="1"/>
  <c r="S337" i="1"/>
  <c r="Q337" i="1"/>
  <c r="Q335" i="1"/>
  <c r="S335" i="1"/>
  <c r="S345" i="1"/>
  <c r="Q345" i="1"/>
  <c r="J359" i="1"/>
  <c r="H359" i="1"/>
  <c r="F359" i="1"/>
  <c r="C97" i="2"/>
  <c r="I70" i="2"/>
  <c r="G70" i="2"/>
  <c r="G96" i="2"/>
  <c r="I96" i="2"/>
  <c r="G89" i="2"/>
  <c r="I89" i="2"/>
  <c r="I81" i="2"/>
  <c r="G81" i="2"/>
  <c r="S59" i="2"/>
  <c r="Q59" i="2"/>
  <c r="T337" i="1"/>
  <c r="R337" i="1"/>
  <c r="P337" i="1"/>
  <c r="T332" i="1"/>
  <c r="R332" i="1"/>
  <c r="P332" i="1"/>
  <c r="C92" i="1"/>
  <c r="C157" i="1" s="1"/>
  <c r="C155" i="1"/>
  <c r="S45" i="2"/>
  <c r="Q45" i="2"/>
  <c r="S29" i="2"/>
  <c r="Q29" i="2"/>
  <c r="Q16" i="2"/>
  <c r="S16" i="2"/>
  <c r="S32" i="2"/>
  <c r="Q32" i="2"/>
  <c r="I103" i="2"/>
  <c r="G103" i="2"/>
  <c r="J343" i="1"/>
  <c r="H343" i="1"/>
  <c r="F343" i="1"/>
  <c r="H331" i="1"/>
  <c r="F331" i="1"/>
  <c r="J331" i="1"/>
  <c r="G327" i="1"/>
  <c r="I327" i="1"/>
  <c r="G379" i="1"/>
  <c r="I379" i="1"/>
  <c r="F204" i="1"/>
  <c r="H204" i="1"/>
  <c r="R373" i="1"/>
  <c r="P373" i="1"/>
  <c r="T373" i="1"/>
  <c r="I355" i="1"/>
  <c r="G355" i="1"/>
  <c r="I45" i="2"/>
  <c r="G45" i="2"/>
  <c r="H45" i="2"/>
  <c r="F45" i="2"/>
  <c r="Q376" i="1"/>
  <c r="S376" i="1"/>
  <c r="S82" i="2"/>
  <c r="Q82" i="2"/>
  <c r="J71" i="2"/>
  <c r="H71" i="2"/>
  <c r="F71" i="2"/>
  <c r="H94" i="2"/>
  <c r="F94" i="2"/>
  <c r="J94" i="2"/>
  <c r="H88" i="2"/>
  <c r="F88" i="2"/>
  <c r="J88" i="2"/>
  <c r="J65" i="2"/>
  <c r="H65" i="2"/>
  <c r="F65" i="2"/>
  <c r="Q26" i="1"/>
  <c r="S26" i="1"/>
  <c r="O27" i="1"/>
  <c r="R25" i="1"/>
  <c r="P25" i="1"/>
  <c r="T25" i="1"/>
  <c r="G374" i="1"/>
  <c r="I374" i="1"/>
  <c r="I51" i="2"/>
  <c r="G51" i="2"/>
  <c r="P68" i="2"/>
  <c r="T68" i="2"/>
  <c r="R68" i="2"/>
  <c r="P64" i="2"/>
  <c r="T64" i="2"/>
  <c r="R64" i="2"/>
  <c r="R91" i="2"/>
  <c r="P91" i="2"/>
  <c r="T91" i="2"/>
  <c r="R83" i="2"/>
  <c r="P83" i="2"/>
  <c r="T83" i="2"/>
  <c r="Q363" i="1"/>
  <c r="S363" i="1"/>
  <c r="S364" i="1"/>
  <c r="Q364" i="1"/>
  <c r="J377" i="1"/>
  <c r="F377" i="1"/>
  <c r="H377" i="1"/>
  <c r="H378" i="1"/>
  <c r="F378" i="1"/>
  <c r="J378" i="1"/>
  <c r="F205" i="1"/>
  <c r="H205" i="1"/>
  <c r="F213" i="1"/>
  <c r="H213" i="1"/>
  <c r="T372" i="1"/>
  <c r="R372" i="1"/>
  <c r="P372" i="1"/>
  <c r="T375" i="1"/>
  <c r="R375" i="1"/>
  <c r="P375" i="1"/>
  <c r="B156" i="1"/>
  <c r="I360" i="1"/>
  <c r="G360" i="1"/>
  <c r="I359" i="1"/>
  <c r="G359" i="1"/>
  <c r="I15" i="2"/>
  <c r="G15" i="2"/>
  <c r="F15" i="2"/>
  <c r="H15" i="2"/>
  <c r="I27" i="2"/>
  <c r="G27" i="2"/>
  <c r="F27" i="2"/>
  <c r="H27" i="2"/>
  <c r="I19" i="2"/>
  <c r="G19" i="2"/>
  <c r="F19" i="2"/>
  <c r="H19" i="2"/>
  <c r="G38" i="2"/>
  <c r="I38" i="2"/>
  <c r="F38" i="2"/>
  <c r="H38" i="2"/>
  <c r="I40" i="2"/>
  <c r="G40" i="2"/>
  <c r="H40" i="2"/>
  <c r="F40" i="2"/>
  <c r="S373" i="1"/>
  <c r="Q373" i="1"/>
  <c r="S378" i="1"/>
  <c r="Q378" i="1"/>
  <c r="S66" i="2"/>
  <c r="Q66" i="2"/>
  <c r="Q87" i="2"/>
  <c r="S87" i="2"/>
  <c r="N73" i="2"/>
  <c r="S74" i="2"/>
  <c r="Q74" i="2"/>
  <c r="Q89" i="2"/>
  <c r="S89" i="2"/>
  <c r="H26" i="1"/>
  <c r="F26" i="1"/>
  <c r="J26" i="1"/>
  <c r="R356" i="1"/>
  <c r="P356" i="1"/>
  <c r="T356" i="1"/>
  <c r="R364" i="1"/>
  <c r="P364" i="1"/>
  <c r="T364" i="1"/>
  <c r="Q206" i="1"/>
  <c r="Q202" i="1"/>
  <c r="S218" i="1"/>
  <c r="P218" i="1"/>
  <c r="R218" i="1"/>
  <c r="Q223" i="1"/>
  <c r="J347" i="1"/>
  <c r="H347" i="1"/>
  <c r="F347" i="1"/>
  <c r="H327" i="1"/>
  <c r="F327" i="1"/>
  <c r="J327" i="1"/>
  <c r="F336" i="1"/>
  <c r="J336" i="1"/>
  <c r="H336" i="1"/>
  <c r="I343" i="1"/>
  <c r="G343" i="1"/>
  <c r="I332" i="1"/>
  <c r="G332" i="1"/>
  <c r="I342" i="1"/>
  <c r="G342" i="1"/>
  <c r="I203" i="1"/>
  <c r="G203" i="1"/>
  <c r="I211" i="1"/>
  <c r="G211" i="1"/>
  <c r="I58" i="2"/>
  <c r="G58" i="2"/>
  <c r="E97" i="2"/>
  <c r="J67" i="2"/>
  <c r="H67" i="2"/>
  <c r="F67" i="2"/>
  <c r="J95" i="2"/>
  <c r="H95" i="2"/>
  <c r="F95" i="2"/>
  <c r="F82" i="2"/>
  <c r="J82" i="2"/>
  <c r="H82" i="2"/>
  <c r="J69" i="2"/>
  <c r="H69" i="2"/>
  <c r="F69" i="2"/>
  <c r="P26" i="1"/>
  <c r="T26" i="1"/>
  <c r="R26" i="1"/>
  <c r="I378" i="1"/>
  <c r="G378" i="1"/>
  <c r="I52" i="2"/>
  <c r="G52" i="2"/>
  <c r="H102" i="2"/>
  <c r="F102" i="2"/>
  <c r="J102" i="2"/>
  <c r="R75" i="2"/>
  <c r="T75" i="2"/>
  <c r="P75" i="2"/>
  <c r="R93" i="2"/>
  <c r="P93" i="2"/>
  <c r="T93" i="2"/>
  <c r="P92" i="2"/>
  <c r="R92" i="2"/>
  <c r="T92" i="2"/>
  <c r="P84" i="2"/>
  <c r="T84" i="2"/>
  <c r="R84" i="2"/>
  <c r="S355" i="1"/>
  <c r="Q355" i="1"/>
  <c r="Q365" i="1"/>
  <c r="S365" i="1"/>
  <c r="F206" i="1"/>
  <c r="H206" i="1"/>
  <c r="P370" i="1"/>
  <c r="T370" i="1"/>
  <c r="R370" i="1"/>
  <c r="T378" i="1"/>
  <c r="P378" i="1"/>
  <c r="R378" i="1"/>
  <c r="B158" i="1"/>
  <c r="I364" i="1"/>
  <c r="G364" i="1"/>
  <c r="G18" i="2"/>
  <c r="I18" i="2"/>
  <c r="H18" i="2"/>
  <c r="F18" i="2"/>
  <c r="I41" i="2"/>
  <c r="G41" i="2"/>
  <c r="H41" i="2"/>
  <c r="F41" i="2"/>
  <c r="G22" i="2"/>
  <c r="I22" i="2"/>
  <c r="H22" i="2"/>
  <c r="F22" i="2"/>
  <c r="G42" i="2"/>
  <c r="I42" i="2"/>
  <c r="H42" i="2"/>
  <c r="F42" i="2"/>
  <c r="I44" i="2"/>
  <c r="G44" i="2"/>
  <c r="H44" i="2"/>
  <c r="F44" i="2"/>
  <c r="R102" i="2"/>
  <c r="P102" i="2"/>
  <c r="T102" i="2"/>
  <c r="S377" i="1"/>
  <c r="Q377" i="1"/>
  <c r="S72" i="2"/>
  <c r="Q72" i="2"/>
  <c r="S94" i="2"/>
  <c r="Q94" i="2"/>
  <c r="Q88" i="2"/>
  <c r="S88" i="2"/>
  <c r="S75" i="2"/>
  <c r="Q75" i="2"/>
  <c r="S93" i="2"/>
  <c r="Q93" i="2"/>
  <c r="R360" i="1"/>
  <c r="P360" i="1"/>
  <c r="T360" i="1"/>
  <c r="T366" i="1"/>
  <c r="R366" i="1"/>
  <c r="P366" i="1"/>
  <c r="P202" i="1"/>
  <c r="S202" i="1"/>
  <c r="R202" i="1"/>
  <c r="Q203" i="1"/>
  <c r="Q220" i="1"/>
  <c r="Q221" i="1"/>
  <c r="P213" i="1"/>
  <c r="S213" i="1"/>
  <c r="R213" i="1"/>
  <c r="P207" i="1"/>
  <c r="S207" i="1"/>
  <c r="R207" i="1"/>
  <c r="Q39" i="2"/>
  <c r="S39" i="2"/>
  <c r="S53" i="2"/>
  <c r="Q53" i="2"/>
  <c r="J326" i="1"/>
  <c r="H326" i="1"/>
  <c r="F326" i="1"/>
  <c r="J330" i="1"/>
  <c r="H330" i="1"/>
  <c r="F330" i="1"/>
  <c r="H335" i="1"/>
  <c r="F335" i="1"/>
  <c r="J335" i="1"/>
  <c r="F345" i="1"/>
  <c r="J345" i="1"/>
  <c r="H345" i="1"/>
  <c r="I326" i="1"/>
  <c r="G326" i="1"/>
  <c r="G331" i="1"/>
  <c r="I331" i="1"/>
  <c r="I341" i="1"/>
  <c r="G341" i="1"/>
  <c r="I350" i="1"/>
  <c r="G350" i="1"/>
  <c r="I205" i="1"/>
  <c r="G205" i="1"/>
  <c r="I213" i="1"/>
  <c r="G213" i="1"/>
  <c r="B47" i="2"/>
  <c r="J68" i="2"/>
  <c r="H68" i="2"/>
  <c r="F68" i="2"/>
  <c r="H90" i="2"/>
  <c r="F90" i="2"/>
  <c r="J90" i="2"/>
  <c r="F84" i="2"/>
  <c r="J84" i="2"/>
  <c r="H84" i="2"/>
  <c r="F81" i="2"/>
  <c r="J81" i="2"/>
  <c r="H81" i="2"/>
  <c r="T52" i="2"/>
  <c r="R52" i="2"/>
  <c r="P52" i="2"/>
  <c r="N155" i="1"/>
  <c r="S155" i="1" s="1"/>
  <c r="Q90" i="1"/>
  <c r="N92" i="1"/>
  <c r="S90" i="1"/>
  <c r="P155" i="1"/>
  <c r="Q155" i="1" s="1"/>
  <c r="P90" i="1"/>
  <c r="R90" i="1"/>
  <c r="T90" i="1"/>
  <c r="O92" i="1"/>
  <c r="I371" i="1"/>
  <c r="G371" i="1"/>
  <c r="I53" i="2"/>
  <c r="G53" i="2"/>
  <c r="T69" i="2"/>
  <c r="R69" i="2"/>
  <c r="P69" i="2"/>
  <c r="R71" i="2"/>
  <c r="T71" i="2"/>
  <c r="P71" i="2"/>
  <c r="R95" i="2"/>
  <c r="T95" i="2"/>
  <c r="P95" i="2"/>
  <c r="T86" i="2"/>
  <c r="P86" i="2"/>
  <c r="R86" i="2"/>
  <c r="T78" i="2"/>
  <c r="P78" i="2"/>
  <c r="R78" i="2"/>
  <c r="H372" i="1"/>
  <c r="J372" i="1"/>
  <c r="F372" i="1"/>
  <c r="H374" i="1"/>
  <c r="F374" i="1"/>
  <c r="J374" i="1"/>
  <c r="F208" i="1"/>
  <c r="H208" i="1"/>
  <c r="R377" i="1"/>
  <c r="P377" i="1"/>
  <c r="T377" i="1"/>
  <c r="G361" i="1"/>
  <c r="I361" i="1"/>
  <c r="I363" i="1"/>
  <c r="G363" i="1"/>
  <c r="I21" i="2"/>
  <c r="G21" i="2"/>
  <c r="H21" i="2"/>
  <c r="F21" i="2"/>
  <c r="I30" i="2"/>
  <c r="G30" i="2"/>
  <c r="H30" i="2"/>
  <c r="F30" i="2"/>
  <c r="I28" i="2"/>
  <c r="G28" i="2"/>
  <c r="F28" i="2"/>
  <c r="H28" i="2"/>
  <c r="G35" i="2"/>
  <c r="I35" i="2"/>
  <c r="F35" i="2"/>
  <c r="H35" i="2"/>
  <c r="H58" i="2"/>
  <c r="J58" i="2"/>
  <c r="F58" i="2"/>
  <c r="P101" i="2"/>
  <c r="S101" i="2"/>
  <c r="R101" i="2"/>
  <c r="T101" i="2"/>
  <c r="T57" i="2"/>
  <c r="R57" i="2"/>
  <c r="P57" i="2"/>
  <c r="Q374" i="1"/>
  <c r="S374" i="1"/>
  <c r="S63" i="2"/>
  <c r="Q63" i="2"/>
  <c r="S96" i="2"/>
  <c r="Q96" i="2"/>
  <c r="S83" i="2"/>
  <c r="Q83" i="2"/>
  <c r="S65" i="2"/>
  <c r="Q65" i="2"/>
  <c r="Q101" i="2"/>
  <c r="J53" i="2"/>
  <c r="H53" i="2"/>
  <c r="F53" i="2"/>
  <c r="Q218" i="1"/>
  <c r="S227" i="1"/>
  <c r="R227" i="1"/>
  <c r="P227" i="1"/>
  <c r="P205" i="1"/>
  <c r="S205" i="1"/>
  <c r="R205" i="1"/>
  <c r="Q204" i="1"/>
  <c r="P208" i="1"/>
  <c r="S208" i="1"/>
  <c r="R208" i="1"/>
  <c r="S43" i="2"/>
  <c r="Q43" i="2"/>
  <c r="Q51" i="2"/>
  <c r="S51" i="2"/>
  <c r="J342" i="1"/>
  <c r="H342" i="1"/>
  <c r="F342" i="1"/>
  <c r="J350" i="1"/>
  <c r="H350" i="1"/>
  <c r="F350" i="1"/>
  <c r="H344" i="1"/>
  <c r="F344" i="1"/>
  <c r="J344" i="1"/>
  <c r="F349" i="1"/>
  <c r="J349" i="1"/>
  <c r="H349" i="1"/>
  <c r="I347" i="1"/>
  <c r="G347" i="1"/>
  <c r="G335" i="1"/>
  <c r="I335" i="1"/>
  <c r="I345" i="1"/>
  <c r="G345" i="1"/>
  <c r="I206" i="1"/>
  <c r="G206" i="1"/>
  <c r="L23" i="2"/>
  <c r="J63" i="2"/>
  <c r="H63" i="2"/>
  <c r="F63" i="2"/>
  <c r="J70" i="2"/>
  <c r="H70" i="2"/>
  <c r="F70" i="2"/>
  <c r="H91" i="2"/>
  <c r="F91" i="2"/>
  <c r="J91" i="2"/>
  <c r="F85" i="2"/>
  <c r="J85" i="2"/>
  <c r="H85" i="2"/>
  <c r="N156" i="1"/>
  <c r="S156" i="1" s="1"/>
  <c r="S91" i="1"/>
  <c r="Q91" i="1"/>
  <c r="P158" i="1"/>
  <c r="Q158" i="1" s="1"/>
  <c r="R93" i="1"/>
  <c r="P93" i="1"/>
  <c r="T93" i="1"/>
  <c r="P156" i="1"/>
  <c r="T91" i="1"/>
  <c r="P91" i="1"/>
  <c r="R91" i="1"/>
  <c r="I373" i="1"/>
  <c r="G373" i="1"/>
  <c r="I380" i="1"/>
  <c r="G380" i="1"/>
  <c r="B97" i="2"/>
  <c r="T66" i="2"/>
  <c r="R66" i="2"/>
  <c r="P66" i="2"/>
  <c r="P96" i="2"/>
  <c r="T96" i="2"/>
  <c r="R96" i="2"/>
  <c r="R87" i="2"/>
  <c r="P87" i="2"/>
  <c r="T87" i="2"/>
  <c r="R79" i="2"/>
  <c r="T79" i="2"/>
  <c r="P79" i="2"/>
  <c r="Q357" i="1"/>
  <c r="S357" i="1"/>
  <c r="H376" i="1"/>
  <c r="J376" i="1"/>
  <c r="F376" i="1"/>
  <c r="F371" i="1"/>
  <c r="J371" i="1"/>
  <c r="H371" i="1"/>
  <c r="F209" i="1"/>
  <c r="H209" i="1"/>
  <c r="I358" i="1"/>
  <c r="G358" i="1"/>
  <c r="G29" i="2"/>
  <c r="I29" i="2"/>
  <c r="H29" i="2"/>
  <c r="F29" i="2"/>
  <c r="I34" i="2"/>
  <c r="G34" i="2"/>
  <c r="F34" i="2"/>
  <c r="H34" i="2"/>
  <c r="I16" i="2"/>
  <c r="G16" i="2"/>
  <c r="F16" i="2"/>
  <c r="H16" i="2"/>
  <c r="G39" i="2"/>
  <c r="I39" i="2"/>
  <c r="H39" i="2"/>
  <c r="F39" i="2"/>
  <c r="J59" i="2"/>
  <c r="H59" i="2"/>
  <c r="F59" i="2"/>
  <c r="S371" i="1"/>
  <c r="Q371" i="1"/>
  <c r="S64" i="2"/>
  <c r="Q64" i="2"/>
  <c r="Q90" i="2"/>
  <c r="S90" i="2"/>
  <c r="Q84" i="2"/>
  <c r="S84" i="2"/>
  <c r="S69" i="2"/>
  <c r="Q69" i="2"/>
  <c r="S102" i="2"/>
  <c r="Q102" i="2"/>
  <c r="P365" i="1"/>
  <c r="T365" i="1"/>
  <c r="R365" i="1"/>
  <c r="P357" i="1"/>
  <c r="T357" i="1"/>
  <c r="R357" i="1"/>
  <c r="H51" i="2"/>
  <c r="J51" i="2"/>
  <c r="F51" i="2"/>
  <c r="Q226" i="1"/>
  <c r="P203" i="1"/>
  <c r="S203" i="1"/>
  <c r="R203" i="1"/>
  <c r="Q212" i="1"/>
  <c r="Q209" i="1"/>
  <c r="R224" i="1"/>
  <c r="P224" i="1"/>
  <c r="S224" i="1"/>
  <c r="H348" i="1"/>
  <c r="F348" i="1"/>
  <c r="J348" i="1"/>
  <c r="G344" i="1"/>
  <c r="I344" i="1"/>
  <c r="I349" i="1"/>
  <c r="G349" i="1"/>
  <c r="I207" i="1"/>
  <c r="G207" i="1"/>
  <c r="J64" i="2"/>
  <c r="H64" i="2"/>
  <c r="F64" i="2"/>
  <c r="J66" i="2"/>
  <c r="H66" i="2"/>
  <c r="F66" i="2"/>
  <c r="H92" i="2"/>
  <c r="F92" i="2"/>
  <c r="J92" i="2"/>
  <c r="J78" i="2"/>
  <c r="H78" i="2"/>
  <c r="F78" i="2"/>
  <c r="H89" i="2"/>
  <c r="F89" i="2"/>
  <c r="J89" i="2"/>
  <c r="I377" i="1"/>
  <c r="G377" i="1"/>
  <c r="I372" i="1"/>
  <c r="G372" i="1"/>
  <c r="C23" i="2"/>
  <c r="H103" i="2"/>
  <c r="F103" i="2"/>
  <c r="J103" i="2"/>
  <c r="T65" i="2"/>
  <c r="R65" i="2"/>
  <c r="P65" i="2"/>
  <c r="R67" i="2"/>
  <c r="T67" i="2"/>
  <c r="P67" i="2"/>
  <c r="O97" i="2"/>
  <c r="P88" i="2"/>
  <c r="R88" i="2"/>
  <c r="T88" i="2"/>
  <c r="P80" i="2"/>
  <c r="T80" i="2"/>
  <c r="R80" i="2"/>
  <c r="F158" i="1"/>
  <c r="G158" i="1" s="1"/>
  <c r="J93" i="1"/>
  <c r="H93" i="1"/>
  <c r="F93" i="1"/>
  <c r="S360" i="1"/>
  <c r="Q360" i="1"/>
  <c r="Q361" i="1"/>
  <c r="S361" i="1"/>
  <c r="F375" i="1"/>
  <c r="J375" i="1"/>
  <c r="H375" i="1"/>
  <c r="F202" i="1"/>
  <c r="H202" i="1"/>
  <c r="F210" i="1"/>
  <c r="H210" i="1"/>
  <c r="T376" i="1"/>
  <c r="R376" i="1"/>
  <c r="P376" i="1"/>
  <c r="I362" i="1"/>
  <c r="G362" i="1"/>
  <c r="I33" i="2"/>
  <c r="G33" i="2"/>
  <c r="H33" i="2"/>
  <c r="F33" i="2"/>
  <c r="I13" i="2"/>
  <c r="G13" i="2"/>
  <c r="F13" i="2"/>
  <c r="H13" i="2"/>
  <c r="G20" i="2"/>
  <c r="I20" i="2"/>
  <c r="F20" i="2"/>
  <c r="H20" i="2"/>
  <c r="I43" i="2"/>
  <c r="G43" i="2"/>
  <c r="H43" i="2"/>
  <c r="F43" i="2"/>
  <c r="F57" i="2"/>
  <c r="H57" i="2"/>
  <c r="J57" i="2"/>
  <c r="Q372" i="1"/>
  <c r="S372" i="1"/>
  <c r="S375" i="1"/>
  <c r="Q375" i="1"/>
  <c r="S71" i="2"/>
  <c r="Q71" i="2"/>
  <c r="S91" i="2"/>
  <c r="Q91" i="2"/>
  <c r="S78" i="2"/>
  <c r="Q78" i="2"/>
  <c r="S77" i="2"/>
  <c r="Q77" i="2"/>
  <c r="P361" i="1"/>
  <c r="T361" i="1"/>
  <c r="R361" i="1"/>
  <c r="F52" i="2"/>
  <c r="J52" i="2"/>
  <c r="H52" i="2"/>
  <c r="S222" i="1"/>
  <c r="P222" i="1"/>
  <c r="R222" i="1"/>
  <c r="P209" i="1"/>
  <c r="S209" i="1"/>
  <c r="R209" i="1"/>
  <c r="Q219" i="1"/>
  <c r="Q213" i="1"/>
  <c r="Q205" i="1"/>
  <c r="P211" i="1"/>
  <c r="S211" i="1"/>
  <c r="R211" i="1"/>
  <c r="S220" i="1"/>
  <c r="P220" i="1"/>
  <c r="R220" i="1"/>
  <c r="Q224" i="1"/>
  <c r="J333" i="1"/>
  <c r="H333" i="1"/>
  <c r="F333" i="1"/>
  <c r="I330" i="1"/>
  <c r="G330" i="1"/>
  <c r="G348" i="1"/>
  <c r="I348" i="1"/>
  <c r="I329" i="1"/>
  <c r="G329" i="1"/>
  <c r="I208" i="1"/>
  <c r="G208" i="1"/>
  <c r="L47" i="2"/>
  <c r="J75" i="2"/>
  <c r="H75" i="2"/>
  <c r="F75" i="2"/>
  <c r="J76" i="2"/>
  <c r="H76" i="2"/>
  <c r="F76" i="2"/>
  <c r="F86" i="2"/>
  <c r="J86" i="2"/>
  <c r="H86" i="2"/>
  <c r="J79" i="2"/>
  <c r="H79" i="2"/>
  <c r="F79" i="2"/>
  <c r="H93" i="2"/>
  <c r="F93" i="2"/>
  <c r="J93" i="2"/>
  <c r="T53" i="2"/>
  <c r="R53" i="2"/>
  <c r="P53" i="2"/>
  <c r="Q28" i="1"/>
  <c r="S28" i="1"/>
  <c r="T28" i="1"/>
  <c r="R28" i="1"/>
  <c r="P28" i="1"/>
  <c r="I375" i="1"/>
  <c r="G375" i="1"/>
  <c r="I376" i="1"/>
  <c r="G376" i="1"/>
  <c r="C47" i="2"/>
  <c r="H101" i="2"/>
  <c r="F101" i="2"/>
  <c r="J101" i="2"/>
  <c r="P76" i="2"/>
  <c r="T76" i="2"/>
  <c r="R76" i="2"/>
  <c r="T74" i="2"/>
  <c r="R74" i="2"/>
  <c r="P74" i="2"/>
  <c r="O73" i="2"/>
  <c r="R89" i="2"/>
  <c r="P89" i="2"/>
  <c r="T89" i="2"/>
  <c r="P81" i="2"/>
  <c r="T81" i="2"/>
  <c r="R81" i="2"/>
  <c r="F155" i="1"/>
  <c r="H90" i="1"/>
  <c r="F90" i="1"/>
  <c r="J90" i="1"/>
  <c r="E92" i="1"/>
  <c r="S358" i="1"/>
  <c r="Q358" i="1"/>
  <c r="J379" i="1"/>
  <c r="H379" i="1"/>
  <c r="F379" i="1"/>
  <c r="F203" i="1"/>
  <c r="H203" i="1"/>
  <c r="F211" i="1"/>
  <c r="H211" i="1"/>
  <c r="P374" i="1"/>
  <c r="T374" i="1"/>
  <c r="R374" i="1"/>
  <c r="R380" i="1"/>
  <c r="P380" i="1"/>
  <c r="T380" i="1"/>
  <c r="I356" i="1"/>
  <c r="G356" i="1"/>
  <c r="I366" i="1"/>
  <c r="G366" i="1"/>
  <c r="G14" i="2"/>
  <c r="I14" i="2"/>
  <c r="H14" i="2"/>
  <c r="F14" i="2"/>
  <c r="G26" i="2"/>
  <c r="I26" i="2"/>
  <c r="F26" i="2"/>
  <c r="H26" i="2"/>
  <c r="I24" i="2"/>
  <c r="D23" i="2"/>
  <c r="F23" i="2" s="1"/>
  <c r="G24" i="2"/>
  <c r="F24" i="2"/>
  <c r="H24" i="2"/>
  <c r="G32" i="2"/>
  <c r="I32" i="2"/>
  <c r="F32" i="2"/>
  <c r="H32" i="2"/>
  <c r="S380" i="1"/>
  <c r="Q380" i="1"/>
  <c r="N97" i="2"/>
  <c r="S67" i="2"/>
  <c r="Q67" i="2"/>
  <c r="S92" i="2"/>
  <c r="Q92" i="2"/>
  <c r="S79" i="2"/>
  <c r="Q79" i="2"/>
  <c r="S81" i="2"/>
  <c r="Q81" i="2"/>
  <c r="J28" i="1"/>
  <c r="H28" i="1"/>
  <c r="F28" i="1"/>
  <c r="T359" i="1"/>
  <c r="R359" i="1"/>
  <c r="P359" i="1"/>
  <c r="T358" i="1"/>
  <c r="R358" i="1"/>
  <c r="P358" i="1"/>
  <c r="S226" i="1"/>
  <c r="R226" i="1"/>
  <c r="P226" i="1"/>
  <c r="P210" i="1"/>
  <c r="S210" i="1"/>
  <c r="R210" i="1"/>
  <c r="S223" i="1"/>
  <c r="P223" i="1"/>
  <c r="R223" i="1"/>
  <c r="S219" i="1"/>
  <c r="P219" i="1"/>
  <c r="R219" i="1"/>
  <c r="S225" i="1"/>
  <c r="R225" i="1"/>
  <c r="P225" i="1"/>
  <c r="S221" i="1"/>
  <c r="P221" i="1"/>
  <c r="R221" i="1"/>
  <c r="I27" i="1"/>
  <c r="G27" i="1"/>
  <c r="N198" i="1"/>
  <c r="S133" i="1"/>
  <c r="Q133" i="1"/>
  <c r="F184" i="1"/>
  <c r="G184" i="1" s="1"/>
  <c r="F119" i="1"/>
  <c r="J119" i="1"/>
  <c r="H119" i="1"/>
  <c r="Q68" i="1"/>
  <c r="S68" i="1"/>
  <c r="Q183" i="1"/>
  <c r="S165" i="1"/>
  <c r="R23" i="2"/>
  <c r="P23" i="2"/>
  <c r="T23" i="2"/>
  <c r="I188" i="1"/>
  <c r="S23" i="2"/>
  <c r="Q23" i="2"/>
  <c r="S177" i="1"/>
  <c r="G143" i="1"/>
  <c r="H54" i="1"/>
  <c r="F54" i="1"/>
  <c r="J54" i="1"/>
  <c r="Q137" i="1"/>
  <c r="I170" i="1"/>
  <c r="F47" i="2"/>
  <c r="J47" i="2"/>
  <c r="H47" i="2"/>
  <c r="P54" i="1"/>
  <c r="T54" i="1"/>
  <c r="R54" i="1"/>
  <c r="G181" i="1"/>
  <c r="I146" i="1"/>
  <c r="I139" i="1"/>
  <c r="S138" i="1"/>
  <c r="Q193" i="1"/>
  <c r="Q153" i="1"/>
  <c r="I165" i="1"/>
  <c r="I171" i="1"/>
  <c r="S47" i="2"/>
  <c r="Q47" i="2"/>
  <c r="S171" i="1"/>
  <c r="Q189" i="1"/>
  <c r="Q154" i="1"/>
  <c r="Q148" i="1"/>
  <c r="L198" i="1"/>
  <c r="Q176" i="1"/>
  <c r="Q142" i="1"/>
  <c r="S119" i="1"/>
  <c r="N184" i="1"/>
  <c r="S184" i="1" s="1"/>
  <c r="Q119" i="1"/>
  <c r="G178" i="1"/>
  <c r="Q188" i="1"/>
  <c r="G159" i="1"/>
  <c r="G141" i="1"/>
  <c r="I140" i="1"/>
  <c r="G168" i="1"/>
  <c r="Q139" i="1"/>
  <c r="T47" i="2"/>
  <c r="R47" i="2"/>
  <c r="P47" i="2"/>
  <c r="L184" i="1"/>
  <c r="I161" i="1"/>
  <c r="M198" i="1"/>
  <c r="J23" i="2"/>
  <c r="S143" i="1"/>
  <c r="G197" i="1"/>
  <c r="Q191" i="1"/>
  <c r="I137" i="1"/>
  <c r="C198" i="1"/>
  <c r="I172" i="1"/>
  <c r="P184" i="1"/>
  <c r="Q184" i="1" s="1"/>
  <c r="T119" i="1"/>
  <c r="R119" i="1"/>
  <c r="P119" i="1"/>
  <c r="I197" i="1"/>
  <c r="S159" i="1"/>
  <c r="I193" i="1"/>
  <c r="T68" i="1"/>
  <c r="R68" i="1"/>
  <c r="P68" i="1"/>
  <c r="G54" i="1"/>
  <c r="I54" i="1"/>
  <c r="Q181" i="1"/>
  <c r="I175" i="1"/>
  <c r="S166" i="1"/>
  <c r="S144" i="1"/>
  <c r="G154" i="1"/>
  <c r="Q163" i="1"/>
  <c r="S164" i="1"/>
  <c r="G166" i="1"/>
  <c r="G177" i="1"/>
  <c r="C184" i="1"/>
  <c r="Q54" i="1"/>
  <c r="S54" i="1"/>
  <c r="G179" i="1"/>
  <c r="G162" i="1"/>
  <c r="I194" i="1"/>
  <c r="I164" i="1"/>
  <c r="S178" i="1"/>
  <c r="P198" i="1"/>
  <c r="Q198" i="1" s="1"/>
  <c r="T133" i="1"/>
  <c r="R133" i="1"/>
  <c r="P133" i="1"/>
  <c r="S170" i="1"/>
  <c r="Q161" i="1"/>
  <c r="I162" i="1"/>
  <c r="S154" i="1"/>
  <c r="I180" i="1"/>
  <c r="S148" i="1"/>
  <c r="S140" i="1"/>
  <c r="G145" i="1"/>
  <c r="Q146" i="1"/>
  <c r="Q171" i="1"/>
  <c r="I68" i="1"/>
  <c r="G68" i="1"/>
  <c r="I196" i="1"/>
  <c r="S194" i="1"/>
  <c r="G171" i="1"/>
  <c r="Q172" i="1"/>
  <c r="S161" i="1"/>
  <c r="I181" i="1"/>
  <c r="S174" i="1"/>
  <c r="S153" i="1"/>
  <c r="D184" i="1"/>
  <c r="I119" i="1"/>
  <c r="G119" i="1"/>
  <c r="G174" i="1"/>
  <c r="F68" i="1"/>
  <c r="J68" i="1"/>
  <c r="H68" i="1"/>
  <c r="I189" i="1"/>
  <c r="I147" i="1"/>
  <c r="S139" i="1"/>
  <c r="F198" i="1"/>
  <c r="J133" i="1"/>
  <c r="H133" i="1"/>
  <c r="F133" i="1"/>
  <c r="Q195" i="1"/>
  <c r="G139" i="1"/>
  <c r="S175" i="1"/>
  <c r="G160" i="1"/>
  <c r="G144" i="1"/>
  <c r="Q180" i="1"/>
  <c r="I182" i="1"/>
  <c r="Q194" i="1"/>
  <c r="G161" i="1"/>
  <c r="G190" i="1"/>
  <c r="Q141" i="1"/>
  <c r="I177" i="1"/>
  <c r="I160" i="1"/>
  <c r="Q177" i="1"/>
  <c r="G140" i="1"/>
  <c r="Q165" i="1"/>
  <c r="I142" i="1"/>
  <c r="D198" i="1"/>
  <c r="I198" i="1" s="1"/>
  <c r="I133" i="1"/>
  <c r="G133" i="1"/>
  <c r="S179" i="1"/>
  <c r="I176" i="1"/>
  <c r="G138" i="1"/>
  <c r="S197" i="1"/>
  <c r="S191" i="1"/>
  <c r="S169" i="1"/>
  <c r="G169" i="1"/>
  <c r="Q190" i="1"/>
  <c r="I153" i="1"/>
  <c r="Q173" i="1"/>
  <c r="S228" i="1" l="1"/>
  <c r="R228" i="1"/>
  <c r="P228" i="1"/>
  <c r="Q228" i="1"/>
  <c r="F157" i="1"/>
  <c r="J92" i="1"/>
  <c r="H92" i="1"/>
  <c r="F92" i="1"/>
  <c r="I73" i="2"/>
  <c r="G73" i="2"/>
  <c r="S27" i="1"/>
  <c r="Q27" i="1"/>
  <c r="G198" i="1"/>
  <c r="H23" i="2"/>
  <c r="S97" i="2"/>
  <c r="Q97" i="2"/>
  <c r="J97" i="2"/>
  <c r="H97" i="2"/>
  <c r="F97" i="2"/>
  <c r="F27" i="1"/>
  <c r="J27" i="1"/>
  <c r="H27" i="1"/>
  <c r="D157" i="1"/>
  <c r="I157" i="1" s="1"/>
  <c r="I92" i="1"/>
  <c r="G92" i="1"/>
  <c r="I156" i="1"/>
  <c r="I184" i="1"/>
  <c r="S198" i="1"/>
  <c r="S73" i="2"/>
  <c r="Q73" i="2"/>
  <c r="I158" i="1"/>
  <c r="I97" i="2"/>
  <c r="G97" i="2"/>
  <c r="T73" i="2"/>
  <c r="R73" i="2"/>
  <c r="P73" i="2"/>
  <c r="T27" i="1"/>
  <c r="R27" i="1"/>
  <c r="P27" i="1"/>
  <c r="J73" i="2"/>
  <c r="H73" i="2"/>
  <c r="F73" i="2"/>
  <c r="G155" i="1"/>
  <c r="T97" i="2"/>
  <c r="R97" i="2"/>
  <c r="P97" i="2"/>
  <c r="Q156" i="1"/>
  <c r="N157" i="1"/>
  <c r="S157" i="1" s="1"/>
  <c r="S92" i="1"/>
  <c r="Q92" i="1"/>
  <c r="G23" i="2"/>
  <c r="I23" i="2"/>
  <c r="I47" i="2"/>
  <c r="G47" i="2"/>
  <c r="G156" i="1"/>
  <c r="T92" i="1"/>
  <c r="R92" i="1"/>
  <c r="P157" i="1"/>
  <c r="Q157" i="1" s="1"/>
  <c r="P92" i="1"/>
  <c r="G157" i="1" l="1"/>
</calcChain>
</file>

<file path=xl/sharedStrings.xml><?xml version="1.0" encoding="utf-8"?>
<sst xmlns="http://schemas.openxmlformats.org/spreadsheetml/2006/main" count="464" uniqueCount="121">
  <si>
    <t>Indicadores Turísticos Tenerife</t>
  </si>
  <si>
    <t>Fuente: Encuestas de Alojamientos Turístico ISTAC</t>
  </si>
  <si>
    <t>Viajeros entrados en hoteles y apartamentos. Indicadores de capacidad. Indicadores de ocupación y de rentabilidad.</t>
  </si>
  <si>
    <t>Viajeros entrados en establecimientos alojativos (hoteles y apartamentos)</t>
  </si>
  <si>
    <t>Total (hotel + apartamento)</t>
  </si>
  <si>
    <t>Hoteles</t>
  </si>
  <si>
    <t>5 estrellas</t>
  </si>
  <si>
    <t>4 estrellas</t>
  </si>
  <si>
    <t>3 estrellas</t>
  </si>
  <si>
    <t>2 estrellas</t>
  </si>
  <si>
    <t>1 estrella</t>
  </si>
  <si>
    <t>Apartamentos</t>
  </si>
  <si>
    <t>4, 5 estrellas</t>
  </si>
  <si>
    <t>nd: dato no disponible ya que en algunos meses no se ha publicado el dato desagregado por tipología y categoría alojativa</t>
  </si>
  <si>
    <t>Viajeros entrados en establecimientos alojativos (hoteles y apartamentos) según lugar de residencia</t>
  </si>
  <si>
    <t>Total lugares de residencia</t>
  </si>
  <si>
    <t>Total residentes en España</t>
  </si>
  <si>
    <t>Canarias</t>
  </si>
  <si>
    <t>Residentes en Tenerife</t>
  </si>
  <si>
    <t>Resto Canarias</t>
  </si>
  <si>
    <t>Resto de España</t>
  </si>
  <si>
    <t>Total residentes en el extranjero</t>
  </si>
  <si>
    <t>Alemania</t>
  </si>
  <si>
    <t>Austria</t>
  </si>
  <si>
    <t>Canada</t>
  </si>
  <si>
    <t>Dinamarca</t>
  </si>
  <si>
    <t>Estados Unidos</t>
  </si>
  <si>
    <t>Finlandia</t>
  </si>
  <si>
    <t>Luxemburgo</t>
  </si>
  <si>
    <t>Reino Unido</t>
  </si>
  <si>
    <t>Francia</t>
  </si>
  <si>
    <t>Países Bajos</t>
  </si>
  <si>
    <t>Bélgica</t>
  </si>
  <si>
    <t>Irlanda</t>
  </si>
  <si>
    <t>Islandia</t>
  </si>
  <si>
    <t>Italia</t>
  </si>
  <si>
    <t>Noruega</t>
  </si>
  <si>
    <t>Suecia</t>
  </si>
  <si>
    <t>República Checa</t>
  </si>
  <si>
    <t>Hungría</t>
  </si>
  <si>
    <t>Portugal</t>
  </si>
  <si>
    <t>Lituania</t>
  </si>
  <si>
    <t>Rumania</t>
  </si>
  <si>
    <t>Polonia</t>
  </si>
  <si>
    <t>Suiza</t>
  </si>
  <si>
    <t>Rusia</t>
  </si>
  <si>
    <t>Otros países</t>
  </si>
  <si>
    <t>Viajeros entrados en establecimientos alojativos (hoteles y apartamentos) según municipio de alojamiento</t>
  </si>
  <si>
    <t>Total municipios de alojamiento</t>
  </si>
  <si>
    <t>Adeje</t>
  </si>
  <si>
    <t>Arona</t>
  </si>
  <si>
    <t>Granadilla de Abona</t>
  </si>
  <si>
    <t>Puerto de la Cruz</t>
  </si>
  <si>
    <t>San Miguel de Abona</t>
  </si>
  <si>
    <t>Santa Cruz de Tenerife</t>
  </si>
  <si>
    <t>San Cristóbal de La Laguna</t>
  </si>
  <si>
    <t>Santiago del Teide</t>
  </si>
  <si>
    <t>Guía de Isora</t>
  </si>
  <si>
    <t>Resto de municipios de Tenerife</t>
  </si>
  <si>
    <t>Pernoctaciones en establecimientos alojativos (hoteles y apartamentos)</t>
  </si>
  <si>
    <t>Pernoctaciones en establecimientos alojativos (hoteles y apartamentos) según lugar de residencia</t>
  </si>
  <si>
    <t>Pernoctaciones en establecimientos alojativos (hoteles y apartamentos) según municipio de alojamiento</t>
  </si>
  <si>
    <r>
      <t xml:space="preserve">Estancia media en establecimientos alojativos (hoteles y apartamentos) </t>
    </r>
    <r>
      <rPr>
        <sz val="12"/>
        <color theme="1"/>
        <rFont val="Calibri"/>
        <family val="2"/>
        <scheme val="minor"/>
      </rPr>
      <t>(en días)</t>
    </r>
  </si>
  <si>
    <r>
      <t>Estancia media  según lugar de residencia</t>
    </r>
    <r>
      <rPr>
        <sz val="12"/>
        <color theme="1"/>
        <rFont val="Calibri"/>
        <family val="2"/>
        <scheme val="minor"/>
      </rPr>
      <t xml:space="preserve"> (en días)</t>
    </r>
  </si>
  <si>
    <t>Resto España</t>
  </si>
  <si>
    <r>
      <t>Estancia media  según municipio de alojamiento</t>
    </r>
    <r>
      <rPr>
        <sz val="12"/>
        <color theme="1"/>
        <rFont val="Calibri"/>
        <family val="2"/>
        <scheme val="minor"/>
      </rPr>
      <t xml:space="preserve"> (en días)</t>
    </r>
  </si>
  <si>
    <t>Tasas de ocupación por plaza en establecimientos alojativos (hoteles y apartamentos)</t>
  </si>
  <si>
    <t>Tasas de ocupación según municipio de alojamiento</t>
  </si>
  <si>
    <t>Indicadores de rentabilidad alojativa (hoteles y apartamentos)</t>
  </si>
  <si>
    <t>Ingresos totales según tipología y categoría alojativa</t>
  </si>
  <si>
    <t>5 Estrellas</t>
  </si>
  <si>
    <t>4 Estrellas</t>
  </si>
  <si>
    <t>3 Estrellas</t>
  </si>
  <si>
    <t>2 Estrellas</t>
  </si>
  <si>
    <t>1 Estrella</t>
  </si>
  <si>
    <t>Ingresos totales según municipio del alojamiento</t>
  </si>
  <si>
    <t>Tarifa media diaria (ADR) según tipología y categoría alojativa</t>
  </si>
  <si>
    <t>Tarifa media diaria (ADR) según municipio del alojamiento</t>
  </si>
  <si>
    <t>Resto de Tenerife</t>
  </si>
  <si>
    <t>Ingresos por habitación disponible (RevPAR) según tipología y categoría alojativa</t>
  </si>
  <si>
    <t>Ingresos por habitación disponible (RevPAR) según municipio del alojamiento</t>
  </si>
  <si>
    <t>Establecimientos abiertos y plazas ofertadas</t>
  </si>
  <si>
    <t>Número de establecimientos abiertos por tipología y categoría</t>
  </si>
  <si>
    <t>Número de establecimientos abiertos por municipio</t>
  </si>
  <si>
    <t>Número de plazas por tipología y categoría</t>
  </si>
  <si>
    <t>Número de plazas ofertadas por municipio</t>
  </si>
  <si>
    <t>Fuente: Encuestas de Alojamientos Turístico ISTAC. Elaboración Turismo de Tenerife</t>
  </si>
  <si>
    <t>Fuente: Estadísticas de tráfico aéreo - AENA</t>
  </si>
  <si>
    <t>Pasajeros llegados a los aeropuertos de Tenerife</t>
  </si>
  <si>
    <t>Pasajeros llegados a los aeropuertos de Tenerife según tipo de servicio</t>
  </si>
  <si>
    <t>Total llegadas</t>
  </si>
  <si>
    <t>llegadas regulares</t>
  </si>
  <si>
    <t>llegadas no regulares</t>
  </si>
  <si>
    <t>Pasajeros llegados a los aeropuertos de Tenerife procedencia del vuelo</t>
  </si>
  <si>
    <t>Procedencia del vuelo</t>
  </si>
  <si>
    <t>Total</t>
  </si>
  <si>
    <t>España</t>
  </si>
  <si>
    <t>aeropuertos insulares</t>
  </si>
  <si>
    <t>aeropuertos peninsulares</t>
  </si>
  <si>
    <t>Extranjero</t>
  </si>
  <si>
    <t>Belgica</t>
  </si>
  <si>
    <t>Holanda</t>
  </si>
  <si>
    <t>Países Nórdicos</t>
  </si>
  <si>
    <t>Federacion Rusa</t>
  </si>
  <si>
    <t>Republica Checa</t>
  </si>
  <si>
    <t>Estonia</t>
  </si>
  <si>
    <t>Hungria</t>
  </si>
  <si>
    <t>Letonia</t>
  </si>
  <si>
    <t>Marruecos</t>
  </si>
  <si>
    <t>Ucrania</t>
  </si>
  <si>
    <t>Venezuela</t>
  </si>
  <si>
    <t>Resto países</t>
  </si>
  <si>
    <t>Pasajeros llegados a los aeropuertos de Tenerife según aeropuerto de llegada</t>
  </si>
  <si>
    <t>Tenerife Norte - Los Rodeos</t>
  </si>
  <si>
    <t>Tenerife Sur - Reina Sofía</t>
  </si>
  <si>
    <t>Operaciones de llegada a los aeropuertos de Tenerife según tipo de servicio</t>
  </si>
  <si>
    <t>Operaciones de llegada a los aeropuertos de Tenerife según procedencia del vuelo</t>
  </si>
  <si>
    <t>Operaciones de llegada a los aeropuertos de Tenerife según aeropuerto de llegada</t>
  </si>
  <si>
    <t>Fuente: AENA. Elaboración Turismo de Tenerife</t>
  </si>
  <si>
    <t>septiembre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</si>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</sst>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.0%"/>
    <numFmt numFmtId="165" formatCode="0.0"/>
    <numFmt numFmtId="166" formatCode="#,##0.0"/>
    <numFmt numFmtId="167" formatCode="#,##0\ &quot;€&quot;"/>
    <numFmt numFmtId="168" formatCode="#,##0.0\ &quot;€&quot;"/>
    <numFmt numFmtId="169" formatCode="#,##0.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147DFC"/>
      <name val="Calibri"/>
      <family val="2"/>
      <scheme val="minor"/>
    </font>
    <font>
      <sz val="11"/>
      <color rgb="FF147DFC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FACCB"/>
      <name val="Calibri"/>
      <family val="2"/>
      <scheme val="minor"/>
    </font>
    <font>
      <sz val="11"/>
      <color rgb="FF0FACCB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E29700"/>
      <name val="Calibri"/>
      <family val="2"/>
      <scheme val="minor"/>
    </font>
    <font>
      <sz val="11"/>
      <color rgb="FFE297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rgb="FF666633"/>
      <name val="Calibri"/>
      <family val="2"/>
      <scheme val="minor"/>
    </font>
    <font>
      <sz val="11"/>
      <color rgb="FF66663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F79057"/>
      <name val="Calibri"/>
      <family val="2"/>
      <scheme val="minor"/>
    </font>
    <font>
      <sz val="11"/>
      <color rgb="FFF79057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D8767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CD1FE"/>
        <bgColor indexed="64"/>
      </patternFill>
    </fill>
    <fill>
      <patternFill patternType="solid">
        <fgColor rgb="FFB1EDF9"/>
        <bgColor indexed="64"/>
      </patternFill>
    </fill>
    <fill>
      <patternFill patternType="solid">
        <fgColor rgb="FFB1F6F9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1BF7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9AB7F"/>
        <bgColor indexed="64"/>
      </patternFill>
    </fill>
  </fills>
  <borders count="149">
    <border>
      <left/>
      <right/>
      <top/>
      <bottom/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hair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hair">
        <color rgb="FF0070C0"/>
      </right>
      <top/>
      <bottom style="hair">
        <color rgb="FF0070C0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rgb="FFACD1FE"/>
      </left>
      <right style="hair">
        <color rgb="FFACD1FE"/>
      </right>
      <top/>
      <bottom style="hair">
        <color rgb="FFACD1FE"/>
      </bottom>
      <diagonal/>
    </border>
    <border>
      <left style="hair">
        <color rgb="FFACD1FE"/>
      </left>
      <right style="hair">
        <color rgb="FFACD1FE"/>
      </right>
      <top style="hair">
        <color rgb="FFACD1FE"/>
      </top>
      <bottom/>
      <diagonal/>
    </border>
    <border>
      <left style="hair">
        <color rgb="FFACD1FE"/>
      </left>
      <right style="hair">
        <color rgb="FFACD1FE"/>
      </right>
      <top style="hair">
        <color rgb="FFACD1FE"/>
      </top>
      <bottom style="hair">
        <color rgb="FFACD1FE"/>
      </bottom>
      <diagonal/>
    </border>
    <border>
      <left style="hair">
        <color rgb="FFACD1FE"/>
      </left>
      <right style="hair">
        <color rgb="FFACD1FE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ACD1FE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ACD1FE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rgb="FF0070C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hair">
        <color rgb="FF0FACCB"/>
      </left>
      <right style="hair">
        <color rgb="FF0FACCB"/>
      </right>
      <top/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ACD1FE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0FACCB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0FACCB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0FACCB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 style="hair">
        <color rgb="FFE29700"/>
      </left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/>
      <top style="dashed">
        <color theme="0" tint="-0.34998626667073579"/>
      </top>
      <bottom style="hair">
        <color rgb="FFE29700"/>
      </bottom>
      <diagonal/>
    </border>
    <border>
      <left/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rgb="FFE29700"/>
      </left>
      <right/>
      <top style="hair">
        <color rgb="FFE29700"/>
      </top>
      <bottom style="hair">
        <color rgb="FFE29700"/>
      </bottom>
      <diagonal/>
    </border>
    <border>
      <left/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rgb="FFE29700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/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thin">
        <color theme="0" tint="-0.24994659260841701"/>
      </bottom>
      <diagonal/>
    </border>
    <border>
      <left style="hair">
        <color rgb="FFE29700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hair">
        <color rgb="FFE29700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rgb="FFE29700"/>
      </bottom>
      <diagonal/>
    </border>
    <border>
      <left/>
      <right style="hair">
        <color theme="0" tint="-0.24994659260841701"/>
      </right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/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0.34998626667073579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9" tint="-0.24994659260841701"/>
      </left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dashed">
        <color theme="0" tint="-0.34998626667073579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9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/>
      <diagonal/>
    </border>
    <border>
      <left/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rgb="FF666633"/>
      </left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rgb="FF666633"/>
      </bottom>
      <diagonal/>
    </border>
    <border>
      <left/>
      <right/>
      <top/>
      <bottom style="hair">
        <color rgb="FF666633"/>
      </bottom>
      <diagonal/>
    </border>
    <border>
      <left style="hair">
        <color rgb="FF666633"/>
      </left>
      <right/>
      <top style="dashed">
        <color theme="0" tint="-0.34998626667073579"/>
      </top>
      <bottom style="hair">
        <color rgb="FF666633"/>
      </bottom>
      <diagonal/>
    </border>
    <border>
      <left/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/>
      <top style="hair">
        <color rgb="FF666633"/>
      </top>
      <bottom style="hair">
        <color rgb="FF666633"/>
      </bottom>
      <diagonal/>
    </border>
    <border>
      <left/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34998626667073579"/>
      </left>
      <right/>
      <top style="hair">
        <color theme="0" tint="-4.9989318521683403E-2"/>
      </top>
      <bottom/>
      <diagonal/>
    </border>
    <border>
      <left/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hair">
        <color rgb="FF666633"/>
      </bottom>
      <diagonal/>
    </border>
    <border>
      <left/>
      <right style="hair">
        <color theme="0" tint="-0.34998626667073579"/>
      </right>
      <top/>
      <bottom style="hair">
        <color rgb="FF666633"/>
      </bottom>
      <diagonal/>
    </border>
    <border>
      <left style="hair">
        <color theme="0" tint="-0.24994659260841701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4.9989318521683403E-2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 style="hair">
        <color theme="8" tint="-0.24994659260841701"/>
      </left>
      <right style="hair">
        <color theme="8" tint="-0.24994659260841701"/>
      </right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dashed">
        <color theme="0" tint="-0.34998626667073579"/>
      </top>
      <bottom style="hair">
        <color theme="8" tint="-0.24994659260841701"/>
      </bottom>
      <diagonal/>
    </border>
    <border>
      <left/>
      <right/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0" tint="-0.24994659260841701"/>
      </left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8" tint="-0.24994659260841701"/>
      </bottom>
      <diagonal/>
    </border>
    <border>
      <left style="hair">
        <color rgb="FF0FACCB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/>
      <top/>
      <bottom style="dashed">
        <color theme="0" tint="-0.34998626667073579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 style="hair">
        <color rgb="FFF79057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0" tint="-0.34998626667073579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/>
      <diagonal/>
    </border>
    <border>
      <left style="hair">
        <color rgb="FFF79057"/>
      </left>
      <right style="hair">
        <color rgb="FFF79057"/>
      </right>
      <top style="hair">
        <color rgb="FFF79057"/>
      </top>
      <bottom style="hair">
        <color rgb="FFF79057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6" fillId="4" borderId="0" xfId="1" applyNumberFormat="1" applyFont="1" applyFill="1"/>
    <xf numFmtId="0" fontId="0" fillId="2" borderId="11" xfId="0" applyFill="1" applyBorder="1"/>
    <xf numFmtId="0" fontId="0" fillId="2" borderId="12" xfId="0" applyFill="1" applyBorder="1" applyAlignment="1">
      <alignment horizontal="center" vertical="center" wrapText="1"/>
    </xf>
    <xf numFmtId="164" fontId="6" fillId="4" borderId="0" xfId="1" applyNumberFormat="1" applyFont="1" applyFill="1" applyAlignment="1">
      <alignment horizontal="center" vertical="center" wrapText="1"/>
    </xf>
    <xf numFmtId="0" fontId="6" fillId="0" borderId="13" xfId="0" applyFont="1" applyBorder="1"/>
    <xf numFmtId="3" fontId="6" fillId="0" borderId="13" xfId="0" applyNumberFormat="1" applyFont="1" applyBorder="1"/>
    <xf numFmtId="164" fontId="6" fillId="0" borderId="13" xfId="1" applyNumberFormat="1" applyFont="1" applyBorder="1"/>
    <xf numFmtId="164" fontId="6" fillId="4" borderId="14" xfId="1" applyNumberFormat="1" applyFont="1" applyFill="1" applyBorder="1"/>
    <xf numFmtId="0" fontId="7" fillId="0" borderId="15" xfId="0" applyFont="1" applyBorder="1" applyAlignment="1">
      <alignment horizontal="left" indent="1"/>
    </xf>
    <xf numFmtId="3" fontId="7" fillId="0" borderId="15" xfId="0" applyNumberFormat="1" applyFont="1" applyBorder="1"/>
    <xf numFmtId="164" fontId="7" fillId="0" borderId="15" xfId="1" applyNumberFormat="1" applyFont="1" applyBorder="1"/>
    <xf numFmtId="164" fontId="7" fillId="4" borderId="16" xfId="1" applyNumberFormat="1" applyFont="1" applyFill="1" applyBorder="1"/>
    <xf numFmtId="0" fontId="0" fillId="0" borderId="17" xfId="0" applyBorder="1" applyAlignment="1">
      <alignment horizontal="left" indent="3"/>
    </xf>
    <xf numFmtId="3" fontId="0" fillId="0" borderId="17" xfId="0" applyNumberFormat="1" applyBorder="1"/>
    <xf numFmtId="164" fontId="0" fillId="0" borderId="17" xfId="1" applyNumberFormat="1" applyFont="1" applyBorder="1"/>
    <xf numFmtId="164" fontId="0" fillId="4" borderId="18" xfId="1" applyNumberFormat="1" applyFont="1" applyFill="1" applyBorder="1"/>
    <xf numFmtId="0" fontId="0" fillId="0" borderId="19" xfId="0" applyBorder="1" applyAlignment="1">
      <alignment horizontal="left" indent="3"/>
    </xf>
    <xf numFmtId="3" fontId="0" fillId="0" borderId="19" xfId="0" applyNumberFormat="1" applyBorder="1"/>
    <xf numFmtId="164" fontId="0" fillId="0" borderId="19" xfId="1" applyNumberFormat="1" applyFont="1" applyBorder="1"/>
    <xf numFmtId="0" fontId="0" fillId="0" borderId="20" xfId="0" applyBorder="1" applyAlignment="1">
      <alignment horizontal="left" indent="3"/>
    </xf>
    <xf numFmtId="3" fontId="0" fillId="0" borderId="20" xfId="0" applyNumberFormat="1" applyBorder="1"/>
    <xf numFmtId="164" fontId="0" fillId="0" borderId="20" xfId="1" applyNumberFormat="1" applyFont="1" applyBorder="1"/>
    <xf numFmtId="0" fontId="0" fillId="0" borderId="21" xfId="0" applyBorder="1" applyAlignment="1">
      <alignment horizontal="left" indent="2"/>
    </xf>
    <xf numFmtId="0" fontId="0" fillId="0" borderId="19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3" fontId="0" fillId="0" borderId="23" xfId="0" applyNumberFormat="1" applyBorder="1"/>
    <xf numFmtId="164" fontId="0" fillId="0" borderId="23" xfId="1" applyNumberFormat="1" applyFont="1" applyBorder="1"/>
    <xf numFmtId="164" fontId="0" fillId="4" borderId="24" xfId="1" applyNumberFormat="1" applyFont="1" applyFill="1" applyBorder="1"/>
    <xf numFmtId="2" fontId="0" fillId="0" borderId="25" xfId="0" applyNumberFormat="1" applyBorder="1" applyAlignment="1">
      <alignment horizontal="right"/>
    </xf>
    <xf numFmtId="2" fontId="0" fillId="0" borderId="26" xfId="0" applyNumberFormat="1" applyBorder="1" applyAlignment="1">
      <alignment horizontal="right"/>
    </xf>
    <xf numFmtId="2" fontId="0" fillId="0" borderId="27" xfId="0" applyNumberFormat="1" applyBorder="1" applyAlignment="1">
      <alignment horizontal="right"/>
    </xf>
    <xf numFmtId="0" fontId="5" fillId="4" borderId="28" xfId="0" applyFont="1" applyFill="1" applyBorder="1"/>
    <xf numFmtId="0" fontId="5" fillId="4" borderId="29" xfId="0" applyFont="1" applyFill="1" applyBorder="1"/>
    <xf numFmtId="0" fontId="5" fillId="4" borderId="30" xfId="0" applyFont="1" applyFill="1" applyBorder="1"/>
    <xf numFmtId="164" fontId="7" fillId="4" borderId="15" xfId="1" applyNumberFormat="1" applyFont="1" applyFill="1" applyBorder="1"/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2"/>
    </xf>
    <xf numFmtId="164" fontId="0" fillId="0" borderId="18" xfId="1" applyNumberFormat="1" applyFont="1" applyBorder="1"/>
    <xf numFmtId="3" fontId="0" fillId="0" borderId="18" xfId="0" applyNumberFormat="1" applyBorder="1"/>
    <xf numFmtId="0" fontId="0" fillId="0" borderId="20" xfId="0" applyBorder="1" applyAlignment="1">
      <alignment horizontal="left" indent="1"/>
    </xf>
    <xf numFmtId="0" fontId="0" fillId="0" borderId="19" xfId="0" applyBorder="1" applyAlignment="1">
      <alignment horizontal="left" indent="1"/>
    </xf>
    <xf numFmtId="0" fontId="0" fillId="0" borderId="23" xfId="0" applyBorder="1" applyAlignment="1">
      <alignment horizontal="left" indent="1"/>
    </xf>
    <xf numFmtId="0" fontId="5" fillId="4" borderId="28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3" fontId="8" fillId="0" borderId="14" xfId="0" applyNumberFormat="1" applyFont="1" applyBorder="1"/>
    <xf numFmtId="164" fontId="8" fillId="0" borderId="14" xfId="1" applyNumberFormat="1" applyFont="1" applyBorder="1"/>
    <xf numFmtId="164" fontId="8" fillId="4" borderId="16" xfId="1" applyNumberFormat="1" applyFont="1" applyFill="1" applyBorder="1"/>
    <xf numFmtId="0" fontId="0" fillId="0" borderId="19" xfId="0" applyBorder="1" applyAlignment="1">
      <alignment horizontal="left"/>
    </xf>
    <xf numFmtId="0" fontId="0" fillId="0" borderId="31" xfId="0" applyBorder="1" applyAlignment="1">
      <alignment horizontal="left"/>
    </xf>
    <xf numFmtId="3" fontId="0" fillId="0" borderId="31" xfId="0" applyNumberFormat="1" applyBorder="1"/>
    <xf numFmtId="164" fontId="0" fillId="0" borderId="31" xfId="1" applyNumberFormat="1" applyFont="1" applyBorder="1"/>
    <xf numFmtId="0" fontId="0" fillId="0" borderId="23" xfId="0" applyBorder="1" applyAlignment="1">
      <alignment horizontal="left"/>
    </xf>
    <xf numFmtId="0" fontId="0" fillId="0" borderId="32" xfId="0" applyBorder="1" applyAlignment="1">
      <alignment horizontal="left"/>
    </xf>
    <xf numFmtId="3" fontId="0" fillId="0" borderId="32" xfId="0" applyNumberFormat="1" applyBorder="1"/>
    <xf numFmtId="164" fontId="0" fillId="0" borderId="32" xfId="1" applyNumberFormat="1" applyFont="1" applyBorder="1"/>
    <xf numFmtId="0" fontId="5" fillId="5" borderId="0" xfId="0" applyFont="1" applyFill="1" applyAlignment="1">
      <alignment horizontal="center"/>
    </xf>
    <xf numFmtId="0" fontId="0" fillId="2" borderId="33" xfId="0" applyFill="1" applyBorder="1"/>
    <xf numFmtId="164" fontId="6" fillId="6" borderId="0" xfId="1" applyNumberFormat="1" applyFont="1" applyFill="1"/>
    <xf numFmtId="164" fontId="6" fillId="6" borderId="0" xfId="1" applyNumberFormat="1" applyFont="1" applyFill="1" applyAlignment="1">
      <alignment horizontal="center" vertical="center" wrapText="1"/>
    </xf>
    <xf numFmtId="0" fontId="9" fillId="0" borderId="34" xfId="0" applyFont="1" applyBorder="1"/>
    <xf numFmtId="3" fontId="9" fillId="0" borderId="34" xfId="0" applyNumberFormat="1" applyFont="1" applyBorder="1"/>
    <xf numFmtId="164" fontId="9" fillId="0" borderId="34" xfId="1" applyNumberFormat="1" applyFont="1" applyBorder="1"/>
    <xf numFmtId="164" fontId="9" fillId="6" borderId="35" xfId="1" applyNumberFormat="1" applyFont="1" applyFill="1" applyBorder="1"/>
    <xf numFmtId="0" fontId="10" fillId="0" borderId="36" xfId="0" applyFont="1" applyBorder="1" applyAlignment="1">
      <alignment horizontal="left" indent="1"/>
    </xf>
    <xf numFmtId="3" fontId="10" fillId="0" borderId="36" xfId="0" applyNumberFormat="1" applyFont="1" applyBorder="1"/>
    <xf numFmtId="164" fontId="10" fillId="0" borderId="36" xfId="1" applyNumberFormat="1" applyFont="1" applyBorder="1"/>
    <xf numFmtId="164" fontId="10" fillId="6" borderId="36" xfId="1" applyNumberFormat="1" applyFont="1" applyFill="1" applyBorder="1"/>
    <xf numFmtId="164" fontId="0" fillId="6" borderId="18" xfId="1" applyNumberFormat="1" applyFont="1" applyFill="1" applyBorder="1"/>
    <xf numFmtId="0" fontId="0" fillId="0" borderId="20" xfId="0" applyBorder="1" applyAlignment="1">
      <alignment horizontal="left" indent="2"/>
    </xf>
    <xf numFmtId="0" fontId="10" fillId="0" borderId="34" xfId="0" applyFont="1" applyBorder="1"/>
    <xf numFmtId="3" fontId="10" fillId="0" borderId="34" xfId="0" applyNumberFormat="1" applyFont="1" applyBorder="1"/>
    <xf numFmtId="164" fontId="10" fillId="0" borderId="34" xfId="1" applyNumberFormat="1" applyFont="1" applyBorder="1"/>
    <xf numFmtId="164" fontId="10" fillId="6" borderId="37" xfId="1" applyNumberFormat="1" applyFont="1" applyFill="1" applyBorder="1"/>
    <xf numFmtId="164" fontId="0" fillId="6" borderId="38" xfId="1" applyNumberFormat="1" applyFont="1" applyFill="1" applyBorder="1"/>
    <xf numFmtId="164" fontId="0" fillId="6" borderId="0" xfId="1" applyNumberFormat="1" applyFont="1" applyFill="1"/>
    <xf numFmtId="0" fontId="0" fillId="0" borderId="39" xfId="0" applyBorder="1" applyAlignment="1">
      <alignment horizontal="left" indent="1"/>
    </xf>
    <xf numFmtId="3" fontId="0" fillId="0" borderId="40" xfId="0" applyNumberFormat="1" applyBorder="1"/>
    <xf numFmtId="164" fontId="0" fillId="0" borderId="40" xfId="1" applyNumberFormat="1" applyFont="1" applyBorder="1"/>
    <xf numFmtId="0" fontId="0" fillId="0" borderId="41" xfId="0" applyBorder="1"/>
    <xf numFmtId="3" fontId="0" fillId="0" borderId="41" xfId="0" applyNumberFormat="1" applyBorder="1"/>
    <xf numFmtId="164" fontId="0" fillId="0" borderId="41" xfId="1" applyNumberFormat="1" applyFont="1" applyBorder="1"/>
    <xf numFmtId="0" fontId="0" fillId="0" borderId="19" xfId="0" applyBorder="1"/>
    <xf numFmtId="0" fontId="0" fillId="0" borderId="23" xfId="0" applyBorder="1"/>
    <xf numFmtId="0" fontId="0" fillId="0" borderId="22" xfId="0" applyBorder="1"/>
    <xf numFmtId="3" fontId="0" fillId="0" borderId="22" xfId="0" applyNumberFormat="1" applyBorder="1"/>
    <xf numFmtId="164" fontId="0" fillId="0" borderId="22" xfId="1" applyNumberFormat="1" applyFont="1" applyBorder="1"/>
    <xf numFmtId="0" fontId="5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2" borderId="42" xfId="0" applyFill="1" applyBorder="1"/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7" borderId="0" xfId="0" applyFill="1"/>
    <xf numFmtId="0" fontId="12" fillId="0" borderId="43" xfId="0" applyFont="1" applyBorder="1"/>
    <xf numFmtId="2" fontId="13" fillId="0" borderId="43" xfId="0" applyNumberFormat="1" applyFont="1" applyBorder="1" applyAlignment="1">
      <alignment horizontal="right"/>
    </xf>
    <xf numFmtId="2" fontId="13" fillId="0" borderId="44" xfId="0" applyNumberFormat="1" applyFont="1" applyBorder="1"/>
    <xf numFmtId="2" fontId="13" fillId="0" borderId="44" xfId="0" applyNumberFormat="1" applyFont="1" applyBorder="1" applyAlignment="1">
      <alignment horizontal="center"/>
    </xf>
    <xf numFmtId="2" fontId="13" fillId="0" borderId="45" xfId="0" applyNumberFormat="1" applyFont="1" applyBorder="1" applyAlignment="1">
      <alignment horizontal="center"/>
    </xf>
    <xf numFmtId="2" fontId="13" fillId="7" borderId="0" xfId="0" applyNumberFormat="1" applyFont="1" applyFill="1" applyAlignment="1">
      <alignment horizontal="center"/>
    </xf>
    <xf numFmtId="0" fontId="13" fillId="0" borderId="46" xfId="0" applyFont="1" applyBorder="1" applyAlignment="1">
      <alignment horizontal="left" indent="1"/>
    </xf>
    <xf numFmtId="2" fontId="13" fillId="0" borderId="46" xfId="0" applyNumberFormat="1" applyFont="1" applyBorder="1" applyAlignment="1">
      <alignment horizontal="right"/>
    </xf>
    <xf numFmtId="2" fontId="13" fillId="0" borderId="47" xfId="0" applyNumberFormat="1" applyFont="1" applyBorder="1"/>
    <xf numFmtId="2" fontId="13" fillId="0" borderId="47" xfId="0" applyNumberFormat="1" applyFont="1" applyBorder="1" applyAlignment="1">
      <alignment horizontal="center"/>
    </xf>
    <xf numFmtId="2" fontId="13" fillId="0" borderId="48" xfId="0" applyNumberFormat="1" applyFont="1" applyBorder="1" applyAlignment="1">
      <alignment horizontal="center"/>
    </xf>
    <xf numFmtId="0" fontId="0" fillId="0" borderId="49" xfId="0" applyBorder="1" applyAlignment="1">
      <alignment horizontal="left" indent="2"/>
    </xf>
    <xf numFmtId="2" fontId="0" fillId="0" borderId="49" xfId="0" applyNumberFormat="1" applyBorder="1" applyAlignment="1">
      <alignment horizontal="right"/>
    </xf>
    <xf numFmtId="2" fontId="0" fillId="0" borderId="50" xfId="0" applyNumberFormat="1" applyBorder="1"/>
    <xf numFmtId="2" fontId="0" fillId="0" borderId="50" xfId="0" applyNumberForma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2" fontId="0" fillId="7" borderId="0" xfId="0" applyNumberFormat="1" applyFill="1" applyAlignment="1">
      <alignment horizontal="center"/>
    </xf>
    <xf numFmtId="2" fontId="0" fillId="0" borderId="19" xfId="0" applyNumberFormat="1" applyBorder="1" applyAlignment="1">
      <alignment horizontal="right"/>
    </xf>
    <xf numFmtId="2" fontId="0" fillId="0" borderId="52" xfId="0" applyNumberFormat="1" applyBorder="1"/>
    <xf numFmtId="2" fontId="0" fillId="0" borderId="52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0" fontId="0" fillId="0" borderId="54" xfId="0" applyBorder="1" applyAlignment="1">
      <alignment horizontal="left" indent="2"/>
    </xf>
    <xf numFmtId="2" fontId="0" fillId="0" borderId="54" xfId="0" applyNumberFormat="1" applyBorder="1" applyAlignment="1">
      <alignment horizontal="right"/>
    </xf>
    <xf numFmtId="2" fontId="0" fillId="0" borderId="55" xfId="0" applyNumberFormat="1" applyBorder="1"/>
    <xf numFmtId="2" fontId="0" fillId="0" borderId="55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0" fontId="13" fillId="0" borderId="57" xfId="0" applyFont="1" applyBorder="1" applyAlignment="1">
      <alignment horizontal="left" indent="1"/>
    </xf>
    <xf numFmtId="2" fontId="13" fillId="0" borderId="57" xfId="0" applyNumberFormat="1" applyFont="1" applyBorder="1" applyAlignment="1">
      <alignment horizontal="right"/>
    </xf>
    <xf numFmtId="2" fontId="0" fillId="0" borderId="58" xfId="0" applyNumberFormat="1" applyBorder="1" applyAlignment="1">
      <alignment horizontal="right"/>
    </xf>
    <xf numFmtId="2" fontId="0" fillId="0" borderId="59" xfId="0" applyNumberFormat="1" applyBorder="1"/>
    <xf numFmtId="2" fontId="0" fillId="0" borderId="59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right"/>
    </xf>
    <xf numFmtId="2" fontId="0" fillId="0" borderId="62" xfId="0" applyNumberFormat="1" applyBorder="1"/>
    <xf numFmtId="2" fontId="0" fillId="0" borderId="62" xfId="0" applyNumberFormat="1" applyBorder="1" applyAlignment="1">
      <alignment horizontal="center"/>
    </xf>
    <xf numFmtId="2" fontId="0" fillId="0" borderId="63" xfId="0" applyNumberFormat="1" applyBorder="1" applyAlignment="1">
      <alignment horizontal="center"/>
    </xf>
    <xf numFmtId="2" fontId="0" fillId="0" borderId="64" xfId="0" applyNumberFormat="1" applyBorder="1" applyAlignment="1">
      <alignment horizontal="right"/>
    </xf>
    <xf numFmtId="2" fontId="0" fillId="0" borderId="65" xfId="0" applyNumberFormat="1" applyBorder="1"/>
    <xf numFmtId="2" fontId="0" fillId="0" borderId="65" xfId="0" applyNumberFormat="1" applyBorder="1" applyAlignment="1">
      <alignment horizontal="center"/>
    </xf>
    <xf numFmtId="2" fontId="0" fillId="0" borderId="66" xfId="0" applyNumberFormat="1" applyBorder="1" applyAlignment="1">
      <alignment horizontal="center"/>
    </xf>
    <xf numFmtId="165" fontId="13" fillId="0" borderId="43" xfId="0" applyNumberFormat="1" applyFont="1" applyBorder="1" applyAlignment="1">
      <alignment horizontal="right"/>
    </xf>
    <xf numFmtId="2" fontId="13" fillId="0" borderId="43" xfId="0" applyNumberFormat="1" applyFont="1" applyBorder="1"/>
    <xf numFmtId="2" fontId="13" fillId="0" borderId="67" xfId="0" applyNumberFormat="1" applyFont="1" applyBorder="1" applyAlignment="1">
      <alignment horizontal="center"/>
    </xf>
    <xf numFmtId="2" fontId="13" fillId="0" borderId="68" xfId="0" applyNumberFormat="1" applyFont="1" applyBorder="1" applyAlignment="1">
      <alignment horizontal="center"/>
    </xf>
    <xf numFmtId="165" fontId="13" fillId="0" borderId="43" xfId="0" applyNumberFormat="1" applyFont="1" applyBorder="1" applyAlignment="1">
      <alignment horizontal="center"/>
    </xf>
    <xf numFmtId="0" fontId="13" fillId="0" borderId="43" xfId="0" applyFont="1" applyBorder="1"/>
    <xf numFmtId="2" fontId="13" fillId="0" borderId="43" xfId="0" applyNumberFormat="1" applyFont="1" applyBorder="1" applyAlignment="1">
      <alignment horizontal="center"/>
    </xf>
    <xf numFmtId="0" fontId="0" fillId="0" borderId="49" xfId="0" applyBorder="1" applyAlignment="1">
      <alignment horizontal="left" indent="1"/>
    </xf>
    <xf numFmtId="2" fontId="0" fillId="0" borderId="49" xfId="0" applyNumberFormat="1" applyBorder="1"/>
    <xf numFmtId="2" fontId="0" fillId="0" borderId="69" xfId="0" applyNumberFormat="1" applyBorder="1" applyAlignment="1">
      <alignment horizontal="center"/>
    </xf>
    <xf numFmtId="2" fontId="0" fillId="0" borderId="70" xfId="0" applyNumberFormat="1" applyBorder="1" applyAlignment="1">
      <alignment horizontal="center"/>
    </xf>
    <xf numFmtId="2" fontId="0" fillId="0" borderId="49" xfId="0" applyNumberFormat="1" applyBorder="1" applyAlignment="1">
      <alignment horizontal="center"/>
    </xf>
    <xf numFmtId="165" fontId="0" fillId="0" borderId="49" xfId="0" applyNumberFormat="1" applyBorder="1" applyAlignment="1">
      <alignment horizontal="right"/>
    </xf>
    <xf numFmtId="165" fontId="0" fillId="0" borderId="49" xfId="0" applyNumberFormat="1" applyBorder="1" applyAlignment="1">
      <alignment horizontal="center"/>
    </xf>
    <xf numFmtId="0" fontId="0" fillId="0" borderId="54" xfId="0" applyBorder="1" applyAlignment="1">
      <alignment horizontal="left" indent="1"/>
    </xf>
    <xf numFmtId="2" fontId="0" fillId="0" borderId="54" xfId="0" applyNumberFormat="1" applyBorder="1"/>
    <xf numFmtId="2" fontId="0" fillId="0" borderId="54" xfId="0" applyNumberFormat="1" applyBorder="1" applyAlignment="1">
      <alignment horizontal="center"/>
    </xf>
    <xf numFmtId="165" fontId="0" fillId="0" borderId="54" xfId="0" applyNumberFormat="1" applyBorder="1" applyAlignment="1">
      <alignment horizontal="right"/>
    </xf>
    <xf numFmtId="165" fontId="0" fillId="0" borderId="54" xfId="0" applyNumberFormat="1" applyBorder="1" applyAlignment="1">
      <alignment horizontal="center"/>
    </xf>
    <xf numFmtId="0" fontId="13" fillId="0" borderId="46" xfId="0" applyFont="1" applyBorder="1"/>
    <xf numFmtId="2" fontId="13" fillId="0" borderId="46" xfId="0" applyNumberFormat="1" applyFont="1" applyBorder="1"/>
    <xf numFmtId="2" fontId="13" fillId="0" borderId="46" xfId="0" applyNumberFormat="1" applyFont="1" applyBorder="1" applyAlignment="1">
      <alignment horizontal="center"/>
    </xf>
    <xf numFmtId="165" fontId="13" fillId="0" borderId="46" xfId="0" applyNumberFormat="1" applyFont="1" applyBorder="1" applyAlignment="1">
      <alignment horizontal="right"/>
    </xf>
    <xf numFmtId="165" fontId="13" fillId="0" borderId="46" xfId="0" applyNumberFormat="1" applyFont="1" applyBorder="1" applyAlignment="1">
      <alignment horizontal="center"/>
    </xf>
    <xf numFmtId="2" fontId="0" fillId="0" borderId="71" xfId="0" applyNumberFormat="1" applyBorder="1"/>
    <xf numFmtId="2" fontId="0" fillId="0" borderId="71" xfId="0" applyNumberFormat="1" applyBorder="1" applyAlignment="1">
      <alignment horizontal="center"/>
    </xf>
    <xf numFmtId="165" fontId="0" fillId="0" borderId="71" xfId="0" applyNumberFormat="1" applyBorder="1" applyAlignment="1">
      <alignment horizontal="right"/>
    </xf>
    <xf numFmtId="165" fontId="0" fillId="0" borderId="71" xfId="0" applyNumberFormat="1" applyBorder="1" applyAlignment="1">
      <alignment horizontal="center"/>
    </xf>
    <xf numFmtId="2" fontId="0" fillId="0" borderId="61" xfId="0" applyNumberFormat="1" applyBorder="1"/>
    <xf numFmtId="2" fontId="0" fillId="0" borderId="61" xfId="0" applyNumberFormat="1" applyBorder="1" applyAlignment="1">
      <alignment horizontal="center"/>
    </xf>
    <xf numFmtId="165" fontId="0" fillId="0" borderId="61" xfId="0" applyNumberFormat="1" applyBorder="1" applyAlignment="1">
      <alignment horizontal="right"/>
    </xf>
    <xf numFmtId="165" fontId="0" fillId="0" borderId="61" xfId="0" applyNumberFormat="1" applyBorder="1" applyAlignment="1">
      <alignment horizontal="center"/>
    </xf>
    <xf numFmtId="2" fontId="13" fillId="0" borderId="67" xfId="0" applyNumberFormat="1" applyFont="1" applyBorder="1"/>
    <xf numFmtId="0" fontId="0" fillId="0" borderId="72" xfId="0" applyBorder="1"/>
    <xf numFmtId="2" fontId="0" fillId="0" borderId="72" xfId="0" applyNumberFormat="1" applyBorder="1" applyAlignment="1">
      <alignment horizontal="right"/>
    </xf>
    <xf numFmtId="2" fontId="0" fillId="0" borderId="72" xfId="0" applyNumberFormat="1" applyBorder="1"/>
    <xf numFmtId="2" fontId="0" fillId="0" borderId="73" xfId="0" applyNumberFormat="1" applyBorder="1" applyAlignment="1">
      <alignment horizontal="center"/>
    </xf>
    <xf numFmtId="2" fontId="0" fillId="0" borderId="74" xfId="0" applyNumberFormat="1" applyBorder="1" applyAlignment="1">
      <alignment horizontal="center"/>
    </xf>
    <xf numFmtId="2" fontId="0" fillId="0" borderId="72" xfId="0" applyNumberFormat="1" applyBorder="1" applyAlignment="1">
      <alignment horizontal="center"/>
    </xf>
    <xf numFmtId="0" fontId="0" fillId="0" borderId="61" xfId="0" applyBorder="1"/>
    <xf numFmtId="0" fontId="0" fillId="0" borderId="75" xfId="0" applyBorder="1"/>
    <xf numFmtId="2" fontId="0" fillId="0" borderId="75" xfId="0" applyNumberFormat="1" applyBorder="1" applyAlignment="1">
      <alignment horizontal="center"/>
    </xf>
    <xf numFmtId="0" fontId="0" fillId="0" borderId="64" xfId="0" applyBorder="1"/>
    <xf numFmtId="2" fontId="0" fillId="0" borderId="64" xfId="0" applyNumberFormat="1" applyBorder="1"/>
    <xf numFmtId="2" fontId="0" fillId="0" borderId="76" xfId="0" applyNumberFormat="1" applyBorder="1" applyAlignment="1">
      <alignment horizontal="center"/>
    </xf>
    <xf numFmtId="2" fontId="0" fillId="0" borderId="77" xfId="0" applyNumberFormat="1" applyBorder="1" applyAlignment="1">
      <alignment horizontal="center"/>
    </xf>
    <xf numFmtId="2" fontId="0" fillId="0" borderId="64" xfId="0" applyNumberFormat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ill="1"/>
    <xf numFmtId="0" fontId="14" fillId="0" borderId="78" xfId="0" applyFont="1" applyBorder="1"/>
    <xf numFmtId="164" fontId="15" fillId="0" borderId="78" xfId="1" applyNumberFormat="1" applyFont="1" applyBorder="1"/>
    <xf numFmtId="166" fontId="15" fillId="0" borderId="79" xfId="0" applyNumberFormat="1" applyFont="1" applyBorder="1" applyAlignment="1">
      <alignment horizontal="center"/>
    </xf>
    <xf numFmtId="166" fontId="15" fillId="0" borderId="79" xfId="0" applyNumberFormat="1" applyFont="1" applyBorder="1" applyAlignment="1">
      <alignment horizontal="center"/>
    </xf>
    <xf numFmtId="166" fontId="15" fillId="0" borderId="80" xfId="0" applyNumberFormat="1" applyFont="1" applyBorder="1" applyAlignment="1">
      <alignment horizontal="center"/>
    </xf>
    <xf numFmtId="166" fontId="15" fillId="8" borderId="0" xfId="0" applyNumberFormat="1" applyFont="1" applyFill="1" applyAlignment="1">
      <alignment horizontal="center"/>
    </xf>
    <xf numFmtId="0" fontId="15" fillId="0" borderId="81" xfId="0" applyFont="1" applyBorder="1" applyAlignment="1">
      <alignment horizontal="left" indent="1"/>
    </xf>
    <xf numFmtId="164" fontId="15" fillId="0" borderId="81" xfId="1" applyNumberFormat="1" applyFont="1" applyBorder="1"/>
    <xf numFmtId="166" fontId="15" fillId="0" borderId="82" xfId="0" applyNumberFormat="1" applyFont="1" applyBorder="1" applyAlignment="1">
      <alignment horizontal="center"/>
    </xf>
    <xf numFmtId="166" fontId="15" fillId="0" borderId="82" xfId="0" applyNumberFormat="1" applyFont="1" applyBorder="1" applyAlignment="1">
      <alignment horizontal="center"/>
    </xf>
    <xf numFmtId="166" fontId="15" fillId="0" borderId="83" xfId="0" applyNumberFormat="1" applyFont="1" applyBorder="1" applyAlignment="1">
      <alignment horizontal="center"/>
    </xf>
    <xf numFmtId="0" fontId="0" fillId="0" borderId="84" xfId="0" applyBorder="1" applyAlignment="1">
      <alignment horizontal="left" indent="2"/>
    </xf>
    <xf numFmtId="164" fontId="0" fillId="0" borderId="84" xfId="1" applyNumberFormat="1" applyFont="1" applyBorder="1"/>
    <xf numFmtId="166" fontId="0" fillId="0" borderId="85" xfId="0" applyNumberFormat="1" applyBorder="1" applyAlignment="1">
      <alignment horizontal="center"/>
    </xf>
    <xf numFmtId="166" fontId="0" fillId="0" borderId="85" xfId="0" applyNumberFormat="1" applyBorder="1" applyAlignment="1">
      <alignment horizontal="center"/>
    </xf>
    <xf numFmtId="166" fontId="0" fillId="0" borderId="86" xfId="0" applyNumberFormat="1" applyBorder="1" applyAlignment="1">
      <alignment horizontal="center"/>
    </xf>
    <xf numFmtId="166" fontId="0" fillId="8" borderId="0" xfId="0" applyNumberFormat="1" applyFill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53" xfId="0" applyNumberFormat="1" applyBorder="1" applyAlignment="1">
      <alignment horizontal="center"/>
    </xf>
    <xf numFmtId="0" fontId="0" fillId="0" borderId="87" xfId="0" applyBorder="1" applyAlignment="1">
      <alignment horizontal="left" indent="2"/>
    </xf>
    <xf numFmtId="164" fontId="0" fillId="0" borderId="87" xfId="1" applyNumberFormat="1" applyFont="1" applyBorder="1"/>
    <xf numFmtId="166" fontId="0" fillId="0" borderId="88" xfId="0" applyNumberFormat="1" applyBorder="1" applyAlignment="1">
      <alignment horizontal="center"/>
    </xf>
    <xf numFmtId="166" fontId="0" fillId="0" borderId="88" xfId="0" applyNumberFormat="1" applyBorder="1" applyAlignment="1">
      <alignment horizontal="center"/>
    </xf>
    <xf numFmtId="166" fontId="0" fillId="0" borderId="89" xfId="0" applyNumberFormat="1" applyBorder="1" applyAlignment="1">
      <alignment horizontal="center"/>
    </xf>
    <xf numFmtId="166" fontId="0" fillId="0" borderId="90" xfId="0" applyNumberFormat="1" applyBorder="1" applyAlignment="1">
      <alignment horizontal="center"/>
    </xf>
    <xf numFmtId="166" fontId="0" fillId="0" borderId="90" xfId="0" applyNumberFormat="1" applyBorder="1" applyAlignment="1">
      <alignment horizontal="center"/>
    </xf>
    <xf numFmtId="166" fontId="0" fillId="0" borderId="91" xfId="0" applyNumberFormat="1" applyBorder="1" applyAlignment="1">
      <alignment horizontal="center"/>
    </xf>
    <xf numFmtId="164" fontId="15" fillId="0" borderId="78" xfId="1" applyNumberFormat="1" applyFont="1" applyBorder="1" applyAlignment="1">
      <alignment horizontal="right"/>
    </xf>
    <xf numFmtId="0" fontId="0" fillId="0" borderId="84" xfId="0" applyBorder="1"/>
    <xf numFmtId="164" fontId="0" fillId="0" borderId="19" xfId="1" applyNumberFormat="1" applyFont="1" applyBorder="1" applyAlignment="1">
      <alignment horizontal="right"/>
    </xf>
    <xf numFmtId="164" fontId="0" fillId="0" borderId="23" xfId="1" applyNumberFormat="1" applyFont="1" applyBorder="1" applyAlignment="1">
      <alignment horizontal="right"/>
    </xf>
    <xf numFmtId="166" fontId="0" fillId="0" borderId="92" xfId="0" applyNumberFormat="1" applyBorder="1" applyAlignment="1">
      <alignment horizontal="center"/>
    </xf>
    <xf numFmtId="166" fontId="0" fillId="0" borderId="92" xfId="0" applyNumberFormat="1" applyBorder="1" applyAlignment="1">
      <alignment horizontal="center"/>
    </xf>
    <xf numFmtId="166" fontId="0" fillId="0" borderId="93" xfId="0" applyNumberFormat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/>
    <xf numFmtId="0" fontId="17" fillId="0" borderId="94" xfId="0" applyFont="1" applyBorder="1"/>
    <xf numFmtId="167" fontId="17" fillId="0" borderId="94" xfId="0" applyNumberFormat="1" applyFont="1" applyBorder="1"/>
    <xf numFmtId="164" fontId="17" fillId="0" borderId="94" xfId="1" applyNumberFormat="1" applyFont="1" applyBorder="1"/>
    <xf numFmtId="164" fontId="17" fillId="10" borderId="0" xfId="1" applyNumberFormat="1" applyFont="1" applyFill="1"/>
    <xf numFmtId="0" fontId="18" fillId="0" borderId="95" xfId="0" applyFont="1" applyBorder="1" applyAlignment="1">
      <alignment horizontal="left" indent="1"/>
    </xf>
    <xf numFmtId="167" fontId="18" fillId="0" borderId="95" xfId="0" applyNumberFormat="1" applyFont="1" applyBorder="1"/>
    <xf numFmtId="164" fontId="18" fillId="0" borderId="95" xfId="1" applyNumberFormat="1" applyFont="1" applyBorder="1"/>
    <xf numFmtId="164" fontId="18" fillId="10" borderId="0" xfId="1" applyNumberFormat="1" applyFont="1" applyFill="1"/>
    <xf numFmtId="164" fontId="18" fillId="0" borderId="95" xfId="1" applyNumberFormat="1" applyFont="1" applyBorder="1" applyAlignment="1">
      <alignment horizontal="right"/>
    </xf>
    <xf numFmtId="3" fontId="18" fillId="0" borderId="95" xfId="0" applyNumberFormat="1" applyFont="1" applyBorder="1" applyAlignment="1">
      <alignment horizontal="right"/>
    </xf>
    <xf numFmtId="0" fontId="0" fillId="0" borderId="96" xfId="0" applyBorder="1" applyAlignment="1">
      <alignment horizontal="left" indent="2"/>
    </xf>
    <xf numFmtId="167" fontId="0" fillId="0" borderId="97" xfId="0" applyNumberFormat="1" applyBorder="1"/>
    <xf numFmtId="164" fontId="0" fillId="0" borderId="97" xfId="1" applyNumberFormat="1" applyFont="1" applyBorder="1"/>
    <xf numFmtId="164" fontId="0" fillId="10" borderId="0" xfId="1" applyNumberFormat="1" applyFont="1" applyFill="1"/>
    <xf numFmtId="164" fontId="0" fillId="0" borderId="96" xfId="1" applyNumberFormat="1" applyFont="1" applyBorder="1" applyAlignment="1">
      <alignment horizontal="right"/>
    </xf>
    <xf numFmtId="3" fontId="0" fillId="0" borderId="96" xfId="0" applyNumberFormat="1" applyBorder="1" applyAlignment="1">
      <alignment horizontal="right"/>
    </xf>
    <xf numFmtId="0" fontId="0" fillId="0" borderId="98" xfId="0" applyBorder="1" applyAlignment="1">
      <alignment horizontal="left" indent="2"/>
    </xf>
    <xf numFmtId="167" fontId="0" fillId="0" borderId="19" xfId="0" applyNumberFormat="1" applyBorder="1"/>
    <xf numFmtId="3" fontId="0" fillId="0" borderId="19" xfId="0" applyNumberFormat="1" applyBorder="1" applyAlignment="1">
      <alignment horizontal="right"/>
    </xf>
    <xf numFmtId="0" fontId="0" fillId="0" borderId="99" xfId="0" applyBorder="1" applyAlignment="1">
      <alignment horizontal="left" indent="2"/>
    </xf>
    <xf numFmtId="0" fontId="0" fillId="0" borderId="100" xfId="0" applyBorder="1" applyAlignment="1">
      <alignment horizontal="left" indent="2"/>
    </xf>
    <xf numFmtId="167" fontId="0" fillId="0" borderId="101" xfId="0" applyNumberFormat="1" applyBorder="1"/>
    <xf numFmtId="164" fontId="0" fillId="0" borderId="101" xfId="1" applyNumberFormat="1" applyFont="1" applyBorder="1"/>
    <xf numFmtId="164" fontId="0" fillId="0" borderId="101" xfId="1" applyNumberFormat="1" applyFont="1" applyBorder="1" applyAlignment="1">
      <alignment horizontal="right"/>
    </xf>
    <xf numFmtId="3" fontId="0" fillId="0" borderId="101" xfId="0" applyNumberFormat="1" applyBorder="1" applyAlignment="1">
      <alignment horizontal="right"/>
    </xf>
    <xf numFmtId="167" fontId="0" fillId="0" borderId="21" xfId="0" applyNumberFormat="1" applyBorder="1"/>
    <xf numFmtId="164" fontId="0" fillId="0" borderId="21" xfId="1" applyNumberFormat="1" applyFont="1" applyBorder="1"/>
    <xf numFmtId="164" fontId="0" fillId="0" borderId="21" xfId="1" applyNumberFormat="1" applyFon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167" fontId="0" fillId="0" borderId="22" xfId="0" applyNumberFormat="1" applyBorder="1"/>
    <xf numFmtId="164" fontId="0" fillId="0" borderId="22" xfId="1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164" fontId="17" fillId="0" borderId="94" xfId="1" applyNumberFormat="1" applyFont="1" applyBorder="1" applyAlignment="1">
      <alignment horizontal="right"/>
    </xf>
    <xf numFmtId="167" fontId="0" fillId="0" borderId="41" xfId="0" applyNumberFormat="1" applyBorder="1"/>
    <xf numFmtId="164" fontId="0" fillId="0" borderId="41" xfId="1" applyNumberFormat="1" applyFont="1" applyBorder="1" applyAlignment="1">
      <alignment horizontal="right"/>
    </xf>
    <xf numFmtId="168" fontId="17" fillId="0" borderId="94" xfId="0" applyNumberFormat="1" applyFont="1" applyBorder="1"/>
    <xf numFmtId="164" fontId="17" fillId="0" borderId="102" xfId="1" applyNumberFormat="1" applyFont="1" applyBorder="1" applyAlignment="1"/>
    <xf numFmtId="169" fontId="17" fillId="0" borderId="102" xfId="0" applyNumberFormat="1" applyFont="1" applyBorder="1" applyAlignment="1">
      <alignment horizontal="right" indent="1"/>
    </xf>
    <xf numFmtId="169" fontId="17" fillId="0" borderId="102" xfId="0" applyNumberFormat="1" applyFont="1" applyBorder="1" applyAlignment="1">
      <alignment horizontal="right" vertical="center"/>
    </xf>
    <xf numFmtId="169" fontId="17" fillId="0" borderId="103" xfId="0" applyNumberFormat="1" applyFont="1" applyBorder="1" applyAlignment="1">
      <alignment horizontal="right" vertical="center"/>
    </xf>
    <xf numFmtId="0" fontId="17" fillId="10" borderId="0" xfId="0" applyFont="1" applyFill="1"/>
    <xf numFmtId="169" fontId="17" fillId="0" borderId="102" xfId="0" applyNumberFormat="1" applyFont="1" applyBorder="1" applyAlignment="1">
      <alignment horizontal="right" indent="1"/>
    </xf>
    <xf numFmtId="169" fontId="17" fillId="0" borderId="103" xfId="0" applyNumberFormat="1" applyFont="1" applyBorder="1" applyAlignment="1">
      <alignment horizontal="right" indent="1"/>
    </xf>
    <xf numFmtId="168" fontId="18" fillId="0" borderId="95" xfId="0" applyNumberFormat="1" applyFont="1" applyBorder="1"/>
    <xf numFmtId="164" fontId="18" fillId="0" borderId="104" xfId="1" applyNumberFormat="1" applyFont="1" applyBorder="1" applyAlignment="1"/>
    <xf numFmtId="169" fontId="18" fillId="0" borderId="104" xfId="0" applyNumberFormat="1" applyFont="1" applyBorder="1" applyAlignment="1">
      <alignment horizontal="right" indent="1"/>
    </xf>
    <xf numFmtId="169" fontId="18" fillId="0" borderId="104" xfId="0" applyNumberFormat="1" applyFont="1" applyBorder="1" applyAlignment="1">
      <alignment horizontal="right" vertical="center"/>
    </xf>
    <xf numFmtId="169" fontId="18" fillId="0" borderId="105" xfId="0" applyNumberFormat="1" applyFont="1" applyBorder="1" applyAlignment="1">
      <alignment horizontal="right" vertical="center"/>
    </xf>
    <xf numFmtId="0" fontId="18" fillId="10" borderId="0" xfId="0" applyFont="1" applyFill="1"/>
    <xf numFmtId="169" fontId="18" fillId="0" borderId="104" xfId="0" applyNumberFormat="1" applyFont="1" applyBorder="1" applyAlignment="1">
      <alignment horizontal="right" indent="1"/>
    </xf>
    <xf numFmtId="169" fontId="18" fillId="0" borderId="105" xfId="0" applyNumberFormat="1" applyFont="1" applyBorder="1" applyAlignment="1">
      <alignment horizontal="right" indent="1"/>
    </xf>
    <xf numFmtId="168" fontId="0" fillId="0" borderId="97" xfId="0" applyNumberFormat="1" applyBorder="1"/>
    <xf numFmtId="164" fontId="0" fillId="0" borderId="106" xfId="1" applyNumberFormat="1" applyFont="1" applyBorder="1" applyAlignment="1"/>
    <xf numFmtId="169" fontId="0" fillId="0" borderId="106" xfId="0" applyNumberFormat="1" applyBorder="1" applyAlignment="1">
      <alignment horizontal="right" indent="1"/>
    </xf>
    <xf numFmtId="169" fontId="0" fillId="0" borderId="106" xfId="0" applyNumberFormat="1" applyBorder="1" applyAlignment="1">
      <alignment horizontal="right" vertical="center"/>
    </xf>
    <xf numFmtId="169" fontId="0" fillId="0" borderId="107" xfId="0" applyNumberFormat="1" applyBorder="1" applyAlignment="1">
      <alignment horizontal="right" vertical="center"/>
    </xf>
    <xf numFmtId="169" fontId="0" fillId="0" borderId="106" xfId="0" applyNumberFormat="1" applyBorder="1" applyAlignment="1">
      <alignment horizontal="right" indent="1"/>
    </xf>
    <xf numFmtId="169" fontId="0" fillId="0" borderId="107" xfId="0" applyNumberFormat="1" applyBorder="1" applyAlignment="1">
      <alignment horizontal="right" indent="1"/>
    </xf>
    <xf numFmtId="168" fontId="0" fillId="0" borderId="19" xfId="0" applyNumberFormat="1" applyBorder="1"/>
    <xf numFmtId="164" fontId="0" fillId="0" borderId="108" xfId="1" applyNumberFormat="1" applyFont="1" applyBorder="1" applyAlignment="1"/>
    <xf numFmtId="169" fontId="0" fillId="0" borderId="108" xfId="0" applyNumberFormat="1" applyBorder="1" applyAlignment="1">
      <alignment horizontal="right" indent="1"/>
    </xf>
    <xf numFmtId="169" fontId="0" fillId="0" borderId="108" xfId="0" applyNumberFormat="1" applyBorder="1" applyAlignment="1">
      <alignment horizontal="right" vertical="center"/>
    </xf>
    <xf numFmtId="169" fontId="0" fillId="0" borderId="109" xfId="0" applyNumberFormat="1" applyBorder="1" applyAlignment="1">
      <alignment horizontal="right" vertical="center"/>
    </xf>
    <xf numFmtId="169" fontId="0" fillId="0" borderId="108" xfId="0" applyNumberFormat="1" applyBorder="1" applyAlignment="1">
      <alignment horizontal="right" indent="1"/>
    </xf>
    <xf numFmtId="169" fontId="0" fillId="0" borderId="109" xfId="0" applyNumberFormat="1" applyBorder="1" applyAlignment="1">
      <alignment horizontal="right" indent="1"/>
    </xf>
    <xf numFmtId="164" fontId="0" fillId="0" borderId="110" xfId="1" applyNumberFormat="1" applyFont="1" applyBorder="1" applyAlignment="1"/>
    <xf numFmtId="169" fontId="0" fillId="0" borderId="110" xfId="0" applyNumberFormat="1" applyBorder="1" applyAlignment="1">
      <alignment horizontal="right" indent="1"/>
    </xf>
    <xf numFmtId="169" fontId="0" fillId="0" borderId="110" xfId="0" applyNumberFormat="1" applyBorder="1" applyAlignment="1">
      <alignment horizontal="right" vertical="center"/>
    </xf>
    <xf numFmtId="169" fontId="0" fillId="0" borderId="111" xfId="0" applyNumberFormat="1" applyBorder="1" applyAlignment="1">
      <alignment horizontal="right" vertical="center"/>
    </xf>
    <xf numFmtId="169" fontId="0" fillId="0" borderId="110" xfId="0" applyNumberFormat="1" applyBorder="1" applyAlignment="1">
      <alignment horizontal="right" indent="1"/>
    </xf>
    <xf numFmtId="169" fontId="0" fillId="0" borderId="111" xfId="0" applyNumberFormat="1" applyBorder="1" applyAlignment="1">
      <alignment horizontal="right" indent="1"/>
    </xf>
    <xf numFmtId="168" fontId="0" fillId="0" borderId="101" xfId="0" applyNumberFormat="1" applyBorder="1"/>
    <xf numFmtId="164" fontId="0" fillId="0" borderId="112" xfId="1" applyNumberFormat="1" applyFont="1" applyBorder="1" applyAlignment="1"/>
    <xf numFmtId="169" fontId="0" fillId="0" borderId="112" xfId="0" applyNumberFormat="1" applyBorder="1" applyAlignment="1">
      <alignment horizontal="right" indent="1"/>
    </xf>
    <xf numFmtId="169" fontId="0" fillId="0" borderId="112" xfId="0" applyNumberFormat="1" applyBorder="1" applyAlignment="1">
      <alignment horizontal="right" vertical="center"/>
    </xf>
    <xf numFmtId="169" fontId="0" fillId="0" borderId="113" xfId="0" applyNumberFormat="1" applyBorder="1" applyAlignment="1">
      <alignment horizontal="right" vertical="center"/>
    </xf>
    <xf numFmtId="169" fontId="0" fillId="0" borderId="112" xfId="0" applyNumberFormat="1" applyBorder="1" applyAlignment="1">
      <alignment horizontal="right" indent="1"/>
    </xf>
    <xf numFmtId="169" fontId="0" fillId="0" borderId="113" xfId="0" applyNumberFormat="1" applyBorder="1" applyAlignment="1">
      <alignment horizontal="right" indent="1"/>
    </xf>
    <xf numFmtId="168" fontId="0" fillId="0" borderId="21" xfId="0" applyNumberFormat="1" applyBorder="1"/>
    <xf numFmtId="164" fontId="0" fillId="0" borderId="114" xfId="1" applyNumberFormat="1" applyFont="1" applyBorder="1" applyAlignment="1"/>
    <xf numFmtId="169" fontId="0" fillId="0" borderId="114" xfId="0" applyNumberFormat="1" applyBorder="1" applyAlignment="1">
      <alignment horizontal="right" indent="1"/>
    </xf>
    <xf numFmtId="169" fontId="0" fillId="0" borderId="114" xfId="0" applyNumberFormat="1" applyBorder="1" applyAlignment="1">
      <alignment horizontal="right" vertical="center"/>
    </xf>
    <xf numFmtId="169" fontId="0" fillId="0" borderId="115" xfId="0" applyNumberFormat="1" applyBorder="1" applyAlignment="1">
      <alignment horizontal="right" vertical="center"/>
    </xf>
    <xf numFmtId="169" fontId="0" fillId="0" borderId="114" xfId="0" applyNumberFormat="1" applyBorder="1" applyAlignment="1">
      <alignment horizontal="right" indent="1"/>
    </xf>
    <xf numFmtId="169" fontId="0" fillId="0" borderId="115" xfId="0" applyNumberFormat="1" applyBorder="1" applyAlignment="1">
      <alignment horizontal="right" indent="1"/>
    </xf>
    <xf numFmtId="164" fontId="0" fillId="0" borderId="52" xfId="1" applyNumberFormat="1" applyFont="1" applyBorder="1" applyAlignment="1"/>
    <xf numFmtId="169" fontId="0" fillId="0" borderId="52" xfId="0" applyNumberFormat="1" applyBorder="1" applyAlignment="1">
      <alignment horizontal="right" indent="1"/>
    </xf>
    <xf numFmtId="169" fontId="0" fillId="0" borderId="52" xfId="0" applyNumberFormat="1" applyBorder="1" applyAlignment="1">
      <alignment horizontal="right" vertical="center"/>
    </xf>
    <xf numFmtId="169" fontId="0" fillId="0" borderId="53" xfId="0" applyNumberFormat="1" applyBorder="1" applyAlignment="1">
      <alignment horizontal="right" vertical="center"/>
    </xf>
    <xf numFmtId="169" fontId="0" fillId="0" borderId="52" xfId="0" applyNumberFormat="1" applyBorder="1" applyAlignment="1">
      <alignment horizontal="right" indent="1"/>
    </xf>
    <xf numFmtId="169" fontId="0" fillId="0" borderId="53" xfId="0" applyNumberFormat="1" applyBorder="1" applyAlignment="1">
      <alignment horizontal="right" indent="1"/>
    </xf>
    <xf numFmtId="168" fontId="0" fillId="0" borderId="22" xfId="0" applyNumberFormat="1" applyBorder="1"/>
    <xf numFmtId="164" fontId="0" fillId="0" borderId="92" xfId="1" applyNumberFormat="1" applyFont="1" applyBorder="1" applyAlignment="1"/>
    <xf numFmtId="169" fontId="0" fillId="0" borderId="90" xfId="0" applyNumberFormat="1" applyBorder="1" applyAlignment="1">
      <alignment horizontal="right" indent="1"/>
    </xf>
    <xf numFmtId="169" fontId="0" fillId="0" borderId="90" xfId="0" applyNumberFormat="1" applyBorder="1" applyAlignment="1">
      <alignment horizontal="right" vertical="center"/>
    </xf>
    <xf numFmtId="169" fontId="0" fillId="0" borderId="91" xfId="0" applyNumberFormat="1" applyBorder="1" applyAlignment="1">
      <alignment horizontal="right" vertical="center"/>
    </xf>
    <xf numFmtId="169" fontId="0" fillId="0" borderId="90" xfId="0" applyNumberFormat="1" applyBorder="1" applyAlignment="1">
      <alignment horizontal="right" indent="1"/>
    </xf>
    <xf numFmtId="169" fontId="0" fillId="0" borderId="91" xfId="0" applyNumberFormat="1" applyBorder="1" applyAlignment="1">
      <alignment horizontal="right" indent="1"/>
    </xf>
    <xf numFmtId="164" fontId="17" fillId="0" borderId="102" xfId="1" applyNumberFormat="1" applyFont="1" applyBorder="1" applyAlignment="1">
      <alignment horizontal="right"/>
    </xf>
    <xf numFmtId="169" fontId="17" fillId="0" borderId="102" xfId="0" applyNumberFormat="1" applyFont="1" applyBorder="1" applyAlignment="1">
      <alignment horizontal="right" indent="2"/>
    </xf>
    <xf numFmtId="169" fontId="17" fillId="0" borderId="102" xfId="0" applyNumberFormat="1" applyFont="1" applyBorder="1" applyAlignment="1">
      <alignment horizontal="right" indent="2"/>
    </xf>
    <xf numFmtId="169" fontId="17" fillId="0" borderId="103" xfId="0" applyNumberFormat="1" applyFont="1" applyBorder="1" applyAlignment="1">
      <alignment horizontal="right" indent="2"/>
    </xf>
    <xf numFmtId="168" fontId="0" fillId="0" borderId="41" xfId="0" applyNumberFormat="1" applyBorder="1"/>
    <xf numFmtId="164" fontId="0" fillId="0" borderId="116" xfId="1" applyNumberFormat="1" applyFont="1" applyBorder="1" applyAlignment="1">
      <alignment horizontal="right"/>
    </xf>
    <xf numFmtId="169" fontId="0" fillId="0" borderId="117" xfId="0" applyNumberFormat="1" applyBorder="1" applyAlignment="1">
      <alignment horizontal="right" indent="1"/>
    </xf>
    <xf numFmtId="169" fontId="0" fillId="0" borderId="117" xfId="0" applyNumberFormat="1" applyBorder="1" applyAlignment="1">
      <alignment horizontal="right" indent="1"/>
    </xf>
    <xf numFmtId="169" fontId="0" fillId="0" borderId="118" xfId="0" applyNumberFormat="1" applyBorder="1" applyAlignment="1">
      <alignment horizontal="right" indent="1"/>
    </xf>
    <xf numFmtId="164" fontId="0" fillId="0" borderId="52" xfId="1" applyNumberFormat="1" applyFont="1" applyBorder="1" applyAlignment="1">
      <alignment horizontal="right"/>
    </xf>
    <xf numFmtId="169" fontId="0" fillId="0" borderId="119" xfId="0" applyNumberFormat="1" applyBorder="1" applyAlignment="1">
      <alignment horizontal="right" indent="1"/>
    </xf>
    <xf numFmtId="169" fontId="0" fillId="0" borderId="120" xfId="0" applyNumberFormat="1" applyBorder="1" applyAlignment="1">
      <alignment horizontal="right" indent="1"/>
    </xf>
    <xf numFmtId="169" fontId="0" fillId="0" borderId="116" xfId="0" applyNumberFormat="1" applyBorder="1" applyAlignment="1">
      <alignment horizontal="right" indent="1"/>
    </xf>
    <xf numFmtId="169" fontId="0" fillId="0" borderId="121" xfId="0" applyNumberFormat="1" applyBorder="1" applyAlignment="1">
      <alignment horizontal="right" indent="1"/>
    </xf>
    <xf numFmtId="169" fontId="17" fillId="0" borderId="102" xfId="0" applyNumberFormat="1" applyFont="1" applyBorder="1"/>
    <xf numFmtId="169" fontId="17" fillId="0" borderId="102" xfId="0" applyNumberFormat="1" applyFont="1" applyBorder="1" applyAlignment="1">
      <alignment horizontal="right"/>
    </xf>
    <xf numFmtId="169" fontId="17" fillId="0" borderId="103" xfId="0" applyNumberFormat="1" applyFont="1" applyBorder="1" applyAlignment="1">
      <alignment horizontal="right"/>
    </xf>
    <xf numFmtId="169" fontId="18" fillId="0" borderId="104" xfId="0" applyNumberFormat="1" applyFont="1" applyBorder="1" applyAlignment="1">
      <alignment horizontal="right"/>
    </xf>
    <xf numFmtId="169" fontId="18" fillId="0" borderId="104" xfId="0" applyNumberFormat="1" applyFont="1" applyBorder="1" applyAlignment="1">
      <alignment horizontal="right"/>
    </xf>
    <xf numFmtId="169" fontId="18" fillId="0" borderId="105" xfId="0" applyNumberFormat="1" applyFont="1" applyBorder="1" applyAlignment="1">
      <alignment horizontal="right"/>
    </xf>
    <xf numFmtId="169" fontId="0" fillId="0" borderId="52" xfId="0" applyNumberFormat="1" applyBorder="1"/>
    <xf numFmtId="169" fontId="0" fillId="0" borderId="52" xfId="0" applyNumberFormat="1" applyBorder="1" applyAlignment="1">
      <alignment horizontal="right"/>
    </xf>
    <xf numFmtId="169" fontId="0" fillId="0" borderId="53" xfId="0" applyNumberFormat="1" applyBorder="1" applyAlignment="1">
      <alignment horizontal="right"/>
    </xf>
    <xf numFmtId="164" fontId="0" fillId="0" borderId="119" xfId="1" applyNumberFormat="1" applyFont="1" applyBorder="1" applyAlignment="1">
      <alignment horizontal="right"/>
    </xf>
    <xf numFmtId="169" fontId="0" fillId="0" borderId="119" xfId="0" applyNumberFormat="1" applyBorder="1"/>
    <xf numFmtId="169" fontId="0" fillId="0" borderId="119" xfId="0" applyNumberFormat="1" applyBorder="1" applyAlignment="1">
      <alignment horizontal="right"/>
    </xf>
    <xf numFmtId="169" fontId="0" fillId="0" borderId="120" xfId="0" applyNumberFormat="1" applyBorder="1" applyAlignment="1">
      <alignment horizontal="right"/>
    </xf>
    <xf numFmtId="0" fontId="0" fillId="10" borderId="122" xfId="0" applyFill="1" applyBorder="1"/>
    <xf numFmtId="2" fontId="0" fillId="0" borderId="123" xfId="0" applyNumberFormat="1" applyBorder="1" applyAlignment="1">
      <alignment horizontal="right"/>
    </xf>
    <xf numFmtId="2" fontId="0" fillId="0" borderId="124" xfId="0" applyNumberFormat="1" applyBorder="1" applyAlignment="1">
      <alignment horizontal="right"/>
    </xf>
    <xf numFmtId="2" fontId="0" fillId="0" borderId="125" xfId="0" applyNumberFormat="1" applyBorder="1" applyAlignment="1">
      <alignment horizontal="right"/>
    </xf>
    <xf numFmtId="164" fontId="0" fillId="0" borderId="117" xfId="1" applyNumberFormat="1" applyFont="1" applyBorder="1" applyAlignment="1">
      <alignment horizontal="right"/>
    </xf>
    <xf numFmtId="169" fontId="0" fillId="0" borderId="117" xfId="0" applyNumberFormat="1" applyBorder="1" applyAlignment="1">
      <alignment horizontal="right"/>
    </xf>
    <xf numFmtId="169" fontId="0" fillId="0" borderId="117" xfId="0" applyNumberFormat="1" applyBorder="1" applyAlignment="1">
      <alignment horizontal="right"/>
    </xf>
    <xf numFmtId="169" fontId="0" fillId="0" borderId="118" xfId="0" applyNumberFormat="1" applyBorder="1" applyAlignment="1">
      <alignment horizontal="right"/>
    </xf>
    <xf numFmtId="169" fontId="0" fillId="0" borderId="52" xfId="0" applyNumberFormat="1" applyBorder="1" applyAlignment="1">
      <alignment horizontal="right"/>
    </xf>
    <xf numFmtId="169" fontId="0" fillId="0" borderId="90" xfId="0" applyNumberFormat="1" applyBorder="1" applyAlignment="1">
      <alignment horizontal="right"/>
    </xf>
    <xf numFmtId="169" fontId="0" fillId="0" borderId="91" xfId="0" applyNumberFormat="1" applyBorder="1" applyAlignment="1">
      <alignment horizontal="right"/>
    </xf>
    <xf numFmtId="0" fontId="16" fillId="11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0" fillId="12" borderId="9" xfId="0" applyFill="1" applyBorder="1"/>
    <xf numFmtId="0" fontId="0" fillId="2" borderId="8" xfId="0" applyFill="1" applyBorder="1" applyAlignment="1">
      <alignment vertical="center" wrapText="1"/>
    </xf>
    <xf numFmtId="0" fontId="0" fillId="2" borderId="126" xfId="0" applyFill="1" applyBorder="1" applyAlignment="1">
      <alignment vertical="center" wrapText="1"/>
    </xf>
    <xf numFmtId="0" fontId="0" fillId="12" borderId="12" xfId="0" applyFill="1" applyBorder="1" applyAlignment="1">
      <alignment horizontal="center" vertical="center" wrapText="1"/>
    </xf>
    <xf numFmtId="0" fontId="19" fillId="0" borderId="127" xfId="0" applyFont="1" applyBorder="1"/>
    <xf numFmtId="0" fontId="19" fillId="0" borderId="128" xfId="0" applyFont="1" applyBorder="1"/>
    <xf numFmtId="164" fontId="19" fillId="0" borderId="128" xfId="1" applyNumberFormat="1" applyFont="1" applyBorder="1" applyAlignment="1"/>
    <xf numFmtId="1" fontId="19" fillId="0" borderId="128" xfId="1" applyNumberFormat="1" applyFont="1" applyBorder="1" applyAlignment="1"/>
    <xf numFmtId="164" fontId="19" fillId="12" borderId="129" xfId="1" applyNumberFormat="1" applyFont="1" applyFill="1" applyBorder="1" applyAlignment="1"/>
    <xf numFmtId="1" fontId="19" fillId="0" borderId="128" xfId="0" applyNumberFormat="1" applyFont="1" applyBorder="1"/>
    <xf numFmtId="0" fontId="20" fillId="0" borderId="130" xfId="0" applyFont="1" applyBorder="1" applyAlignment="1">
      <alignment horizontal="left" indent="1"/>
    </xf>
    <xf numFmtId="0" fontId="20" fillId="0" borderId="131" xfId="0" applyFont="1" applyBorder="1"/>
    <xf numFmtId="164" fontId="20" fillId="0" borderId="131" xfId="1" applyNumberFormat="1" applyFont="1" applyBorder="1" applyAlignment="1"/>
    <xf numFmtId="1" fontId="20" fillId="0" borderId="131" xfId="1" applyNumberFormat="1" applyFont="1" applyBorder="1" applyAlignment="1"/>
    <xf numFmtId="164" fontId="20" fillId="12" borderId="132" xfId="1" applyNumberFormat="1" applyFont="1" applyFill="1" applyBorder="1" applyAlignment="1"/>
    <xf numFmtId="1" fontId="20" fillId="0" borderId="131" xfId="0" applyNumberFormat="1" applyFont="1" applyBorder="1"/>
    <xf numFmtId="0" fontId="0" fillId="0" borderId="31" xfId="0" applyBorder="1" applyAlignment="1">
      <alignment horizontal="left" indent="2"/>
    </xf>
    <xf numFmtId="0" fontId="0" fillId="0" borderId="133" xfId="0" applyBorder="1"/>
    <xf numFmtId="164" fontId="0" fillId="0" borderId="133" xfId="1" applyNumberFormat="1" applyFont="1" applyBorder="1" applyAlignment="1"/>
    <xf numFmtId="1" fontId="0" fillId="0" borderId="133" xfId="1" applyNumberFormat="1" applyFont="1" applyBorder="1" applyAlignment="1"/>
    <xf numFmtId="164" fontId="0" fillId="12" borderId="134" xfId="1" applyNumberFormat="1" applyFont="1" applyFill="1" applyBorder="1" applyAlignment="1"/>
    <xf numFmtId="1" fontId="0" fillId="0" borderId="133" xfId="0" applyNumberFormat="1" applyBorder="1"/>
    <xf numFmtId="0" fontId="0" fillId="0" borderId="52" xfId="0" applyBorder="1"/>
    <xf numFmtId="1" fontId="0" fillId="0" borderId="52" xfId="1" applyNumberFormat="1" applyFont="1" applyBorder="1" applyAlignment="1"/>
    <xf numFmtId="164" fontId="0" fillId="12" borderId="135" xfId="1" applyNumberFormat="1" applyFont="1" applyFill="1" applyBorder="1" applyAlignment="1"/>
    <xf numFmtId="1" fontId="0" fillId="0" borderId="52" xfId="0" applyNumberFormat="1" applyBorder="1"/>
    <xf numFmtId="0" fontId="0" fillId="0" borderId="23" xfId="0" applyBorder="1" applyAlignment="1">
      <alignment horizontal="left" indent="2"/>
    </xf>
    <xf numFmtId="0" fontId="0" fillId="0" borderId="136" xfId="0" applyBorder="1"/>
    <xf numFmtId="164" fontId="0" fillId="0" borderId="136" xfId="1" applyNumberFormat="1" applyFont="1" applyBorder="1" applyAlignment="1"/>
    <xf numFmtId="1" fontId="0" fillId="0" borderId="136" xfId="1" applyNumberFormat="1" applyFont="1" applyBorder="1" applyAlignment="1"/>
    <xf numFmtId="164" fontId="0" fillId="12" borderId="137" xfId="1" applyNumberFormat="1" applyFont="1" applyFill="1" applyBorder="1" applyAlignment="1"/>
    <xf numFmtId="1" fontId="0" fillId="0" borderId="136" xfId="0" applyNumberFormat="1" applyBorder="1"/>
    <xf numFmtId="0" fontId="20" fillId="0" borderId="138" xfId="0" applyFont="1" applyBorder="1" applyAlignment="1">
      <alignment horizontal="left" indent="1"/>
    </xf>
    <xf numFmtId="0" fontId="0" fillId="0" borderId="32" xfId="0" applyBorder="1" applyAlignment="1">
      <alignment horizontal="left" indent="2"/>
    </xf>
    <xf numFmtId="164" fontId="0" fillId="0" borderId="119" xfId="1" applyNumberFormat="1" applyFont="1" applyBorder="1" applyAlignment="1"/>
    <xf numFmtId="1" fontId="0" fillId="0" borderId="119" xfId="1" applyNumberFormat="1" applyFont="1" applyBorder="1" applyAlignment="1"/>
    <xf numFmtId="164" fontId="0" fillId="12" borderId="139" xfId="1" applyNumberFormat="1" applyFont="1" applyFill="1" applyBorder="1" applyAlignment="1"/>
    <xf numFmtId="0" fontId="5" fillId="12" borderId="140" xfId="0" applyFont="1" applyFill="1" applyBorder="1" applyAlignment="1">
      <alignment horizontal="center"/>
    </xf>
    <xf numFmtId="3" fontId="19" fillId="0" borderId="128" xfId="0" applyNumberFormat="1" applyFont="1" applyBorder="1"/>
    <xf numFmtId="3" fontId="19" fillId="0" borderId="128" xfId="1" applyNumberFormat="1" applyFont="1" applyBorder="1" applyAlignment="1"/>
    <xf numFmtId="3" fontId="20" fillId="0" borderId="131" xfId="0" applyNumberFormat="1" applyFont="1" applyBorder="1"/>
    <xf numFmtId="3" fontId="20" fillId="0" borderId="131" xfId="1" applyNumberFormat="1" applyFont="1" applyBorder="1" applyAlignment="1"/>
    <xf numFmtId="3" fontId="0" fillId="0" borderId="133" xfId="0" applyNumberFormat="1" applyBorder="1"/>
    <xf numFmtId="3" fontId="0" fillId="0" borderId="133" xfId="1" applyNumberFormat="1" applyFont="1" applyBorder="1" applyAlignment="1"/>
    <xf numFmtId="3" fontId="0" fillId="0" borderId="52" xfId="0" applyNumberFormat="1" applyBorder="1"/>
    <xf numFmtId="3" fontId="0" fillId="0" borderId="52" xfId="1" applyNumberFormat="1" applyFont="1" applyBorder="1" applyAlignment="1"/>
    <xf numFmtId="3" fontId="0" fillId="0" borderId="136" xfId="0" applyNumberFormat="1" applyBorder="1"/>
    <xf numFmtId="3" fontId="0" fillId="0" borderId="136" xfId="1" applyNumberFormat="1" applyFont="1" applyBorder="1" applyAlignment="1"/>
    <xf numFmtId="3" fontId="0" fillId="0" borderId="119" xfId="1" applyNumberFormat="1" applyFont="1" applyBorder="1" applyAlignment="1"/>
    <xf numFmtId="0" fontId="3" fillId="3" borderId="5" xfId="0" applyFont="1" applyFill="1" applyBorder="1" applyAlignment="1">
      <alignment horizontal="center" wrapText="1"/>
    </xf>
    <xf numFmtId="0" fontId="5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0" fillId="13" borderId="0" xfId="0" applyFill="1" applyAlignment="1">
      <alignment horizontal="right"/>
    </xf>
    <xf numFmtId="3" fontId="6" fillId="0" borderId="13" xfId="0" applyNumberFormat="1" applyFont="1" applyBorder="1" applyAlignment="1">
      <alignment horizontal="right" vertical="center"/>
    </xf>
    <xf numFmtId="0" fontId="21" fillId="0" borderId="141" xfId="0" applyFont="1" applyBorder="1" applyAlignment="1">
      <alignment horizontal="left" indent="1"/>
    </xf>
    <xf numFmtId="3" fontId="21" fillId="0" borderId="141" xfId="0" applyNumberFormat="1" applyFont="1" applyBorder="1" applyAlignment="1">
      <alignment horizontal="right" vertical="center"/>
    </xf>
    <xf numFmtId="164" fontId="21" fillId="0" borderId="141" xfId="1" applyNumberFormat="1" applyFont="1" applyBorder="1" applyAlignment="1">
      <alignment horizontal="right" vertical="center"/>
    </xf>
    <xf numFmtId="0" fontId="22" fillId="13" borderId="0" xfId="0" applyFont="1" applyFill="1" applyAlignment="1">
      <alignment horizontal="right"/>
    </xf>
    <xf numFmtId="3" fontId="0" fillId="0" borderId="0" xfId="0" applyNumberFormat="1"/>
    <xf numFmtId="3" fontId="0" fillId="0" borderId="31" xfId="0" applyNumberFormat="1" applyBorder="1" applyAlignment="1">
      <alignment horizontal="left" indent="3"/>
    </xf>
    <xf numFmtId="3" fontId="0" fillId="0" borderId="31" xfId="0" applyNumberFormat="1" applyBorder="1" applyAlignment="1">
      <alignment horizontal="right" vertical="center"/>
    </xf>
    <xf numFmtId="164" fontId="1" fillId="0" borderId="31" xfId="1" applyNumberFormat="1" applyFont="1" applyBorder="1" applyAlignment="1">
      <alignment horizontal="right" vertical="center"/>
    </xf>
    <xf numFmtId="164" fontId="0" fillId="0" borderId="31" xfId="1" applyNumberFormat="1" applyFont="1" applyBorder="1" applyAlignment="1">
      <alignment horizontal="right" vertical="center"/>
    </xf>
    <xf numFmtId="3" fontId="23" fillId="0" borderId="142" xfId="0" applyNumberFormat="1" applyFont="1" applyBorder="1" applyAlignment="1">
      <alignment horizontal="right"/>
    </xf>
    <xf numFmtId="3" fontId="24" fillId="0" borderId="143" xfId="0" applyNumberFormat="1" applyFont="1" applyBorder="1" applyAlignment="1">
      <alignment horizontal="right"/>
    </xf>
    <xf numFmtId="0" fontId="21" fillId="0" borderId="144" xfId="0" applyFont="1" applyBorder="1" applyAlignment="1">
      <alignment horizontal="left"/>
    </xf>
    <xf numFmtId="3" fontId="21" fillId="0" borderId="144" xfId="0" applyNumberFormat="1" applyFont="1" applyBorder="1" applyAlignment="1">
      <alignment horizontal="right" vertical="center"/>
    </xf>
    <xf numFmtId="164" fontId="21" fillId="0" borderId="144" xfId="1" applyNumberFormat="1" applyFont="1" applyBorder="1" applyAlignment="1">
      <alignment horizontal="right" vertical="center"/>
    </xf>
    <xf numFmtId="0" fontId="22" fillId="0" borderId="145" xfId="0" applyFont="1" applyBorder="1" applyAlignment="1">
      <alignment horizontal="left" indent="1"/>
    </xf>
    <xf numFmtId="3" fontId="22" fillId="0" borderId="145" xfId="0" applyNumberFormat="1" applyFont="1" applyBorder="1" applyAlignment="1">
      <alignment horizontal="right" vertical="center"/>
    </xf>
    <xf numFmtId="164" fontId="22" fillId="0" borderId="145" xfId="1" applyNumberFormat="1" applyFont="1" applyBorder="1" applyAlignment="1">
      <alignment horizontal="right" vertical="center"/>
    </xf>
    <xf numFmtId="3" fontId="0" fillId="0" borderId="18" xfId="0" applyNumberFormat="1" applyBorder="1" applyAlignment="1">
      <alignment horizontal="left" indent="3"/>
    </xf>
    <xf numFmtId="3" fontId="0" fillId="0" borderId="18" xfId="0" applyNumberFormat="1" applyBorder="1" applyAlignment="1">
      <alignment horizontal="right" vertical="center"/>
    </xf>
    <xf numFmtId="164" fontId="1" fillId="0" borderId="18" xfId="1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21" fillId="0" borderId="141" xfId="0" applyFont="1" applyBorder="1" applyAlignment="1">
      <alignment horizontal="left"/>
    </xf>
    <xf numFmtId="0" fontId="0" fillId="12" borderId="0" xfId="0" applyFill="1" applyAlignment="1">
      <alignment horizontal="center"/>
    </xf>
    <xf numFmtId="0" fontId="0" fillId="12" borderId="0" xfId="0" applyFill="1" applyAlignment="1">
      <alignment horizontal="right"/>
    </xf>
    <xf numFmtId="0" fontId="25" fillId="0" borderId="146" xfId="0" applyFont="1" applyBorder="1" applyAlignment="1">
      <alignment horizontal="left"/>
    </xf>
    <xf numFmtId="3" fontId="25" fillId="0" borderId="146" xfId="0" applyNumberFormat="1" applyFont="1" applyBorder="1" applyAlignment="1">
      <alignment horizontal="right" vertical="center"/>
    </xf>
    <xf numFmtId="164" fontId="25" fillId="0" borderId="146" xfId="1" applyNumberFormat="1" applyFont="1" applyBorder="1" applyAlignment="1">
      <alignment horizontal="right" vertical="center"/>
    </xf>
    <xf numFmtId="0" fontId="22" fillId="12" borderId="0" xfId="0" applyFont="1" applyFill="1" applyAlignment="1">
      <alignment horizontal="right"/>
    </xf>
    <xf numFmtId="0" fontId="25" fillId="0" borderId="147" xfId="0" applyFont="1" applyBorder="1" applyAlignment="1">
      <alignment horizontal="left"/>
    </xf>
    <xf numFmtId="3" fontId="25" fillId="0" borderId="147" xfId="0" applyNumberFormat="1" applyFont="1" applyBorder="1" applyAlignment="1">
      <alignment horizontal="right" vertical="center"/>
    </xf>
    <xf numFmtId="164" fontId="25" fillId="0" borderId="147" xfId="1" applyNumberFormat="1" applyFont="1" applyBorder="1" applyAlignment="1">
      <alignment horizontal="right" vertical="center"/>
    </xf>
    <xf numFmtId="0" fontId="26" fillId="0" borderId="148" xfId="0" applyFont="1" applyBorder="1" applyAlignment="1">
      <alignment horizontal="left" indent="1"/>
    </xf>
    <xf numFmtId="3" fontId="26" fillId="0" borderId="148" xfId="0" applyNumberFormat="1" applyFont="1" applyBorder="1" applyAlignment="1">
      <alignment horizontal="right" vertical="center"/>
    </xf>
    <xf numFmtId="164" fontId="26" fillId="0" borderId="148" xfId="1" applyNumberFormat="1" applyFont="1" applyBorder="1" applyAlignment="1">
      <alignment horizontal="right" vertical="center"/>
    </xf>
    <xf numFmtId="0" fontId="27" fillId="1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12" borderId="0" xfId="0" applyFill="1"/>
  </cellXfs>
  <cellStyles count="2"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B952447E-BA3A-46F4-92F3-76E0D0DD72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38100</xdr:rowOff>
    </xdr:from>
    <xdr:to>
      <xdr:col>0</xdr:col>
      <xdr:colOff>1693334</xdr:colOff>
      <xdr:row>0</xdr:row>
      <xdr:rowOff>516043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FD70C6-BF60-4C5B-AB03-EB44B77DA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38100"/>
          <a:ext cx="1636183" cy="477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57150</xdr:rowOff>
    </xdr:from>
    <xdr:ext cx="2133600" cy="582209"/>
    <xdr:pic>
      <xdr:nvPicPr>
        <xdr:cNvPr id="2" name="Imagen 1">
          <a:extLst>
            <a:ext uri="{FF2B5EF4-FFF2-40B4-BE49-F238E27FC236}">
              <a16:creationId xmlns:a16="http://schemas.microsoft.com/office/drawing/2014/main" id="{53946D79-D2AC-4E11-BDDC-EA9655DB9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57150"/>
          <a:ext cx="2133600" cy="5822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698E1-B6EC-4272-9ED3-750F563656F7}">
  <dimension ref="A1:T381"/>
  <sheetViews>
    <sheetView tabSelected="1"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baseColWidth="10" defaultRowHeight="15" x14ac:dyDescent="0.25"/>
  <cols>
    <col min="1" max="1" width="31.7109375" customWidth="1"/>
    <col min="2" max="3" width="13.140625" customWidth="1"/>
    <col min="4" max="5" width="13.85546875" customWidth="1"/>
    <col min="6" max="7" width="10.42578125" customWidth="1"/>
    <col min="8" max="8" width="12.7109375" customWidth="1"/>
    <col min="9" max="9" width="13.85546875" customWidth="1"/>
    <col min="10" max="10" width="11" customWidth="1"/>
    <col min="11" max="11" width="2.7109375" customWidth="1"/>
    <col min="12" max="15" width="14.28515625" customWidth="1"/>
    <col min="16" max="17" width="10.5703125" customWidth="1"/>
    <col min="18" max="18" width="15.85546875" customWidth="1"/>
    <col min="19" max="19" width="15.28515625" customWidth="1"/>
    <col min="20" max="20" width="9.5703125" customWidth="1"/>
  </cols>
  <sheetData>
    <row r="1" spans="1:20" ht="46.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1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46.3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21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</row>
    <row r="5" spans="1:20" x14ac:dyDescent="0.25">
      <c r="A5" s="10"/>
      <c r="B5" s="11" t="s">
        <v>119</v>
      </c>
      <c r="C5" s="12"/>
      <c r="D5" s="12"/>
      <c r="E5" s="12"/>
      <c r="F5" s="12"/>
      <c r="G5" s="12"/>
      <c r="H5" s="12"/>
      <c r="I5" s="12"/>
      <c r="J5" s="13"/>
      <c r="K5" s="14"/>
      <c r="L5" s="11" t="str">
        <f>CONCATENATE("acumulado ",B5)</f>
        <v>acumulado septiembre</v>
      </c>
      <c r="M5" s="12"/>
      <c r="N5" s="12"/>
      <c r="O5" s="12"/>
      <c r="P5" s="12"/>
      <c r="Q5" s="12"/>
      <c r="R5" s="12"/>
      <c r="S5" s="12"/>
      <c r="T5" s="13"/>
    </row>
    <row r="6" spans="1:20" x14ac:dyDescent="0.25">
      <c r="A6" s="15"/>
      <c r="B6" s="16">
        <v>2022</v>
      </c>
      <c r="C6" s="16">
        <v>2023</v>
      </c>
      <c r="D6" s="16">
        <v>2024</v>
      </c>
      <c r="E6" s="16">
        <v>2025</v>
      </c>
      <c r="F6" s="16" t="str">
        <f>CONCATENATE("var ",RIGHT(E6,2),"/",RIGHT(D6,2))</f>
        <v>var 25/24</v>
      </c>
      <c r="G6" s="16" t="str">
        <f>CONCATENATE("var ",RIGHT(D6,2),"/",RIGHT(C6,2))</f>
        <v>var 24/23</v>
      </c>
      <c r="H6" s="16" t="str">
        <f>CONCATENATE("dif ",RIGHT(E6,2),"-",RIGHT(D6,2))</f>
        <v>dif 25-24</v>
      </c>
      <c r="I6" s="16" t="str">
        <f>CONCATENATE("dif ",RIGHT(D6,2),"-",RIGHT(C6,2))</f>
        <v>dif 24-23</v>
      </c>
      <c r="J6" s="16" t="str">
        <f>CONCATENATE("cuota ",RIGHT(E6,2))</f>
        <v>cuota 25</v>
      </c>
      <c r="K6" s="17"/>
      <c r="L6" s="16">
        <v>2022</v>
      </c>
      <c r="M6" s="16">
        <v>2023</v>
      </c>
      <c r="N6" s="16">
        <v>2024</v>
      </c>
      <c r="O6" s="16">
        <v>2025</v>
      </c>
      <c r="P6" s="16" t="str">
        <f>CONCATENATE("var ",RIGHT(O6,2),"/",RIGHT(N6,2))</f>
        <v>var 25/24</v>
      </c>
      <c r="Q6" s="16" t="str">
        <f>CONCATENATE("var ",RIGHT(N6,2),"/",RIGHT(M6,2))</f>
        <v>var 24/23</v>
      </c>
      <c r="R6" s="16" t="str">
        <f>CONCATENATE("dif ",RIGHT(O6,2),"-",RIGHT(N6,2))</f>
        <v>dif 25-24</v>
      </c>
      <c r="S6" s="16" t="str">
        <f>CONCATENATE("dif ",RIGHT(N6,2),"-",RIGHT(M6,2))</f>
        <v>dif 24-23</v>
      </c>
      <c r="T6" s="16" t="str">
        <f>CONCATENATE("cuota ",RIGHT(O6,2))</f>
        <v>cuota 25</v>
      </c>
    </row>
    <row r="7" spans="1:20" x14ac:dyDescent="0.25">
      <c r="A7" s="18" t="s">
        <v>4</v>
      </c>
      <c r="B7" s="19">
        <v>390968</v>
      </c>
      <c r="C7" s="19">
        <v>423998</v>
      </c>
      <c r="D7" s="19">
        <v>434954</v>
      </c>
      <c r="E7" s="19">
        <v>435535</v>
      </c>
      <c r="F7" s="20">
        <f>E7/D7-1</f>
        <v>1.3357734381107544E-3</v>
      </c>
      <c r="G7" s="20">
        <f>D7/C7-1</f>
        <v>2.5839744527096808E-2</v>
      </c>
      <c r="H7" s="19">
        <f>E7-D7</f>
        <v>581</v>
      </c>
      <c r="I7" s="19">
        <f>D7-C7</f>
        <v>10956</v>
      </c>
      <c r="J7" s="20">
        <f t="shared" ref="J7:J18" si="0">E7/$E$7</f>
        <v>1</v>
      </c>
      <c r="K7" s="21"/>
      <c r="L7" s="19">
        <v>3492085</v>
      </c>
      <c r="M7" s="19">
        <v>3849133</v>
      </c>
      <c r="N7" s="19">
        <v>4095618</v>
      </c>
      <c r="O7" s="19">
        <v>4071791</v>
      </c>
      <c r="P7" s="20">
        <f>O7/N7-1</f>
        <v>-5.8176812388264221E-3</v>
      </c>
      <c r="Q7" s="20">
        <f>N7/M7-1</f>
        <v>6.4036498608907477E-2</v>
      </c>
      <c r="R7" s="19">
        <f>O7-N7</f>
        <v>-23827</v>
      </c>
      <c r="S7" s="19">
        <f>N7-M7</f>
        <v>246485</v>
      </c>
      <c r="T7" s="20">
        <f t="shared" ref="T7:T18" si="1">O7/$O$7</f>
        <v>1</v>
      </c>
    </row>
    <row r="8" spans="1:20" x14ac:dyDescent="0.25">
      <c r="A8" s="22" t="s">
        <v>5</v>
      </c>
      <c r="B8" s="23">
        <v>311856</v>
      </c>
      <c r="C8" s="23">
        <v>334033</v>
      </c>
      <c r="D8" s="23">
        <v>340570</v>
      </c>
      <c r="E8" s="23">
        <v>333006</v>
      </c>
      <c r="F8" s="24">
        <f t="shared" ref="F8:F18" si="2">E8/D8-1</f>
        <v>-2.2209824705640591E-2</v>
      </c>
      <c r="G8" s="24">
        <f t="shared" ref="G8:G18" si="3">D8/C8-1</f>
        <v>1.9569922732185052E-2</v>
      </c>
      <c r="H8" s="23">
        <f t="shared" ref="H8:H18" si="4">E8-D8</f>
        <v>-7564</v>
      </c>
      <c r="I8" s="23">
        <f t="shared" ref="I8:I18" si="5">D8-C8</f>
        <v>6537</v>
      </c>
      <c r="J8" s="24">
        <f t="shared" si="0"/>
        <v>0.76459067583546669</v>
      </c>
      <c r="K8" s="25"/>
      <c r="L8" s="23">
        <v>2770259</v>
      </c>
      <c r="M8" s="23">
        <v>3031978</v>
      </c>
      <c r="N8" s="23">
        <v>3198024</v>
      </c>
      <c r="O8" s="23">
        <v>3129351</v>
      </c>
      <c r="P8" s="24">
        <f t="shared" ref="P8:P18" si="6">O8/N8-1</f>
        <v>-2.147357243097614E-2</v>
      </c>
      <c r="Q8" s="24">
        <f t="shared" ref="Q8:Q18" si="7">N8/M8-1</f>
        <v>5.4764909244064519E-2</v>
      </c>
      <c r="R8" s="23">
        <f t="shared" ref="R8:R18" si="8">O8-N8</f>
        <v>-68673</v>
      </c>
      <c r="S8" s="23">
        <f t="shared" ref="S8:S18" si="9">N8-M8</f>
        <v>166046</v>
      </c>
      <c r="T8" s="24">
        <f t="shared" si="1"/>
        <v>0.76854411240655529</v>
      </c>
    </row>
    <row r="9" spans="1:20" x14ac:dyDescent="0.25">
      <c r="A9" s="26" t="s">
        <v>6</v>
      </c>
      <c r="B9" s="27">
        <v>61301</v>
      </c>
      <c r="C9" s="27">
        <v>68356</v>
      </c>
      <c r="D9" s="27">
        <v>64459</v>
      </c>
      <c r="E9" s="27">
        <v>60185</v>
      </c>
      <c r="F9" s="28">
        <f t="shared" si="2"/>
        <v>-6.6305713709489789E-2</v>
      </c>
      <c r="G9" s="28">
        <f t="shared" si="3"/>
        <v>-5.7010357539937995E-2</v>
      </c>
      <c r="H9" s="27">
        <f t="shared" si="4"/>
        <v>-4274</v>
      </c>
      <c r="I9" s="27">
        <f t="shared" si="5"/>
        <v>-3897</v>
      </c>
      <c r="J9" s="28">
        <f t="shared" si="0"/>
        <v>0.13818636848932922</v>
      </c>
      <c r="K9" s="29"/>
      <c r="L9" s="27">
        <v>576542</v>
      </c>
      <c r="M9" s="27">
        <v>565697</v>
      </c>
      <c r="N9" s="27">
        <v>616867</v>
      </c>
      <c r="O9" s="27">
        <v>587220</v>
      </c>
      <c r="P9" s="28">
        <f t="shared" si="6"/>
        <v>-4.806060301491244E-2</v>
      </c>
      <c r="Q9" s="28">
        <f t="shared" si="7"/>
        <v>9.0454784098201069E-2</v>
      </c>
      <c r="R9" s="27">
        <f t="shared" si="8"/>
        <v>-29647</v>
      </c>
      <c r="S9" s="27">
        <f t="shared" si="9"/>
        <v>51170</v>
      </c>
      <c r="T9" s="28">
        <f t="shared" si="1"/>
        <v>0.14421663587350136</v>
      </c>
    </row>
    <row r="10" spans="1:20" x14ac:dyDescent="0.25">
      <c r="A10" s="30" t="s">
        <v>7</v>
      </c>
      <c r="B10" s="31">
        <v>194764</v>
      </c>
      <c r="C10" s="31">
        <v>209327</v>
      </c>
      <c r="D10" s="31">
        <v>216700</v>
      </c>
      <c r="E10" s="31">
        <v>211618</v>
      </c>
      <c r="F10" s="32">
        <f t="shared" si="2"/>
        <v>-2.3451776649746181E-2</v>
      </c>
      <c r="G10" s="32">
        <f t="shared" si="3"/>
        <v>3.5222403225575238E-2</v>
      </c>
      <c r="H10" s="31">
        <f t="shared" si="4"/>
        <v>-5082</v>
      </c>
      <c r="I10" s="31">
        <f t="shared" si="5"/>
        <v>7373</v>
      </c>
      <c r="J10" s="32">
        <f t="shared" si="0"/>
        <v>0.4858805836499937</v>
      </c>
      <c r="K10" s="29"/>
      <c r="L10" s="31">
        <v>1703228</v>
      </c>
      <c r="M10" s="31">
        <v>1922168</v>
      </c>
      <c r="N10" s="31">
        <v>2017745</v>
      </c>
      <c r="O10" s="31">
        <v>1978893</v>
      </c>
      <c r="P10" s="32">
        <f>O10/N10-1</f>
        <v>-1.9255158605274714E-2</v>
      </c>
      <c r="Q10" s="32">
        <f t="shared" si="7"/>
        <v>4.972354133457646E-2</v>
      </c>
      <c r="R10" s="31">
        <f>O10-N10</f>
        <v>-38852</v>
      </c>
      <c r="S10" s="31">
        <f t="shared" si="9"/>
        <v>95577</v>
      </c>
      <c r="T10" s="32">
        <f t="shared" si="1"/>
        <v>0.48600063215425349</v>
      </c>
    </row>
    <row r="11" spans="1:20" x14ac:dyDescent="0.25">
      <c r="A11" s="30" t="s">
        <v>8</v>
      </c>
      <c r="B11" s="31">
        <v>43723</v>
      </c>
      <c r="C11" s="31">
        <v>45549</v>
      </c>
      <c r="D11" s="31">
        <v>47273</v>
      </c>
      <c r="E11" s="31">
        <v>48268</v>
      </c>
      <c r="F11" s="32">
        <f t="shared" si="2"/>
        <v>2.1047955492564441E-2</v>
      </c>
      <c r="G11" s="32">
        <f t="shared" si="3"/>
        <v>3.7849349052668568E-2</v>
      </c>
      <c r="H11" s="31">
        <f t="shared" si="4"/>
        <v>995</v>
      </c>
      <c r="I11" s="31">
        <f t="shared" si="5"/>
        <v>1724</v>
      </c>
      <c r="J11" s="32">
        <f t="shared" si="0"/>
        <v>0.1108246179985535</v>
      </c>
      <c r="K11" s="29"/>
      <c r="L11" s="31">
        <v>401972</v>
      </c>
      <c r="M11" s="31">
        <v>438950</v>
      </c>
      <c r="N11" s="31">
        <v>451053</v>
      </c>
      <c r="O11" s="31">
        <v>437063</v>
      </c>
      <c r="P11" s="32">
        <f t="shared" si="6"/>
        <v>-3.1016310721799889E-2</v>
      </c>
      <c r="Q11" s="32">
        <f t="shared" si="7"/>
        <v>2.75726164711243E-2</v>
      </c>
      <c r="R11" s="31">
        <f t="shared" si="8"/>
        <v>-13990</v>
      </c>
      <c r="S11" s="31">
        <f t="shared" si="9"/>
        <v>12103</v>
      </c>
      <c r="T11" s="32">
        <f t="shared" si="1"/>
        <v>0.10733925194097634</v>
      </c>
    </row>
    <row r="12" spans="1:20" x14ac:dyDescent="0.25">
      <c r="A12" s="30" t="s">
        <v>9</v>
      </c>
      <c r="B12" s="31">
        <v>8593</v>
      </c>
      <c r="C12" s="31">
        <v>7633</v>
      </c>
      <c r="D12" s="31">
        <v>9628</v>
      </c>
      <c r="E12" s="31">
        <v>9142</v>
      </c>
      <c r="F12" s="32">
        <f>E12/D12-1</f>
        <v>-5.047777316161195E-2</v>
      </c>
      <c r="G12" s="32">
        <f t="shared" si="3"/>
        <v>0.26136512511463383</v>
      </c>
      <c r="H12" s="31">
        <f t="shared" si="4"/>
        <v>-486</v>
      </c>
      <c r="I12" s="31">
        <f t="shared" si="5"/>
        <v>1995</v>
      </c>
      <c r="J12" s="32">
        <f t="shared" si="0"/>
        <v>2.0990276326816444E-2</v>
      </c>
      <c r="K12" s="29"/>
      <c r="L12" s="31">
        <v>64877</v>
      </c>
      <c r="M12" s="31">
        <v>76454</v>
      </c>
      <c r="N12" s="31">
        <v>83705</v>
      </c>
      <c r="O12" s="31">
        <v>89639</v>
      </c>
      <c r="P12" s="32">
        <f t="shared" si="6"/>
        <v>7.0891822471775834E-2</v>
      </c>
      <c r="Q12" s="32">
        <f t="shared" si="7"/>
        <v>9.4841342506605253E-2</v>
      </c>
      <c r="R12" s="31">
        <f t="shared" si="8"/>
        <v>5934</v>
      </c>
      <c r="S12" s="31">
        <f t="shared" si="9"/>
        <v>7251</v>
      </c>
      <c r="T12" s="32">
        <f t="shared" si="1"/>
        <v>2.2014636802330963E-2</v>
      </c>
    </row>
    <row r="13" spans="1:20" x14ac:dyDescent="0.25">
      <c r="A13" s="33" t="s">
        <v>10</v>
      </c>
      <c r="B13" s="34">
        <v>3475</v>
      </c>
      <c r="C13" s="34">
        <v>3168</v>
      </c>
      <c r="D13" s="34">
        <v>2510</v>
      </c>
      <c r="E13" s="34">
        <v>3793</v>
      </c>
      <c r="F13" s="35">
        <f t="shared" si="2"/>
        <v>0.51115537848605586</v>
      </c>
      <c r="G13" s="35">
        <f t="shared" si="3"/>
        <v>-0.20770202020202022</v>
      </c>
      <c r="H13" s="34">
        <f t="shared" si="4"/>
        <v>1283</v>
      </c>
      <c r="I13" s="34">
        <f t="shared" si="5"/>
        <v>-658</v>
      </c>
      <c r="J13" s="35">
        <f t="shared" si="0"/>
        <v>8.7088293707738764E-3</v>
      </c>
      <c r="K13" s="29"/>
      <c r="L13" s="34">
        <v>23640</v>
      </c>
      <c r="M13" s="34">
        <v>28709</v>
      </c>
      <c r="N13" s="34">
        <v>28654</v>
      </c>
      <c r="O13" s="34">
        <v>36536</v>
      </c>
      <c r="P13" s="35">
        <f t="shared" si="6"/>
        <v>0.27507503315418447</v>
      </c>
      <c r="Q13" s="35">
        <f t="shared" si="7"/>
        <v>-1.9157755407711585E-3</v>
      </c>
      <c r="R13" s="34">
        <f t="shared" si="8"/>
        <v>7882</v>
      </c>
      <c r="S13" s="34">
        <f t="shared" si="9"/>
        <v>-55</v>
      </c>
      <c r="T13" s="35">
        <f t="shared" si="1"/>
        <v>8.9729556354930795E-3</v>
      </c>
    </row>
    <row r="14" spans="1:20" x14ac:dyDescent="0.25">
      <c r="A14" s="22" t="s">
        <v>11</v>
      </c>
      <c r="B14" s="23">
        <v>79112</v>
      </c>
      <c r="C14" s="23">
        <v>89965</v>
      </c>
      <c r="D14" s="23">
        <v>94384</v>
      </c>
      <c r="E14" s="23">
        <v>102529</v>
      </c>
      <c r="F14" s="24">
        <f t="shared" si="2"/>
        <v>8.6296406170537354E-2</v>
      </c>
      <c r="G14" s="24">
        <f t="shared" si="3"/>
        <v>4.9119101872950655E-2</v>
      </c>
      <c r="H14" s="23">
        <f t="shared" si="4"/>
        <v>8145</v>
      </c>
      <c r="I14" s="23">
        <f t="shared" si="5"/>
        <v>4419</v>
      </c>
      <c r="J14" s="24">
        <f t="shared" si="0"/>
        <v>0.23540932416453328</v>
      </c>
      <c r="K14" s="25"/>
      <c r="L14" s="23">
        <v>721826</v>
      </c>
      <c r="M14" s="23">
        <v>817155</v>
      </c>
      <c r="N14" s="23">
        <v>897594</v>
      </c>
      <c r="O14" s="23">
        <v>942440</v>
      </c>
      <c r="P14" s="24">
        <f t="shared" si="6"/>
        <v>4.9962455185752042E-2</v>
      </c>
      <c r="Q14" s="24">
        <f t="shared" si="7"/>
        <v>9.8437872863777365E-2</v>
      </c>
      <c r="R14" s="23">
        <f t="shared" si="8"/>
        <v>44846</v>
      </c>
      <c r="S14" s="23">
        <f t="shared" si="9"/>
        <v>80439</v>
      </c>
      <c r="T14" s="24">
        <f t="shared" si="1"/>
        <v>0.23145588759344476</v>
      </c>
    </row>
    <row r="15" spans="1:20" x14ac:dyDescent="0.25">
      <c r="A15" s="36" t="s">
        <v>12</v>
      </c>
      <c r="B15" s="27">
        <v>6074</v>
      </c>
      <c r="C15" s="27">
        <v>5209</v>
      </c>
      <c r="D15" s="27">
        <v>8041</v>
      </c>
      <c r="E15" s="27">
        <v>9077</v>
      </c>
      <c r="F15" s="28">
        <f t="shared" si="2"/>
        <v>0.12883969655515481</v>
      </c>
      <c r="G15" s="28">
        <f t="shared" si="3"/>
        <v>0.54367440967556147</v>
      </c>
      <c r="H15" s="27">
        <f t="shared" si="4"/>
        <v>1036</v>
      </c>
      <c r="I15" s="27">
        <f t="shared" si="5"/>
        <v>2832</v>
      </c>
      <c r="J15" s="28">
        <f t="shared" si="0"/>
        <v>2.0841034589642624E-2</v>
      </c>
      <c r="K15" s="29"/>
      <c r="L15" s="27">
        <v>57928</v>
      </c>
      <c r="M15" s="27">
        <v>56245</v>
      </c>
      <c r="N15" s="27">
        <v>82106</v>
      </c>
      <c r="O15" s="27">
        <v>81484</v>
      </c>
      <c r="P15" s="28">
        <f t="shared" si="6"/>
        <v>-7.575573039729111E-3</v>
      </c>
      <c r="Q15" s="28">
        <f t="shared" si="7"/>
        <v>0.45979198150946754</v>
      </c>
      <c r="R15" s="27">
        <f t="shared" si="8"/>
        <v>-622</v>
      </c>
      <c r="S15" s="27">
        <f t="shared" si="9"/>
        <v>25861</v>
      </c>
      <c r="T15" s="28">
        <f t="shared" si="1"/>
        <v>2.0011832630898785E-2</v>
      </c>
    </row>
    <row r="16" spans="1:20" x14ac:dyDescent="0.25">
      <c r="A16" s="37" t="s">
        <v>8</v>
      </c>
      <c r="B16" s="31">
        <v>46059</v>
      </c>
      <c r="C16" s="31">
        <v>54069</v>
      </c>
      <c r="D16" s="31">
        <v>56126</v>
      </c>
      <c r="E16" s="31">
        <v>63784</v>
      </c>
      <c r="F16" s="32">
        <f t="shared" si="2"/>
        <v>0.13644300324270398</v>
      </c>
      <c r="G16" s="32">
        <f t="shared" si="3"/>
        <v>3.8043980839297831E-2</v>
      </c>
      <c r="H16" s="31">
        <f t="shared" si="4"/>
        <v>7658</v>
      </c>
      <c r="I16" s="31">
        <f t="shared" si="5"/>
        <v>2057</v>
      </c>
      <c r="J16" s="32">
        <f t="shared" si="0"/>
        <v>0.14644976867530737</v>
      </c>
      <c r="K16" s="29"/>
      <c r="L16" s="31">
        <v>426801</v>
      </c>
      <c r="M16" s="31">
        <v>474601</v>
      </c>
      <c r="N16" s="31">
        <v>516196</v>
      </c>
      <c r="O16" s="31">
        <v>562702</v>
      </c>
      <c r="P16" s="32">
        <f t="shared" si="6"/>
        <v>9.0093685344326602E-2</v>
      </c>
      <c r="Q16" s="32">
        <f t="shared" si="7"/>
        <v>8.7642040366539442E-2</v>
      </c>
      <c r="R16" s="31">
        <f t="shared" si="8"/>
        <v>46506</v>
      </c>
      <c r="S16" s="31">
        <f t="shared" si="9"/>
        <v>41595</v>
      </c>
      <c r="T16" s="32">
        <f t="shared" si="1"/>
        <v>0.13819520697403181</v>
      </c>
    </row>
    <row r="17" spans="1:20" x14ac:dyDescent="0.25">
      <c r="A17" s="37" t="s">
        <v>9</v>
      </c>
      <c r="B17" s="31">
        <v>19836</v>
      </c>
      <c r="C17" s="31">
        <v>22913</v>
      </c>
      <c r="D17" s="31">
        <v>21010</v>
      </c>
      <c r="E17" s="31">
        <v>20059</v>
      </c>
      <c r="F17" s="32">
        <f t="shared" si="2"/>
        <v>-4.5264159923845804E-2</v>
      </c>
      <c r="G17" s="32">
        <f t="shared" si="3"/>
        <v>-8.3053288526164226E-2</v>
      </c>
      <c r="H17" s="31">
        <f t="shared" si="4"/>
        <v>-951</v>
      </c>
      <c r="I17" s="31">
        <f t="shared" si="5"/>
        <v>-1903</v>
      </c>
      <c r="J17" s="32">
        <f t="shared" si="0"/>
        <v>4.6056000091841069E-2</v>
      </c>
      <c r="K17" s="29"/>
      <c r="L17" s="31">
        <v>171483</v>
      </c>
      <c r="M17" s="31">
        <v>209272</v>
      </c>
      <c r="N17" s="31">
        <v>213733</v>
      </c>
      <c r="O17" s="31">
        <v>207042</v>
      </c>
      <c r="P17" s="32">
        <f t="shared" si="6"/>
        <v>-3.1305413763901724E-2</v>
      </c>
      <c r="Q17" s="32">
        <f t="shared" si="7"/>
        <v>2.1316755227646311E-2</v>
      </c>
      <c r="R17" s="31">
        <f t="shared" si="8"/>
        <v>-6691</v>
      </c>
      <c r="S17" s="31">
        <f t="shared" si="9"/>
        <v>4461</v>
      </c>
      <c r="T17" s="32">
        <f t="shared" si="1"/>
        <v>5.0847894697935138E-2</v>
      </c>
    </row>
    <row r="18" spans="1:20" x14ac:dyDescent="0.25">
      <c r="A18" s="38" t="s">
        <v>10</v>
      </c>
      <c r="B18" s="39">
        <v>7143</v>
      </c>
      <c r="C18" s="39">
        <v>7774</v>
      </c>
      <c r="D18" s="39">
        <v>9207</v>
      </c>
      <c r="E18" s="39">
        <v>9609</v>
      </c>
      <c r="F18" s="40">
        <f t="shared" si="2"/>
        <v>4.3662430759205062E-2</v>
      </c>
      <c r="G18" s="40">
        <f t="shared" si="3"/>
        <v>0.18433239001800872</v>
      </c>
      <c r="H18" s="39">
        <f t="shared" si="4"/>
        <v>402</v>
      </c>
      <c r="I18" s="39">
        <f t="shared" si="5"/>
        <v>1433</v>
      </c>
      <c r="J18" s="40">
        <f t="shared" si="0"/>
        <v>2.2062520807742202E-2</v>
      </c>
      <c r="K18" s="41"/>
      <c r="L18" s="39">
        <v>65614</v>
      </c>
      <c r="M18" s="39">
        <v>77037</v>
      </c>
      <c r="N18" s="39">
        <v>85559</v>
      </c>
      <c r="O18" s="39">
        <v>91212</v>
      </c>
      <c r="P18" s="40">
        <f t="shared" si="6"/>
        <v>6.6071365957993899E-2</v>
      </c>
      <c r="Q18" s="40">
        <f t="shared" si="7"/>
        <v>0.11062216856835017</v>
      </c>
      <c r="R18" s="39">
        <f t="shared" si="8"/>
        <v>5653</v>
      </c>
      <c r="S18" s="39">
        <f t="shared" si="9"/>
        <v>8522</v>
      </c>
      <c r="T18" s="40">
        <f t="shared" si="1"/>
        <v>2.240095329057901E-2</v>
      </c>
    </row>
    <row r="19" spans="1:20" x14ac:dyDescent="0.25">
      <c r="A19" s="42" t="s">
        <v>13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4"/>
    </row>
    <row r="20" spans="1:20" ht="21" x14ac:dyDescent="0.35">
      <c r="A20" s="45" t="s">
        <v>14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7"/>
    </row>
    <row r="21" spans="1:20" x14ac:dyDescent="0.25">
      <c r="A21" s="10"/>
      <c r="B21" s="11" t="s">
        <v>119</v>
      </c>
      <c r="C21" s="12"/>
      <c r="D21" s="12"/>
      <c r="E21" s="12"/>
      <c r="F21" s="12"/>
      <c r="G21" s="12"/>
      <c r="H21" s="12"/>
      <c r="I21" s="12"/>
      <c r="J21" s="13"/>
      <c r="K21" s="14"/>
      <c r="L21" s="11" t="str">
        <f>L$5</f>
        <v>acumulado septiembre</v>
      </c>
      <c r="M21" s="12"/>
      <c r="N21" s="12"/>
      <c r="O21" s="12"/>
      <c r="P21" s="12"/>
      <c r="Q21" s="12"/>
      <c r="R21" s="12"/>
      <c r="S21" s="12"/>
      <c r="T21" s="13"/>
    </row>
    <row r="22" spans="1:20" x14ac:dyDescent="0.25">
      <c r="A22" s="15"/>
      <c r="B22" s="16">
        <f>B$6</f>
        <v>2022</v>
      </c>
      <c r="C22" s="16">
        <f>C$6</f>
        <v>2023</v>
      </c>
      <c r="D22" s="16">
        <f>D$6</f>
        <v>2024</v>
      </c>
      <c r="E22" s="16">
        <f>E$6</f>
        <v>2025</v>
      </c>
      <c r="F22" s="16" t="str">
        <f>CONCATENATE("var ",RIGHT(E22,2),"/",RIGHT(D22,2))</f>
        <v>var 25/24</v>
      </c>
      <c r="G22" s="16" t="str">
        <f>CONCATENATE("var ",RIGHT(D22,2),"/",RIGHT(C22,2))</f>
        <v>var 24/23</v>
      </c>
      <c r="H22" s="16" t="str">
        <f>CONCATENATE("dif ",RIGHT(E22,2),"-",RIGHT(D22,2))</f>
        <v>dif 25-24</v>
      </c>
      <c r="I22" s="16" t="str">
        <f>CONCATENATE("dif ",RIGHT(D22,2),"-",RIGHT(C22,2))</f>
        <v>dif 24-23</v>
      </c>
      <c r="J22" s="16" t="str">
        <f>CONCATENATE("cuota ",RIGHT(E22,2))</f>
        <v>cuota 25</v>
      </c>
      <c r="K22" s="17"/>
      <c r="L22" s="16">
        <f>L$6</f>
        <v>2022</v>
      </c>
      <c r="M22" s="16">
        <f>M$6</f>
        <v>2023</v>
      </c>
      <c r="N22" s="16">
        <f>N$6</f>
        <v>2024</v>
      </c>
      <c r="O22" s="16">
        <f>O$6</f>
        <v>2025</v>
      </c>
      <c r="P22" s="16" t="str">
        <f>CONCATENATE("var ",RIGHT(O22,2),"/",RIGHT(N22,2))</f>
        <v>var 25/24</v>
      </c>
      <c r="Q22" s="16" t="str">
        <f>CONCATENATE("var ",RIGHT(N22,2),"/",RIGHT(M22,2))</f>
        <v>var 24/23</v>
      </c>
      <c r="R22" s="16" t="str">
        <f>CONCATENATE("dif ",RIGHT(O22,2),"-",RIGHT(N22,2))</f>
        <v>dif 25-24</v>
      </c>
      <c r="S22" s="16" t="str">
        <f>CONCATENATE("dif ",RIGHT(N22,2),"-",RIGHT(M22,2))</f>
        <v>dif 24-23</v>
      </c>
      <c r="T22" s="16" t="str">
        <f>CONCATENATE("cuota ",RIGHT(O22,2))</f>
        <v>cuota 25</v>
      </c>
    </row>
    <row r="23" spans="1:20" x14ac:dyDescent="0.25">
      <c r="A23" s="18" t="s">
        <v>15</v>
      </c>
      <c r="B23" s="19">
        <v>390968</v>
      </c>
      <c r="C23" s="19">
        <v>423998</v>
      </c>
      <c r="D23" s="19">
        <v>434954</v>
      </c>
      <c r="E23" s="19">
        <v>435535</v>
      </c>
      <c r="F23" s="20">
        <f>E23/D23-1</f>
        <v>1.3357734381107544E-3</v>
      </c>
      <c r="G23" s="20">
        <f t="shared" ref="G23:G54" si="10">D23/C23-1</f>
        <v>2.5839744527096808E-2</v>
      </c>
      <c r="H23" s="19">
        <f>E23-D23</f>
        <v>581</v>
      </c>
      <c r="I23" s="19">
        <f t="shared" ref="I23:I54" si="11">D23-C23</f>
        <v>10956</v>
      </c>
      <c r="J23" s="20">
        <f t="shared" ref="J23:J54" si="12">E23/$E$23</f>
        <v>1</v>
      </c>
      <c r="K23" s="21"/>
      <c r="L23" s="19">
        <v>3492085</v>
      </c>
      <c r="M23" s="19">
        <v>3849133</v>
      </c>
      <c r="N23" s="19">
        <v>4095618</v>
      </c>
      <c r="O23" s="19">
        <v>4071791</v>
      </c>
      <c r="P23" s="20">
        <f>O23/N23-1</f>
        <v>-5.8176812388264221E-3</v>
      </c>
      <c r="Q23" s="20">
        <f t="shared" ref="Q23:Q54" si="13">N23/M23-1</f>
        <v>6.4036498608907477E-2</v>
      </c>
      <c r="R23" s="19">
        <f>O23-N23</f>
        <v>-23827</v>
      </c>
      <c r="S23" s="19">
        <f t="shared" ref="S23:S54" si="14">N23-M23</f>
        <v>246485</v>
      </c>
      <c r="T23" s="20">
        <f t="shared" ref="T23:T54" si="15">O23/$O$23</f>
        <v>1</v>
      </c>
    </row>
    <row r="24" spans="1:20" x14ac:dyDescent="0.25">
      <c r="A24" s="22" t="s">
        <v>16</v>
      </c>
      <c r="B24" s="23">
        <v>96096</v>
      </c>
      <c r="C24" s="23">
        <v>102289</v>
      </c>
      <c r="D24" s="23">
        <v>101390</v>
      </c>
      <c r="E24" s="23">
        <v>104319</v>
      </c>
      <c r="F24" s="24">
        <f t="shared" ref="F24:F54" si="16">E24/D24-1</f>
        <v>2.8888450537528421E-2</v>
      </c>
      <c r="G24" s="24">
        <f t="shared" si="10"/>
        <v>-8.7888238226984106E-3</v>
      </c>
      <c r="H24" s="23">
        <f t="shared" ref="H24:H54" si="17">E24-D24</f>
        <v>2929</v>
      </c>
      <c r="I24" s="23">
        <f t="shared" si="11"/>
        <v>-899</v>
      </c>
      <c r="J24" s="24">
        <f t="shared" si="12"/>
        <v>0.23951921200362772</v>
      </c>
      <c r="K24" s="48"/>
      <c r="L24" s="23">
        <v>802083</v>
      </c>
      <c r="M24" s="23">
        <v>830806</v>
      </c>
      <c r="N24" s="23">
        <v>834904</v>
      </c>
      <c r="O24" s="23">
        <v>845159</v>
      </c>
      <c r="P24" s="24">
        <f t="shared" ref="P24:P54" si="18">O24/N24-1</f>
        <v>1.2282849285666364E-2</v>
      </c>
      <c r="Q24" s="24">
        <f t="shared" si="13"/>
        <v>4.9325594663496286E-3</v>
      </c>
      <c r="R24" s="23">
        <f t="shared" ref="R24:R54" si="19">O24-N24</f>
        <v>10255</v>
      </c>
      <c r="S24" s="23">
        <f t="shared" si="14"/>
        <v>4098</v>
      </c>
      <c r="T24" s="24">
        <f t="shared" si="15"/>
        <v>0.20756443540446942</v>
      </c>
    </row>
    <row r="25" spans="1:20" x14ac:dyDescent="0.25">
      <c r="A25" s="49" t="s">
        <v>17</v>
      </c>
      <c r="B25" s="27">
        <v>37641</v>
      </c>
      <c r="C25" s="27">
        <v>45679</v>
      </c>
      <c r="D25" s="27">
        <v>41466</v>
      </c>
      <c r="E25" s="27">
        <v>44277</v>
      </c>
      <c r="F25" s="28">
        <f t="shared" si="16"/>
        <v>6.7790478946606836E-2</v>
      </c>
      <c r="G25" s="28">
        <f t="shared" si="10"/>
        <v>-9.2230565467720349E-2</v>
      </c>
      <c r="H25" s="27">
        <f t="shared" si="17"/>
        <v>2811</v>
      </c>
      <c r="I25" s="27">
        <f t="shared" si="11"/>
        <v>-4213</v>
      </c>
      <c r="J25" s="28">
        <f t="shared" si="12"/>
        <v>0.10166117533608091</v>
      </c>
      <c r="K25" s="29"/>
      <c r="L25" s="27">
        <v>341997</v>
      </c>
      <c r="M25" s="27">
        <v>348792</v>
      </c>
      <c r="N25" s="27">
        <v>338193</v>
      </c>
      <c r="O25" s="27">
        <v>332797</v>
      </c>
      <c r="P25" s="28">
        <f t="shared" si="18"/>
        <v>-1.595538642136296E-2</v>
      </c>
      <c r="Q25" s="28">
        <f t="shared" si="13"/>
        <v>-3.0387738250877261E-2</v>
      </c>
      <c r="R25" s="27">
        <f>O25-N25</f>
        <v>-5396</v>
      </c>
      <c r="S25" s="27">
        <f t="shared" si="14"/>
        <v>-10599</v>
      </c>
      <c r="T25" s="28">
        <f t="shared" si="15"/>
        <v>8.1732338423067388E-2</v>
      </c>
    </row>
    <row r="26" spans="1:20" x14ac:dyDescent="0.25">
      <c r="A26" s="50" t="s">
        <v>18</v>
      </c>
      <c r="B26" s="27">
        <v>18687</v>
      </c>
      <c r="C26" s="27">
        <v>30692</v>
      </c>
      <c r="D26" s="27">
        <v>18239</v>
      </c>
      <c r="E26" s="27">
        <v>23883</v>
      </c>
      <c r="F26" s="51">
        <f t="shared" si="16"/>
        <v>0.30944678984593454</v>
      </c>
      <c r="G26" s="51">
        <f t="shared" si="10"/>
        <v>-0.40574090968330512</v>
      </c>
      <c r="H26" s="27">
        <f t="shared" si="17"/>
        <v>5644</v>
      </c>
      <c r="I26" s="52">
        <f t="shared" si="11"/>
        <v>-12453</v>
      </c>
      <c r="J26" s="51">
        <f t="shared" si="12"/>
        <v>5.483600629111323E-2</v>
      </c>
      <c r="K26" s="29"/>
      <c r="L26" s="27">
        <v>170837</v>
      </c>
      <c r="M26" s="27">
        <v>203992</v>
      </c>
      <c r="N26" s="27">
        <v>171325</v>
      </c>
      <c r="O26" s="27">
        <v>187444</v>
      </c>
      <c r="P26" s="51">
        <f t="shared" si="18"/>
        <v>9.4084342623668382E-2</v>
      </c>
      <c r="Q26" s="51">
        <f t="shared" si="13"/>
        <v>-0.16013863288756425</v>
      </c>
      <c r="R26" s="52">
        <f>O26-N26</f>
        <v>16119</v>
      </c>
      <c r="S26" s="52">
        <f t="shared" si="14"/>
        <v>-32667</v>
      </c>
      <c r="T26" s="51">
        <f t="shared" si="15"/>
        <v>4.603477928999794E-2</v>
      </c>
    </row>
    <row r="27" spans="1:20" x14ac:dyDescent="0.25">
      <c r="A27" s="50" t="s">
        <v>19</v>
      </c>
      <c r="B27" s="52">
        <f>B25-B26</f>
        <v>18954</v>
      </c>
      <c r="C27" s="52">
        <f>C25-C26</f>
        <v>14987</v>
      </c>
      <c r="D27" s="52">
        <f>D25-D26</f>
        <v>23227</v>
      </c>
      <c r="E27" s="52">
        <f>E25-E26</f>
        <v>20394</v>
      </c>
      <c r="F27" s="51">
        <f t="shared" si="16"/>
        <v>-0.12197012097989413</v>
      </c>
      <c r="G27" s="51">
        <f t="shared" si="10"/>
        <v>0.54980983519049853</v>
      </c>
      <c r="H27" s="52">
        <f t="shared" si="17"/>
        <v>-2833</v>
      </c>
      <c r="I27" s="52">
        <f t="shared" si="11"/>
        <v>8240</v>
      </c>
      <c r="J27" s="51">
        <f t="shared" si="12"/>
        <v>4.6825169044967682E-2</v>
      </c>
      <c r="K27" s="29"/>
      <c r="L27" s="52">
        <f>L25-L26</f>
        <v>171160</v>
      </c>
      <c r="M27" s="52">
        <f>M25-M26</f>
        <v>144800</v>
      </c>
      <c r="N27" s="52">
        <f>N25-N26</f>
        <v>166868</v>
      </c>
      <c r="O27" s="52">
        <f>O25-O26</f>
        <v>145353</v>
      </c>
      <c r="P27" s="51">
        <f>O27/N27-1</f>
        <v>-0.12893424742910564</v>
      </c>
      <c r="Q27" s="51">
        <f t="shared" si="13"/>
        <v>0.15240331491712711</v>
      </c>
      <c r="R27" s="52">
        <f t="shared" si="19"/>
        <v>-21515</v>
      </c>
      <c r="S27" s="52">
        <f t="shared" si="14"/>
        <v>22068</v>
      </c>
      <c r="T27" s="51">
        <f t="shared" si="15"/>
        <v>3.5697559133069455E-2</v>
      </c>
    </row>
    <row r="28" spans="1:20" x14ac:dyDescent="0.25">
      <c r="A28" s="53" t="s">
        <v>20</v>
      </c>
      <c r="B28" s="34">
        <v>58455</v>
      </c>
      <c r="C28" s="34">
        <v>56610</v>
      </c>
      <c r="D28" s="34">
        <v>59924</v>
      </c>
      <c r="E28" s="34">
        <v>60042</v>
      </c>
      <c r="F28" s="35">
        <f t="shared" si="16"/>
        <v>1.96916093718702E-3</v>
      </c>
      <c r="G28" s="35">
        <f t="shared" si="10"/>
        <v>5.8540893835011376E-2</v>
      </c>
      <c r="H28" s="34">
        <f t="shared" si="17"/>
        <v>118</v>
      </c>
      <c r="I28" s="34">
        <f t="shared" si="11"/>
        <v>3314</v>
      </c>
      <c r="J28" s="35">
        <f t="shared" si="12"/>
        <v>0.13785803666754681</v>
      </c>
      <c r="K28" s="29"/>
      <c r="L28" s="27">
        <v>460086</v>
      </c>
      <c r="M28" s="27">
        <v>482014</v>
      </c>
      <c r="N28" s="27">
        <v>496711</v>
      </c>
      <c r="O28" s="27">
        <v>512362</v>
      </c>
      <c r="P28" s="35">
        <f t="shared" si="18"/>
        <v>3.1509267964671572E-2</v>
      </c>
      <c r="Q28" s="35">
        <f t="shared" si="13"/>
        <v>3.0490815619463429E-2</v>
      </c>
      <c r="R28" s="34">
        <f t="shared" si="19"/>
        <v>15651</v>
      </c>
      <c r="S28" s="34">
        <f t="shared" si="14"/>
        <v>14697</v>
      </c>
      <c r="T28" s="35">
        <f t="shared" si="15"/>
        <v>0.12583209698140205</v>
      </c>
    </row>
    <row r="29" spans="1:20" x14ac:dyDescent="0.25">
      <c r="A29" s="22" t="s">
        <v>21</v>
      </c>
      <c r="B29" s="23">
        <v>294872</v>
      </c>
      <c r="C29" s="23">
        <v>321709</v>
      </c>
      <c r="D29" s="23">
        <v>333564</v>
      </c>
      <c r="E29" s="23">
        <v>331216</v>
      </c>
      <c r="F29" s="24">
        <f t="shared" si="16"/>
        <v>-7.0391289227854648E-3</v>
      </c>
      <c r="G29" s="24">
        <f t="shared" si="10"/>
        <v>3.6850072581121385E-2</v>
      </c>
      <c r="H29" s="23">
        <f t="shared" si="17"/>
        <v>-2348</v>
      </c>
      <c r="I29" s="23">
        <f t="shared" si="11"/>
        <v>11855</v>
      </c>
      <c r="J29" s="24">
        <f t="shared" si="12"/>
        <v>0.76048078799637231</v>
      </c>
      <c r="K29" s="48"/>
      <c r="L29" s="23">
        <v>2690002</v>
      </c>
      <c r="M29" s="23">
        <v>3018327</v>
      </c>
      <c r="N29" s="23">
        <v>3260714</v>
      </c>
      <c r="O29" s="23">
        <v>3226632</v>
      </c>
      <c r="P29" s="24">
        <f t="shared" si="18"/>
        <v>-1.0452311978296769E-2</v>
      </c>
      <c r="Q29" s="24">
        <f t="shared" si="13"/>
        <v>8.030508291513816E-2</v>
      </c>
      <c r="R29" s="23">
        <f t="shared" si="19"/>
        <v>-34082</v>
      </c>
      <c r="S29" s="23">
        <f t="shared" si="14"/>
        <v>242387</v>
      </c>
      <c r="T29" s="24">
        <f t="shared" si="15"/>
        <v>0.79243556459553055</v>
      </c>
    </row>
    <row r="30" spans="1:20" x14ac:dyDescent="0.25">
      <c r="A30" s="49" t="s">
        <v>22</v>
      </c>
      <c r="B30" s="27">
        <v>28674</v>
      </c>
      <c r="C30" s="27">
        <v>31033</v>
      </c>
      <c r="D30" s="27">
        <v>29833</v>
      </c>
      <c r="E30" s="27">
        <v>29353</v>
      </c>
      <c r="F30" s="28">
        <f t="shared" si="16"/>
        <v>-1.6089565246539039E-2</v>
      </c>
      <c r="G30" s="28">
        <f t="shared" si="10"/>
        <v>-3.8668514162343293E-2</v>
      </c>
      <c r="H30" s="27">
        <f t="shared" si="17"/>
        <v>-480</v>
      </c>
      <c r="I30" s="27">
        <f t="shared" si="11"/>
        <v>-1200</v>
      </c>
      <c r="J30" s="28">
        <f t="shared" si="12"/>
        <v>6.7395272480971685E-2</v>
      </c>
      <c r="K30" s="29"/>
      <c r="L30" s="27">
        <v>266922</v>
      </c>
      <c r="M30" s="27">
        <v>303364</v>
      </c>
      <c r="N30" s="27">
        <v>315820</v>
      </c>
      <c r="O30" s="27">
        <v>309639</v>
      </c>
      <c r="P30" s="28">
        <f t="shared" si="18"/>
        <v>-1.9571274776771563E-2</v>
      </c>
      <c r="Q30" s="28">
        <f t="shared" si="13"/>
        <v>4.1059585184794578E-2</v>
      </c>
      <c r="R30" s="27">
        <f t="shared" si="19"/>
        <v>-6181</v>
      </c>
      <c r="S30" s="27">
        <f t="shared" si="14"/>
        <v>12456</v>
      </c>
      <c r="T30" s="28">
        <f t="shared" si="15"/>
        <v>7.6044914878980768E-2</v>
      </c>
    </row>
    <row r="31" spans="1:20" x14ac:dyDescent="0.25">
      <c r="A31" s="54" t="s">
        <v>23</v>
      </c>
      <c r="B31" s="31">
        <v>1443</v>
      </c>
      <c r="C31" s="31">
        <v>1768</v>
      </c>
      <c r="D31" s="31">
        <v>1814</v>
      </c>
      <c r="E31" s="31">
        <v>1766</v>
      </c>
      <c r="F31" s="32">
        <f t="shared" si="16"/>
        <v>-2.6460859977949336E-2</v>
      </c>
      <c r="G31" s="32">
        <f t="shared" si="10"/>
        <v>2.601809954751122E-2</v>
      </c>
      <c r="H31" s="31">
        <f t="shared" si="17"/>
        <v>-48</v>
      </c>
      <c r="I31" s="31">
        <f t="shared" si="11"/>
        <v>46</v>
      </c>
      <c r="J31" s="32">
        <f t="shared" si="12"/>
        <v>4.0547831976764205E-3</v>
      </c>
      <c r="K31" s="29"/>
      <c r="L31" s="31">
        <v>17976</v>
      </c>
      <c r="M31" s="31">
        <v>20420</v>
      </c>
      <c r="N31" s="31">
        <v>22648</v>
      </c>
      <c r="O31" s="31">
        <v>22014</v>
      </c>
      <c r="P31" s="32">
        <f t="shared" si="18"/>
        <v>-2.7993641822677495E-2</v>
      </c>
      <c r="Q31" s="32">
        <f t="shared" si="13"/>
        <v>0.10910871694417246</v>
      </c>
      <c r="R31" s="31">
        <f t="shared" si="19"/>
        <v>-634</v>
      </c>
      <c r="S31" s="31">
        <f t="shared" si="14"/>
        <v>2228</v>
      </c>
      <c r="T31" s="32">
        <f t="shared" si="15"/>
        <v>5.4064660980880407E-3</v>
      </c>
    </row>
    <row r="32" spans="1:20" x14ac:dyDescent="0.25">
      <c r="A32" s="54" t="s">
        <v>24</v>
      </c>
      <c r="B32" s="31">
        <v>389</v>
      </c>
      <c r="C32" s="31">
        <v>352</v>
      </c>
      <c r="D32" s="31">
        <v>385</v>
      </c>
      <c r="E32" s="31">
        <v>432</v>
      </c>
      <c r="F32" s="32">
        <f t="shared" si="16"/>
        <v>0.12207792207792201</v>
      </c>
      <c r="G32" s="32">
        <f t="shared" si="10"/>
        <v>9.375E-2</v>
      </c>
      <c r="H32" s="31">
        <f t="shared" si="17"/>
        <v>47</v>
      </c>
      <c r="I32" s="31">
        <f t="shared" si="11"/>
        <v>33</v>
      </c>
      <c r="J32" s="32">
        <f t="shared" si="12"/>
        <v>9.9188354552446983E-4</v>
      </c>
      <c r="K32" s="29"/>
      <c r="L32" s="31">
        <v>2850</v>
      </c>
      <c r="M32" s="31">
        <v>3966</v>
      </c>
      <c r="N32" s="31">
        <v>4196</v>
      </c>
      <c r="O32" s="31">
        <v>4937</v>
      </c>
      <c r="P32" s="32">
        <f t="shared" si="18"/>
        <v>0.17659675881792181</v>
      </c>
      <c r="Q32" s="32">
        <f t="shared" si="13"/>
        <v>5.7992939989914172E-2</v>
      </c>
      <c r="R32" s="31">
        <f t="shared" si="19"/>
        <v>741</v>
      </c>
      <c r="S32" s="31">
        <f t="shared" si="14"/>
        <v>230</v>
      </c>
      <c r="T32" s="32">
        <f t="shared" si="15"/>
        <v>1.2124885584746368E-3</v>
      </c>
    </row>
    <row r="33" spans="1:20" x14ac:dyDescent="0.25">
      <c r="A33" s="54" t="s">
        <v>25</v>
      </c>
      <c r="B33" s="31">
        <v>1312</v>
      </c>
      <c r="C33" s="31">
        <v>1217</v>
      </c>
      <c r="D33" s="31">
        <v>1499</v>
      </c>
      <c r="E33" s="31">
        <v>1402</v>
      </c>
      <c r="F33" s="32">
        <f t="shared" si="16"/>
        <v>-6.4709806537691761E-2</v>
      </c>
      <c r="G33" s="32">
        <f t="shared" si="10"/>
        <v>0.23171733771569425</v>
      </c>
      <c r="H33" s="31">
        <f t="shared" si="17"/>
        <v>-97</v>
      </c>
      <c r="I33" s="31">
        <f t="shared" si="11"/>
        <v>282</v>
      </c>
      <c r="J33" s="32">
        <f t="shared" si="12"/>
        <v>3.219029469503025E-3</v>
      </c>
      <c r="K33" s="29"/>
      <c r="L33" s="31">
        <v>37941</v>
      </c>
      <c r="M33" s="31">
        <v>46327</v>
      </c>
      <c r="N33" s="31">
        <v>42252</v>
      </c>
      <c r="O33" s="31">
        <v>41139</v>
      </c>
      <c r="P33" s="32">
        <f t="shared" si="18"/>
        <v>-2.6341948310139141E-2</v>
      </c>
      <c r="Q33" s="32">
        <f t="shared" si="13"/>
        <v>-8.7961663824551506E-2</v>
      </c>
      <c r="R33" s="31">
        <f t="shared" si="19"/>
        <v>-1113</v>
      </c>
      <c r="S33" s="31">
        <f t="shared" si="14"/>
        <v>-4075</v>
      </c>
      <c r="T33" s="32">
        <f t="shared" si="15"/>
        <v>1.0103416408160438E-2</v>
      </c>
    </row>
    <row r="34" spans="1:20" x14ac:dyDescent="0.25">
      <c r="A34" s="54" t="s">
        <v>26</v>
      </c>
      <c r="B34" s="31">
        <v>2189</v>
      </c>
      <c r="C34" s="31">
        <v>3910</v>
      </c>
      <c r="D34" s="31">
        <v>4486</v>
      </c>
      <c r="E34" s="31">
        <v>2486</v>
      </c>
      <c r="F34" s="32">
        <f t="shared" si="16"/>
        <v>-0.44583147570218462</v>
      </c>
      <c r="G34" s="32">
        <f t="shared" si="10"/>
        <v>0.14731457800511505</v>
      </c>
      <c r="H34" s="31">
        <f t="shared" si="17"/>
        <v>-2000</v>
      </c>
      <c r="I34" s="31">
        <f t="shared" si="11"/>
        <v>576</v>
      </c>
      <c r="J34" s="32">
        <f t="shared" si="12"/>
        <v>5.7079224402172045E-3</v>
      </c>
      <c r="K34" s="29"/>
      <c r="L34" s="31">
        <v>19306</v>
      </c>
      <c r="M34" s="31">
        <v>27611</v>
      </c>
      <c r="N34" s="31">
        <v>28817</v>
      </c>
      <c r="O34" s="31">
        <v>27617</v>
      </c>
      <c r="P34" s="32">
        <f t="shared" si="18"/>
        <v>-4.1642086268522061E-2</v>
      </c>
      <c r="Q34" s="32">
        <f t="shared" si="13"/>
        <v>4.3678244178045E-2</v>
      </c>
      <c r="R34" s="31">
        <f t="shared" si="19"/>
        <v>-1200</v>
      </c>
      <c r="S34" s="31">
        <f t="shared" si="14"/>
        <v>1206</v>
      </c>
      <c r="T34" s="32">
        <f t="shared" si="15"/>
        <v>6.782519043831081E-3</v>
      </c>
    </row>
    <row r="35" spans="1:20" x14ac:dyDescent="0.25">
      <c r="A35" s="54" t="s">
        <v>27</v>
      </c>
      <c r="B35" s="31">
        <v>219</v>
      </c>
      <c r="C35" s="31">
        <v>489</v>
      </c>
      <c r="D35" s="31">
        <v>305</v>
      </c>
      <c r="E35" s="31">
        <v>245</v>
      </c>
      <c r="F35" s="32">
        <f t="shared" si="16"/>
        <v>-0.19672131147540983</v>
      </c>
      <c r="G35" s="32">
        <f t="shared" si="10"/>
        <v>-0.37627811860940696</v>
      </c>
      <c r="H35" s="31">
        <f t="shared" si="17"/>
        <v>-60</v>
      </c>
      <c r="I35" s="31">
        <f t="shared" si="11"/>
        <v>-184</v>
      </c>
      <c r="J35" s="32">
        <f t="shared" si="12"/>
        <v>5.6252654780901651E-4</v>
      </c>
      <c r="K35" s="29"/>
      <c r="L35" s="31">
        <v>27379</v>
      </c>
      <c r="M35" s="31">
        <v>36432</v>
      </c>
      <c r="N35" s="31">
        <v>36198</v>
      </c>
      <c r="O35" s="31">
        <v>30046</v>
      </c>
      <c r="P35" s="32">
        <f t="shared" si="18"/>
        <v>-0.16995414111276863</v>
      </c>
      <c r="Q35" s="32">
        <f t="shared" si="13"/>
        <v>-6.4229249011857892E-3</v>
      </c>
      <c r="R35" s="31">
        <f t="shared" si="19"/>
        <v>-6152</v>
      </c>
      <c r="S35" s="31">
        <f t="shared" si="14"/>
        <v>-234</v>
      </c>
      <c r="T35" s="32">
        <f t="shared" si="15"/>
        <v>7.3790624322319096E-3</v>
      </c>
    </row>
    <row r="36" spans="1:20" x14ac:dyDescent="0.25">
      <c r="A36" s="54" t="s">
        <v>28</v>
      </c>
      <c r="B36" s="31">
        <v>363</v>
      </c>
      <c r="C36" s="31">
        <v>363</v>
      </c>
      <c r="D36" s="31">
        <v>422</v>
      </c>
      <c r="E36" s="31">
        <v>422</v>
      </c>
      <c r="F36" s="32">
        <f t="shared" si="16"/>
        <v>0</v>
      </c>
      <c r="G36" s="32">
        <f t="shared" si="10"/>
        <v>0.16253443526170797</v>
      </c>
      <c r="H36" s="31">
        <f t="shared" si="17"/>
        <v>0</v>
      </c>
      <c r="I36" s="31">
        <f t="shared" si="11"/>
        <v>59</v>
      </c>
      <c r="J36" s="32">
        <f t="shared" si="12"/>
        <v>9.6892327826695907E-4</v>
      </c>
      <c r="K36" s="29"/>
      <c r="L36" s="31">
        <v>3621</v>
      </c>
      <c r="M36" s="31">
        <v>3534</v>
      </c>
      <c r="N36" s="31">
        <v>4438</v>
      </c>
      <c r="O36" s="31">
        <v>4126</v>
      </c>
      <c r="P36" s="32">
        <f t="shared" si="18"/>
        <v>-7.03019378098243E-2</v>
      </c>
      <c r="Q36" s="32">
        <f t="shared" si="13"/>
        <v>0.25580079230333896</v>
      </c>
      <c r="R36" s="31">
        <f t="shared" si="19"/>
        <v>-312</v>
      </c>
      <c r="S36" s="31">
        <f t="shared" si="14"/>
        <v>904</v>
      </c>
      <c r="T36" s="32">
        <f t="shared" si="15"/>
        <v>1.0133133061102596E-3</v>
      </c>
    </row>
    <row r="37" spans="1:20" x14ac:dyDescent="0.25">
      <c r="A37" s="54" t="s">
        <v>29</v>
      </c>
      <c r="B37" s="31">
        <v>153817</v>
      </c>
      <c r="C37" s="31">
        <v>174897</v>
      </c>
      <c r="D37" s="31">
        <v>177109</v>
      </c>
      <c r="E37" s="31">
        <v>175494</v>
      </c>
      <c r="F37" s="32">
        <f t="shared" si="16"/>
        <v>-9.1186783280352568E-3</v>
      </c>
      <c r="G37" s="32">
        <f t="shared" si="10"/>
        <v>1.2647443924138191E-2</v>
      </c>
      <c r="H37" s="31">
        <f t="shared" si="17"/>
        <v>-1615</v>
      </c>
      <c r="I37" s="31">
        <f t="shared" si="11"/>
        <v>2212</v>
      </c>
      <c r="J37" s="32">
        <f t="shared" si="12"/>
        <v>0.40293891420896139</v>
      </c>
      <c r="K37" s="29"/>
      <c r="L37" s="31">
        <v>1262054</v>
      </c>
      <c r="M37" s="31">
        <v>1438371</v>
      </c>
      <c r="N37" s="31">
        <v>1561349</v>
      </c>
      <c r="O37" s="31">
        <v>1555048</v>
      </c>
      <c r="P37" s="32">
        <f t="shared" si="18"/>
        <v>-4.0356127938084851E-3</v>
      </c>
      <c r="Q37" s="32">
        <f t="shared" si="13"/>
        <v>8.5498108624270097E-2</v>
      </c>
      <c r="R37" s="31">
        <f t="shared" si="19"/>
        <v>-6301</v>
      </c>
      <c r="S37" s="31">
        <f t="shared" si="14"/>
        <v>122978</v>
      </c>
      <c r="T37" s="32">
        <f t="shared" si="15"/>
        <v>0.38190761755699149</v>
      </c>
    </row>
    <row r="38" spans="1:20" x14ac:dyDescent="0.25">
      <c r="A38" s="54" t="s">
        <v>30</v>
      </c>
      <c r="B38" s="31">
        <v>14090</v>
      </c>
      <c r="C38" s="31">
        <v>15420</v>
      </c>
      <c r="D38" s="31">
        <v>15379</v>
      </c>
      <c r="E38" s="31">
        <v>15645</v>
      </c>
      <c r="F38" s="32">
        <f t="shared" si="16"/>
        <v>1.7296313154301357E-2</v>
      </c>
      <c r="G38" s="32">
        <f t="shared" si="10"/>
        <v>-2.658884565499342E-3</v>
      </c>
      <c r="H38" s="31">
        <f t="shared" si="17"/>
        <v>266</v>
      </c>
      <c r="I38" s="31">
        <f t="shared" si="11"/>
        <v>-41</v>
      </c>
      <c r="J38" s="32">
        <f t="shared" si="12"/>
        <v>3.5921338124375771E-2</v>
      </c>
      <c r="K38" s="29"/>
      <c r="L38" s="31">
        <v>143090</v>
      </c>
      <c r="M38" s="31">
        <v>161004</v>
      </c>
      <c r="N38" s="31">
        <v>174252</v>
      </c>
      <c r="O38" s="31">
        <v>168531</v>
      </c>
      <c r="P38" s="32">
        <f t="shared" si="18"/>
        <v>-3.2831760898009765E-2</v>
      </c>
      <c r="Q38" s="32">
        <f t="shared" si="13"/>
        <v>8.2283669970932394E-2</v>
      </c>
      <c r="R38" s="31">
        <f t="shared" si="19"/>
        <v>-5721</v>
      </c>
      <c r="S38" s="31">
        <f t="shared" si="14"/>
        <v>13248</v>
      </c>
      <c r="T38" s="32">
        <f t="shared" si="15"/>
        <v>4.1389894520617587E-2</v>
      </c>
    </row>
    <row r="39" spans="1:20" x14ac:dyDescent="0.25">
      <c r="A39" s="54" t="s">
        <v>31</v>
      </c>
      <c r="B39" s="31">
        <v>13656</v>
      </c>
      <c r="C39" s="31">
        <v>13942</v>
      </c>
      <c r="D39" s="31">
        <v>13294</v>
      </c>
      <c r="E39" s="31">
        <v>13038</v>
      </c>
      <c r="F39" s="32">
        <f t="shared" si="16"/>
        <v>-1.925680758236803E-2</v>
      </c>
      <c r="G39" s="32">
        <f t="shared" si="10"/>
        <v>-4.6478267106584426E-2</v>
      </c>
      <c r="H39" s="31">
        <f t="shared" si="17"/>
        <v>-256</v>
      </c>
      <c r="I39" s="31">
        <f t="shared" si="11"/>
        <v>-648</v>
      </c>
      <c r="J39" s="32">
        <f t="shared" si="12"/>
        <v>2.9935596450342682E-2</v>
      </c>
      <c r="K39" s="29"/>
      <c r="L39" s="31">
        <v>132833</v>
      </c>
      <c r="M39" s="31">
        <v>122542</v>
      </c>
      <c r="N39" s="31">
        <v>129946</v>
      </c>
      <c r="O39" s="31">
        <v>120838</v>
      </c>
      <c r="P39" s="32">
        <f t="shared" si="18"/>
        <v>-7.0090653040493778E-2</v>
      </c>
      <c r="Q39" s="32">
        <f t="shared" si="13"/>
        <v>6.0420100863377346E-2</v>
      </c>
      <c r="R39" s="31">
        <f t="shared" si="19"/>
        <v>-9108</v>
      </c>
      <c r="S39" s="31">
        <f t="shared" si="14"/>
        <v>7404</v>
      </c>
      <c r="T39" s="32">
        <f t="shared" si="15"/>
        <v>2.9676867010119134E-2</v>
      </c>
    </row>
    <row r="40" spans="1:20" x14ac:dyDescent="0.25">
      <c r="A40" s="54" t="s">
        <v>32</v>
      </c>
      <c r="B40" s="31">
        <v>10921</v>
      </c>
      <c r="C40" s="31">
        <v>11159</v>
      </c>
      <c r="D40" s="31">
        <v>11085</v>
      </c>
      <c r="E40" s="31">
        <v>10927</v>
      </c>
      <c r="F40" s="32">
        <f t="shared" si="16"/>
        <v>-1.4253495714930065E-2</v>
      </c>
      <c r="G40" s="32">
        <f t="shared" si="10"/>
        <v>-6.6314185858947772E-3</v>
      </c>
      <c r="H40" s="31">
        <f t="shared" si="17"/>
        <v>-158</v>
      </c>
      <c r="I40" s="31">
        <f t="shared" si="11"/>
        <v>-74</v>
      </c>
      <c r="J40" s="32">
        <f t="shared" si="12"/>
        <v>2.5088684032282135E-2</v>
      </c>
      <c r="K40" s="29"/>
      <c r="L40" s="31">
        <v>106439</v>
      </c>
      <c r="M40" s="31">
        <v>108990</v>
      </c>
      <c r="N40" s="31">
        <v>115024</v>
      </c>
      <c r="O40" s="31">
        <v>104640</v>
      </c>
      <c r="P40" s="32">
        <f t="shared" si="18"/>
        <v>-9.0276811795799161E-2</v>
      </c>
      <c r="Q40" s="32">
        <f t="shared" si="13"/>
        <v>5.5362877328195337E-2</v>
      </c>
      <c r="R40" s="31">
        <f t="shared" si="19"/>
        <v>-10384</v>
      </c>
      <c r="S40" s="31">
        <f t="shared" si="14"/>
        <v>6034</v>
      </c>
      <c r="T40" s="32">
        <f t="shared" si="15"/>
        <v>2.5698764990639254E-2</v>
      </c>
    </row>
    <row r="41" spans="1:20" x14ac:dyDescent="0.25">
      <c r="A41" s="54" t="s">
        <v>33</v>
      </c>
      <c r="B41" s="31">
        <v>10700</v>
      </c>
      <c r="C41" s="31">
        <v>12810</v>
      </c>
      <c r="D41" s="31">
        <v>15625</v>
      </c>
      <c r="E41" s="31">
        <v>18156</v>
      </c>
      <c r="F41" s="32">
        <f t="shared" si="16"/>
        <v>0.16198399999999991</v>
      </c>
      <c r="G41" s="32">
        <f t="shared" si="10"/>
        <v>0.21975019516003114</v>
      </c>
      <c r="H41" s="31">
        <f t="shared" si="17"/>
        <v>2531</v>
      </c>
      <c r="I41" s="31">
        <f t="shared" si="11"/>
        <v>2815</v>
      </c>
      <c r="J41" s="32">
        <f t="shared" si="12"/>
        <v>4.1686661232736746E-2</v>
      </c>
      <c r="K41" s="29"/>
      <c r="L41" s="31">
        <v>102730</v>
      </c>
      <c r="M41" s="31">
        <v>113166</v>
      </c>
      <c r="N41" s="31">
        <v>147960</v>
      </c>
      <c r="O41" s="31">
        <v>167762</v>
      </c>
      <c r="P41" s="32">
        <f t="shared" si="18"/>
        <v>0.13383346850500133</v>
      </c>
      <c r="Q41" s="32">
        <f t="shared" si="13"/>
        <v>0.30745983776045804</v>
      </c>
      <c r="R41" s="31">
        <f t="shared" si="19"/>
        <v>19802</v>
      </c>
      <c r="S41" s="31">
        <f t="shared" si="14"/>
        <v>34794</v>
      </c>
      <c r="T41" s="32">
        <f t="shared" si="15"/>
        <v>4.1201034139522384E-2</v>
      </c>
    </row>
    <row r="42" spans="1:20" x14ac:dyDescent="0.25">
      <c r="A42" s="54" t="s">
        <v>34</v>
      </c>
      <c r="B42" s="31">
        <v>3337</v>
      </c>
      <c r="C42" s="31">
        <v>2524</v>
      </c>
      <c r="D42" s="31">
        <v>2711</v>
      </c>
      <c r="E42" s="31">
        <v>2225</v>
      </c>
      <c r="F42" s="32">
        <f t="shared" si="16"/>
        <v>-0.17926964219845076</v>
      </c>
      <c r="G42" s="32">
        <f t="shared" si="10"/>
        <v>7.4088748019017325E-2</v>
      </c>
      <c r="H42" s="31">
        <f t="shared" si="17"/>
        <v>-486</v>
      </c>
      <c r="I42" s="31">
        <f t="shared" si="11"/>
        <v>187</v>
      </c>
      <c r="J42" s="32">
        <f t="shared" si="12"/>
        <v>5.1086594647961701E-3</v>
      </c>
      <c r="K42" s="29"/>
      <c r="L42" s="31">
        <v>37574</v>
      </c>
      <c r="M42" s="31">
        <v>38637</v>
      </c>
      <c r="N42" s="31">
        <v>35644</v>
      </c>
      <c r="O42" s="31">
        <v>34895</v>
      </c>
      <c r="P42" s="32">
        <f t="shared" si="18"/>
        <v>-2.1013354281225416E-2</v>
      </c>
      <c r="Q42" s="32">
        <f t="shared" si="13"/>
        <v>-7.7464606465305286E-2</v>
      </c>
      <c r="R42" s="31">
        <f t="shared" si="19"/>
        <v>-749</v>
      </c>
      <c r="S42" s="31">
        <f t="shared" si="14"/>
        <v>-2993</v>
      </c>
      <c r="T42" s="32">
        <f t="shared" si="15"/>
        <v>8.5699388794758871E-3</v>
      </c>
    </row>
    <row r="43" spans="1:20" x14ac:dyDescent="0.25">
      <c r="A43" s="54" t="s">
        <v>35</v>
      </c>
      <c r="B43" s="31">
        <v>11934</v>
      </c>
      <c r="C43" s="31">
        <v>10905</v>
      </c>
      <c r="D43" s="31">
        <v>14051</v>
      </c>
      <c r="E43" s="31">
        <v>13028</v>
      </c>
      <c r="F43" s="32">
        <f t="shared" si="16"/>
        <v>-7.2806205963988346E-2</v>
      </c>
      <c r="G43" s="32">
        <f t="shared" si="10"/>
        <v>0.28849151765245296</v>
      </c>
      <c r="H43" s="31">
        <f t="shared" si="17"/>
        <v>-1023</v>
      </c>
      <c r="I43" s="31">
        <f t="shared" si="11"/>
        <v>3146</v>
      </c>
      <c r="J43" s="32">
        <f t="shared" si="12"/>
        <v>2.9912636183085171E-2</v>
      </c>
      <c r="K43" s="29"/>
      <c r="L43" s="31">
        <v>109237</v>
      </c>
      <c r="M43" s="31">
        <v>113211</v>
      </c>
      <c r="N43" s="31">
        <v>135397</v>
      </c>
      <c r="O43" s="31">
        <v>133700</v>
      </c>
      <c r="P43" s="32">
        <f t="shared" si="18"/>
        <v>-1.2533512559362414E-2</v>
      </c>
      <c r="Q43" s="32">
        <f t="shared" si="13"/>
        <v>0.19597035623746817</v>
      </c>
      <c r="R43" s="31">
        <f t="shared" si="19"/>
        <v>-1697</v>
      </c>
      <c r="S43" s="31">
        <f t="shared" si="14"/>
        <v>22186</v>
      </c>
      <c r="T43" s="32">
        <f t="shared" si="15"/>
        <v>3.2835673540218539E-2</v>
      </c>
    </row>
    <row r="44" spans="1:20" x14ac:dyDescent="0.25">
      <c r="A44" s="54" t="s">
        <v>36</v>
      </c>
      <c r="B44" s="31">
        <v>303</v>
      </c>
      <c r="C44" s="31">
        <v>883</v>
      </c>
      <c r="D44" s="31">
        <v>1143</v>
      </c>
      <c r="E44" s="31">
        <v>895</v>
      </c>
      <c r="F44" s="32">
        <f t="shared" si="16"/>
        <v>-0.21697287839020118</v>
      </c>
      <c r="G44" s="32">
        <f t="shared" si="10"/>
        <v>0.29445073612684025</v>
      </c>
      <c r="H44" s="31">
        <f t="shared" si="17"/>
        <v>-248</v>
      </c>
      <c r="I44" s="31">
        <f t="shared" si="11"/>
        <v>260</v>
      </c>
      <c r="J44" s="32">
        <f t="shared" si="12"/>
        <v>2.0549439195472236E-3</v>
      </c>
      <c r="K44" s="29"/>
      <c r="L44" s="31">
        <v>17466</v>
      </c>
      <c r="M44" s="31">
        <v>29334</v>
      </c>
      <c r="N44" s="31">
        <v>32584</v>
      </c>
      <c r="O44" s="31">
        <v>32905</v>
      </c>
      <c r="P44" s="32">
        <f t="shared" si="18"/>
        <v>9.8514608396758074E-3</v>
      </c>
      <c r="Q44" s="32">
        <f t="shared" si="13"/>
        <v>0.11079293652416999</v>
      </c>
      <c r="R44" s="31">
        <f t="shared" si="19"/>
        <v>321</v>
      </c>
      <c r="S44" s="31">
        <f t="shared" si="14"/>
        <v>3250</v>
      </c>
      <c r="T44" s="32">
        <f t="shared" si="15"/>
        <v>8.0812104550552818E-3</v>
      </c>
    </row>
    <row r="45" spans="1:20" x14ac:dyDescent="0.25">
      <c r="A45" s="54" t="s">
        <v>37</v>
      </c>
      <c r="B45" s="31">
        <v>714</v>
      </c>
      <c r="C45" s="31">
        <v>953</v>
      </c>
      <c r="D45" s="31">
        <v>552</v>
      </c>
      <c r="E45" s="31">
        <v>411</v>
      </c>
      <c r="F45" s="32">
        <f t="shared" si="16"/>
        <v>-0.25543478260869568</v>
      </c>
      <c r="G45" s="32">
        <f t="shared" si="10"/>
        <v>-0.42077649527806926</v>
      </c>
      <c r="H45" s="31">
        <f t="shared" si="17"/>
        <v>-141</v>
      </c>
      <c r="I45" s="31">
        <f t="shared" si="11"/>
        <v>-401</v>
      </c>
      <c r="J45" s="32">
        <f t="shared" si="12"/>
        <v>9.436669842836971E-4</v>
      </c>
      <c r="K45" s="29"/>
      <c r="L45" s="31">
        <v>28084</v>
      </c>
      <c r="M45" s="31">
        <v>41477</v>
      </c>
      <c r="N45" s="31">
        <v>41887</v>
      </c>
      <c r="O45" s="31">
        <v>33556</v>
      </c>
      <c r="P45" s="32">
        <f t="shared" si="18"/>
        <v>-0.19889225774106523</v>
      </c>
      <c r="Q45" s="32">
        <f t="shared" si="13"/>
        <v>9.884996504086585E-3</v>
      </c>
      <c r="R45" s="31">
        <f t="shared" si="19"/>
        <v>-8331</v>
      </c>
      <c r="S45" s="31">
        <f t="shared" si="14"/>
        <v>410</v>
      </c>
      <c r="T45" s="32">
        <f t="shared" si="15"/>
        <v>8.2410909597275504E-3</v>
      </c>
    </row>
    <row r="46" spans="1:20" x14ac:dyDescent="0.25">
      <c r="A46" s="54" t="s">
        <v>38</v>
      </c>
      <c r="B46" s="31">
        <v>2391</v>
      </c>
      <c r="C46" s="31">
        <v>2473</v>
      </c>
      <c r="D46" s="31">
        <v>2425</v>
      </c>
      <c r="E46" s="31">
        <v>1875</v>
      </c>
      <c r="F46" s="32">
        <f t="shared" si="16"/>
        <v>-0.22680412371134018</v>
      </c>
      <c r="G46" s="32">
        <f t="shared" si="10"/>
        <v>-1.940962393853618E-2</v>
      </c>
      <c r="H46" s="31">
        <f t="shared" si="17"/>
        <v>-550</v>
      </c>
      <c r="I46" s="31">
        <f t="shared" si="11"/>
        <v>-48</v>
      </c>
      <c r="J46" s="32">
        <f t="shared" si="12"/>
        <v>4.3050501107832892E-3</v>
      </c>
      <c r="K46" s="29"/>
      <c r="L46" s="31">
        <v>20660</v>
      </c>
      <c r="M46" s="31">
        <v>21959</v>
      </c>
      <c r="N46" s="31">
        <v>24899</v>
      </c>
      <c r="O46" s="31">
        <v>18304</v>
      </c>
      <c r="P46" s="32">
        <f t="shared" si="18"/>
        <v>-0.26487007510341776</v>
      </c>
      <c r="Q46" s="32">
        <f t="shared" si="13"/>
        <v>0.133885878227606</v>
      </c>
      <c r="R46" s="31">
        <f t="shared" si="19"/>
        <v>-6595</v>
      </c>
      <c r="S46" s="31">
        <f t="shared" si="14"/>
        <v>2940</v>
      </c>
      <c r="T46" s="32">
        <f t="shared" si="15"/>
        <v>4.4953191359772644E-3</v>
      </c>
    </row>
    <row r="47" spans="1:20" x14ac:dyDescent="0.25">
      <c r="A47" s="54" t="s">
        <v>39</v>
      </c>
      <c r="B47" s="31">
        <v>1137</v>
      </c>
      <c r="C47" s="31">
        <v>1281</v>
      </c>
      <c r="D47" s="31">
        <v>1975</v>
      </c>
      <c r="E47" s="31">
        <v>1872</v>
      </c>
      <c r="F47" s="32">
        <f t="shared" si="16"/>
        <v>-5.2151898734177249E-2</v>
      </c>
      <c r="G47" s="32">
        <f t="shared" si="10"/>
        <v>0.5417642466822794</v>
      </c>
      <c r="H47" s="31">
        <f t="shared" si="17"/>
        <v>-103</v>
      </c>
      <c r="I47" s="31">
        <f t="shared" si="11"/>
        <v>694</v>
      </c>
      <c r="J47" s="32">
        <f t="shared" si="12"/>
        <v>4.2981620306060363E-3</v>
      </c>
      <c r="K47" s="29"/>
      <c r="L47" s="31">
        <v>11163</v>
      </c>
      <c r="M47" s="31">
        <v>14059</v>
      </c>
      <c r="N47" s="31">
        <v>19177</v>
      </c>
      <c r="O47" s="31">
        <v>17603</v>
      </c>
      <c r="P47" s="32">
        <f t="shared" si="18"/>
        <v>-8.2077488658288567E-2</v>
      </c>
      <c r="Q47" s="32">
        <f t="shared" si="13"/>
        <v>0.36403727149868415</v>
      </c>
      <c r="R47" s="31">
        <f t="shared" si="19"/>
        <v>-1574</v>
      </c>
      <c r="S47" s="31">
        <f t="shared" si="14"/>
        <v>5118</v>
      </c>
      <c r="T47" s="32">
        <f t="shared" si="15"/>
        <v>4.3231590226512117E-3</v>
      </c>
    </row>
    <row r="48" spans="1:20" x14ac:dyDescent="0.25">
      <c r="A48" s="54" t="s">
        <v>40</v>
      </c>
      <c r="B48" s="31">
        <v>2780</v>
      </c>
      <c r="C48" s="31">
        <v>2729</v>
      </c>
      <c r="D48" s="31">
        <v>2544</v>
      </c>
      <c r="E48" s="31">
        <v>3138</v>
      </c>
      <c r="F48" s="32">
        <f t="shared" si="16"/>
        <v>0.23349056603773577</v>
      </c>
      <c r="G48" s="32">
        <f t="shared" si="10"/>
        <v>-6.7790399413704683E-2</v>
      </c>
      <c r="H48" s="31">
        <f t="shared" si="17"/>
        <v>594</v>
      </c>
      <c r="I48" s="31">
        <f t="shared" si="11"/>
        <v>-185</v>
      </c>
      <c r="J48" s="32">
        <f t="shared" si="12"/>
        <v>7.2049318654069132E-3</v>
      </c>
      <c r="K48" s="29"/>
      <c r="L48" s="31">
        <v>16577</v>
      </c>
      <c r="M48" s="31">
        <v>20512</v>
      </c>
      <c r="N48" s="31">
        <v>18231</v>
      </c>
      <c r="O48" s="31">
        <v>19752</v>
      </c>
      <c r="P48" s="32">
        <f t="shared" si="18"/>
        <v>8.3429323679446998E-2</v>
      </c>
      <c r="Q48" s="32">
        <f t="shared" si="13"/>
        <v>-0.11120319812792512</v>
      </c>
      <c r="R48" s="31">
        <f t="shared" si="19"/>
        <v>1521</v>
      </c>
      <c r="S48" s="31">
        <f t="shared" si="14"/>
        <v>-2281</v>
      </c>
      <c r="T48" s="32">
        <f t="shared" si="15"/>
        <v>4.8509366025908498E-3</v>
      </c>
    </row>
    <row r="49" spans="1:20" x14ac:dyDescent="0.25">
      <c r="A49" s="54" t="s">
        <v>41</v>
      </c>
      <c r="B49" s="31">
        <v>673</v>
      </c>
      <c r="C49" s="31">
        <v>590</v>
      </c>
      <c r="D49" s="31">
        <v>559</v>
      </c>
      <c r="E49" s="31">
        <v>559</v>
      </c>
      <c r="F49" s="32">
        <f t="shared" si="16"/>
        <v>0</v>
      </c>
      <c r="G49" s="32">
        <f t="shared" si="10"/>
        <v>-5.2542372881355881E-2</v>
      </c>
      <c r="H49" s="31">
        <f t="shared" si="17"/>
        <v>0</v>
      </c>
      <c r="I49" s="31">
        <f t="shared" si="11"/>
        <v>-31</v>
      </c>
      <c r="J49" s="32">
        <f t="shared" si="12"/>
        <v>1.283478939694858E-3</v>
      </c>
      <c r="K49" s="29"/>
      <c r="L49" s="31">
        <v>14580</v>
      </c>
      <c r="M49" s="31">
        <v>14655</v>
      </c>
      <c r="N49" s="31">
        <v>15588</v>
      </c>
      <c r="O49" s="31">
        <v>11773</v>
      </c>
      <c r="P49" s="32">
        <f t="shared" si="18"/>
        <v>-0.24473954323838853</v>
      </c>
      <c r="Q49" s="32">
        <f t="shared" si="13"/>
        <v>6.3664278403275265E-2</v>
      </c>
      <c r="R49" s="31">
        <f t="shared" si="19"/>
        <v>-3815</v>
      </c>
      <c r="S49" s="31">
        <f t="shared" si="14"/>
        <v>933</v>
      </c>
      <c r="T49" s="32">
        <f t="shared" si="15"/>
        <v>2.8913566536199918E-3</v>
      </c>
    </row>
    <row r="50" spans="1:20" x14ac:dyDescent="0.25">
      <c r="A50" s="54" t="s">
        <v>42</v>
      </c>
      <c r="B50" s="31">
        <v>2472</v>
      </c>
      <c r="C50" s="31">
        <v>3372</v>
      </c>
      <c r="D50" s="31">
        <v>3613</v>
      </c>
      <c r="E50" s="31">
        <v>3897</v>
      </c>
      <c r="F50" s="32">
        <f t="shared" si="16"/>
        <v>7.8605037365070629E-2</v>
      </c>
      <c r="G50" s="32">
        <f t="shared" si="10"/>
        <v>7.1470937129300083E-2</v>
      </c>
      <c r="H50" s="31">
        <f t="shared" si="17"/>
        <v>284</v>
      </c>
      <c r="I50" s="31">
        <f t="shared" si="11"/>
        <v>241</v>
      </c>
      <c r="J50" s="32">
        <f t="shared" si="12"/>
        <v>8.9476161502519882E-3</v>
      </c>
      <c r="K50" s="29"/>
      <c r="L50" s="31">
        <v>22169</v>
      </c>
      <c r="M50" s="31">
        <v>28079</v>
      </c>
      <c r="N50" s="31">
        <v>33676</v>
      </c>
      <c r="O50" s="31">
        <v>33564</v>
      </c>
      <c r="P50" s="32">
        <f t="shared" si="18"/>
        <v>-3.3258106663499598E-3</v>
      </c>
      <c r="Q50" s="32">
        <f t="shared" si="13"/>
        <v>0.19933046048648451</v>
      </c>
      <c r="R50" s="31">
        <f t="shared" si="19"/>
        <v>-112</v>
      </c>
      <c r="S50" s="31">
        <f t="shared" si="14"/>
        <v>5597</v>
      </c>
      <c r="T50" s="32">
        <f t="shared" si="15"/>
        <v>8.2430556971121553E-3</v>
      </c>
    </row>
    <row r="51" spans="1:20" x14ac:dyDescent="0.25">
      <c r="A51" s="54" t="s">
        <v>43</v>
      </c>
      <c r="B51" s="31">
        <v>9035</v>
      </c>
      <c r="C51" s="31">
        <v>8329</v>
      </c>
      <c r="D51" s="31">
        <v>11435</v>
      </c>
      <c r="E51" s="31">
        <v>11109</v>
      </c>
      <c r="F51" s="32">
        <f t="shared" si="16"/>
        <v>-2.8508963707914337E-2</v>
      </c>
      <c r="G51" s="32">
        <f t="shared" si="10"/>
        <v>0.37291391523592266</v>
      </c>
      <c r="H51" s="31">
        <f t="shared" si="17"/>
        <v>-326</v>
      </c>
      <c r="I51" s="31">
        <f t="shared" si="11"/>
        <v>3106</v>
      </c>
      <c r="J51" s="32">
        <f t="shared" si="12"/>
        <v>2.5506560896368834E-2</v>
      </c>
      <c r="K51" s="29"/>
      <c r="L51" s="31">
        <v>69389</v>
      </c>
      <c r="M51" s="31">
        <v>78532</v>
      </c>
      <c r="N51" s="31">
        <v>106983</v>
      </c>
      <c r="O51" s="31">
        <v>105109</v>
      </c>
      <c r="P51" s="32">
        <f t="shared" si="18"/>
        <v>-1.7516801734855036E-2</v>
      </c>
      <c r="Q51" s="32">
        <f t="shared" si="13"/>
        <v>0.362285437783324</v>
      </c>
      <c r="R51" s="31">
        <f t="shared" si="19"/>
        <v>-1874</v>
      </c>
      <c r="S51" s="31">
        <f t="shared" si="14"/>
        <v>28451</v>
      </c>
      <c r="T51" s="32">
        <f t="shared" si="15"/>
        <v>2.5813947719811749E-2</v>
      </c>
    </row>
    <row r="52" spans="1:20" x14ac:dyDescent="0.25">
      <c r="A52" s="54" t="s">
        <v>44</v>
      </c>
      <c r="B52" s="31">
        <v>3329</v>
      </c>
      <c r="C52" s="31">
        <v>3612</v>
      </c>
      <c r="D52" s="31">
        <v>3791</v>
      </c>
      <c r="E52" s="31">
        <v>3679</v>
      </c>
      <c r="F52" s="32">
        <f t="shared" si="16"/>
        <v>-2.9543656027433363E-2</v>
      </c>
      <c r="G52" s="32">
        <f t="shared" si="10"/>
        <v>4.9557032115171706E-2</v>
      </c>
      <c r="H52" s="31">
        <f t="shared" si="17"/>
        <v>-112</v>
      </c>
      <c r="I52" s="31">
        <f t="shared" si="11"/>
        <v>179</v>
      </c>
      <c r="J52" s="32">
        <f t="shared" si="12"/>
        <v>8.4470823240382509E-3</v>
      </c>
      <c r="K52" s="29"/>
      <c r="L52" s="31">
        <v>29187</v>
      </c>
      <c r="M52" s="31">
        <v>33917</v>
      </c>
      <c r="N52" s="31">
        <v>30676</v>
      </c>
      <c r="O52" s="31">
        <v>32932</v>
      </c>
      <c r="P52" s="32">
        <f t="shared" si="18"/>
        <v>7.3542834789411815E-2</v>
      </c>
      <c r="Q52" s="32">
        <f t="shared" si="13"/>
        <v>-9.5556800424565824E-2</v>
      </c>
      <c r="R52" s="31">
        <f t="shared" si="19"/>
        <v>2256</v>
      </c>
      <c r="S52" s="31">
        <f t="shared" si="14"/>
        <v>-3241</v>
      </c>
      <c r="T52" s="32">
        <f t="shared" si="15"/>
        <v>8.087841443728325E-3</v>
      </c>
    </row>
    <row r="53" spans="1:20" x14ac:dyDescent="0.25">
      <c r="A53" s="55" t="s">
        <v>45</v>
      </c>
      <c r="B53" s="31">
        <v>537</v>
      </c>
      <c r="C53" s="31">
        <v>472</v>
      </c>
      <c r="D53" s="31">
        <v>604</v>
      </c>
      <c r="E53" s="31">
        <v>513</v>
      </c>
      <c r="F53" s="32">
        <f t="shared" si="16"/>
        <v>-0.15066225165562919</v>
      </c>
      <c r="G53" s="32">
        <f t="shared" si="10"/>
        <v>0.27966101694915246</v>
      </c>
      <c r="H53" s="31">
        <f t="shared" si="17"/>
        <v>-91</v>
      </c>
      <c r="I53" s="31">
        <f t="shared" si="11"/>
        <v>132</v>
      </c>
      <c r="J53" s="32">
        <f t="shared" si="12"/>
        <v>1.1778617103103081E-3</v>
      </c>
      <c r="K53" s="29"/>
      <c r="L53" s="31">
        <v>5463</v>
      </c>
      <c r="M53" s="31">
        <v>6393</v>
      </c>
      <c r="N53" s="31">
        <v>5777</v>
      </c>
      <c r="O53" s="31">
        <v>5733</v>
      </c>
      <c r="P53" s="32">
        <f t="shared" si="18"/>
        <v>-7.6164099013328324E-3</v>
      </c>
      <c r="Q53" s="32">
        <f t="shared" si="13"/>
        <v>-9.6355388706397593E-2</v>
      </c>
      <c r="R53" s="31">
        <f t="shared" si="19"/>
        <v>-44</v>
      </c>
      <c r="S53" s="31">
        <f t="shared" si="14"/>
        <v>-616</v>
      </c>
      <c r="T53" s="32">
        <f t="shared" si="15"/>
        <v>1.4079799282428788E-3</v>
      </c>
    </row>
    <row r="54" spans="1:20" x14ac:dyDescent="0.25">
      <c r="A54" s="53" t="s">
        <v>46</v>
      </c>
      <c r="B54" s="34">
        <f>B29-SUM(B30:B53)</f>
        <v>18457</v>
      </c>
      <c r="C54" s="34">
        <f>C29-SUM(C30:C53)</f>
        <v>16226</v>
      </c>
      <c r="D54" s="34">
        <f>D29-SUM(D30:D53)</f>
        <v>16925</v>
      </c>
      <c r="E54" s="34">
        <f>E29-SUM(E30:E53)</f>
        <v>18649</v>
      </c>
      <c r="F54" s="35">
        <f t="shared" si="16"/>
        <v>0.10186115214180202</v>
      </c>
      <c r="G54" s="35">
        <f t="shared" si="10"/>
        <v>4.3079008997904511E-2</v>
      </c>
      <c r="H54" s="34">
        <f t="shared" si="17"/>
        <v>1724</v>
      </c>
      <c r="I54" s="34">
        <f t="shared" si="11"/>
        <v>699</v>
      </c>
      <c r="J54" s="35">
        <f t="shared" si="12"/>
        <v>4.2818602408532032E-2</v>
      </c>
      <c r="K54" s="29"/>
      <c r="L54" s="34">
        <f>L29-SUM(L30:L53)</f>
        <v>185312</v>
      </c>
      <c r="M54" s="34">
        <f>M29-SUM(M30:M53)</f>
        <v>191835</v>
      </c>
      <c r="N54" s="34">
        <f>N29-SUM(N30:N53)</f>
        <v>177295</v>
      </c>
      <c r="O54" s="34">
        <f>O29-SUM(O30:O53)</f>
        <v>190469</v>
      </c>
      <c r="P54" s="35">
        <f t="shared" si="18"/>
        <v>7.430553597112155E-2</v>
      </c>
      <c r="Q54" s="35">
        <f t="shared" si="13"/>
        <v>-7.5794302395287616E-2</v>
      </c>
      <c r="R54" s="34">
        <f t="shared" si="19"/>
        <v>13174</v>
      </c>
      <c r="S54" s="34">
        <f t="shared" si="14"/>
        <v>-14540</v>
      </c>
      <c r="T54" s="35">
        <f t="shared" si="15"/>
        <v>4.6777695613551877E-2</v>
      </c>
    </row>
    <row r="55" spans="1:20" ht="21" x14ac:dyDescent="0.35">
      <c r="A55" s="56" t="s">
        <v>47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8"/>
    </row>
    <row r="56" spans="1:20" x14ac:dyDescent="0.25">
      <c r="A56" s="10"/>
      <c r="B56" s="11" t="s">
        <v>119</v>
      </c>
      <c r="C56" s="12"/>
      <c r="D56" s="12"/>
      <c r="E56" s="12"/>
      <c r="F56" s="12"/>
      <c r="G56" s="12"/>
      <c r="H56" s="12"/>
      <c r="I56" s="12"/>
      <c r="J56" s="13"/>
      <c r="K56" s="14"/>
      <c r="L56" s="11" t="str">
        <f>L$5</f>
        <v>acumulado septiembre</v>
      </c>
      <c r="M56" s="12"/>
      <c r="N56" s="12"/>
      <c r="O56" s="12"/>
      <c r="P56" s="12"/>
      <c r="Q56" s="12"/>
      <c r="R56" s="12"/>
      <c r="S56" s="12"/>
      <c r="T56" s="13"/>
    </row>
    <row r="57" spans="1:20" x14ac:dyDescent="0.25">
      <c r="A57" s="15"/>
      <c r="B57" s="16">
        <f>B$6</f>
        <v>2022</v>
      </c>
      <c r="C57" s="16">
        <f>C$6</f>
        <v>2023</v>
      </c>
      <c r="D57" s="16">
        <f>D$6</f>
        <v>2024</v>
      </c>
      <c r="E57" s="16">
        <f>E$6</f>
        <v>2025</v>
      </c>
      <c r="F57" s="16" t="str">
        <f>CONCATENATE("var ",RIGHT(E57,2),"/",RIGHT(D57,2))</f>
        <v>var 25/24</v>
      </c>
      <c r="G57" s="16" t="str">
        <f>CONCATENATE("var ",RIGHT(D57,2),"/",RIGHT(C57,2))</f>
        <v>var 24/23</v>
      </c>
      <c r="H57" s="16" t="str">
        <f>CONCATENATE("dif ",RIGHT(E57,2),"-",RIGHT(D57,2))</f>
        <v>dif 25-24</v>
      </c>
      <c r="I57" s="16" t="str">
        <f>CONCATENATE("dif ",RIGHT(D57,2),"-",RIGHT(C57,2))</f>
        <v>dif 24-23</v>
      </c>
      <c r="J57" s="16" t="str">
        <f>CONCATENATE("cuota ",RIGHT(E57,2))</f>
        <v>cuota 25</v>
      </c>
      <c r="K57" s="17"/>
      <c r="L57" s="16">
        <f>L$6</f>
        <v>2022</v>
      </c>
      <c r="M57" s="16">
        <f>M$6</f>
        <v>2023</v>
      </c>
      <c r="N57" s="16">
        <f>N$6</f>
        <v>2024</v>
      </c>
      <c r="O57" s="16">
        <f>O$6</f>
        <v>2025</v>
      </c>
      <c r="P57" s="16" t="str">
        <f>CONCATENATE("var ",RIGHT(O57,2),"/",RIGHT(N57,2))</f>
        <v>var 25/24</v>
      </c>
      <c r="Q57" s="16" t="str">
        <f>CONCATENATE("var ",RIGHT(N57,2),"/",RIGHT(M57,2))</f>
        <v>var 24/23</v>
      </c>
      <c r="R57" s="16" t="str">
        <f>CONCATENATE("dif ",RIGHT(O57,2),"-",RIGHT(N57,2))</f>
        <v>dif 25-24</v>
      </c>
      <c r="S57" s="16" t="str">
        <f>CONCATENATE("dif ",RIGHT(N57,2),"-",RIGHT(M57,2))</f>
        <v>dif 24-23</v>
      </c>
      <c r="T57" s="16" t="str">
        <f>CONCATENATE("cuota ",RIGHT(O57,2))</f>
        <v>cuota 25</v>
      </c>
    </row>
    <row r="58" spans="1:20" x14ac:dyDescent="0.25">
      <c r="A58" s="18" t="s">
        <v>48</v>
      </c>
      <c r="B58" s="19">
        <v>390968</v>
      </c>
      <c r="C58" s="19">
        <v>423998</v>
      </c>
      <c r="D58" s="19">
        <v>434954</v>
      </c>
      <c r="E58" s="19">
        <v>435535</v>
      </c>
      <c r="F58" s="20">
        <f>E58/D58-1</f>
        <v>1.3357734381107544E-3</v>
      </c>
      <c r="G58" s="20">
        <f t="shared" ref="G58:G68" si="20">D58/C58-1</f>
        <v>2.5839744527096808E-2</v>
      </c>
      <c r="H58" s="19">
        <f>E58-D58</f>
        <v>581</v>
      </c>
      <c r="I58" s="19">
        <f t="shared" ref="I58:I68" si="21">D58-C58</f>
        <v>10956</v>
      </c>
      <c r="J58" s="20">
        <f t="shared" ref="J58:J68" si="22">E58/$E$58</f>
        <v>1</v>
      </c>
      <c r="K58" s="21"/>
      <c r="L58" s="19">
        <v>3492085</v>
      </c>
      <c r="M58" s="19">
        <v>3849133</v>
      </c>
      <c r="N58" s="19">
        <v>4095618</v>
      </c>
      <c r="O58" s="19">
        <v>4071791</v>
      </c>
      <c r="P58" s="20">
        <f>O58/N58-1</f>
        <v>-5.8176812388264221E-3</v>
      </c>
      <c r="Q58" s="20">
        <f t="shared" ref="Q58:Q68" si="23">N58/M58-1</f>
        <v>6.4036498608907477E-2</v>
      </c>
      <c r="R58" s="19">
        <f>O58-N58</f>
        <v>-23827</v>
      </c>
      <c r="S58" s="19">
        <f t="shared" ref="S58:S68" si="24">N58-M58</f>
        <v>246485</v>
      </c>
      <c r="T58" s="20">
        <f t="shared" ref="T58:T68" si="25">O58/$O$58</f>
        <v>1</v>
      </c>
    </row>
    <row r="59" spans="1:20" x14ac:dyDescent="0.25">
      <c r="A59" s="59" t="s">
        <v>49</v>
      </c>
      <c r="B59" s="60">
        <v>140395</v>
      </c>
      <c r="C59" s="60">
        <v>153067</v>
      </c>
      <c r="D59" s="60">
        <v>148572</v>
      </c>
      <c r="E59" s="60">
        <v>143018</v>
      </c>
      <c r="F59" s="61">
        <f t="shared" ref="F59:F68" si="26">E59/D59-1</f>
        <v>-3.738254852865952E-2</v>
      </c>
      <c r="G59" s="61">
        <f t="shared" si="20"/>
        <v>-2.936622524776733E-2</v>
      </c>
      <c r="H59" s="60">
        <f>E59-D59</f>
        <v>-5554</v>
      </c>
      <c r="I59" s="60">
        <f t="shared" si="21"/>
        <v>-4495</v>
      </c>
      <c r="J59" s="61">
        <f t="shared" si="22"/>
        <v>0.32837315026346908</v>
      </c>
      <c r="K59" s="62"/>
      <c r="L59" s="60">
        <v>1298122</v>
      </c>
      <c r="M59" s="60">
        <v>1400057</v>
      </c>
      <c r="N59" s="60">
        <v>1449683</v>
      </c>
      <c r="O59" s="60">
        <v>1380443</v>
      </c>
      <c r="P59" s="61">
        <f t="shared" ref="P59:P68" si="27">O59/N59-1</f>
        <v>-4.7762165935587242E-2</v>
      </c>
      <c r="Q59" s="61">
        <f>N59/M59-1</f>
        <v>3.5445699710797474E-2</v>
      </c>
      <c r="R59" s="60">
        <f t="shared" ref="R59:R68" si="28">O59-N59</f>
        <v>-69240</v>
      </c>
      <c r="S59" s="60">
        <f t="shared" si="24"/>
        <v>49626</v>
      </c>
      <c r="T59" s="61">
        <f t="shared" si="25"/>
        <v>0.33902599617711221</v>
      </c>
    </row>
    <row r="60" spans="1:20" x14ac:dyDescent="0.25">
      <c r="A60" s="63" t="s">
        <v>50</v>
      </c>
      <c r="B60" s="31">
        <v>103298</v>
      </c>
      <c r="C60" s="31">
        <v>107312</v>
      </c>
      <c r="D60" s="31">
        <v>111150</v>
      </c>
      <c r="E60" s="31">
        <v>115871</v>
      </c>
      <c r="F60" s="32">
        <f t="shared" si="26"/>
        <v>4.2474134053081425E-2</v>
      </c>
      <c r="G60" s="32">
        <f t="shared" si="20"/>
        <v>3.5764872521246494E-2</v>
      </c>
      <c r="H60" s="31">
        <f t="shared" ref="H60:H68" si="29">E60-D60</f>
        <v>4721</v>
      </c>
      <c r="I60" s="31">
        <f t="shared" si="21"/>
        <v>3838</v>
      </c>
      <c r="J60" s="32">
        <f t="shared" si="22"/>
        <v>0.26604291273950431</v>
      </c>
      <c r="K60" s="29"/>
      <c r="L60" s="31">
        <v>914043</v>
      </c>
      <c r="M60" s="31">
        <v>974839</v>
      </c>
      <c r="N60" s="31">
        <v>1033377</v>
      </c>
      <c r="O60" s="31">
        <v>1061717</v>
      </c>
      <c r="P60" s="32">
        <f>O60/N60-1</f>
        <v>2.7424647539087799E-2</v>
      </c>
      <c r="Q60" s="32">
        <f t="shared" si="23"/>
        <v>6.0048890124420495E-2</v>
      </c>
      <c r="R60" s="31">
        <f>O60-N60</f>
        <v>28340</v>
      </c>
      <c r="S60" s="31">
        <f>N60-M60</f>
        <v>58538</v>
      </c>
      <c r="T60" s="32">
        <f t="shared" si="25"/>
        <v>0.26074938522139274</v>
      </c>
    </row>
    <row r="61" spans="1:20" x14ac:dyDescent="0.25">
      <c r="A61" s="64" t="s">
        <v>51</v>
      </c>
      <c r="B61" s="65">
        <v>3143</v>
      </c>
      <c r="C61" s="65">
        <v>3734</v>
      </c>
      <c r="D61" s="65">
        <v>3135</v>
      </c>
      <c r="E61" s="65">
        <v>3984</v>
      </c>
      <c r="F61" s="66">
        <f t="shared" si="26"/>
        <v>0.27081339712918662</v>
      </c>
      <c r="G61" s="66">
        <f t="shared" si="20"/>
        <v>-0.16041778253883232</v>
      </c>
      <c r="H61" s="65">
        <f t="shared" si="29"/>
        <v>849</v>
      </c>
      <c r="I61" s="65">
        <f t="shared" si="21"/>
        <v>-599</v>
      </c>
      <c r="J61" s="66">
        <f t="shared" si="22"/>
        <v>9.1473704753923333E-3</v>
      </c>
      <c r="K61" s="29"/>
      <c r="L61" s="65">
        <v>25651</v>
      </c>
      <c r="M61" s="65">
        <v>37060</v>
      </c>
      <c r="N61" s="65">
        <v>32035</v>
      </c>
      <c r="O61" s="65">
        <v>31967</v>
      </c>
      <c r="P61" s="66">
        <f t="shared" si="27"/>
        <v>-2.1226783205868793E-3</v>
      </c>
      <c r="Q61" s="66">
        <f t="shared" si="23"/>
        <v>-0.13559093362115493</v>
      </c>
      <c r="R61" s="65">
        <f t="shared" si="28"/>
        <v>-68</v>
      </c>
      <c r="S61" s="65">
        <f t="shared" si="24"/>
        <v>-5025</v>
      </c>
      <c r="T61" s="66">
        <f t="shared" si="25"/>
        <v>7.8508449967102933E-3</v>
      </c>
    </row>
    <row r="62" spans="1:20" x14ac:dyDescent="0.25">
      <c r="A62" s="63" t="s">
        <v>52</v>
      </c>
      <c r="B62" s="31">
        <v>62173</v>
      </c>
      <c r="C62" s="31">
        <v>71851</v>
      </c>
      <c r="D62" s="31">
        <v>77584</v>
      </c>
      <c r="E62" s="31">
        <v>79102</v>
      </c>
      <c r="F62" s="32">
        <f t="shared" si="26"/>
        <v>1.9565889874200826E-2</v>
      </c>
      <c r="G62" s="32">
        <f t="shared" si="20"/>
        <v>7.9790121223086707E-2</v>
      </c>
      <c r="H62" s="31">
        <f t="shared" si="29"/>
        <v>1518</v>
      </c>
      <c r="I62" s="31">
        <f t="shared" si="21"/>
        <v>5733</v>
      </c>
      <c r="J62" s="32">
        <f t="shared" si="22"/>
        <v>0.18162030606036253</v>
      </c>
      <c r="K62" s="29"/>
      <c r="L62" s="31">
        <v>523202</v>
      </c>
      <c r="M62" s="31">
        <v>598329</v>
      </c>
      <c r="N62" s="31">
        <v>691297</v>
      </c>
      <c r="O62" s="31">
        <v>711805</v>
      </c>
      <c r="P62" s="32">
        <f t="shared" si="27"/>
        <v>2.9665975694961766E-2</v>
      </c>
      <c r="Q62" s="32">
        <f t="shared" si="23"/>
        <v>0.15537939829090686</v>
      </c>
      <c r="R62" s="31">
        <f>O62-N62</f>
        <v>20508</v>
      </c>
      <c r="S62" s="31">
        <f t="shared" si="24"/>
        <v>92968</v>
      </c>
      <c r="T62" s="32">
        <f t="shared" si="25"/>
        <v>0.17481373675613507</v>
      </c>
    </row>
    <row r="63" spans="1:20" x14ac:dyDescent="0.25">
      <c r="A63" s="63" t="s">
        <v>53</v>
      </c>
      <c r="B63" s="31">
        <v>17425</v>
      </c>
      <c r="C63" s="31">
        <v>18863</v>
      </c>
      <c r="D63" s="31">
        <v>20469</v>
      </c>
      <c r="E63" s="31">
        <v>18177</v>
      </c>
      <c r="F63" s="32">
        <f t="shared" si="26"/>
        <v>-0.11197420489520737</v>
      </c>
      <c r="G63" s="32">
        <f t="shared" si="20"/>
        <v>8.5140221597836963E-2</v>
      </c>
      <c r="H63" s="31">
        <f t="shared" si="29"/>
        <v>-2292</v>
      </c>
      <c r="I63" s="31">
        <f t="shared" si="21"/>
        <v>1606</v>
      </c>
      <c r="J63" s="32">
        <f t="shared" si="22"/>
        <v>4.1734877793977519E-2</v>
      </c>
      <c r="K63" s="29"/>
      <c r="L63" s="31">
        <v>146094</v>
      </c>
      <c r="M63" s="31">
        <v>187734</v>
      </c>
      <c r="N63" s="31">
        <v>181355</v>
      </c>
      <c r="O63" s="31">
        <v>192018</v>
      </c>
      <c r="P63" s="32">
        <f t="shared" si="27"/>
        <v>5.8796283532298599E-2</v>
      </c>
      <c r="Q63" s="32">
        <f t="shared" si="23"/>
        <v>-3.3978927631649003E-2</v>
      </c>
      <c r="R63" s="31">
        <f t="shared" si="28"/>
        <v>10663</v>
      </c>
      <c r="S63" s="31">
        <f t="shared" si="24"/>
        <v>-6379</v>
      </c>
      <c r="T63" s="32">
        <f t="shared" si="25"/>
        <v>4.7158117889646106E-2</v>
      </c>
    </row>
    <row r="64" spans="1:20" x14ac:dyDescent="0.25">
      <c r="A64" s="63" t="s">
        <v>54</v>
      </c>
      <c r="B64" s="31">
        <v>19959</v>
      </c>
      <c r="C64" s="31">
        <v>15933</v>
      </c>
      <c r="D64" s="31">
        <v>19577</v>
      </c>
      <c r="E64" s="31">
        <v>21810</v>
      </c>
      <c r="F64" s="32">
        <f t="shared" si="26"/>
        <v>0.11406242018695401</v>
      </c>
      <c r="G64" s="32">
        <f t="shared" si="20"/>
        <v>0.22870771355049269</v>
      </c>
      <c r="H64" s="31">
        <f t="shared" si="29"/>
        <v>2233</v>
      </c>
      <c r="I64" s="31">
        <f t="shared" si="21"/>
        <v>3644</v>
      </c>
      <c r="J64" s="32">
        <f t="shared" si="22"/>
        <v>5.0076342888631227E-2</v>
      </c>
      <c r="K64" s="29"/>
      <c r="L64" s="31">
        <v>157983</v>
      </c>
      <c r="M64" s="31">
        <v>174312</v>
      </c>
      <c r="N64" s="31">
        <v>181820</v>
      </c>
      <c r="O64" s="31">
        <v>203413</v>
      </c>
      <c r="P64" s="32">
        <f t="shared" si="27"/>
        <v>0.11876031239687612</v>
      </c>
      <c r="Q64" s="32">
        <f t="shared" si="23"/>
        <v>4.307219239065585E-2</v>
      </c>
      <c r="R64" s="31">
        <f t="shared" si="28"/>
        <v>21593</v>
      </c>
      <c r="S64" s="31">
        <f t="shared" si="24"/>
        <v>7508</v>
      </c>
      <c r="T64" s="32">
        <f t="shared" si="25"/>
        <v>4.995664070184349E-2</v>
      </c>
    </row>
    <row r="65" spans="1:20" x14ac:dyDescent="0.25">
      <c r="A65" s="63" t="s">
        <v>55</v>
      </c>
      <c r="B65" s="31">
        <v>4578</v>
      </c>
      <c r="C65" s="31">
        <v>4521</v>
      </c>
      <c r="D65" s="31">
        <v>5087</v>
      </c>
      <c r="E65" s="31">
        <v>4387</v>
      </c>
      <c r="F65" s="32">
        <f t="shared" si="26"/>
        <v>-0.13760566149007269</v>
      </c>
      <c r="G65" s="32">
        <f t="shared" si="20"/>
        <v>0.12519354125193538</v>
      </c>
      <c r="H65" s="31">
        <f t="shared" si="29"/>
        <v>-700</v>
      </c>
      <c r="I65" s="31">
        <f t="shared" si="21"/>
        <v>566</v>
      </c>
      <c r="J65" s="32">
        <f t="shared" si="22"/>
        <v>1.0072669245870022E-2</v>
      </c>
      <c r="K65" s="29"/>
      <c r="L65" s="31">
        <v>37456</v>
      </c>
      <c r="M65" s="31">
        <v>44189</v>
      </c>
      <c r="N65" s="31">
        <v>41777</v>
      </c>
      <c r="O65" s="31">
        <v>40413</v>
      </c>
      <c r="P65" s="32">
        <f t="shared" si="27"/>
        <v>-3.2649544007468223E-2</v>
      </c>
      <c r="Q65" s="32">
        <f t="shared" si="23"/>
        <v>-5.4583719930299424E-2</v>
      </c>
      <c r="R65" s="31">
        <f>O65-N65</f>
        <v>-1364</v>
      </c>
      <c r="S65" s="31">
        <f t="shared" si="24"/>
        <v>-2412</v>
      </c>
      <c r="T65" s="32">
        <f t="shared" si="25"/>
        <v>9.9251164905074934E-3</v>
      </c>
    </row>
    <row r="66" spans="1:20" x14ac:dyDescent="0.25">
      <c r="A66" s="63" t="s">
        <v>56</v>
      </c>
      <c r="B66" s="31">
        <v>20130</v>
      </c>
      <c r="C66" s="31">
        <v>22106</v>
      </c>
      <c r="D66" s="31">
        <v>21182</v>
      </c>
      <c r="E66" s="31">
        <v>24257</v>
      </c>
      <c r="F66" s="32">
        <f t="shared" si="26"/>
        <v>0.14517042772165056</v>
      </c>
      <c r="G66" s="32">
        <f t="shared" si="20"/>
        <v>-4.1798606713109532E-2</v>
      </c>
      <c r="H66" s="31">
        <f t="shared" si="29"/>
        <v>3075</v>
      </c>
      <c r="I66" s="31">
        <f t="shared" si="21"/>
        <v>-924</v>
      </c>
      <c r="J66" s="32">
        <f t="shared" si="22"/>
        <v>5.5694720286544139E-2</v>
      </c>
      <c r="K66" s="29"/>
      <c r="L66" s="31">
        <v>190426</v>
      </c>
      <c r="M66" s="31">
        <v>205238</v>
      </c>
      <c r="N66" s="31">
        <v>213816</v>
      </c>
      <c r="O66" s="31">
        <v>213733</v>
      </c>
      <c r="P66" s="32">
        <f t="shared" si="27"/>
        <v>-3.8818423317243944E-4</v>
      </c>
      <c r="Q66" s="32">
        <f t="shared" si="23"/>
        <v>4.1795379023377821E-2</v>
      </c>
      <c r="R66" s="31">
        <f t="shared" si="28"/>
        <v>-83</v>
      </c>
      <c r="S66" s="31">
        <f t="shared" si="24"/>
        <v>8578</v>
      </c>
      <c r="T66" s="32">
        <f t="shared" si="25"/>
        <v>5.2491151927984515E-2</v>
      </c>
    </row>
    <row r="67" spans="1:20" x14ac:dyDescent="0.25">
      <c r="A67" s="67" t="s">
        <v>57</v>
      </c>
      <c r="B67" s="39">
        <v>10763</v>
      </c>
      <c r="C67" s="39">
        <v>16386</v>
      </c>
      <c r="D67" s="39">
        <v>17100</v>
      </c>
      <c r="E67" s="39">
        <v>13666</v>
      </c>
      <c r="F67" s="40">
        <f t="shared" si="26"/>
        <v>-0.20081871345029245</v>
      </c>
      <c r="G67" s="40">
        <f t="shared" si="20"/>
        <v>4.3573782497253744E-2</v>
      </c>
      <c r="H67" s="39">
        <f t="shared" si="29"/>
        <v>-3434</v>
      </c>
      <c r="I67" s="39">
        <f t="shared" si="21"/>
        <v>714</v>
      </c>
      <c r="J67" s="40">
        <f t="shared" si="22"/>
        <v>3.1377501234114362E-2</v>
      </c>
      <c r="K67" s="29"/>
      <c r="L67" s="39">
        <v>117560</v>
      </c>
      <c r="M67" s="39">
        <v>137595</v>
      </c>
      <c r="N67" s="39">
        <v>175857</v>
      </c>
      <c r="O67" s="39">
        <v>141765</v>
      </c>
      <c r="P67" s="40">
        <f t="shared" si="27"/>
        <v>-0.19386205837697679</v>
      </c>
      <c r="Q67" s="40">
        <f t="shared" si="23"/>
        <v>0.27807696500599577</v>
      </c>
      <c r="R67" s="39">
        <f>O67-N67</f>
        <v>-34092</v>
      </c>
      <c r="S67" s="39">
        <f t="shared" si="24"/>
        <v>38262</v>
      </c>
      <c r="T67" s="40">
        <f t="shared" si="25"/>
        <v>3.4816374416073909E-2</v>
      </c>
    </row>
    <row r="68" spans="1:20" x14ac:dyDescent="0.25">
      <c r="A68" s="68" t="s">
        <v>58</v>
      </c>
      <c r="B68" s="69">
        <f>B58-SUM(B59:B67)</f>
        <v>9104</v>
      </c>
      <c r="C68" s="69">
        <f>C58-SUM(C59:C67)</f>
        <v>10225</v>
      </c>
      <c r="D68" s="69">
        <f>D58-SUM(D59:D67)</f>
        <v>11098</v>
      </c>
      <c r="E68" s="69">
        <f>E58-SUM(E59:E67)</f>
        <v>11263</v>
      </c>
      <c r="F68" s="70">
        <f t="shared" si="26"/>
        <v>1.4867543701567953E-2</v>
      </c>
      <c r="G68" s="70">
        <f t="shared" si="20"/>
        <v>8.5378973105134426E-2</v>
      </c>
      <c r="H68" s="69">
        <f t="shared" si="29"/>
        <v>165</v>
      </c>
      <c r="I68" s="69">
        <f t="shared" si="21"/>
        <v>873</v>
      </c>
      <c r="J68" s="70">
        <f t="shared" si="22"/>
        <v>2.5860149012134501E-2</v>
      </c>
      <c r="K68" s="29"/>
      <c r="L68" s="69">
        <f>L58-SUM(L59:L67)</f>
        <v>81548</v>
      </c>
      <c r="M68" s="69">
        <f>M58-SUM(M59:M67)</f>
        <v>89780</v>
      </c>
      <c r="N68" s="69">
        <f>N58-SUM(N59:N67)</f>
        <v>94601</v>
      </c>
      <c r="O68" s="69">
        <f>O58-SUM(O59:O67)</f>
        <v>94517</v>
      </c>
      <c r="P68" s="70">
        <f t="shared" si="27"/>
        <v>-8.8793987378565919E-4</v>
      </c>
      <c r="Q68" s="70">
        <f t="shared" si="23"/>
        <v>5.3697928269102357E-2</v>
      </c>
      <c r="R68" s="69">
        <f t="shared" si="28"/>
        <v>-84</v>
      </c>
      <c r="S68" s="69">
        <f t="shared" si="24"/>
        <v>4821</v>
      </c>
      <c r="T68" s="70">
        <f t="shared" si="25"/>
        <v>2.3212635422594136E-2</v>
      </c>
    </row>
    <row r="69" spans="1:20" ht="21" x14ac:dyDescent="0.35">
      <c r="A69" s="71" t="s">
        <v>59</v>
      </c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</row>
    <row r="70" spans="1:20" x14ac:dyDescent="0.25">
      <c r="A70" s="72"/>
      <c r="B70" s="11" t="s">
        <v>119</v>
      </c>
      <c r="C70" s="12"/>
      <c r="D70" s="12"/>
      <c r="E70" s="12"/>
      <c r="F70" s="12"/>
      <c r="G70" s="12"/>
      <c r="H70" s="12"/>
      <c r="I70" s="12"/>
      <c r="J70" s="13"/>
      <c r="K70" s="73"/>
      <c r="L70" s="11" t="str">
        <f>L$5</f>
        <v>acumulado septiembre</v>
      </c>
      <c r="M70" s="12"/>
      <c r="N70" s="12"/>
      <c r="O70" s="12"/>
      <c r="P70" s="12"/>
      <c r="Q70" s="12"/>
      <c r="R70" s="12"/>
      <c r="S70" s="12"/>
      <c r="T70" s="13"/>
    </row>
    <row r="71" spans="1:20" x14ac:dyDescent="0.25">
      <c r="A71" s="15"/>
      <c r="B71" s="16">
        <f>B$6</f>
        <v>2022</v>
      </c>
      <c r="C71" s="16">
        <f>C$6</f>
        <v>2023</v>
      </c>
      <c r="D71" s="16">
        <f>D$6</f>
        <v>2024</v>
      </c>
      <c r="E71" s="16">
        <f>E$6</f>
        <v>2025</v>
      </c>
      <c r="F71" s="16" t="str">
        <f>CONCATENATE("var ",RIGHT(E71,2),"/",RIGHT(D71,2))</f>
        <v>var 25/24</v>
      </c>
      <c r="G71" s="16" t="str">
        <f>CONCATENATE("var ",RIGHT(D71,2),"/",RIGHT(C71,2))</f>
        <v>var 24/23</v>
      </c>
      <c r="H71" s="16" t="str">
        <f>CONCATENATE("dif ",RIGHT(E71,2),"-",RIGHT(D71,2))</f>
        <v>dif 25-24</v>
      </c>
      <c r="I71" s="16" t="str">
        <f>CONCATENATE("dif ",RIGHT(D71,2),"-",RIGHT(C71,2))</f>
        <v>dif 24-23</v>
      </c>
      <c r="J71" s="16" t="str">
        <f>CONCATENATE("cuota ",RIGHT(E71,2))</f>
        <v>cuota 25</v>
      </c>
      <c r="K71" s="74"/>
      <c r="L71" s="16">
        <f>L$6</f>
        <v>2022</v>
      </c>
      <c r="M71" s="16">
        <f>M$6</f>
        <v>2023</v>
      </c>
      <c r="N71" s="16">
        <f>N$6</f>
        <v>2024</v>
      </c>
      <c r="O71" s="16">
        <f>O$6</f>
        <v>2025</v>
      </c>
      <c r="P71" s="16" t="str">
        <f>CONCATENATE("var ",RIGHT(O71,2),"/",RIGHT(N71,2))</f>
        <v>var 25/24</v>
      </c>
      <c r="Q71" s="16" t="str">
        <f>CONCATENATE("var ",RIGHT(N71,2),"/",RIGHT(M71,2))</f>
        <v>var 24/23</v>
      </c>
      <c r="R71" s="16" t="str">
        <f>CONCATENATE("dif ",RIGHT(O71,2),"-",RIGHT(N71,2))</f>
        <v>dif 25-24</v>
      </c>
      <c r="S71" s="16" t="str">
        <f>CONCATENATE("dif ",RIGHT(N71,2),"-",RIGHT(M71,2))</f>
        <v>dif 24-23</v>
      </c>
      <c r="T71" s="16" t="str">
        <f>CONCATENATE("cuota ",RIGHT(O71,2))</f>
        <v>cuota 25</v>
      </c>
    </row>
    <row r="72" spans="1:20" x14ac:dyDescent="0.25">
      <c r="A72" s="75" t="s">
        <v>4</v>
      </c>
      <c r="B72" s="76">
        <v>2570788</v>
      </c>
      <c r="C72" s="76">
        <v>2803075</v>
      </c>
      <c r="D72" s="76">
        <v>2881997</v>
      </c>
      <c r="E72" s="76">
        <v>2785219</v>
      </c>
      <c r="F72" s="77">
        <f>E72/D72-1</f>
        <v>-3.358018762684345E-2</v>
      </c>
      <c r="G72" s="77">
        <f t="shared" ref="G72:G83" si="30">D72/C72-1</f>
        <v>2.8155507790551537E-2</v>
      </c>
      <c r="H72" s="76">
        <f>E72-D72</f>
        <v>-96778</v>
      </c>
      <c r="I72" s="76">
        <f t="shared" ref="I72:I83" si="31">D72-C72</f>
        <v>78922</v>
      </c>
      <c r="J72" s="77">
        <f t="shared" ref="J72:J83" si="32">E72/$E$72</f>
        <v>1</v>
      </c>
      <c r="K72" s="78"/>
      <c r="L72" s="76">
        <v>23015665</v>
      </c>
      <c r="M72" s="76">
        <v>25556749</v>
      </c>
      <c r="N72" s="76">
        <v>27044823</v>
      </c>
      <c r="O72" s="76">
        <v>26204731</v>
      </c>
      <c r="P72" s="77">
        <f>O72/N72-1</f>
        <v>-3.1062950569134773E-2</v>
      </c>
      <c r="Q72" s="77">
        <f t="shared" ref="Q72:Q83" si="33">N72/M72-1</f>
        <v>5.8226263442192838E-2</v>
      </c>
      <c r="R72" s="76">
        <f>O72-N72</f>
        <v>-840092</v>
      </c>
      <c r="S72" s="76">
        <f t="shared" ref="S72:S83" si="34">N72-M72</f>
        <v>1488074</v>
      </c>
      <c r="T72" s="77">
        <f t="shared" ref="T72:T83" si="35">O72/$O$72</f>
        <v>1</v>
      </c>
    </row>
    <row r="73" spans="1:20" x14ac:dyDescent="0.25">
      <c r="A73" s="79" t="s">
        <v>5</v>
      </c>
      <c r="B73" s="80">
        <v>2015044</v>
      </c>
      <c r="C73" s="80">
        <v>2160313</v>
      </c>
      <c r="D73" s="80">
        <v>2192342</v>
      </c>
      <c r="E73" s="80">
        <v>2058559</v>
      </c>
      <c r="F73" s="81">
        <f t="shared" ref="F73:F83" si="36">E73/D73-1</f>
        <v>-6.1022869607022967E-2</v>
      </c>
      <c r="G73" s="81">
        <f t="shared" si="30"/>
        <v>1.4826092330139096E-2</v>
      </c>
      <c r="H73" s="80">
        <f t="shared" ref="H73:H83" si="37">E73-D73</f>
        <v>-133783</v>
      </c>
      <c r="I73" s="80">
        <f t="shared" si="31"/>
        <v>32029</v>
      </c>
      <c r="J73" s="81">
        <f t="shared" si="32"/>
        <v>0.73910130585781586</v>
      </c>
      <c r="K73" s="82"/>
      <c r="L73" s="80">
        <v>17730336</v>
      </c>
      <c r="M73" s="80">
        <v>19477748</v>
      </c>
      <c r="N73" s="80">
        <v>20376408</v>
      </c>
      <c r="O73" s="80">
        <v>19424776</v>
      </c>
      <c r="P73" s="81">
        <f t="shared" ref="P73:P83" si="38">O73/N73-1</f>
        <v>-4.670263767784788E-2</v>
      </c>
      <c r="Q73" s="81">
        <f t="shared" si="33"/>
        <v>4.6137777324154694E-2</v>
      </c>
      <c r="R73" s="80">
        <f t="shared" ref="R73:R83" si="39">O73-N73</f>
        <v>-951632</v>
      </c>
      <c r="S73" s="80">
        <f t="shared" si="34"/>
        <v>898660</v>
      </c>
      <c r="T73" s="81">
        <f t="shared" si="35"/>
        <v>0.74126981116501445</v>
      </c>
    </row>
    <row r="74" spans="1:20" x14ac:dyDescent="0.25">
      <c r="A74" s="37" t="s">
        <v>6</v>
      </c>
      <c r="B74" s="31">
        <v>391495</v>
      </c>
      <c r="C74" s="31">
        <v>402391</v>
      </c>
      <c r="D74" s="31">
        <v>399456</v>
      </c>
      <c r="E74" s="31">
        <v>371082</v>
      </c>
      <c r="F74" s="32">
        <f t="shared" si="36"/>
        <v>-7.1031602980052844E-2</v>
      </c>
      <c r="G74" s="32">
        <f t="shared" si="30"/>
        <v>-7.2939007085148777E-3</v>
      </c>
      <c r="H74" s="31">
        <f t="shared" si="37"/>
        <v>-28374</v>
      </c>
      <c r="I74" s="31">
        <f t="shared" si="31"/>
        <v>-2935</v>
      </c>
      <c r="J74" s="32">
        <f t="shared" si="32"/>
        <v>0.13323261115194174</v>
      </c>
      <c r="K74" s="83"/>
      <c r="L74" s="31">
        <v>3695025</v>
      </c>
      <c r="M74" s="31">
        <v>3538122</v>
      </c>
      <c r="N74" s="31">
        <v>3919862</v>
      </c>
      <c r="O74" s="31">
        <v>3632780</v>
      </c>
      <c r="P74" s="32">
        <f>O74/N74-1</f>
        <v>-7.3237782350501157E-2</v>
      </c>
      <c r="Q74" s="32">
        <f t="shared" si="33"/>
        <v>0.10789339655331265</v>
      </c>
      <c r="R74" s="31">
        <f>O74-N74</f>
        <v>-287082</v>
      </c>
      <c r="S74" s="31">
        <f t="shared" si="34"/>
        <v>381740</v>
      </c>
      <c r="T74" s="32">
        <f t="shared" si="35"/>
        <v>0.13863069229750918</v>
      </c>
    </row>
    <row r="75" spans="1:20" x14ac:dyDescent="0.25">
      <c r="A75" s="37" t="s">
        <v>7</v>
      </c>
      <c r="B75" s="31">
        <v>1299340</v>
      </c>
      <c r="C75" s="31">
        <v>1424921</v>
      </c>
      <c r="D75" s="31">
        <v>1457739</v>
      </c>
      <c r="E75" s="31">
        <v>1370084</v>
      </c>
      <c r="F75" s="32">
        <f t="shared" si="36"/>
        <v>-6.0130791588892119E-2</v>
      </c>
      <c r="G75" s="32">
        <f t="shared" si="30"/>
        <v>2.3031452269985486E-2</v>
      </c>
      <c r="H75" s="31">
        <f t="shared" si="37"/>
        <v>-87655</v>
      </c>
      <c r="I75" s="31">
        <f t="shared" si="31"/>
        <v>32818</v>
      </c>
      <c r="J75" s="32">
        <f t="shared" si="32"/>
        <v>0.49191248515825864</v>
      </c>
      <c r="K75" s="83"/>
      <c r="L75" s="31">
        <v>11130144</v>
      </c>
      <c r="M75" s="31">
        <v>12834183</v>
      </c>
      <c r="N75" s="31">
        <v>13327157</v>
      </c>
      <c r="O75" s="31">
        <v>12802497</v>
      </c>
      <c r="P75" s="32">
        <f t="shared" si="38"/>
        <v>-3.9367736119564012E-2</v>
      </c>
      <c r="Q75" s="32">
        <f t="shared" si="33"/>
        <v>3.8411015333036813E-2</v>
      </c>
      <c r="R75" s="31">
        <f t="shared" si="39"/>
        <v>-524660</v>
      </c>
      <c r="S75" s="31">
        <f t="shared" si="34"/>
        <v>492974</v>
      </c>
      <c r="T75" s="32">
        <f t="shared" si="35"/>
        <v>0.48855670374941074</v>
      </c>
    </row>
    <row r="76" spans="1:20" x14ac:dyDescent="0.25">
      <c r="A76" s="37" t="s">
        <v>8</v>
      </c>
      <c r="B76" s="31">
        <v>281605</v>
      </c>
      <c r="C76" s="31">
        <v>289517</v>
      </c>
      <c r="D76" s="31">
        <v>289120</v>
      </c>
      <c r="E76" s="31">
        <v>271813</v>
      </c>
      <c r="F76" s="32">
        <f t="shared" si="36"/>
        <v>-5.9860957387935843E-2</v>
      </c>
      <c r="G76" s="32">
        <f t="shared" si="30"/>
        <v>-1.3712493566871986E-3</v>
      </c>
      <c r="H76" s="31">
        <f t="shared" si="37"/>
        <v>-17307</v>
      </c>
      <c r="I76" s="31">
        <f t="shared" si="31"/>
        <v>-397</v>
      </c>
      <c r="J76" s="32">
        <f t="shared" si="32"/>
        <v>9.7591248659441146E-2</v>
      </c>
      <c r="K76" s="83"/>
      <c r="L76" s="31">
        <v>2551034</v>
      </c>
      <c r="M76" s="31">
        <v>2681171</v>
      </c>
      <c r="N76" s="31">
        <v>2683128</v>
      </c>
      <c r="O76" s="31">
        <v>2542751</v>
      </c>
      <c r="P76" s="32">
        <f t="shared" si="38"/>
        <v>-5.2318413433872668E-2</v>
      </c>
      <c r="Q76" s="32">
        <f t="shared" si="33"/>
        <v>7.299049557076831E-4</v>
      </c>
      <c r="R76" s="31">
        <f>O76-N76</f>
        <v>-140377</v>
      </c>
      <c r="S76" s="31">
        <f t="shared" si="34"/>
        <v>1957</v>
      </c>
      <c r="T76" s="32">
        <f t="shared" si="35"/>
        <v>9.7034043203877957E-2</v>
      </c>
    </row>
    <row r="77" spans="1:20" x14ac:dyDescent="0.25">
      <c r="A77" s="37" t="s">
        <v>9</v>
      </c>
      <c r="B77" s="31">
        <v>31871</v>
      </c>
      <c r="C77" s="31">
        <v>31828</v>
      </c>
      <c r="D77" s="31">
        <v>34989</v>
      </c>
      <c r="E77" s="31">
        <v>33584</v>
      </c>
      <c r="F77" s="32">
        <f t="shared" si="36"/>
        <v>-4.015547743576553E-2</v>
      </c>
      <c r="G77" s="32">
        <f t="shared" si="30"/>
        <v>9.9315068493150749E-2</v>
      </c>
      <c r="H77" s="31">
        <f t="shared" si="37"/>
        <v>-1405</v>
      </c>
      <c r="I77" s="31">
        <f t="shared" si="31"/>
        <v>3161</v>
      </c>
      <c r="J77" s="32">
        <f t="shared" si="32"/>
        <v>1.2057938711462187E-2</v>
      </c>
      <c r="K77" s="83"/>
      <c r="L77" s="31">
        <v>267370</v>
      </c>
      <c r="M77" s="31">
        <v>318911</v>
      </c>
      <c r="N77" s="31">
        <v>330892</v>
      </c>
      <c r="O77" s="31">
        <v>331236</v>
      </c>
      <c r="P77" s="32">
        <f t="shared" si="38"/>
        <v>1.0396141339168441E-3</v>
      </c>
      <c r="Q77" s="32">
        <f t="shared" si="33"/>
        <v>3.7568475217223618E-2</v>
      </c>
      <c r="R77" s="31">
        <f t="shared" si="39"/>
        <v>344</v>
      </c>
      <c r="S77" s="31">
        <f t="shared" si="34"/>
        <v>11981</v>
      </c>
      <c r="T77" s="32">
        <f t="shared" si="35"/>
        <v>1.2640312926700144E-2</v>
      </c>
    </row>
    <row r="78" spans="1:20" x14ac:dyDescent="0.25">
      <c r="A78" s="84" t="s">
        <v>10</v>
      </c>
      <c r="B78" s="34">
        <v>10733</v>
      </c>
      <c r="C78" s="34">
        <v>11656</v>
      </c>
      <c r="D78" s="34">
        <v>11038</v>
      </c>
      <c r="E78" s="34">
        <v>11996</v>
      </c>
      <c r="F78" s="35">
        <f t="shared" si="36"/>
        <v>8.6791085341547447E-2</v>
      </c>
      <c r="G78" s="35">
        <f t="shared" si="30"/>
        <v>-5.3019903912148281E-2</v>
      </c>
      <c r="H78" s="34">
        <f t="shared" si="37"/>
        <v>958</v>
      </c>
      <c r="I78" s="34">
        <f t="shared" si="31"/>
        <v>-618</v>
      </c>
      <c r="J78" s="35">
        <f t="shared" si="32"/>
        <v>4.3070221767121369E-3</v>
      </c>
      <c r="K78" s="83"/>
      <c r="L78" s="34">
        <v>86763</v>
      </c>
      <c r="M78" s="34">
        <v>105361</v>
      </c>
      <c r="N78" s="34">
        <v>115369</v>
      </c>
      <c r="O78" s="34">
        <v>115512</v>
      </c>
      <c r="P78" s="35">
        <f t="shared" si="38"/>
        <v>1.2395010791459438E-3</v>
      </c>
      <c r="Q78" s="35">
        <f t="shared" si="33"/>
        <v>9.4987708924554548E-2</v>
      </c>
      <c r="R78" s="34">
        <f t="shared" si="39"/>
        <v>143</v>
      </c>
      <c r="S78" s="34">
        <f t="shared" si="34"/>
        <v>10008</v>
      </c>
      <c r="T78" s="35">
        <f t="shared" si="35"/>
        <v>4.4080589875164144E-3</v>
      </c>
    </row>
    <row r="79" spans="1:20" x14ac:dyDescent="0.25">
      <c r="A79" s="79" t="s">
        <v>11</v>
      </c>
      <c r="B79" s="80">
        <v>555744</v>
      </c>
      <c r="C79" s="80">
        <v>642762</v>
      </c>
      <c r="D79" s="80">
        <v>689655</v>
      </c>
      <c r="E79" s="80">
        <v>726660</v>
      </c>
      <c r="F79" s="81">
        <f t="shared" si="36"/>
        <v>5.3657263414315759E-2</v>
      </c>
      <c r="G79" s="81">
        <f t="shared" si="30"/>
        <v>7.2955464075349807E-2</v>
      </c>
      <c r="H79" s="80">
        <f t="shared" si="37"/>
        <v>37005</v>
      </c>
      <c r="I79" s="80">
        <f t="shared" si="31"/>
        <v>46893</v>
      </c>
      <c r="J79" s="81">
        <f t="shared" si="32"/>
        <v>0.26089869414218414</v>
      </c>
      <c r="K79" s="82"/>
      <c r="L79" s="80">
        <v>5285329</v>
      </c>
      <c r="M79" s="80">
        <v>6079001</v>
      </c>
      <c r="N79" s="80">
        <v>6668415</v>
      </c>
      <c r="O79" s="80">
        <v>6779955</v>
      </c>
      <c r="P79" s="81">
        <f t="shared" si="38"/>
        <v>1.6726613445623872E-2</v>
      </c>
      <c r="Q79" s="81">
        <f t="shared" si="33"/>
        <v>9.695902336584572E-2</v>
      </c>
      <c r="R79" s="80">
        <f t="shared" si="39"/>
        <v>111540</v>
      </c>
      <c r="S79" s="80">
        <f t="shared" si="34"/>
        <v>589414</v>
      </c>
      <c r="T79" s="81">
        <f t="shared" si="35"/>
        <v>0.25873018883498555</v>
      </c>
    </row>
    <row r="80" spans="1:20" x14ac:dyDescent="0.25">
      <c r="A80" s="36" t="s">
        <v>12</v>
      </c>
      <c r="B80" s="31">
        <v>38086</v>
      </c>
      <c r="C80" s="31">
        <v>32968</v>
      </c>
      <c r="D80" s="31">
        <v>52581</v>
      </c>
      <c r="E80" s="31">
        <v>56144</v>
      </c>
      <c r="F80" s="32">
        <f t="shared" si="36"/>
        <v>6.7762119396740372E-2</v>
      </c>
      <c r="G80" s="32">
        <f t="shared" si="30"/>
        <v>0.59491021596699833</v>
      </c>
      <c r="H80" s="31">
        <f t="shared" si="37"/>
        <v>3563</v>
      </c>
      <c r="I80" s="31">
        <f t="shared" si="31"/>
        <v>19613</v>
      </c>
      <c r="J80" s="32">
        <f t="shared" si="32"/>
        <v>2.0157840370900817E-2</v>
      </c>
      <c r="K80" s="83"/>
      <c r="L80" s="31">
        <v>403683</v>
      </c>
      <c r="M80" s="31">
        <v>376065</v>
      </c>
      <c r="N80" s="31">
        <v>514050</v>
      </c>
      <c r="O80" s="31">
        <v>506779</v>
      </c>
      <c r="P80" s="32">
        <f t="shared" si="38"/>
        <v>-1.4144538469020529E-2</v>
      </c>
      <c r="Q80" s="32">
        <f t="shared" si="33"/>
        <v>0.36691795301344188</v>
      </c>
      <c r="R80" s="31">
        <f t="shared" si="39"/>
        <v>-7271</v>
      </c>
      <c r="S80" s="31">
        <f t="shared" si="34"/>
        <v>137985</v>
      </c>
      <c r="T80" s="32">
        <f t="shared" si="35"/>
        <v>1.9339217792390236E-2</v>
      </c>
    </row>
    <row r="81" spans="1:20" x14ac:dyDescent="0.25">
      <c r="A81" s="37" t="s">
        <v>8</v>
      </c>
      <c r="B81" s="31">
        <v>341178</v>
      </c>
      <c r="C81" s="31">
        <v>399689</v>
      </c>
      <c r="D81" s="31">
        <v>428644</v>
      </c>
      <c r="E81" s="31">
        <v>462595</v>
      </c>
      <c r="F81" s="32">
        <f t="shared" si="36"/>
        <v>7.920558785379006E-2</v>
      </c>
      <c r="G81" s="32">
        <f t="shared" si="30"/>
        <v>7.2443825073994939E-2</v>
      </c>
      <c r="H81" s="31">
        <f t="shared" si="37"/>
        <v>33951</v>
      </c>
      <c r="I81" s="31">
        <f t="shared" si="31"/>
        <v>28955</v>
      </c>
      <c r="J81" s="32">
        <f t="shared" si="32"/>
        <v>0.16608927341081617</v>
      </c>
      <c r="K81" s="83"/>
      <c r="L81" s="31">
        <v>3229286</v>
      </c>
      <c r="M81" s="31">
        <v>3720226</v>
      </c>
      <c r="N81" s="31">
        <v>4057632</v>
      </c>
      <c r="O81" s="31">
        <v>4226793</v>
      </c>
      <c r="P81" s="32">
        <f t="shared" si="38"/>
        <v>4.1689586438592663E-2</v>
      </c>
      <c r="Q81" s="32">
        <f t="shared" si="33"/>
        <v>9.06950276676739E-2</v>
      </c>
      <c r="R81" s="31">
        <f t="shared" si="39"/>
        <v>169161</v>
      </c>
      <c r="S81" s="31">
        <f t="shared" si="34"/>
        <v>337406</v>
      </c>
      <c r="T81" s="32">
        <f t="shared" si="35"/>
        <v>0.16129885095939356</v>
      </c>
    </row>
    <row r="82" spans="1:20" x14ac:dyDescent="0.25">
      <c r="A82" s="37" t="s">
        <v>9</v>
      </c>
      <c r="B82" s="31">
        <v>128767</v>
      </c>
      <c r="C82" s="31">
        <v>153425</v>
      </c>
      <c r="D82" s="31">
        <v>144755</v>
      </c>
      <c r="E82" s="31">
        <v>137766</v>
      </c>
      <c r="F82" s="32">
        <f t="shared" si="36"/>
        <v>-4.8281579220061488E-2</v>
      </c>
      <c r="G82" s="32">
        <f t="shared" si="30"/>
        <v>-5.6509695290858697E-2</v>
      </c>
      <c r="H82" s="31">
        <f t="shared" si="37"/>
        <v>-6989</v>
      </c>
      <c r="I82" s="31">
        <f t="shared" si="31"/>
        <v>-8670</v>
      </c>
      <c r="J82" s="32">
        <f t="shared" si="32"/>
        <v>4.9463255851694247E-2</v>
      </c>
      <c r="K82" s="83"/>
      <c r="L82" s="31">
        <v>1205808</v>
      </c>
      <c r="M82" s="31">
        <v>1423241</v>
      </c>
      <c r="N82" s="31">
        <v>1479375</v>
      </c>
      <c r="O82" s="31">
        <v>1383030</v>
      </c>
      <c r="P82" s="32">
        <f t="shared" si="38"/>
        <v>-6.5125475285171097E-2</v>
      </c>
      <c r="Q82" s="32">
        <f t="shared" si="33"/>
        <v>3.9440966076722095E-2</v>
      </c>
      <c r="R82" s="31">
        <f t="shared" si="39"/>
        <v>-96345</v>
      </c>
      <c r="S82" s="31">
        <f t="shared" si="34"/>
        <v>56134</v>
      </c>
      <c r="T82" s="32">
        <f t="shared" si="35"/>
        <v>5.277787434643004E-2</v>
      </c>
    </row>
    <row r="83" spans="1:20" x14ac:dyDescent="0.25">
      <c r="A83" s="38" t="s">
        <v>10</v>
      </c>
      <c r="B83" s="69">
        <v>47713</v>
      </c>
      <c r="C83" s="69">
        <v>56680</v>
      </c>
      <c r="D83" s="69">
        <v>63675</v>
      </c>
      <c r="E83" s="69">
        <v>70155</v>
      </c>
      <c r="F83" s="70">
        <f t="shared" si="36"/>
        <v>0.10176678445229692</v>
      </c>
      <c r="G83" s="70">
        <f t="shared" si="30"/>
        <v>0.12341213832039521</v>
      </c>
      <c r="H83" s="69">
        <f t="shared" si="37"/>
        <v>6480</v>
      </c>
      <c r="I83" s="69">
        <f t="shared" si="31"/>
        <v>6995</v>
      </c>
      <c r="J83" s="70">
        <f t="shared" si="32"/>
        <v>2.5188324508772918E-2</v>
      </c>
      <c r="K83" s="83"/>
      <c r="L83" s="69">
        <v>446552</v>
      </c>
      <c r="M83" s="69">
        <v>559469</v>
      </c>
      <c r="N83" s="69">
        <v>617358</v>
      </c>
      <c r="O83" s="69">
        <v>663353</v>
      </c>
      <c r="P83" s="70">
        <f t="shared" si="38"/>
        <v>7.4502962624603652E-2</v>
      </c>
      <c r="Q83" s="70">
        <f t="shared" si="33"/>
        <v>0.10347132727639963</v>
      </c>
      <c r="R83" s="69">
        <f t="shared" si="39"/>
        <v>45995</v>
      </c>
      <c r="S83" s="69">
        <f t="shared" si="34"/>
        <v>57889</v>
      </c>
      <c r="T83" s="70">
        <f t="shared" si="35"/>
        <v>2.531424573677173E-2</v>
      </c>
    </row>
    <row r="84" spans="1:20" x14ac:dyDescent="0.25">
      <c r="A84" s="42" t="s">
        <v>13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4"/>
    </row>
    <row r="85" spans="1:20" ht="21" x14ac:dyDescent="0.35">
      <c r="A85" s="71" t="s">
        <v>60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</row>
    <row r="86" spans="1:20" x14ac:dyDescent="0.25">
      <c r="A86" s="72"/>
      <c r="B86" s="11" t="s">
        <v>119</v>
      </c>
      <c r="C86" s="12"/>
      <c r="D86" s="12"/>
      <c r="E86" s="12"/>
      <c r="F86" s="12"/>
      <c r="G86" s="12"/>
      <c r="H86" s="12"/>
      <c r="I86" s="12"/>
      <c r="J86" s="13"/>
      <c r="K86" s="73"/>
      <c r="L86" s="11" t="str">
        <f>L$5</f>
        <v>acumulado septiembre</v>
      </c>
      <c r="M86" s="12"/>
      <c r="N86" s="12"/>
      <c r="O86" s="12"/>
      <c r="P86" s="12"/>
      <c r="Q86" s="12"/>
      <c r="R86" s="12"/>
      <c r="S86" s="12"/>
      <c r="T86" s="13"/>
    </row>
    <row r="87" spans="1:20" x14ac:dyDescent="0.25">
      <c r="A87" s="15"/>
      <c r="B87" s="16">
        <f>B$6</f>
        <v>2022</v>
      </c>
      <c r="C87" s="16">
        <f>C$6</f>
        <v>2023</v>
      </c>
      <c r="D87" s="16">
        <f>D$6</f>
        <v>2024</v>
      </c>
      <c r="E87" s="16">
        <f>E$6</f>
        <v>2025</v>
      </c>
      <c r="F87" s="16" t="str">
        <f>CONCATENATE("var ",RIGHT(E87,2),"/",RIGHT(D87,2))</f>
        <v>var 25/24</v>
      </c>
      <c r="G87" s="16" t="str">
        <f>CONCATENATE("var ",RIGHT(D87,2),"/",RIGHT(C87,2))</f>
        <v>var 24/23</v>
      </c>
      <c r="H87" s="16" t="str">
        <f>CONCATENATE("dif ",RIGHT(E87,2),"-",RIGHT(D87,2))</f>
        <v>dif 25-24</v>
      </c>
      <c r="I87" s="16" t="str">
        <f>CONCATENATE("dif ",RIGHT(D87,2),"-",RIGHT(C87,2))</f>
        <v>dif 24-23</v>
      </c>
      <c r="J87" s="16" t="str">
        <f>CONCATENATE("cuota ",RIGHT(E87,2))</f>
        <v>cuota 25</v>
      </c>
      <c r="K87" s="74"/>
      <c r="L87" s="16">
        <f>L$6</f>
        <v>2022</v>
      </c>
      <c r="M87" s="16">
        <f>M$6</f>
        <v>2023</v>
      </c>
      <c r="N87" s="16">
        <f>N$6</f>
        <v>2024</v>
      </c>
      <c r="O87" s="16">
        <f>O$6</f>
        <v>2025</v>
      </c>
      <c r="P87" s="16" t="str">
        <f>CONCATENATE("var ",RIGHT(O87,2),"/",RIGHT(N87,2))</f>
        <v>var 25/24</v>
      </c>
      <c r="Q87" s="16" t="str">
        <f>CONCATENATE("var ",RIGHT(N87,2),"/",RIGHT(M87,2))</f>
        <v>var 24/23</v>
      </c>
      <c r="R87" s="16" t="str">
        <f>CONCATENATE("dif ",RIGHT(O87,2),"-",RIGHT(N87,2))</f>
        <v>dif 25-24</v>
      </c>
      <c r="S87" s="16" t="str">
        <f>CONCATENATE("dif ",RIGHT(N87,2),"-",RIGHT(M87,2))</f>
        <v>dif 24-23</v>
      </c>
      <c r="T87" s="16" t="str">
        <f>CONCATENATE("cuota ",RIGHT(O87,2))</f>
        <v>cuota 25</v>
      </c>
    </row>
    <row r="88" spans="1:20" x14ac:dyDescent="0.25">
      <c r="A88" s="75" t="s">
        <v>15</v>
      </c>
      <c r="B88" s="76">
        <v>2570788</v>
      </c>
      <c r="C88" s="76">
        <v>2803075</v>
      </c>
      <c r="D88" s="76">
        <v>2881997</v>
      </c>
      <c r="E88" s="76">
        <v>2785219</v>
      </c>
      <c r="F88" s="77">
        <f>E88/D88-1</f>
        <v>-3.358018762684345E-2</v>
      </c>
      <c r="G88" s="77">
        <f t="shared" ref="G88:G119" si="40">D88/C88-1</f>
        <v>2.8155507790551537E-2</v>
      </c>
      <c r="H88" s="76">
        <f>E88-D88</f>
        <v>-96778</v>
      </c>
      <c r="I88" s="76">
        <f t="shared" ref="I88:I119" si="41">D88-C88</f>
        <v>78922</v>
      </c>
      <c r="J88" s="77">
        <f>E88/$E$88</f>
        <v>1</v>
      </c>
      <c r="K88" s="78"/>
      <c r="L88" s="76">
        <v>23015665</v>
      </c>
      <c r="M88" s="76">
        <v>25556749</v>
      </c>
      <c r="N88" s="76">
        <v>27044823</v>
      </c>
      <c r="O88" s="76">
        <v>26204731</v>
      </c>
      <c r="P88" s="77">
        <f>O88/N88-1</f>
        <v>-3.1062950569134773E-2</v>
      </c>
      <c r="Q88" s="77">
        <f t="shared" ref="Q88:Q119" si="42">N88/M88-1</f>
        <v>5.8226263442192838E-2</v>
      </c>
      <c r="R88" s="76">
        <f>O88-N88</f>
        <v>-840092</v>
      </c>
      <c r="S88" s="76">
        <f t="shared" ref="S88:S119" si="43">N88-M88</f>
        <v>1488074</v>
      </c>
      <c r="T88" s="77">
        <f>O88/$O$88</f>
        <v>1</v>
      </c>
    </row>
    <row r="89" spans="1:20" x14ac:dyDescent="0.25">
      <c r="A89" s="85" t="s">
        <v>16</v>
      </c>
      <c r="B89" s="86">
        <v>389213</v>
      </c>
      <c r="C89" s="86">
        <v>411909</v>
      </c>
      <c r="D89" s="86">
        <v>404354</v>
      </c>
      <c r="E89" s="86">
        <v>407526</v>
      </c>
      <c r="F89" s="87">
        <f t="shared" ref="F89:F119" si="44">E89/D89-1</f>
        <v>7.8446114048580373E-3</v>
      </c>
      <c r="G89" s="87">
        <f t="shared" si="40"/>
        <v>-1.8341429781820739E-2</v>
      </c>
      <c r="H89" s="86">
        <f t="shared" ref="H89:H119" si="45">E89-D89</f>
        <v>3172</v>
      </c>
      <c r="I89" s="86">
        <f t="shared" si="41"/>
        <v>-7555</v>
      </c>
      <c r="J89" s="87">
        <f>E89/$E$88</f>
        <v>0.1463173990985987</v>
      </c>
      <c r="K89" s="88"/>
      <c r="L89" s="86">
        <v>3245814</v>
      </c>
      <c r="M89" s="86">
        <v>3423966</v>
      </c>
      <c r="N89" s="86">
        <v>3369395</v>
      </c>
      <c r="O89" s="86">
        <v>3326600</v>
      </c>
      <c r="P89" s="87">
        <f t="shared" ref="P89:P119" si="46">O89/N89-1</f>
        <v>-1.2701093222967308E-2</v>
      </c>
      <c r="Q89" s="87">
        <f t="shared" si="42"/>
        <v>-1.5937950318431926E-2</v>
      </c>
      <c r="R89" s="86">
        <f t="shared" ref="R89:R119" si="47">O89-N89</f>
        <v>-42795</v>
      </c>
      <c r="S89" s="86">
        <f t="shared" si="43"/>
        <v>-54571</v>
      </c>
      <c r="T89" s="87">
        <f>O89/$O$88</f>
        <v>0.12694654259187016</v>
      </c>
    </row>
    <row r="90" spans="1:20" x14ac:dyDescent="0.25">
      <c r="A90" s="55" t="s">
        <v>17</v>
      </c>
      <c r="B90" s="27">
        <v>101561</v>
      </c>
      <c r="C90" s="27">
        <v>141240</v>
      </c>
      <c r="D90" s="27">
        <v>124528</v>
      </c>
      <c r="E90" s="27">
        <v>123441</v>
      </c>
      <c r="F90" s="28">
        <f t="shared" si="44"/>
        <v>-8.728960555055898E-3</v>
      </c>
      <c r="G90" s="28">
        <f t="shared" si="40"/>
        <v>-0.11832342112715943</v>
      </c>
      <c r="H90" s="27">
        <f t="shared" si="45"/>
        <v>-1087</v>
      </c>
      <c r="I90" s="27">
        <f t="shared" si="41"/>
        <v>-16712</v>
      </c>
      <c r="J90" s="28">
        <f>E90/$E$23</f>
        <v>0.28342383505344004</v>
      </c>
      <c r="K90" s="89"/>
      <c r="L90" s="27">
        <v>957251</v>
      </c>
      <c r="M90" s="27">
        <v>1065182</v>
      </c>
      <c r="N90" s="27">
        <v>1074979</v>
      </c>
      <c r="O90" s="27">
        <v>956924</v>
      </c>
      <c r="P90" s="28">
        <f t="shared" si="46"/>
        <v>-0.10982074998674396</v>
      </c>
      <c r="Q90" s="28">
        <f t="shared" si="42"/>
        <v>9.1974892553572385E-3</v>
      </c>
      <c r="R90" s="27">
        <f>O90-N90</f>
        <v>-118055</v>
      </c>
      <c r="S90" s="27">
        <f t="shared" si="43"/>
        <v>9797</v>
      </c>
      <c r="T90" s="28">
        <f>O90/$O$23</f>
        <v>0.23501304462827291</v>
      </c>
    </row>
    <row r="91" spans="1:20" x14ac:dyDescent="0.25">
      <c r="A91" s="50" t="s">
        <v>18</v>
      </c>
      <c r="B91" s="27">
        <v>56865</v>
      </c>
      <c r="C91" s="27">
        <v>96991</v>
      </c>
      <c r="D91" s="27">
        <v>58817</v>
      </c>
      <c r="E91" s="27">
        <v>75209</v>
      </c>
      <c r="F91" s="51">
        <f t="shared" si="44"/>
        <v>0.2786949351378003</v>
      </c>
      <c r="G91" s="51">
        <f t="shared" si="40"/>
        <v>-0.39358290975451327</v>
      </c>
      <c r="H91" s="27">
        <f t="shared" si="45"/>
        <v>16392</v>
      </c>
      <c r="I91" s="52">
        <f t="shared" si="41"/>
        <v>-38174</v>
      </c>
      <c r="J91" s="51">
        <f>E91/$E$23</f>
        <v>0.17268187401701357</v>
      </c>
      <c r="K91" s="90"/>
      <c r="L91" s="27">
        <v>513370</v>
      </c>
      <c r="M91" s="27">
        <v>626148</v>
      </c>
      <c r="N91" s="27">
        <v>528885</v>
      </c>
      <c r="O91" s="27">
        <v>595514</v>
      </c>
      <c r="P91" s="51">
        <f t="shared" si="46"/>
        <v>0.12598012800514291</v>
      </c>
      <c r="Q91" s="51">
        <f t="shared" si="42"/>
        <v>-0.15533547979072038</v>
      </c>
      <c r="R91" s="52">
        <f t="shared" si="47"/>
        <v>66629</v>
      </c>
      <c r="S91" s="52">
        <f t="shared" si="43"/>
        <v>-97263</v>
      </c>
      <c r="T91" s="51">
        <f>O91/$O$23</f>
        <v>0.14625357735699107</v>
      </c>
    </row>
    <row r="92" spans="1:20" x14ac:dyDescent="0.25">
      <c r="A92" s="50" t="s">
        <v>19</v>
      </c>
      <c r="B92" s="52">
        <f>B90-B91</f>
        <v>44696</v>
      </c>
      <c r="C92" s="52">
        <f>C90-C91</f>
        <v>44249</v>
      </c>
      <c r="D92" s="52">
        <f>D90-D91</f>
        <v>65711</v>
      </c>
      <c r="E92" s="52">
        <f>E90-E91</f>
        <v>48232</v>
      </c>
      <c r="F92" s="51">
        <f t="shared" si="44"/>
        <v>-0.26599808251282131</v>
      </c>
      <c r="G92" s="51">
        <f t="shared" si="40"/>
        <v>0.48502791023525949</v>
      </c>
      <c r="H92" s="52">
        <f t="shared" si="45"/>
        <v>-17479</v>
      </c>
      <c r="I92" s="52">
        <f t="shared" si="41"/>
        <v>21462</v>
      </c>
      <c r="J92" s="51">
        <f>E92/$E$23</f>
        <v>0.11074196103642646</v>
      </c>
      <c r="K92" s="90"/>
      <c r="L92" s="52">
        <f>L90-L91</f>
        <v>443881</v>
      </c>
      <c r="M92" s="52">
        <f>M90-M91</f>
        <v>439034</v>
      </c>
      <c r="N92" s="52">
        <f>N90-N91</f>
        <v>546094</v>
      </c>
      <c r="O92" s="52">
        <f>O90-O91</f>
        <v>361410</v>
      </c>
      <c r="P92" s="51">
        <f t="shared" si="46"/>
        <v>-0.33819086091405504</v>
      </c>
      <c r="Q92" s="51">
        <f t="shared" si="42"/>
        <v>0.24385355120560148</v>
      </c>
      <c r="R92" s="52">
        <f t="shared" si="47"/>
        <v>-184684</v>
      </c>
      <c r="S92" s="52">
        <f t="shared" si="43"/>
        <v>107060</v>
      </c>
      <c r="T92" s="51">
        <f>O92/$O$23</f>
        <v>8.8759467271281853E-2</v>
      </c>
    </row>
    <row r="93" spans="1:20" x14ac:dyDescent="0.25">
      <c r="A93" s="91" t="s">
        <v>20</v>
      </c>
      <c r="B93" s="34">
        <v>287652</v>
      </c>
      <c r="C93" s="34">
        <v>270669</v>
      </c>
      <c r="D93" s="34">
        <v>279826</v>
      </c>
      <c r="E93" s="34">
        <v>284085</v>
      </c>
      <c r="F93" s="35">
        <f t="shared" si="44"/>
        <v>1.5220172535790111E-2</v>
      </c>
      <c r="G93" s="35">
        <f t="shared" si="40"/>
        <v>3.3830989141719225E-2</v>
      </c>
      <c r="H93" s="34">
        <f t="shared" si="45"/>
        <v>4259</v>
      </c>
      <c r="I93" s="34">
        <f t="shared" si="41"/>
        <v>9157</v>
      </c>
      <c r="J93" s="35">
        <f>E93/$E$23</f>
        <v>0.65226675238499776</v>
      </c>
      <c r="K93" s="90"/>
      <c r="L93" s="27">
        <v>2288563</v>
      </c>
      <c r="M93" s="27">
        <v>2358784</v>
      </c>
      <c r="N93" s="27">
        <v>2294416</v>
      </c>
      <c r="O93" s="27">
        <v>2369676</v>
      </c>
      <c r="P93" s="35">
        <f t="shared" si="46"/>
        <v>3.2801375164747792E-2</v>
      </c>
      <c r="Q93" s="35">
        <f t="shared" si="42"/>
        <v>-2.7288636856956816E-2</v>
      </c>
      <c r="R93" s="34">
        <f t="shared" si="47"/>
        <v>75260</v>
      </c>
      <c r="S93" s="34">
        <f t="shared" si="43"/>
        <v>-64368</v>
      </c>
      <c r="T93" s="35">
        <f>O93/$O$23</f>
        <v>0.58197387832528735</v>
      </c>
    </row>
    <row r="94" spans="1:20" x14ac:dyDescent="0.25">
      <c r="A94" s="85" t="s">
        <v>21</v>
      </c>
      <c r="B94" s="86">
        <v>2181575</v>
      </c>
      <c r="C94" s="86">
        <v>2391166</v>
      </c>
      <c r="D94" s="86">
        <v>2477643</v>
      </c>
      <c r="E94" s="86">
        <v>2377693</v>
      </c>
      <c r="F94" s="87">
        <f t="shared" si="44"/>
        <v>-4.0340759342649468E-2</v>
      </c>
      <c r="G94" s="87">
        <f t="shared" si="40"/>
        <v>3.6165201412198034E-2</v>
      </c>
      <c r="H94" s="86">
        <f t="shared" si="45"/>
        <v>-99950</v>
      </c>
      <c r="I94" s="86">
        <f t="shared" si="41"/>
        <v>86477</v>
      </c>
      <c r="J94" s="87">
        <f t="shared" ref="J94:J119" si="48">E94/$E$88</f>
        <v>0.85368260090140125</v>
      </c>
      <c r="K94" s="88"/>
      <c r="L94" s="86">
        <v>19769851</v>
      </c>
      <c r="M94" s="86">
        <v>22132783</v>
      </c>
      <c r="N94" s="86">
        <v>23675428</v>
      </c>
      <c r="O94" s="86">
        <v>22878131</v>
      </c>
      <c r="P94" s="87">
        <f t="shared" si="46"/>
        <v>-3.3676138822073209E-2</v>
      </c>
      <c r="Q94" s="87">
        <f t="shared" si="42"/>
        <v>6.9699549306564856E-2</v>
      </c>
      <c r="R94" s="86">
        <f t="shared" si="47"/>
        <v>-797297</v>
      </c>
      <c r="S94" s="86">
        <f t="shared" si="43"/>
        <v>1542645</v>
      </c>
      <c r="T94" s="87">
        <f t="shared" ref="T94:T119" si="49">O94/$O$88</f>
        <v>0.8730534574081299</v>
      </c>
    </row>
    <row r="95" spans="1:20" x14ac:dyDescent="0.25">
      <c r="A95" s="49" t="s">
        <v>22</v>
      </c>
      <c r="B95" s="92">
        <v>240568</v>
      </c>
      <c r="C95" s="92">
        <v>263827</v>
      </c>
      <c r="D95" s="92">
        <v>262153</v>
      </c>
      <c r="E95" s="92">
        <v>250284</v>
      </c>
      <c r="F95" s="93">
        <f t="shared" si="44"/>
        <v>-4.5275087448932494E-2</v>
      </c>
      <c r="G95" s="93">
        <f t="shared" si="40"/>
        <v>-6.3450670325629899E-3</v>
      </c>
      <c r="H95" s="92">
        <f t="shared" si="45"/>
        <v>-11869</v>
      </c>
      <c r="I95" s="92">
        <f t="shared" si="41"/>
        <v>-1674</v>
      </c>
      <c r="J95" s="93">
        <f t="shared" si="48"/>
        <v>8.9861515378144408E-2</v>
      </c>
      <c r="K95" s="89"/>
      <c r="L95" s="92">
        <v>2214213</v>
      </c>
      <c r="M95" s="92">
        <v>2530507</v>
      </c>
      <c r="N95" s="92">
        <v>2658876</v>
      </c>
      <c r="O95" s="92">
        <v>2521933</v>
      </c>
      <c r="P95" s="93">
        <f t="shared" si="46"/>
        <v>-5.1504094211238138E-2</v>
      </c>
      <c r="Q95" s="93">
        <f t="shared" si="42"/>
        <v>5.0728569413164948E-2</v>
      </c>
      <c r="R95" s="92">
        <f t="shared" si="47"/>
        <v>-136943</v>
      </c>
      <c r="S95" s="92">
        <f t="shared" si="43"/>
        <v>128369</v>
      </c>
      <c r="T95" s="93">
        <f t="shared" si="49"/>
        <v>9.6239606504642236E-2</v>
      </c>
    </row>
    <row r="96" spans="1:20" x14ac:dyDescent="0.25">
      <c r="A96" s="54" t="s">
        <v>23</v>
      </c>
      <c r="B96" s="31">
        <v>11166</v>
      </c>
      <c r="C96" s="31">
        <v>15192</v>
      </c>
      <c r="D96" s="31">
        <v>15001</v>
      </c>
      <c r="E96" s="31">
        <v>13561</v>
      </c>
      <c r="F96" s="32">
        <f t="shared" si="44"/>
        <v>-9.5993600426638181E-2</v>
      </c>
      <c r="G96" s="32">
        <f t="shared" si="40"/>
        <v>-1.2572406529752556E-2</v>
      </c>
      <c r="H96" s="31">
        <f t="shared" si="45"/>
        <v>-1440</v>
      </c>
      <c r="I96" s="31">
        <f t="shared" si="41"/>
        <v>-191</v>
      </c>
      <c r="J96" s="32">
        <f t="shared" si="48"/>
        <v>4.8689169505162786E-3</v>
      </c>
      <c r="K96" s="90"/>
      <c r="L96" s="31">
        <v>143488</v>
      </c>
      <c r="M96" s="31">
        <v>170182</v>
      </c>
      <c r="N96" s="31">
        <v>180107</v>
      </c>
      <c r="O96" s="31">
        <v>167431</v>
      </c>
      <c r="P96" s="32">
        <f t="shared" si="46"/>
        <v>-7.0380384993365075E-2</v>
      </c>
      <c r="Q96" s="32">
        <f t="shared" si="42"/>
        <v>5.8319916324875765E-2</v>
      </c>
      <c r="R96" s="31">
        <f t="shared" si="47"/>
        <v>-12676</v>
      </c>
      <c r="S96" s="31">
        <f t="shared" si="43"/>
        <v>9925</v>
      </c>
      <c r="T96" s="32">
        <f t="shared" si="49"/>
        <v>6.3893424435457853E-3</v>
      </c>
    </row>
    <row r="97" spans="1:20" x14ac:dyDescent="0.25">
      <c r="A97" s="54" t="s">
        <v>24</v>
      </c>
      <c r="B97" s="31">
        <v>1499</v>
      </c>
      <c r="C97" s="31">
        <v>1696</v>
      </c>
      <c r="D97" s="31">
        <v>2045</v>
      </c>
      <c r="E97" s="31">
        <v>1884</v>
      </c>
      <c r="F97" s="32">
        <f t="shared" si="44"/>
        <v>-7.8728606356968212E-2</v>
      </c>
      <c r="G97" s="32">
        <f t="shared" si="40"/>
        <v>0.20577830188679247</v>
      </c>
      <c r="H97" s="31">
        <f t="shared" si="45"/>
        <v>-161</v>
      </c>
      <c r="I97" s="31">
        <f t="shared" si="41"/>
        <v>349</v>
      </c>
      <c r="J97" s="32">
        <f t="shared" si="48"/>
        <v>6.7642795772971537E-4</v>
      </c>
      <c r="K97" s="90"/>
      <c r="L97" s="31">
        <v>14433</v>
      </c>
      <c r="M97" s="31">
        <v>21752</v>
      </c>
      <c r="N97" s="31">
        <v>22180</v>
      </c>
      <c r="O97" s="31">
        <v>23542</v>
      </c>
      <c r="P97" s="32">
        <f t="shared" si="46"/>
        <v>6.1406672678088414E-2</v>
      </c>
      <c r="Q97" s="32">
        <f t="shared" si="42"/>
        <v>1.9676351599852815E-2</v>
      </c>
      <c r="R97" s="31">
        <f t="shared" si="47"/>
        <v>1362</v>
      </c>
      <c r="S97" s="31">
        <f t="shared" si="43"/>
        <v>428</v>
      </c>
      <c r="T97" s="32">
        <f t="shared" si="49"/>
        <v>8.9838739424571849E-4</v>
      </c>
    </row>
    <row r="98" spans="1:20" x14ac:dyDescent="0.25">
      <c r="A98" s="54" t="s">
        <v>25</v>
      </c>
      <c r="B98" s="31">
        <v>10414</v>
      </c>
      <c r="C98" s="31">
        <v>9657</v>
      </c>
      <c r="D98" s="31">
        <v>12379</v>
      </c>
      <c r="E98" s="31">
        <v>10251</v>
      </c>
      <c r="F98" s="32">
        <f t="shared" si="44"/>
        <v>-0.17190403102027629</v>
      </c>
      <c r="G98" s="32">
        <f t="shared" si="40"/>
        <v>0.28186807497152322</v>
      </c>
      <c r="H98" s="31">
        <f t="shared" si="45"/>
        <v>-2128</v>
      </c>
      <c r="I98" s="31">
        <f t="shared" si="41"/>
        <v>2722</v>
      </c>
      <c r="J98" s="32">
        <f t="shared" si="48"/>
        <v>3.6805005279656644E-3</v>
      </c>
      <c r="K98" s="90"/>
      <c r="L98" s="31">
        <v>303983</v>
      </c>
      <c r="M98" s="31">
        <v>364696</v>
      </c>
      <c r="N98" s="31">
        <v>350071</v>
      </c>
      <c r="O98" s="31">
        <v>338536</v>
      </c>
      <c r="P98" s="32">
        <f t="shared" si="46"/>
        <v>-3.2950458621251122E-2</v>
      </c>
      <c r="Q98" s="32">
        <f t="shared" si="42"/>
        <v>-4.0101893083554496E-2</v>
      </c>
      <c r="R98" s="31">
        <f t="shared" si="47"/>
        <v>-11535</v>
      </c>
      <c r="S98" s="31">
        <f t="shared" si="43"/>
        <v>-14625</v>
      </c>
      <c r="T98" s="32">
        <f t="shared" si="49"/>
        <v>1.2918888577791545E-2</v>
      </c>
    </row>
    <row r="99" spans="1:20" x14ac:dyDescent="0.25">
      <c r="A99" s="54" t="s">
        <v>26</v>
      </c>
      <c r="B99" s="31">
        <v>9505</v>
      </c>
      <c r="C99" s="31">
        <v>15853</v>
      </c>
      <c r="D99" s="31">
        <v>20218</v>
      </c>
      <c r="E99" s="31">
        <v>10251</v>
      </c>
      <c r="F99" s="32">
        <f t="shared" si="44"/>
        <v>-0.49297655554456421</v>
      </c>
      <c r="G99" s="32">
        <f t="shared" si="40"/>
        <v>0.27534220652242469</v>
      </c>
      <c r="H99" s="31">
        <f t="shared" si="45"/>
        <v>-9967</v>
      </c>
      <c r="I99" s="31">
        <f t="shared" si="41"/>
        <v>4365</v>
      </c>
      <c r="J99" s="32">
        <f t="shared" si="48"/>
        <v>3.6805005279656644E-3</v>
      </c>
      <c r="K99" s="90"/>
      <c r="L99" s="31">
        <v>95919</v>
      </c>
      <c r="M99" s="31">
        <v>125770</v>
      </c>
      <c r="N99" s="31">
        <v>127742</v>
      </c>
      <c r="O99" s="31">
        <v>110071</v>
      </c>
      <c r="P99" s="32">
        <f t="shared" si="46"/>
        <v>-0.13833351599317378</v>
      </c>
      <c r="Q99" s="32">
        <f t="shared" si="42"/>
        <v>1.5679414804802505E-2</v>
      </c>
      <c r="R99" s="31">
        <f t="shared" si="47"/>
        <v>-17671</v>
      </c>
      <c r="S99" s="31">
        <f t="shared" si="43"/>
        <v>1972</v>
      </c>
      <c r="T99" s="32">
        <f t="shared" si="49"/>
        <v>4.2004247248330845E-3</v>
      </c>
    </row>
    <row r="100" spans="1:20" x14ac:dyDescent="0.25">
      <c r="A100" s="54" t="s">
        <v>27</v>
      </c>
      <c r="B100" s="31">
        <v>1463</v>
      </c>
      <c r="C100" s="31">
        <v>1372</v>
      </c>
      <c r="D100" s="31">
        <v>2001</v>
      </c>
      <c r="E100" s="31">
        <v>956</v>
      </c>
      <c r="F100" s="32">
        <f t="shared" si="44"/>
        <v>-0.52223888055972012</v>
      </c>
      <c r="G100" s="32">
        <f t="shared" si="40"/>
        <v>0.45845481049562675</v>
      </c>
      <c r="H100" s="31">
        <f t="shared" si="45"/>
        <v>-1045</v>
      </c>
      <c r="I100" s="31">
        <f t="shared" si="41"/>
        <v>629</v>
      </c>
      <c r="J100" s="32">
        <f t="shared" si="48"/>
        <v>3.4324051358259439E-4</v>
      </c>
      <c r="K100" s="90"/>
      <c r="L100" s="31">
        <v>220073</v>
      </c>
      <c r="M100" s="31">
        <v>311269</v>
      </c>
      <c r="N100" s="31">
        <v>299196</v>
      </c>
      <c r="O100" s="31">
        <v>248732</v>
      </c>
      <c r="P100" s="32">
        <f t="shared" si="46"/>
        <v>-0.16866535648872316</v>
      </c>
      <c r="Q100" s="32">
        <f t="shared" si="42"/>
        <v>-3.8786387336997907E-2</v>
      </c>
      <c r="R100" s="31">
        <f t="shared" si="47"/>
        <v>-50464</v>
      </c>
      <c r="S100" s="31">
        <f t="shared" si="43"/>
        <v>-12073</v>
      </c>
      <c r="T100" s="32">
        <f t="shared" si="49"/>
        <v>9.4918738146939959E-3</v>
      </c>
    </row>
    <row r="101" spans="1:20" x14ac:dyDescent="0.25">
      <c r="A101" s="54" t="s">
        <v>28</v>
      </c>
      <c r="B101" s="31">
        <v>3200</v>
      </c>
      <c r="C101" s="31">
        <v>3415</v>
      </c>
      <c r="D101" s="31">
        <v>3829</v>
      </c>
      <c r="E101" s="31">
        <v>3761</v>
      </c>
      <c r="F101" s="32">
        <f t="shared" si="44"/>
        <v>-1.7759206059023258E-2</v>
      </c>
      <c r="G101" s="32">
        <f t="shared" si="40"/>
        <v>0.12122986822840409</v>
      </c>
      <c r="H101" s="31">
        <f t="shared" si="45"/>
        <v>-68</v>
      </c>
      <c r="I101" s="31">
        <f t="shared" si="41"/>
        <v>414</v>
      </c>
      <c r="J101" s="32">
        <f t="shared" si="48"/>
        <v>1.3503426481005622E-3</v>
      </c>
      <c r="K101" s="90"/>
      <c r="L101" s="31">
        <v>28517</v>
      </c>
      <c r="M101" s="31">
        <v>29381</v>
      </c>
      <c r="N101" s="31">
        <v>36471</v>
      </c>
      <c r="O101" s="31">
        <v>32683</v>
      </c>
      <c r="P101" s="32">
        <f t="shared" si="46"/>
        <v>-0.10386334347838011</v>
      </c>
      <c r="Q101" s="32">
        <f t="shared" si="42"/>
        <v>0.2413124127837718</v>
      </c>
      <c r="R101" s="31">
        <f t="shared" si="47"/>
        <v>-3788</v>
      </c>
      <c r="S101" s="31">
        <f t="shared" si="43"/>
        <v>7090</v>
      </c>
      <c r="T101" s="32">
        <f t="shared" si="49"/>
        <v>1.2472175348794841E-3</v>
      </c>
    </row>
    <row r="102" spans="1:20" x14ac:dyDescent="0.25">
      <c r="A102" s="54" t="s">
        <v>29</v>
      </c>
      <c r="B102" s="31">
        <v>1155744</v>
      </c>
      <c r="C102" s="31">
        <v>1286861</v>
      </c>
      <c r="D102" s="31">
        <v>1312336</v>
      </c>
      <c r="E102" s="31">
        <v>1259845</v>
      </c>
      <c r="F102" s="32">
        <f t="shared" si="44"/>
        <v>-3.9998140720059472E-2</v>
      </c>
      <c r="G102" s="32">
        <f t="shared" si="40"/>
        <v>1.9796232848769302E-2</v>
      </c>
      <c r="H102" s="31">
        <f t="shared" si="45"/>
        <v>-52491</v>
      </c>
      <c r="I102" s="31">
        <f t="shared" si="41"/>
        <v>25475</v>
      </c>
      <c r="J102" s="32">
        <f t="shared" si="48"/>
        <v>0.45233247367621721</v>
      </c>
      <c r="K102" s="90"/>
      <c r="L102" s="31">
        <v>9382512</v>
      </c>
      <c r="M102" s="31">
        <v>10349496</v>
      </c>
      <c r="N102" s="31">
        <v>11157754</v>
      </c>
      <c r="O102" s="31">
        <v>10815343</v>
      </c>
      <c r="P102" s="32">
        <f t="shared" si="46"/>
        <v>-3.0688165378085941E-2</v>
      </c>
      <c r="Q102" s="32">
        <f t="shared" si="42"/>
        <v>7.809636333981862E-2</v>
      </c>
      <c r="R102" s="31">
        <f t="shared" si="47"/>
        <v>-342411</v>
      </c>
      <c r="S102" s="31">
        <f t="shared" si="43"/>
        <v>808258</v>
      </c>
      <c r="T102" s="32">
        <f t="shared" si="49"/>
        <v>0.4127248243838107</v>
      </c>
    </row>
    <row r="103" spans="1:20" x14ac:dyDescent="0.25">
      <c r="A103" s="54" t="s">
        <v>30</v>
      </c>
      <c r="B103" s="31">
        <v>96299</v>
      </c>
      <c r="C103" s="31">
        <v>113190</v>
      </c>
      <c r="D103" s="31">
        <v>108150</v>
      </c>
      <c r="E103" s="31">
        <v>114971</v>
      </c>
      <c r="F103" s="32">
        <f t="shared" si="44"/>
        <v>6.306981044845128E-2</v>
      </c>
      <c r="G103" s="32">
        <f t="shared" si="40"/>
        <v>-4.4526901669758812E-2</v>
      </c>
      <c r="H103" s="31">
        <f t="shared" si="45"/>
        <v>6821</v>
      </c>
      <c r="I103" s="31">
        <f t="shared" si="41"/>
        <v>-5040</v>
      </c>
      <c r="J103" s="32">
        <f t="shared" si="48"/>
        <v>4.1278980216636466E-2</v>
      </c>
      <c r="K103" s="90"/>
      <c r="L103" s="31">
        <v>942553</v>
      </c>
      <c r="M103" s="31">
        <v>1133961</v>
      </c>
      <c r="N103" s="31">
        <v>1213515</v>
      </c>
      <c r="O103" s="31">
        <v>1185870</v>
      </c>
      <c r="P103" s="32">
        <f t="shared" si="46"/>
        <v>-2.2780929778371095E-2</v>
      </c>
      <c r="Q103" s="32">
        <f t="shared" si="42"/>
        <v>7.0155851920833179E-2</v>
      </c>
      <c r="R103" s="31">
        <f t="shared" si="47"/>
        <v>-27645</v>
      </c>
      <c r="S103" s="31">
        <f t="shared" si="43"/>
        <v>79554</v>
      </c>
      <c r="T103" s="32">
        <f t="shared" si="49"/>
        <v>4.5254042104076547E-2</v>
      </c>
    </row>
    <row r="104" spans="1:20" x14ac:dyDescent="0.25">
      <c r="A104" s="54" t="s">
        <v>31</v>
      </c>
      <c r="B104" s="31">
        <v>115899</v>
      </c>
      <c r="C104" s="31">
        <v>115626</v>
      </c>
      <c r="D104" s="31">
        <v>113758</v>
      </c>
      <c r="E104" s="31">
        <v>114410</v>
      </c>
      <c r="F104" s="32">
        <f t="shared" si="44"/>
        <v>5.7314650398214706E-3</v>
      </c>
      <c r="G104" s="32">
        <f t="shared" si="40"/>
        <v>-1.6155535952121491E-2</v>
      </c>
      <c r="H104" s="31">
        <f t="shared" si="45"/>
        <v>652</v>
      </c>
      <c r="I104" s="31">
        <f t="shared" si="41"/>
        <v>-1868</v>
      </c>
      <c r="J104" s="32">
        <f t="shared" si="48"/>
        <v>4.1077559789732869E-2</v>
      </c>
      <c r="K104" s="90"/>
      <c r="L104" s="31">
        <v>1010222</v>
      </c>
      <c r="M104" s="31">
        <v>992524</v>
      </c>
      <c r="N104" s="31">
        <v>1029391</v>
      </c>
      <c r="O104" s="31">
        <v>974840</v>
      </c>
      <c r="P104" s="32">
        <f t="shared" si="46"/>
        <v>-5.2993468953973721E-2</v>
      </c>
      <c r="Q104" s="32">
        <f t="shared" si="42"/>
        <v>3.7144693730327916E-2</v>
      </c>
      <c r="R104" s="31">
        <f t="shared" si="47"/>
        <v>-54551</v>
      </c>
      <c r="S104" s="31">
        <f t="shared" si="43"/>
        <v>36867</v>
      </c>
      <c r="T104" s="32">
        <f t="shared" si="49"/>
        <v>3.7200916124649402E-2</v>
      </c>
    </row>
    <row r="105" spans="1:20" x14ac:dyDescent="0.25">
      <c r="A105" s="54" t="s">
        <v>32</v>
      </c>
      <c r="B105" s="31">
        <v>86458</v>
      </c>
      <c r="C105" s="31">
        <v>88893</v>
      </c>
      <c r="D105" s="31">
        <v>86336</v>
      </c>
      <c r="E105" s="31">
        <v>86743</v>
      </c>
      <c r="F105" s="32">
        <f t="shared" si="44"/>
        <v>4.714140103780684E-3</v>
      </c>
      <c r="G105" s="32">
        <f t="shared" si="40"/>
        <v>-2.8764919622467411E-2</v>
      </c>
      <c r="H105" s="31">
        <f t="shared" si="45"/>
        <v>407</v>
      </c>
      <c r="I105" s="31">
        <f t="shared" si="41"/>
        <v>-2557</v>
      </c>
      <c r="J105" s="32">
        <f t="shared" si="48"/>
        <v>3.1144050072902704E-2</v>
      </c>
      <c r="K105" s="90"/>
      <c r="L105" s="31">
        <v>826401</v>
      </c>
      <c r="M105" s="31">
        <v>849221</v>
      </c>
      <c r="N105" s="31">
        <v>877709</v>
      </c>
      <c r="O105" s="31">
        <v>798327</v>
      </c>
      <c r="P105" s="32">
        <f t="shared" si="46"/>
        <v>-9.0442276426469403E-2</v>
      </c>
      <c r="Q105" s="32">
        <f t="shared" si="42"/>
        <v>3.3546038074894424E-2</v>
      </c>
      <c r="R105" s="31">
        <f t="shared" si="47"/>
        <v>-79382</v>
      </c>
      <c r="S105" s="31">
        <f t="shared" si="43"/>
        <v>28488</v>
      </c>
      <c r="T105" s="32">
        <f t="shared" si="49"/>
        <v>3.0464995042307437E-2</v>
      </c>
    </row>
    <row r="106" spans="1:20" x14ac:dyDescent="0.25">
      <c r="A106" s="54" t="s">
        <v>33</v>
      </c>
      <c r="B106" s="31">
        <v>84740</v>
      </c>
      <c r="C106" s="31">
        <v>107084</v>
      </c>
      <c r="D106" s="31">
        <v>123096</v>
      </c>
      <c r="E106" s="31">
        <v>130455</v>
      </c>
      <c r="F106" s="32">
        <f t="shared" si="44"/>
        <v>5.9782608695652106E-2</v>
      </c>
      <c r="G106" s="32">
        <f t="shared" si="40"/>
        <v>0.14952747375891828</v>
      </c>
      <c r="H106" s="31">
        <f t="shared" si="45"/>
        <v>7359</v>
      </c>
      <c r="I106" s="31">
        <f t="shared" si="41"/>
        <v>16012</v>
      </c>
      <c r="J106" s="32">
        <f t="shared" si="48"/>
        <v>4.68383276144533E-2</v>
      </c>
      <c r="K106" s="90"/>
      <c r="L106" s="31">
        <v>784419</v>
      </c>
      <c r="M106" s="31">
        <v>882950</v>
      </c>
      <c r="N106" s="31">
        <v>1103952</v>
      </c>
      <c r="O106" s="31">
        <v>1226177</v>
      </c>
      <c r="P106" s="32">
        <f t="shared" si="46"/>
        <v>0.11071586445787496</v>
      </c>
      <c r="Q106" s="32">
        <f t="shared" si="42"/>
        <v>0.25029956396171915</v>
      </c>
      <c r="R106" s="31">
        <f t="shared" si="47"/>
        <v>122225</v>
      </c>
      <c r="S106" s="31">
        <f t="shared" si="43"/>
        <v>221002</v>
      </c>
      <c r="T106" s="32">
        <f t="shared" si="49"/>
        <v>4.6792199469630119E-2</v>
      </c>
    </row>
    <row r="107" spans="1:20" x14ac:dyDescent="0.25">
      <c r="A107" s="54" t="s">
        <v>34</v>
      </c>
      <c r="B107" s="31">
        <v>29518</v>
      </c>
      <c r="C107" s="31">
        <v>22384</v>
      </c>
      <c r="D107" s="31">
        <v>22478</v>
      </c>
      <c r="E107" s="31">
        <v>16420</v>
      </c>
      <c r="F107" s="32">
        <f t="shared" si="44"/>
        <v>-0.26950796334193439</v>
      </c>
      <c r="G107" s="32">
        <f t="shared" si="40"/>
        <v>4.1994281629735841E-3</v>
      </c>
      <c r="H107" s="31">
        <f t="shared" si="45"/>
        <v>-6058</v>
      </c>
      <c r="I107" s="31">
        <f t="shared" si="41"/>
        <v>94</v>
      </c>
      <c r="J107" s="32">
        <f t="shared" si="48"/>
        <v>5.8954071475169458E-3</v>
      </c>
      <c r="K107" s="90"/>
      <c r="L107" s="31">
        <v>365594</v>
      </c>
      <c r="M107" s="31">
        <v>371625</v>
      </c>
      <c r="N107" s="31">
        <v>319916</v>
      </c>
      <c r="O107" s="31">
        <v>309119</v>
      </c>
      <c r="P107" s="32">
        <f t="shared" si="46"/>
        <v>-3.3749484239612881E-2</v>
      </c>
      <c r="Q107" s="32">
        <f t="shared" si="42"/>
        <v>-0.13914295324587955</v>
      </c>
      <c r="R107" s="31">
        <f t="shared" si="47"/>
        <v>-10797</v>
      </c>
      <c r="S107" s="31">
        <f t="shared" si="43"/>
        <v>-51709</v>
      </c>
      <c r="T107" s="32">
        <f t="shared" si="49"/>
        <v>1.1796305025989391E-2</v>
      </c>
    </row>
    <row r="108" spans="1:20" x14ac:dyDescent="0.25">
      <c r="A108" s="54" t="s">
        <v>35</v>
      </c>
      <c r="B108" s="31">
        <v>78519</v>
      </c>
      <c r="C108" s="31">
        <v>76337</v>
      </c>
      <c r="D108" s="31">
        <v>90313</v>
      </c>
      <c r="E108" s="31">
        <v>79342</v>
      </c>
      <c r="F108" s="32">
        <f t="shared" si="44"/>
        <v>-0.12147752815209323</v>
      </c>
      <c r="G108" s="32">
        <f t="shared" si="40"/>
        <v>0.18308290868124244</v>
      </c>
      <c r="H108" s="31">
        <f t="shared" si="45"/>
        <v>-10971</v>
      </c>
      <c r="I108" s="31">
        <f t="shared" si="41"/>
        <v>13976</v>
      </c>
      <c r="J108" s="32">
        <f t="shared" si="48"/>
        <v>2.848680839819059E-2</v>
      </c>
      <c r="K108" s="90"/>
      <c r="L108" s="31">
        <v>691487</v>
      </c>
      <c r="M108" s="31">
        <v>762436</v>
      </c>
      <c r="N108" s="31">
        <v>873361</v>
      </c>
      <c r="O108" s="31">
        <v>846514</v>
      </c>
      <c r="P108" s="32">
        <f t="shared" si="46"/>
        <v>-3.0739865874477967E-2</v>
      </c>
      <c r="Q108" s="32">
        <f t="shared" si="42"/>
        <v>0.14548762125607917</v>
      </c>
      <c r="R108" s="31">
        <f t="shared" si="47"/>
        <v>-26847</v>
      </c>
      <c r="S108" s="31">
        <f t="shared" si="43"/>
        <v>110925</v>
      </c>
      <c r="T108" s="32">
        <f t="shared" si="49"/>
        <v>3.2303861466847342E-2</v>
      </c>
    </row>
    <row r="109" spans="1:20" x14ac:dyDescent="0.25">
      <c r="A109" s="54" t="s">
        <v>36</v>
      </c>
      <c r="B109" s="31">
        <v>1602</v>
      </c>
      <c r="C109" s="31">
        <v>5143</v>
      </c>
      <c r="D109" s="31">
        <v>5266</v>
      </c>
      <c r="E109" s="31">
        <v>5334</v>
      </c>
      <c r="F109" s="32">
        <f t="shared" si="44"/>
        <v>1.2913026965438723E-2</v>
      </c>
      <c r="G109" s="32">
        <f t="shared" si="40"/>
        <v>2.3916002333268516E-2</v>
      </c>
      <c r="H109" s="31">
        <f t="shared" si="45"/>
        <v>68</v>
      </c>
      <c r="I109" s="31">
        <f t="shared" si="41"/>
        <v>123</v>
      </c>
      <c r="J109" s="32">
        <f t="shared" si="48"/>
        <v>1.9151097274576973E-3</v>
      </c>
      <c r="K109" s="90"/>
      <c r="L109" s="31">
        <v>146974</v>
      </c>
      <c r="M109" s="31">
        <v>263292</v>
      </c>
      <c r="N109" s="31">
        <v>300160</v>
      </c>
      <c r="O109" s="31">
        <v>296727</v>
      </c>
      <c r="P109" s="32">
        <f t="shared" si="46"/>
        <v>-1.1437233475479758E-2</v>
      </c>
      <c r="Q109" s="32">
        <f t="shared" si="42"/>
        <v>0.14002704221928508</v>
      </c>
      <c r="R109" s="31">
        <f t="shared" si="47"/>
        <v>-3433</v>
      </c>
      <c r="S109" s="31">
        <f t="shared" si="43"/>
        <v>36868</v>
      </c>
      <c r="T109" s="32">
        <f t="shared" si="49"/>
        <v>1.1323413317999716E-2</v>
      </c>
    </row>
    <row r="110" spans="1:20" x14ac:dyDescent="0.25">
      <c r="A110" s="54" t="s">
        <v>37</v>
      </c>
      <c r="B110" s="31">
        <v>4668</v>
      </c>
      <c r="C110" s="31">
        <v>6780</v>
      </c>
      <c r="D110" s="31">
        <v>4347</v>
      </c>
      <c r="E110" s="31">
        <v>2535</v>
      </c>
      <c r="F110" s="32">
        <f t="shared" si="44"/>
        <v>-0.41683919944789505</v>
      </c>
      <c r="G110" s="32">
        <f t="shared" si="40"/>
        <v>-0.35884955752212389</v>
      </c>
      <c r="H110" s="31">
        <f t="shared" si="45"/>
        <v>-1812</v>
      </c>
      <c r="I110" s="31">
        <f t="shared" si="41"/>
        <v>-2433</v>
      </c>
      <c r="J110" s="32">
        <f t="shared" si="48"/>
        <v>9.1016182210447362E-4</v>
      </c>
      <c r="K110" s="90"/>
      <c r="L110" s="31">
        <v>221326</v>
      </c>
      <c r="M110" s="31">
        <v>324645</v>
      </c>
      <c r="N110" s="31">
        <v>334953</v>
      </c>
      <c r="O110" s="31">
        <v>284918</v>
      </c>
      <c r="P110" s="32">
        <f t="shared" si="46"/>
        <v>-0.14937916662934803</v>
      </c>
      <c r="Q110" s="32">
        <f t="shared" si="42"/>
        <v>3.1751605599962929E-2</v>
      </c>
      <c r="R110" s="31">
        <f t="shared" si="47"/>
        <v>-50035</v>
      </c>
      <c r="S110" s="31">
        <f t="shared" si="43"/>
        <v>10308</v>
      </c>
      <c r="T110" s="32">
        <f t="shared" si="49"/>
        <v>1.0872769501049257E-2</v>
      </c>
    </row>
    <row r="111" spans="1:20" x14ac:dyDescent="0.25">
      <c r="A111" s="54" t="s">
        <v>38</v>
      </c>
      <c r="B111" s="31">
        <v>16393</v>
      </c>
      <c r="C111" s="31">
        <v>16890</v>
      </c>
      <c r="D111" s="31">
        <v>16227</v>
      </c>
      <c r="E111" s="31">
        <v>12089</v>
      </c>
      <c r="F111" s="32">
        <f t="shared" si="44"/>
        <v>-0.25500708695384233</v>
      </c>
      <c r="G111" s="32">
        <f t="shared" si="40"/>
        <v>-3.925399644760208E-2</v>
      </c>
      <c r="H111" s="31">
        <f t="shared" si="45"/>
        <v>-4138</v>
      </c>
      <c r="I111" s="31">
        <f t="shared" si="41"/>
        <v>-663</v>
      </c>
      <c r="J111" s="32">
        <f t="shared" si="48"/>
        <v>4.3404127287656738E-3</v>
      </c>
      <c r="K111" s="90"/>
      <c r="L111" s="31">
        <v>147225</v>
      </c>
      <c r="M111" s="31">
        <v>152034</v>
      </c>
      <c r="N111" s="31">
        <v>166435</v>
      </c>
      <c r="O111" s="31">
        <v>119284</v>
      </c>
      <c r="P111" s="32">
        <f t="shared" si="46"/>
        <v>-0.28329978670351785</v>
      </c>
      <c r="Q111" s="32">
        <f t="shared" si="42"/>
        <v>9.4722233184682425E-2</v>
      </c>
      <c r="R111" s="31">
        <f t="shared" si="47"/>
        <v>-47151</v>
      </c>
      <c r="S111" s="31">
        <f t="shared" si="43"/>
        <v>14401</v>
      </c>
      <c r="T111" s="32">
        <f t="shared" si="49"/>
        <v>4.5520024609296697E-3</v>
      </c>
    </row>
    <row r="112" spans="1:20" x14ac:dyDescent="0.25">
      <c r="A112" s="54" t="s">
        <v>39</v>
      </c>
      <c r="B112" s="31">
        <v>7772</v>
      </c>
      <c r="C112" s="31">
        <v>8742</v>
      </c>
      <c r="D112" s="31">
        <v>12966</v>
      </c>
      <c r="E112" s="31">
        <v>11491</v>
      </c>
      <c r="F112" s="32">
        <f t="shared" si="44"/>
        <v>-0.11375906216257903</v>
      </c>
      <c r="G112" s="32">
        <f t="shared" si="40"/>
        <v>0.48318462594372003</v>
      </c>
      <c r="H112" s="31">
        <f t="shared" si="45"/>
        <v>-1475</v>
      </c>
      <c r="I112" s="31">
        <f t="shared" si="41"/>
        <v>4224</v>
      </c>
      <c r="J112" s="32">
        <f t="shared" si="48"/>
        <v>4.1257078886794895E-3</v>
      </c>
      <c r="K112" s="90"/>
      <c r="L112" s="31">
        <v>78142</v>
      </c>
      <c r="M112" s="31">
        <v>95154</v>
      </c>
      <c r="N112" s="31">
        <v>126233</v>
      </c>
      <c r="O112" s="31">
        <v>109334</v>
      </c>
      <c r="P112" s="32">
        <f t="shared" si="46"/>
        <v>-0.13387149160679057</v>
      </c>
      <c r="Q112" s="32">
        <f t="shared" si="42"/>
        <v>0.32661790360888654</v>
      </c>
      <c r="R112" s="31">
        <f t="shared" si="47"/>
        <v>-16899</v>
      </c>
      <c r="S112" s="31">
        <f t="shared" si="43"/>
        <v>31079</v>
      </c>
      <c r="T112" s="32">
        <f t="shared" si="49"/>
        <v>4.1723000323872815E-3</v>
      </c>
    </row>
    <row r="113" spans="1:20" x14ac:dyDescent="0.25">
      <c r="A113" s="54" t="s">
        <v>40</v>
      </c>
      <c r="B113" s="31">
        <v>17551</v>
      </c>
      <c r="C113" s="31">
        <v>17267</v>
      </c>
      <c r="D113" s="31">
        <v>15847</v>
      </c>
      <c r="E113" s="31">
        <v>18352</v>
      </c>
      <c r="F113" s="32">
        <f t="shared" si="44"/>
        <v>0.15807408342272988</v>
      </c>
      <c r="G113" s="32">
        <f t="shared" si="40"/>
        <v>-8.2237794637169181E-2</v>
      </c>
      <c r="H113" s="31">
        <f t="shared" si="45"/>
        <v>2505</v>
      </c>
      <c r="I113" s="31">
        <f t="shared" si="41"/>
        <v>-1420</v>
      </c>
      <c r="J113" s="32">
        <f t="shared" si="48"/>
        <v>6.5890689385646158E-3</v>
      </c>
      <c r="K113" s="90"/>
      <c r="L113" s="31">
        <v>96842</v>
      </c>
      <c r="M113" s="31">
        <v>119062</v>
      </c>
      <c r="N113" s="31">
        <v>107750</v>
      </c>
      <c r="O113" s="31">
        <v>108821</v>
      </c>
      <c r="P113" s="32">
        <f t="shared" si="46"/>
        <v>9.9396751740139511E-3</v>
      </c>
      <c r="Q113" s="32">
        <f t="shared" si="42"/>
        <v>-9.500932287379682E-2</v>
      </c>
      <c r="R113" s="31">
        <f t="shared" si="47"/>
        <v>1071</v>
      </c>
      <c r="S113" s="31">
        <f t="shared" si="43"/>
        <v>-11312</v>
      </c>
      <c r="T113" s="32">
        <f t="shared" si="49"/>
        <v>4.1527234147146937E-3</v>
      </c>
    </row>
    <row r="114" spans="1:20" x14ac:dyDescent="0.25">
      <c r="A114" s="54" t="s">
        <v>41</v>
      </c>
      <c r="B114" s="31">
        <v>3867</v>
      </c>
      <c r="C114" s="31">
        <v>3735</v>
      </c>
      <c r="D114" s="31">
        <v>3642</v>
      </c>
      <c r="E114" s="31">
        <v>3186</v>
      </c>
      <c r="F114" s="32">
        <f t="shared" si="44"/>
        <v>-0.12520593080724873</v>
      </c>
      <c r="G114" s="32">
        <f t="shared" si="40"/>
        <v>-2.4899598393574252E-2</v>
      </c>
      <c r="H114" s="31">
        <f t="shared" si="45"/>
        <v>-456</v>
      </c>
      <c r="I114" s="31">
        <f t="shared" si="41"/>
        <v>-93</v>
      </c>
      <c r="J114" s="32">
        <f t="shared" si="48"/>
        <v>1.143895686479232E-3</v>
      </c>
      <c r="K114" s="90"/>
      <c r="L114" s="31">
        <v>102919</v>
      </c>
      <c r="M114" s="31">
        <v>104484</v>
      </c>
      <c r="N114" s="31">
        <v>107039</v>
      </c>
      <c r="O114" s="31">
        <v>75220</v>
      </c>
      <c r="P114" s="32">
        <f t="shared" si="46"/>
        <v>-0.29726548267453923</v>
      </c>
      <c r="Q114" s="32">
        <f t="shared" si="42"/>
        <v>2.4453504842846696E-2</v>
      </c>
      <c r="R114" s="31">
        <f t="shared" si="47"/>
        <v>-31819</v>
      </c>
      <c r="S114" s="31">
        <f t="shared" si="43"/>
        <v>2555</v>
      </c>
      <c r="T114" s="32">
        <f t="shared" si="49"/>
        <v>2.8704740376842642E-3</v>
      </c>
    </row>
    <row r="115" spans="1:20" x14ac:dyDescent="0.25">
      <c r="A115" s="54" t="s">
        <v>42</v>
      </c>
      <c r="B115" s="31">
        <v>16221</v>
      </c>
      <c r="C115" s="31">
        <v>22553</v>
      </c>
      <c r="D115" s="31">
        <v>24993</v>
      </c>
      <c r="E115" s="31">
        <v>26349</v>
      </c>
      <c r="F115" s="32">
        <f t="shared" si="44"/>
        <v>5.425519145360691E-2</v>
      </c>
      <c r="G115" s="32">
        <f t="shared" si="40"/>
        <v>0.10818959783620796</v>
      </c>
      <c r="H115" s="31">
        <f t="shared" si="45"/>
        <v>1356</v>
      </c>
      <c r="I115" s="31">
        <f t="shared" si="41"/>
        <v>2440</v>
      </c>
      <c r="J115" s="32">
        <f t="shared" si="48"/>
        <v>9.4602973769746645E-3</v>
      </c>
      <c r="K115" s="90"/>
      <c r="L115" s="31">
        <v>138459</v>
      </c>
      <c r="M115" s="31">
        <v>176880</v>
      </c>
      <c r="N115" s="31">
        <v>206567</v>
      </c>
      <c r="O115" s="31">
        <v>204001</v>
      </c>
      <c r="P115" s="32">
        <f t="shared" si="46"/>
        <v>-1.242211969966156E-2</v>
      </c>
      <c r="Q115" s="32">
        <f t="shared" si="42"/>
        <v>0.16783695160560841</v>
      </c>
      <c r="R115" s="31">
        <f t="shared" si="47"/>
        <v>-2566</v>
      </c>
      <c r="S115" s="31">
        <f t="shared" si="43"/>
        <v>29687</v>
      </c>
      <c r="T115" s="32">
        <f t="shared" si="49"/>
        <v>7.7848919723694171E-3</v>
      </c>
    </row>
    <row r="116" spans="1:20" x14ac:dyDescent="0.25">
      <c r="A116" s="54" t="s">
        <v>43</v>
      </c>
      <c r="B116" s="31">
        <v>61304</v>
      </c>
      <c r="C116" s="31">
        <v>62780</v>
      </c>
      <c r="D116" s="31">
        <v>86087</v>
      </c>
      <c r="E116" s="31">
        <v>77021</v>
      </c>
      <c r="F116" s="32">
        <f t="shared" si="44"/>
        <v>-0.10531206802420812</v>
      </c>
      <c r="G116" s="32">
        <f t="shared" si="40"/>
        <v>0.37124880535202287</v>
      </c>
      <c r="H116" s="31">
        <f t="shared" si="45"/>
        <v>-9066</v>
      </c>
      <c r="I116" s="31">
        <f t="shared" si="41"/>
        <v>23307</v>
      </c>
      <c r="J116" s="32">
        <f t="shared" si="48"/>
        <v>2.7653480749628666E-2</v>
      </c>
      <c r="K116" s="90"/>
      <c r="L116" s="31">
        <v>495858</v>
      </c>
      <c r="M116" s="31">
        <v>558451</v>
      </c>
      <c r="N116" s="31">
        <v>749358</v>
      </c>
      <c r="O116" s="31">
        <v>720542</v>
      </c>
      <c r="P116" s="32">
        <f t="shared" si="46"/>
        <v>-3.8454250171480076E-2</v>
      </c>
      <c r="Q116" s="32">
        <f t="shared" si="42"/>
        <v>0.3418509412643187</v>
      </c>
      <c r="R116" s="31">
        <f t="shared" si="47"/>
        <v>-28816</v>
      </c>
      <c r="S116" s="31">
        <f t="shared" si="43"/>
        <v>190907</v>
      </c>
      <c r="T116" s="32">
        <f t="shared" si="49"/>
        <v>2.7496637916260235E-2</v>
      </c>
    </row>
    <row r="117" spans="1:20" x14ac:dyDescent="0.25">
      <c r="A117" s="54" t="s">
        <v>44</v>
      </c>
      <c r="B117" s="31">
        <v>22600</v>
      </c>
      <c r="C117" s="31">
        <v>24566</v>
      </c>
      <c r="D117" s="31">
        <v>25481</v>
      </c>
      <c r="E117" s="31">
        <v>23451</v>
      </c>
      <c r="F117" s="32">
        <f t="shared" si="44"/>
        <v>-7.9667203014010424E-2</v>
      </c>
      <c r="G117" s="32">
        <f t="shared" si="40"/>
        <v>3.7246600993242618E-2</v>
      </c>
      <c r="H117" s="31">
        <f t="shared" si="45"/>
        <v>-2030</v>
      </c>
      <c r="I117" s="31">
        <f t="shared" si="41"/>
        <v>915</v>
      </c>
      <c r="J117" s="32">
        <f t="shared" si="48"/>
        <v>8.4198046904031612E-3</v>
      </c>
      <c r="K117" s="90"/>
      <c r="L117" s="31">
        <v>208347</v>
      </c>
      <c r="M117" s="31">
        <v>245400</v>
      </c>
      <c r="N117" s="31">
        <v>217275</v>
      </c>
      <c r="O117" s="31">
        <v>228717</v>
      </c>
      <c r="P117" s="32">
        <f t="shared" si="46"/>
        <v>5.266137383500169E-2</v>
      </c>
      <c r="Q117" s="32">
        <f t="shared" si="42"/>
        <v>-0.11460880195599021</v>
      </c>
      <c r="R117" s="31">
        <f t="shared" si="47"/>
        <v>11442</v>
      </c>
      <c r="S117" s="31">
        <f t="shared" si="43"/>
        <v>-28125</v>
      </c>
      <c r="T117" s="32">
        <f t="shared" si="49"/>
        <v>8.7280804370783276E-3</v>
      </c>
    </row>
    <row r="118" spans="1:20" x14ac:dyDescent="0.25">
      <c r="A118" s="55" t="s">
        <v>45</v>
      </c>
      <c r="B118" s="31">
        <v>3317</v>
      </c>
      <c r="C118" s="31">
        <v>3243</v>
      </c>
      <c r="D118" s="31">
        <v>4014</v>
      </c>
      <c r="E118" s="31">
        <v>2385</v>
      </c>
      <c r="F118" s="32">
        <f t="shared" si="44"/>
        <v>-0.405829596412556</v>
      </c>
      <c r="G118" s="32">
        <f t="shared" si="40"/>
        <v>0.23774283071230351</v>
      </c>
      <c r="H118" s="31">
        <f t="shared" si="45"/>
        <v>-1629</v>
      </c>
      <c r="I118" s="31">
        <f t="shared" si="41"/>
        <v>771</v>
      </c>
      <c r="J118" s="32">
        <f t="shared" si="48"/>
        <v>8.5630609298586579E-4</v>
      </c>
      <c r="K118" s="90"/>
      <c r="L118" s="31">
        <v>36035</v>
      </c>
      <c r="M118" s="31">
        <v>44371</v>
      </c>
      <c r="N118" s="31">
        <v>36198</v>
      </c>
      <c r="O118" s="31">
        <v>32637</v>
      </c>
      <c r="P118" s="32">
        <f t="shared" si="46"/>
        <v>-9.8375600861926094E-2</v>
      </c>
      <c r="Q118" s="32">
        <f t="shared" si="42"/>
        <v>-0.1841968853530459</v>
      </c>
      <c r="R118" s="31">
        <f t="shared" si="47"/>
        <v>-3561</v>
      </c>
      <c r="S118" s="31">
        <f t="shared" si="43"/>
        <v>-8173</v>
      </c>
      <c r="T118" s="32">
        <f t="shared" si="49"/>
        <v>1.2454621266671274E-3</v>
      </c>
    </row>
    <row r="119" spans="1:20" x14ac:dyDescent="0.25">
      <c r="A119" s="53" t="s">
        <v>46</v>
      </c>
      <c r="B119" s="69">
        <f>B94-SUM(B95:B118)</f>
        <v>101288</v>
      </c>
      <c r="C119" s="69">
        <f>C94-SUM(C95:C118)</f>
        <v>98080</v>
      </c>
      <c r="D119" s="69">
        <f>D94-SUM(D95:D118)</f>
        <v>104680</v>
      </c>
      <c r="E119" s="69">
        <f>E94-SUM(E95:E118)</f>
        <v>102366</v>
      </c>
      <c r="F119" s="70">
        <f t="shared" si="44"/>
        <v>-2.2105464272067277E-2</v>
      </c>
      <c r="G119" s="70">
        <f t="shared" si="40"/>
        <v>6.7292006525285553E-2</v>
      </c>
      <c r="H119" s="69">
        <f t="shared" si="45"/>
        <v>-2314</v>
      </c>
      <c r="I119" s="69">
        <f t="shared" si="41"/>
        <v>6600</v>
      </c>
      <c r="J119" s="70">
        <f t="shared" si="48"/>
        <v>3.6753303779702783E-2</v>
      </c>
      <c r="K119" s="90"/>
      <c r="L119" s="69">
        <f>L94-SUM(L95:L118)</f>
        <v>1073910</v>
      </c>
      <c r="M119" s="69">
        <f>M94-SUM(M95:M118)</f>
        <v>1153240</v>
      </c>
      <c r="N119" s="69">
        <f>N94-SUM(N95:N118)</f>
        <v>1073219</v>
      </c>
      <c r="O119" s="69">
        <f>O94-SUM(O95:O118)</f>
        <v>1098812</v>
      </c>
      <c r="P119" s="70">
        <f t="shared" si="46"/>
        <v>2.3846950156491742E-2</v>
      </c>
      <c r="Q119" s="70">
        <f t="shared" si="42"/>
        <v>-6.9387985154867993E-2</v>
      </c>
      <c r="R119" s="69">
        <f t="shared" si="47"/>
        <v>25593</v>
      </c>
      <c r="S119" s="69">
        <f t="shared" si="43"/>
        <v>-80021</v>
      </c>
      <c r="T119" s="70">
        <f t="shared" si="49"/>
        <v>4.1931817579047084E-2</v>
      </c>
    </row>
    <row r="120" spans="1:20" ht="21" x14ac:dyDescent="0.35">
      <c r="A120" s="71" t="s">
        <v>61</v>
      </c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</row>
    <row r="121" spans="1:20" x14ac:dyDescent="0.25">
      <c r="A121" s="72"/>
      <c r="B121" s="11" t="s">
        <v>119</v>
      </c>
      <c r="C121" s="12"/>
      <c r="D121" s="12"/>
      <c r="E121" s="12"/>
      <c r="F121" s="12"/>
      <c r="G121" s="12"/>
      <c r="H121" s="12"/>
      <c r="I121" s="12"/>
      <c r="J121" s="13"/>
      <c r="K121" s="73"/>
      <c r="L121" s="11" t="str">
        <f>L$5</f>
        <v>acumulado septiembre</v>
      </c>
      <c r="M121" s="12"/>
      <c r="N121" s="12"/>
      <c r="O121" s="12"/>
      <c r="P121" s="12"/>
      <c r="Q121" s="12"/>
      <c r="R121" s="12"/>
      <c r="S121" s="12"/>
      <c r="T121" s="13"/>
    </row>
    <row r="122" spans="1:20" x14ac:dyDescent="0.25">
      <c r="A122" s="15"/>
      <c r="B122" s="16">
        <f>B$6</f>
        <v>2022</v>
      </c>
      <c r="C122" s="16">
        <f>C$6</f>
        <v>2023</v>
      </c>
      <c r="D122" s="16">
        <f>D$6</f>
        <v>2024</v>
      </c>
      <c r="E122" s="16">
        <f>E$6</f>
        <v>2025</v>
      </c>
      <c r="F122" s="16" t="str">
        <f>CONCATENATE("var ",RIGHT(E122,2),"/",RIGHT(D122,2))</f>
        <v>var 25/24</v>
      </c>
      <c r="G122" s="16" t="str">
        <f>CONCATENATE("var ",RIGHT(D122,2),"/",RIGHT(C122,2))</f>
        <v>var 24/23</v>
      </c>
      <c r="H122" s="16" t="str">
        <f>CONCATENATE("dif ",RIGHT(E122,2),"-",RIGHT(D122,2))</f>
        <v>dif 25-24</v>
      </c>
      <c r="I122" s="16" t="str">
        <f>CONCATENATE("dif ",RIGHT(D122,2),"-",RIGHT(C122,2))</f>
        <v>dif 24-23</v>
      </c>
      <c r="J122" s="16" t="str">
        <f>CONCATENATE("cuota ",RIGHT(E122,2))</f>
        <v>cuota 25</v>
      </c>
      <c r="K122" s="74"/>
      <c r="L122" s="16">
        <f>L$6</f>
        <v>2022</v>
      </c>
      <c r="M122" s="16">
        <f>M$6</f>
        <v>2023</v>
      </c>
      <c r="N122" s="16">
        <f>N$6</f>
        <v>2024</v>
      </c>
      <c r="O122" s="16">
        <f>O$6</f>
        <v>2025</v>
      </c>
      <c r="P122" s="16" t="str">
        <f>CONCATENATE("var ",RIGHT(O122,2),"/",RIGHT(M122,2))</f>
        <v>var 25/23</v>
      </c>
      <c r="Q122" s="16" t="str">
        <f>CONCATENATE("var ",RIGHT(N122,2),"/",RIGHT(M122,2))</f>
        <v>var 24/23</v>
      </c>
      <c r="R122" s="16" t="str">
        <f>CONCATENATE("dif ",RIGHT(O122,2),"-",RIGHT(N122,2))</f>
        <v>dif 25-24</v>
      </c>
      <c r="S122" s="16" t="str">
        <f>CONCATENATE("dif ",RIGHT(N122,2),"-",RIGHT(M122,2))</f>
        <v>dif 24-23</v>
      </c>
      <c r="T122" s="16" t="str">
        <f>CONCATENATE("cuota ",RIGHT(O122,2))</f>
        <v>cuota 25</v>
      </c>
    </row>
    <row r="123" spans="1:20" x14ac:dyDescent="0.25">
      <c r="A123" s="75" t="s">
        <v>48</v>
      </c>
      <c r="B123" s="76">
        <v>2570788</v>
      </c>
      <c r="C123" s="76">
        <v>2803075</v>
      </c>
      <c r="D123" s="76">
        <v>2881997</v>
      </c>
      <c r="E123" s="76">
        <v>2785219</v>
      </c>
      <c r="F123" s="77">
        <f>E123/D123-1</f>
        <v>-3.358018762684345E-2</v>
      </c>
      <c r="G123" s="77">
        <f t="shared" ref="G123:G133" si="50">D123/C123-1</f>
        <v>2.8155507790551537E-2</v>
      </c>
      <c r="H123" s="76">
        <f>E123-D123</f>
        <v>-96778</v>
      </c>
      <c r="I123" s="76">
        <f t="shared" ref="I123:I133" si="51">D123-C123</f>
        <v>78922</v>
      </c>
      <c r="J123" s="77">
        <f t="shared" ref="J123:J133" si="52">E123/$E$123</f>
        <v>1</v>
      </c>
      <c r="K123" s="78"/>
      <c r="L123" s="76">
        <v>23015665</v>
      </c>
      <c r="M123" s="76">
        <v>25556749</v>
      </c>
      <c r="N123" s="76">
        <v>27044823</v>
      </c>
      <c r="O123" s="76">
        <v>26204731</v>
      </c>
      <c r="P123" s="77">
        <f>O123/N123-1</f>
        <v>-3.1062950569134773E-2</v>
      </c>
      <c r="Q123" s="77">
        <f t="shared" ref="Q123:Q133" si="53">N123/M123-1</f>
        <v>5.8226263442192838E-2</v>
      </c>
      <c r="R123" s="76">
        <f>O123-N123</f>
        <v>-840092</v>
      </c>
      <c r="S123" s="76">
        <f t="shared" ref="S123:S133" si="54">N123-M123</f>
        <v>1488074</v>
      </c>
      <c r="T123" s="77">
        <f>O123/$O$123</f>
        <v>1</v>
      </c>
    </row>
    <row r="124" spans="1:20" x14ac:dyDescent="0.25">
      <c r="A124" s="94" t="s">
        <v>49</v>
      </c>
      <c r="B124" s="95">
        <v>1013730</v>
      </c>
      <c r="C124" s="95">
        <v>1102818</v>
      </c>
      <c r="D124" s="95">
        <v>1101231</v>
      </c>
      <c r="E124" s="95">
        <v>1027929</v>
      </c>
      <c r="F124" s="96">
        <f t="shared" ref="F124:F133" si="55">E124/D124-1</f>
        <v>-6.6563690996711888E-2</v>
      </c>
      <c r="G124" s="96">
        <f t="shared" si="50"/>
        <v>-1.4390407120666859E-3</v>
      </c>
      <c r="H124" s="95">
        <f t="shared" ref="H124:H133" si="56">E124-D124</f>
        <v>-73302</v>
      </c>
      <c r="I124" s="95">
        <f t="shared" si="51"/>
        <v>-1587</v>
      </c>
      <c r="J124" s="96">
        <f t="shared" si="52"/>
        <v>0.36906577184774342</v>
      </c>
      <c r="K124" s="90"/>
      <c r="L124" s="95">
        <v>9333775</v>
      </c>
      <c r="M124" s="95">
        <v>10077442</v>
      </c>
      <c r="N124" s="95">
        <v>10350937</v>
      </c>
      <c r="O124" s="95">
        <v>9774291</v>
      </c>
      <c r="P124" s="96">
        <f t="shared" ref="P124:P133" si="57">O124/N124-1</f>
        <v>-5.5709545908742331E-2</v>
      </c>
      <c r="Q124" s="96">
        <f t="shared" si="53"/>
        <v>2.7139327619052578E-2</v>
      </c>
      <c r="R124" s="95">
        <f t="shared" ref="R124:R133" si="58">O124-N124</f>
        <v>-576646</v>
      </c>
      <c r="S124" s="95">
        <f t="shared" si="54"/>
        <v>273495</v>
      </c>
      <c r="T124" s="96">
        <f t="shared" ref="T124:T133" si="59">O124/$O$123</f>
        <v>0.37299718894271422</v>
      </c>
    </row>
    <row r="125" spans="1:20" x14ac:dyDescent="0.25">
      <c r="A125" s="97" t="s">
        <v>50</v>
      </c>
      <c r="B125" s="31">
        <v>748642</v>
      </c>
      <c r="C125" s="31">
        <v>799868</v>
      </c>
      <c r="D125" s="31">
        <v>807680</v>
      </c>
      <c r="E125" s="31">
        <v>815302</v>
      </c>
      <c r="F125" s="32">
        <f t="shared" si="55"/>
        <v>9.4369057052297034E-3</v>
      </c>
      <c r="G125" s="32">
        <f t="shared" si="50"/>
        <v>9.7666114908960822E-3</v>
      </c>
      <c r="H125" s="31">
        <f t="shared" si="56"/>
        <v>7622</v>
      </c>
      <c r="I125" s="31">
        <f t="shared" si="51"/>
        <v>7812</v>
      </c>
      <c r="J125" s="32">
        <f t="shared" si="52"/>
        <v>0.29272455774572842</v>
      </c>
      <c r="K125" s="90"/>
      <c r="L125" s="31">
        <v>6487078</v>
      </c>
      <c r="M125" s="31">
        <v>7196338</v>
      </c>
      <c r="N125" s="31">
        <v>7492248</v>
      </c>
      <c r="O125" s="31">
        <v>7477039</v>
      </c>
      <c r="P125" s="32">
        <f t="shared" si="57"/>
        <v>-2.0299648383235169E-3</v>
      </c>
      <c r="Q125" s="32">
        <f t="shared" si="53"/>
        <v>4.1119524958388665E-2</v>
      </c>
      <c r="R125" s="31">
        <f t="shared" si="58"/>
        <v>-15209</v>
      </c>
      <c r="S125" s="31">
        <f t="shared" si="54"/>
        <v>295910</v>
      </c>
      <c r="T125" s="32">
        <f t="shared" si="59"/>
        <v>0.28533164488504004</v>
      </c>
    </row>
    <row r="126" spans="1:20" x14ac:dyDescent="0.25">
      <c r="A126" s="97" t="s">
        <v>51</v>
      </c>
      <c r="B126" s="31">
        <v>13618</v>
      </c>
      <c r="C126" s="31">
        <v>13736</v>
      </c>
      <c r="D126" s="31">
        <v>17692</v>
      </c>
      <c r="E126" s="31">
        <v>16653</v>
      </c>
      <c r="F126" s="32">
        <f t="shared" si="55"/>
        <v>-5.872710829753558E-2</v>
      </c>
      <c r="G126" s="32">
        <f t="shared" si="50"/>
        <v>0.28800232964472916</v>
      </c>
      <c r="H126" s="31">
        <f t="shared" si="56"/>
        <v>-1039</v>
      </c>
      <c r="I126" s="31">
        <f t="shared" si="51"/>
        <v>3956</v>
      </c>
      <c r="J126" s="32">
        <f t="shared" si="52"/>
        <v>5.9790630467478501E-3</v>
      </c>
      <c r="K126" s="90"/>
      <c r="L126" s="31">
        <v>119118</v>
      </c>
      <c r="M126" s="31">
        <v>124202</v>
      </c>
      <c r="N126" s="31">
        <v>142297</v>
      </c>
      <c r="O126" s="31">
        <v>144492</v>
      </c>
      <c r="P126" s="32">
        <f t="shared" si="57"/>
        <v>1.5425483320098188E-2</v>
      </c>
      <c r="Q126" s="32">
        <f t="shared" si="53"/>
        <v>0.14569008550586937</v>
      </c>
      <c r="R126" s="31">
        <f>O126-N126</f>
        <v>2195</v>
      </c>
      <c r="S126" s="31">
        <f t="shared" si="54"/>
        <v>18095</v>
      </c>
      <c r="T126" s="32">
        <f t="shared" si="59"/>
        <v>5.5139661613011785E-3</v>
      </c>
    </row>
    <row r="127" spans="1:20" x14ac:dyDescent="0.25">
      <c r="A127" s="97" t="s">
        <v>52</v>
      </c>
      <c r="B127" s="31">
        <v>378277</v>
      </c>
      <c r="C127" s="31">
        <v>441114</v>
      </c>
      <c r="D127" s="31">
        <v>489204</v>
      </c>
      <c r="E127" s="31">
        <v>455849</v>
      </c>
      <c r="F127" s="32">
        <f t="shared" si="55"/>
        <v>-6.8182189843091989E-2</v>
      </c>
      <c r="G127" s="32">
        <f t="shared" si="50"/>
        <v>0.10901943715230078</v>
      </c>
      <c r="H127" s="31">
        <f t="shared" si="56"/>
        <v>-33355</v>
      </c>
      <c r="I127" s="31">
        <f t="shared" si="51"/>
        <v>48090</v>
      </c>
      <c r="J127" s="32">
        <f t="shared" si="52"/>
        <v>0.1636672017532553</v>
      </c>
      <c r="K127" s="90"/>
      <c r="L127" s="31">
        <v>3164473</v>
      </c>
      <c r="M127" s="31">
        <v>3797412</v>
      </c>
      <c r="N127" s="31">
        <v>4309024</v>
      </c>
      <c r="O127" s="31">
        <v>4269487</v>
      </c>
      <c r="P127" s="32">
        <f t="shared" si="57"/>
        <v>-9.1753956348351595E-3</v>
      </c>
      <c r="Q127" s="32">
        <f t="shared" si="53"/>
        <v>0.13472649267448467</v>
      </c>
      <c r="R127" s="31">
        <f t="shared" si="58"/>
        <v>-39537</v>
      </c>
      <c r="S127" s="31">
        <f t="shared" si="54"/>
        <v>511612</v>
      </c>
      <c r="T127" s="32">
        <f t="shared" si="59"/>
        <v>0.16292809874674921</v>
      </c>
    </row>
    <row r="128" spans="1:20" x14ac:dyDescent="0.25">
      <c r="A128" s="97" t="s">
        <v>53</v>
      </c>
      <c r="B128" s="31">
        <v>107425</v>
      </c>
      <c r="C128" s="31">
        <v>125237</v>
      </c>
      <c r="D128" s="31">
        <v>124231</v>
      </c>
      <c r="E128" s="31">
        <v>107287</v>
      </c>
      <c r="F128" s="32">
        <f t="shared" si="55"/>
        <v>-0.13639107791131033</v>
      </c>
      <c r="G128" s="32">
        <f t="shared" si="50"/>
        <v>-8.0327698683296811E-3</v>
      </c>
      <c r="H128" s="31">
        <f t="shared" si="56"/>
        <v>-16944</v>
      </c>
      <c r="I128" s="31">
        <f t="shared" si="51"/>
        <v>-1006</v>
      </c>
      <c r="J128" s="32">
        <f t="shared" si="52"/>
        <v>3.8520130732987247E-2</v>
      </c>
      <c r="K128" s="90"/>
      <c r="L128" s="31">
        <v>960692</v>
      </c>
      <c r="M128" s="31">
        <v>1064225</v>
      </c>
      <c r="N128" s="31">
        <v>1119703</v>
      </c>
      <c r="O128" s="31">
        <v>1089624</v>
      </c>
      <c r="P128" s="32">
        <f t="shared" si="57"/>
        <v>-2.6863373591032635E-2</v>
      </c>
      <c r="Q128" s="32">
        <f t="shared" si="53"/>
        <v>5.2129953722192202E-2</v>
      </c>
      <c r="R128" s="31">
        <f>O128-N128</f>
        <v>-30079</v>
      </c>
      <c r="S128" s="31">
        <f t="shared" si="54"/>
        <v>55478</v>
      </c>
      <c r="T128" s="32">
        <f t="shared" si="59"/>
        <v>4.1581193869152863E-2</v>
      </c>
    </row>
    <row r="129" spans="1:20" x14ac:dyDescent="0.25">
      <c r="A129" s="97" t="s">
        <v>54</v>
      </c>
      <c r="B129" s="31">
        <v>42224</v>
      </c>
      <c r="C129" s="31">
        <v>40151</v>
      </c>
      <c r="D129" s="31">
        <v>43154</v>
      </c>
      <c r="E129" s="31">
        <v>47691</v>
      </c>
      <c r="F129" s="32">
        <f t="shared" si="55"/>
        <v>0.10513509755758443</v>
      </c>
      <c r="G129" s="32">
        <f t="shared" si="50"/>
        <v>7.479265771711785E-2</v>
      </c>
      <c r="H129" s="31">
        <f t="shared" si="56"/>
        <v>4537</v>
      </c>
      <c r="I129" s="31">
        <f t="shared" si="51"/>
        <v>3003</v>
      </c>
      <c r="J129" s="32">
        <f t="shared" si="52"/>
        <v>1.7122890515970199E-2</v>
      </c>
      <c r="K129" s="90"/>
      <c r="L129" s="31">
        <v>385149</v>
      </c>
      <c r="M129" s="31">
        <v>418024</v>
      </c>
      <c r="N129" s="31">
        <v>432765</v>
      </c>
      <c r="O129" s="31">
        <v>448403</v>
      </c>
      <c r="P129" s="32">
        <f t="shared" si="57"/>
        <v>3.6135084861298905E-2</v>
      </c>
      <c r="Q129" s="32">
        <f t="shared" si="53"/>
        <v>3.5263525539203533E-2</v>
      </c>
      <c r="R129" s="31">
        <f t="shared" si="58"/>
        <v>15638</v>
      </c>
      <c r="S129" s="31">
        <f t="shared" si="54"/>
        <v>14741</v>
      </c>
      <c r="T129" s="32">
        <f t="shared" si="59"/>
        <v>1.7111528448813307E-2</v>
      </c>
    </row>
    <row r="130" spans="1:20" x14ac:dyDescent="0.25">
      <c r="A130" s="97" t="s">
        <v>55</v>
      </c>
      <c r="B130" s="31">
        <v>10967</v>
      </c>
      <c r="C130" s="31">
        <v>10606</v>
      </c>
      <c r="D130" s="31">
        <v>11345</v>
      </c>
      <c r="E130" s="31">
        <v>10902</v>
      </c>
      <c r="F130" s="32">
        <f t="shared" si="55"/>
        <v>-3.9048038783605077E-2</v>
      </c>
      <c r="G130" s="32">
        <f t="shared" si="50"/>
        <v>6.9677541014520061E-2</v>
      </c>
      <c r="H130" s="31">
        <f t="shared" si="56"/>
        <v>-443</v>
      </c>
      <c r="I130" s="31">
        <f t="shared" si="51"/>
        <v>739</v>
      </c>
      <c r="J130" s="32">
        <f t="shared" si="52"/>
        <v>3.9142343923404231E-3</v>
      </c>
      <c r="K130" s="90"/>
      <c r="L130" s="31">
        <v>100995</v>
      </c>
      <c r="M130" s="31">
        <v>112147</v>
      </c>
      <c r="N130" s="31">
        <v>111822</v>
      </c>
      <c r="O130" s="31">
        <v>111166</v>
      </c>
      <c r="P130" s="32">
        <f t="shared" si="57"/>
        <v>-5.8664663483035673E-3</v>
      </c>
      <c r="Q130" s="32">
        <f t="shared" si="53"/>
        <v>-2.8979821127627092E-3</v>
      </c>
      <c r="R130" s="31">
        <f t="shared" si="58"/>
        <v>-656</v>
      </c>
      <c r="S130" s="31">
        <f t="shared" si="54"/>
        <v>-325</v>
      </c>
      <c r="T130" s="32">
        <f t="shared" si="59"/>
        <v>4.2422110724967942E-3</v>
      </c>
    </row>
    <row r="131" spans="1:20" x14ac:dyDescent="0.25">
      <c r="A131" s="97" t="s">
        <v>56</v>
      </c>
      <c r="B131" s="31">
        <v>136089</v>
      </c>
      <c r="C131" s="31">
        <v>150809</v>
      </c>
      <c r="D131" s="31">
        <v>145872</v>
      </c>
      <c r="E131" s="31">
        <v>164231</v>
      </c>
      <c r="F131" s="32">
        <f t="shared" si="55"/>
        <v>0.12585691565207857</v>
      </c>
      <c r="G131" s="32">
        <f t="shared" si="50"/>
        <v>-3.2736773004263697E-2</v>
      </c>
      <c r="H131" s="31">
        <f t="shared" si="56"/>
        <v>18359</v>
      </c>
      <c r="I131" s="31">
        <f t="shared" si="51"/>
        <v>-4937</v>
      </c>
      <c r="J131" s="32">
        <f t="shared" si="52"/>
        <v>5.8965201659187304E-2</v>
      </c>
      <c r="K131" s="90"/>
      <c r="L131" s="31">
        <v>1289839</v>
      </c>
      <c r="M131" s="31">
        <v>1393117</v>
      </c>
      <c r="N131" s="31">
        <v>1487889</v>
      </c>
      <c r="O131" s="31">
        <v>1504746</v>
      </c>
      <c r="P131" s="32">
        <f t="shared" si="57"/>
        <v>1.1329474174484711E-2</v>
      </c>
      <c r="Q131" s="32">
        <f t="shared" si="53"/>
        <v>6.8028744175830269E-2</v>
      </c>
      <c r="R131" s="31">
        <f>O131-N131</f>
        <v>16857</v>
      </c>
      <c r="S131" s="31">
        <f t="shared" si="54"/>
        <v>94772</v>
      </c>
      <c r="T131" s="32">
        <f t="shared" si="59"/>
        <v>5.742268447632605E-2</v>
      </c>
    </row>
    <row r="132" spans="1:20" x14ac:dyDescent="0.25">
      <c r="A132" s="98" t="s">
        <v>57</v>
      </c>
      <c r="B132" s="39">
        <v>74490</v>
      </c>
      <c r="C132" s="39">
        <v>66924</v>
      </c>
      <c r="D132" s="39">
        <v>81749</v>
      </c>
      <c r="E132" s="39">
        <v>78737</v>
      </c>
      <c r="F132" s="40">
        <f t="shared" si="55"/>
        <v>-3.6844487394341208E-2</v>
      </c>
      <c r="G132" s="40">
        <f t="shared" si="50"/>
        <v>0.22151993305839457</v>
      </c>
      <c r="H132" s="39">
        <f t="shared" si="56"/>
        <v>-3012</v>
      </c>
      <c r="I132" s="39">
        <f t="shared" si="51"/>
        <v>14825</v>
      </c>
      <c r="J132" s="40">
        <f t="shared" si="52"/>
        <v>2.8269590290745539E-2</v>
      </c>
      <c r="K132" s="90"/>
      <c r="L132" s="39">
        <v>728683</v>
      </c>
      <c r="M132" s="39">
        <v>789742</v>
      </c>
      <c r="N132" s="39">
        <v>1039569</v>
      </c>
      <c r="O132" s="39">
        <v>832293</v>
      </c>
      <c r="P132" s="40">
        <f t="shared" si="57"/>
        <v>-0.19938647651093866</v>
      </c>
      <c r="Q132" s="40">
        <f t="shared" si="53"/>
        <v>0.31634001990523486</v>
      </c>
      <c r="R132" s="39">
        <f t="shared" si="58"/>
        <v>-207276</v>
      </c>
      <c r="S132" s="39">
        <f t="shared" si="54"/>
        <v>249827</v>
      </c>
      <c r="T132" s="40">
        <f t="shared" si="59"/>
        <v>3.1761173201892437E-2</v>
      </c>
    </row>
    <row r="133" spans="1:20" x14ac:dyDescent="0.25">
      <c r="A133" s="99" t="s">
        <v>58</v>
      </c>
      <c r="B133" s="100">
        <f>B123-SUM(B124:B132)</f>
        <v>45326</v>
      </c>
      <c r="C133" s="100">
        <f>C123-SUM(C124:C132)</f>
        <v>51812</v>
      </c>
      <c r="D133" s="100">
        <f>D123-SUM(D124:D132)</f>
        <v>59839</v>
      </c>
      <c r="E133" s="100">
        <f>E123-SUM(E124:E132)</f>
        <v>60638</v>
      </c>
      <c r="F133" s="101">
        <f t="shared" si="55"/>
        <v>1.3352495863901526E-2</v>
      </c>
      <c r="G133" s="101">
        <f t="shared" si="50"/>
        <v>0.15492549988419668</v>
      </c>
      <c r="H133" s="100">
        <f t="shared" si="56"/>
        <v>799</v>
      </c>
      <c r="I133" s="100">
        <f t="shared" si="51"/>
        <v>8027</v>
      </c>
      <c r="J133" s="101">
        <f t="shared" si="52"/>
        <v>2.1771358015294309E-2</v>
      </c>
      <c r="K133" s="90"/>
      <c r="L133" s="100">
        <f>L123-SUM(L124:L132)</f>
        <v>445863</v>
      </c>
      <c r="M133" s="100">
        <f>M123-SUM(M124:M132)</f>
        <v>584100</v>
      </c>
      <c r="N133" s="100">
        <f>N123-SUM(N124:N132)</f>
        <v>558569</v>
      </c>
      <c r="O133" s="100">
        <f>O123-SUM(O124:O132)</f>
        <v>553190</v>
      </c>
      <c r="P133" s="101">
        <f t="shared" si="57"/>
        <v>-9.6299651430709066E-3</v>
      </c>
      <c r="Q133" s="101">
        <f t="shared" si="53"/>
        <v>-4.3709981167608269E-2</v>
      </c>
      <c r="R133" s="100">
        <f t="shared" si="58"/>
        <v>-5379</v>
      </c>
      <c r="S133" s="100">
        <f t="shared" si="54"/>
        <v>-25531</v>
      </c>
      <c r="T133" s="101">
        <f t="shared" si="59"/>
        <v>2.1110310195513932E-2</v>
      </c>
    </row>
    <row r="134" spans="1:20" ht="21" x14ac:dyDescent="0.35">
      <c r="A134" s="102" t="s">
        <v>62</v>
      </c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</row>
    <row r="135" spans="1:20" x14ac:dyDescent="0.25">
      <c r="A135" s="72"/>
      <c r="B135" s="11" t="s">
        <v>119</v>
      </c>
      <c r="C135" s="12"/>
      <c r="D135" s="12"/>
      <c r="E135" s="12"/>
      <c r="F135" s="12"/>
      <c r="G135" s="12"/>
      <c r="H135" s="12"/>
      <c r="I135" s="12"/>
      <c r="J135" s="13"/>
      <c r="K135" s="103"/>
      <c r="L135" s="11" t="str">
        <f>L$5</f>
        <v>acumulado septiembre</v>
      </c>
      <c r="M135" s="12"/>
      <c r="N135" s="12"/>
      <c r="O135" s="12"/>
      <c r="P135" s="12"/>
      <c r="Q135" s="12"/>
      <c r="R135" s="12"/>
      <c r="S135" s="12"/>
      <c r="T135" s="13"/>
    </row>
    <row r="136" spans="1:20" x14ac:dyDescent="0.25">
      <c r="A136" s="15"/>
      <c r="B136" s="104">
        <f>B$6</f>
        <v>2022</v>
      </c>
      <c r="C136" s="105">
        <f>C$6</f>
        <v>2023</v>
      </c>
      <c r="D136" s="11">
        <f>D$6</f>
        <v>2024</v>
      </c>
      <c r="E136" s="13"/>
      <c r="F136" s="106">
        <f>E$6</f>
        <v>2025</v>
      </c>
      <c r="G136" s="107" t="str">
        <f>CONCATENATE("dif ",RIGHT(E122,2),"-",RIGHT(D122,2))</f>
        <v>dif 25-24</v>
      </c>
      <c r="H136" s="108"/>
      <c r="I136" s="107" t="str">
        <f>CONCATENATE("dif ",RIGHT(D136,2),"-",RIGHT(C136,2))</f>
        <v>dif 24-23</v>
      </c>
      <c r="J136" s="108"/>
      <c r="K136" s="109"/>
      <c r="L136" s="104">
        <f>L$6</f>
        <v>2022</v>
      </c>
      <c r="M136" s="105">
        <f>M$6</f>
        <v>2023</v>
      </c>
      <c r="N136" s="11">
        <f>N$6</f>
        <v>2024</v>
      </c>
      <c r="O136" s="13"/>
      <c r="P136" s="106">
        <f>O$6</f>
        <v>2025</v>
      </c>
      <c r="Q136" s="107" t="str">
        <f>CONCATENATE("dif ",RIGHT(O122,2),"-",RIGHT(N122,2))</f>
        <v>dif 25-24</v>
      </c>
      <c r="R136" s="108"/>
      <c r="S136" s="107" t="str">
        <f>CONCATENATE("dif ",RIGHT(N136,2),"-",RIGHT(M136,2))</f>
        <v>dif 24-23</v>
      </c>
      <c r="T136" s="108"/>
    </row>
    <row r="137" spans="1:20" x14ac:dyDescent="0.25">
      <c r="A137" s="110" t="s">
        <v>4</v>
      </c>
      <c r="B137" s="111">
        <f t="shared" ref="B137:D148" si="60">B72/B7</f>
        <v>6.575443514558736</v>
      </c>
      <c r="C137" s="112">
        <f>C72/C7</f>
        <v>6.6110571276279604</v>
      </c>
      <c r="D137" s="113">
        <f>D72/D7</f>
        <v>6.625981138235308</v>
      </c>
      <c r="E137" s="114"/>
      <c r="F137" s="111">
        <f t="shared" ref="F137:F148" si="61">E72/E7</f>
        <v>6.3949372610697193</v>
      </c>
      <c r="G137" s="113">
        <f>F137-D137</f>
        <v>-0.23104387716558872</v>
      </c>
      <c r="H137" s="114"/>
      <c r="I137" s="113">
        <f>D137-C137</f>
        <v>1.4924010607347604E-2</v>
      </c>
      <c r="J137" s="114"/>
      <c r="K137" s="115"/>
      <c r="L137" s="111">
        <f t="shared" ref="L137:N148" si="62">L72/L7</f>
        <v>6.5908089293359122</v>
      </c>
      <c r="M137" s="112">
        <f t="shared" si="62"/>
        <v>6.6396118294691302</v>
      </c>
      <c r="N137" s="113">
        <f>N72/N7</f>
        <v>6.6033558305486499</v>
      </c>
      <c r="O137" s="114"/>
      <c r="P137" s="111">
        <f t="shared" ref="P137:P148" si="63">O72/O7</f>
        <v>6.4356768311536623</v>
      </c>
      <c r="Q137" s="113">
        <f>P137-N137</f>
        <v>-0.16767899939498765</v>
      </c>
      <c r="R137" s="114"/>
      <c r="S137" s="113">
        <f>N137-M137</f>
        <v>-3.6255998920480259E-2</v>
      </c>
      <c r="T137" s="114"/>
    </row>
    <row r="138" spans="1:20" x14ac:dyDescent="0.25">
      <c r="A138" s="116" t="s">
        <v>5</v>
      </c>
      <c r="B138" s="117">
        <f t="shared" si="60"/>
        <v>6.4614565696988358</v>
      </c>
      <c r="C138" s="118">
        <f t="shared" si="60"/>
        <v>6.4673640029577912</v>
      </c>
      <c r="D138" s="119">
        <f t="shared" si="60"/>
        <v>6.4372728073523797</v>
      </c>
      <c r="E138" s="120"/>
      <c r="F138" s="117">
        <f t="shared" si="61"/>
        <v>6.181747476021453</v>
      </c>
      <c r="G138" s="119">
        <f t="shared" ref="G138:G148" si="64">F138-D138</f>
        <v>-0.2555253313309267</v>
      </c>
      <c r="H138" s="120"/>
      <c r="I138" s="119">
        <f t="shared" ref="I138:I148" si="65">D138-C138</f>
        <v>-3.0091195605411514E-2</v>
      </c>
      <c r="J138" s="120"/>
      <c r="K138" s="115"/>
      <c r="L138" s="117">
        <f t="shared" si="62"/>
        <v>6.4002448868499302</v>
      </c>
      <c r="M138" s="118">
        <f t="shared" si="62"/>
        <v>6.4241059796608022</v>
      </c>
      <c r="N138" s="119">
        <f t="shared" si="62"/>
        <v>6.3715619394976395</v>
      </c>
      <c r="O138" s="120"/>
      <c r="P138" s="117">
        <f t="shared" si="63"/>
        <v>6.2072857918462967</v>
      </c>
      <c r="Q138" s="119">
        <f t="shared" ref="Q138:Q148" si="66">P138-N138</f>
        <v>-0.1642761476513428</v>
      </c>
      <c r="R138" s="120"/>
      <c r="S138" s="119">
        <f t="shared" ref="S138:S148" si="67">N138-M138</f>
        <v>-5.254404016316272E-2</v>
      </c>
      <c r="T138" s="120"/>
    </row>
    <row r="139" spans="1:20" x14ac:dyDescent="0.25">
      <c r="A139" s="121" t="s">
        <v>6</v>
      </c>
      <c r="B139" s="122">
        <f t="shared" si="60"/>
        <v>6.3864374153765846</v>
      </c>
      <c r="C139" s="123">
        <f t="shared" si="60"/>
        <v>5.8866961203113117</v>
      </c>
      <c r="D139" s="124">
        <f t="shared" si="60"/>
        <v>6.1970554926387313</v>
      </c>
      <c r="E139" s="125"/>
      <c r="F139" s="122">
        <f t="shared" si="61"/>
        <v>6.1656891251973081</v>
      </c>
      <c r="G139" s="124">
        <f t="shared" si="64"/>
        <v>-3.1366367441423293E-2</v>
      </c>
      <c r="H139" s="125"/>
      <c r="I139" s="124">
        <f t="shared" si="65"/>
        <v>0.31035937232741961</v>
      </c>
      <c r="J139" s="125"/>
      <c r="K139" s="126"/>
      <c r="L139" s="122">
        <f t="shared" si="62"/>
        <v>6.408943320694763</v>
      </c>
      <c r="M139" s="123">
        <f t="shared" si="62"/>
        <v>6.2544471687139938</v>
      </c>
      <c r="N139" s="124">
        <f>N74/N9</f>
        <v>6.3544686293804009</v>
      </c>
      <c r="O139" s="125"/>
      <c r="P139" s="122">
        <f t="shared" si="63"/>
        <v>6.1864037328428871</v>
      </c>
      <c r="Q139" s="124">
        <f t="shared" si="66"/>
        <v>-0.16806489653751377</v>
      </c>
      <c r="R139" s="125"/>
      <c r="S139" s="124">
        <f t="shared" si="67"/>
        <v>0.10002146066640716</v>
      </c>
      <c r="T139" s="125"/>
    </row>
    <row r="140" spans="1:20" x14ac:dyDescent="0.25">
      <c r="A140" s="37" t="s">
        <v>7</v>
      </c>
      <c r="B140" s="127">
        <f t="shared" si="60"/>
        <v>6.6713561027705328</v>
      </c>
      <c r="C140" s="128">
        <f t="shared" si="60"/>
        <v>6.8071534011379322</v>
      </c>
      <c r="D140" s="129">
        <f t="shared" si="60"/>
        <v>6.7269912321181353</v>
      </c>
      <c r="E140" s="130"/>
      <c r="F140" s="127">
        <f t="shared" si="61"/>
        <v>6.4743263805536388</v>
      </c>
      <c r="G140" s="129">
        <f t="shared" si="64"/>
        <v>-0.25266485156449647</v>
      </c>
      <c r="H140" s="130"/>
      <c r="I140" s="129">
        <f t="shared" si="65"/>
        <v>-8.0162169019796892E-2</v>
      </c>
      <c r="J140" s="130"/>
      <c r="K140" s="126"/>
      <c r="L140" s="127">
        <f t="shared" si="62"/>
        <v>6.5347352204167617</v>
      </c>
      <c r="M140" s="128">
        <f t="shared" si="62"/>
        <v>6.6769309446416756</v>
      </c>
      <c r="N140" s="129">
        <f t="shared" si="62"/>
        <v>6.6049758517553014</v>
      </c>
      <c r="O140" s="130"/>
      <c r="P140" s="127">
        <f t="shared" si="63"/>
        <v>6.4695246281633212</v>
      </c>
      <c r="Q140" s="129">
        <f>P140-N140</f>
        <v>-0.13545122359198025</v>
      </c>
      <c r="R140" s="130"/>
      <c r="S140" s="129">
        <f t="shared" si="67"/>
        <v>-7.1955092886374139E-2</v>
      </c>
      <c r="T140" s="130"/>
    </row>
    <row r="141" spans="1:20" x14ac:dyDescent="0.25">
      <c r="A141" s="37" t="s">
        <v>8</v>
      </c>
      <c r="B141" s="127">
        <f t="shared" si="60"/>
        <v>6.4406605219221005</v>
      </c>
      <c r="C141" s="128">
        <f t="shared" si="60"/>
        <v>6.3561658872862195</v>
      </c>
      <c r="D141" s="129">
        <f t="shared" si="60"/>
        <v>6.1159647155881789</v>
      </c>
      <c r="E141" s="130"/>
      <c r="F141" s="127">
        <f t="shared" si="61"/>
        <v>5.6313292450484793</v>
      </c>
      <c r="G141" s="129">
        <f t="shared" si="64"/>
        <v>-0.48463547053969958</v>
      </c>
      <c r="H141" s="130"/>
      <c r="I141" s="129">
        <f t="shared" si="65"/>
        <v>-0.24020117169804056</v>
      </c>
      <c r="J141" s="130"/>
      <c r="K141" s="126"/>
      <c r="L141" s="127">
        <f t="shared" si="62"/>
        <v>6.3462977520822346</v>
      </c>
      <c r="M141" s="128">
        <f t="shared" si="62"/>
        <v>6.1081467137487184</v>
      </c>
      <c r="N141" s="129">
        <f t="shared" si="62"/>
        <v>5.9485869731494967</v>
      </c>
      <c r="O141" s="130"/>
      <c r="P141" s="127">
        <f t="shared" si="63"/>
        <v>5.8178134502348628</v>
      </c>
      <c r="Q141" s="129">
        <f t="shared" si="66"/>
        <v>-0.13077352291463384</v>
      </c>
      <c r="R141" s="130"/>
      <c r="S141" s="129">
        <f t="shared" si="67"/>
        <v>-0.15955974059922173</v>
      </c>
      <c r="T141" s="130"/>
    </row>
    <row r="142" spans="1:20" x14ac:dyDescent="0.25">
      <c r="A142" s="37" t="s">
        <v>9</v>
      </c>
      <c r="B142" s="127">
        <f t="shared" si="60"/>
        <v>3.7089491446526242</v>
      </c>
      <c r="C142" s="128">
        <f t="shared" si="60"/>
        <v>4.1697890737586798</v>
      </c>
      <c r="D142" s="129">
        <f t="shared" si="60"/>
        <v>3.6340880764437058</v>
      </c>
      <c r="E142" s="130"/>
      <c r="F142" s="127">
        <f t="shared" si="61"/>
        <v>3.6735943994749509</v>
      </c>
      <c r="G142" s="129">
        <f t="shared" si="64"/>
        <v>3.9506323031245127E-2</v>
      </c>
      <c r="H142" s="130"/>
      <c r="I142" s="129">
        <f t="shared" si="65"/>
        <v>-0.535700997314974</v>
      </c>
      <c r="J142" s="130"/>
      <c r="K142" s="126"/>
      <c r="L142" s="127">
        <f t="shared" si="62"/>
        <v>4.1211831619834456</v>
      </c>
      <c r="M142" s="128">
        <f t="shared" si="62"/>
        <v>4.1712794621602534</v>
      </c>
      <c r="N142" s="129">
        <f t="shared" si="62"/>
        <v>3.9530732931127175</v>
      </c>
      <c r="O142" s="130"/>
      <c r="P142" s="127">
        <f t="shared" si="63"/>
        <v>3.6952219458048394</v>
      </c>
      <c r="Q142" s="129">
        <f t="shared" si="66"/>
        <v>-0.25785134730787806</v>
      </c>
      <c r="R142" s="130"/>
      <c r="S142" s="129">
        <f t="shared" si="67"/>
        <v>-0.21820616904753587</v>
      </c>
      <c r="T142" s="130"/>
    </row>
    <row r="143" spans="1:20" x14ac:dyDescent="0.25">
      <c r="A143" s="131" t="s">
        <v>10</v>
      </c>
      <c r="B143" s="132">
        <f t="shared" si="60"/>
        <v>3.0886330935251798</v>
      </c>
      <c r="C143" s="133">
        <f t="shared" si="60"/>
        <v>3.6792929292929295</v>
      </c>
      <c r="D143" s="134">
        <f t="shared" si="60"/>
        <v>4.3976095617529882</v>
      </c>
      <c r="E143" s="135"/>
      <c r="F143" s="132">
        <f t="shared" si="61"/>
        <v>3.1626680727656207</v>
      </c>
      <c r="G143" s="134">
        <f t="shared" si="64"/>
        <v>-1.2349414889873676</v>
      </c>
      <c r="H143" s="135"/>
      <c r="I143" s="134">
        <f t="shared" si="65"/>
        <v>0.71831663246005872</v>
      </c>
      <c r="J143" s="135"/>
      <c r="K143" s="126"/>
      <c r="L143" s="132">
        <f t="shared" si="62"/>
        <v>3.6701776649746192</v>
      </c>
      <c r="M143" s="133">
        <f t="shared" si="62"/>
        <v>3.6699641227489637</v>
      </c>
      <c r="N143" s="134">
        <f t="shared" si="62"/>
        <v>4.0262790535352826</v>
      </c>
      <c r="O143" s="135"/>
      <c r="P143" s="132">
        <f t="shared" si="63"/>
        <v>3.1615940442303483</v>
      </c>
      <c r="Q143" s="134">
        <f t="shared" si="66"/>
        <v>-0.8646850093049343</v>
      </c>
      <c r="R143" s="135"/>
      <c r="S143" s="134">
        <f t="shared" si="67"/>
        <v>0.35631493078631893</v>
      </c>
      <c r="T143" s="135"/>
    </row>
    <row r="144" spans="1:20" x14ac:dyDescent="0.25">
      <c r="A144" s="136" t="s">
        <v>11</v>
      </c>
      <c r="B144" s="137">
        <f t="shared" si="60"/>
        <v>7.0247750025280613</v>
      </c>
      <c r="C144" s="118">
        <f t="shared" si="60"/>
        <v>7.1445784471739007</v>
      </c>
      <c r="D144" s="119">
        <f t="shared" si="60"/>
        <v>7.3069058314968638</v>
      </c>
      <c r="E144" s="120"/>
      <c r="F144" s="137">
        <f t="shared" si="61"/>
        <v>7.087360649182183</v>
      </c>
      <c r="G144" s="119">
        <f t="shared" si="64"/>
        <v>-0.21954518231468079</v>
      </c>
      <c r="H144" s="120"/>
      <c r="I144" s="119">
        <f t="shared" si="65"/>
        <v>0.16232738432296312</v>
      </c>
      <c r="J144" s="120"/>
      <c r="K144" s="115"/>
      <c r="L144" s="137">
        <f t="shared" si="62"/>
        <v>7.322164898465835</v>
      </c>
      <c r="M144" s="118">
        <f t="shared" si="62"/>
        <v>7.4392263401680223</v>
      </c>
      <c r="N144" s="119">
        <f t="shared" si="62"/>
        <v>7.4292107567563956</v>
      </c>
      <c r="O144" s="120"/>
      <c r="P144" s="137">
        <f t="shared" si="63"/>
        <v>7.1940441831840758</v>
      </c>
      <c r="Q144" s="119">
        <f t="shared" si="66"/>
        <v>-0.23516657357231985</v>
      </c>
      <c r="R144" s="120"/>
      <c r="S144" s="119">
        <f t="shared" si="67"/>
        <v>-1.0015583411626672E-2</v>
      </c>
      <c r="T144" s="120"/>
    </row>
    <row r="145" spans="1:20" x14ac:dyDescent="0.25">
      <c r="A145" s="36" t="s">
        <v>12</v>
      </c>
      <c r="B145" s="138">
        <f t="shared" si="60"/>
        <v>6.2703325650312811</v>
      </c>
      <c r="C145" s="139">
        <f t="shared" si="60"/>
        <v>6.3290458821270876</v>
      </c>
      <c r="D145" s="140">
        <f t="shared" si="60"/>
        <v>6.5391120507399574</v>
      </c>
      <c r="E145" s="141"/>
      <c r="F145" s="138">
        <f t="shared" si="61"/>
        <v>6.1853035143769972</v>
      </c>
      <c r="G145" s="140">
        <f t="shared" si="64"/>
        <v>-0.35380853636296017</v>
      </c>
      <c r="H145" s="141"/>
      <c r="I145" s="140">
        <f t="shared" si="65"/>
        <v>0.21006616861286975</v>
      </c>
      <c r="J145" s="141"/>
      <c r="K145" s="126"/>
      <c r="L145" s="138">
        <f t="shared" si="62"/>
        <v>6.9687025272752381</v>
      </c>
      <c r="M145" s="139">
        <f t="shared" si="62"/>
        <v>6.6861943283847456</v>
      </c>
      <c r="N145" s="140">
        <f t="shared" si="62"/>
        <v>6.2608091978661733</v>
      </c>
      <c r="O145" s="141"/>
      <c r="P145" s="138">
        <f t="shared" si="63"/>
        <v>6.2193682195277598</v>
      </c>
      <c r="Q145" s="140">
        <f t="shared" si="66"/>
        <v>-4.1440978338413537E-2</v>
      </c>
      <c r="R145" s="141"/>
      <c r="S145" s="140">
        <f t="shared" si="67"/>
        <v>-0.4253851305185723</v>
      </c>
      <c r="T145" s="141"/>
    </row>
    <row r="146" spans="1:20" x14ac:dyDescent="0.25">
      <c r="A146" s="37" t="s">
        <v>8</v>
      </c>
      <c r="B146" s="142">
        <f t="shared" si="60"/>
        <v>7.4074122321370419</v>
      </c>
      <c r="C146" s="143">
        <f t="shared" si="60"/>
        <v>7.3922025559932676</v>
      </c>
      <c r="D146" s="144">
        <f t="shared" si="60"/>
        <v>7.6371735024765703</v>
      </c>
      <c r="E146" s="145"/>
      <c r="F146" s="142">
        <f t="shared" si="61"/>
        <v>7.2525241439859522</v>
      </c>
      <c r="G146" s="144">
        <f t="shared" si="64"/>
        <v>-0.3846493584906181</v>
      </c>
      <c r="H146" s="145"/>
      <c r="I146" s="144">
        <f t="shared" si="65"/>
        <v>0.24497094648330275</v>
      </c>
      <c r="J146" s="145"/>
      <c r="K146" s="126"/>
      <c r="L146" s="142">
        <f t="shared" si="62"/>
        <v>7.5662568738123852</v>
      </c>
      <c r="M146" s="143">
        <f t="shared" si="62"/>
        <v>7.8386391937648678</v>
      </c>
      <c r="N146" s="144">
        <f t="shared" si="62"/>
        <v>7.8606420816899005</v>
      </c>
      <c r="O146" s="145"/>
      <c r="P146" s="142">
        <f t="shared" si="63"/>
        <v>7.5116011672252805</v>
      </c>
      <c r="Q146" s="144">
        <f t="shared" si="66"/>
        <v>-0.34904091446462004</v>
      </c>
      <c r="R146" s="145"/>
      <c r="S146" s="144">
        <f t="shared" si="67"/>
        <v>2.2002887925032688E-2</v>
      </c>
      <c r="T146" s="145"/>
    </row>
    <row r="147" spans="1:20" x14ac:dyDescent="0.25">
      <c r="A147" s="37" t="s">
        <v>9</v>
      </c>
      <c r="B147" s="142">
        <f t="shared" si="60"/>
        <v>6.4915809639040125</v>
      </c>
      <c r="C147" s="143">
        <f t="shared" si="60"/>
        <v>6.6959804477807356</v>
      </c>
      <c r="D147" s="144">
        <f t="shared" si="60"/>
        <v>6.8898143741075675</v>
      </c>
      <c r="E147" s="145"/>
      <c r="F147" s="142">
        <f t="shared" si="61"/>
        <v>6.8680392841118696</v>
      </c>
      <c r="G147" s="144">
        <f t="shared" si="64"/>
        <v>-2.1775089995697883E-2</v>
      </c>
      <c r="H147" s="145"/>
      <c r="I147" s="144">
        <f t="shared" si="65"/>
        <v>0.19383392632683183</v>
      </c>
      <c r="J147" s="145"/>
      <c r="K147" s="126"/>
      <c r="L147" s="142">
        <f t="shared" si="62"/>
        <v>7.0316474519340106</v>
      </c>
      <c r="M147" s="143">
        <f t="shared" si="62"/>
        <v>6.800914599181926</v>
      </c>
      <c r="N147" s="144">
        <f t="shared" si="62"/>
        <v>6.9216031216517804</v>
      </c>
      <c r="O147" s="145"/>
      <c r="P147" s="142">
        <f t="shared" si="63"/>
        <v>6.6799489958559137</v>
      </c>
      <c r="Q147" s="144">
        <f t="shared" si="66"/>
        <v>-0.24165412579586665</v>
      </c>
      <c r="R147" s="145"/>
      <c r="S147" s="144">
        <f t="shared" si="67"/>
        <v>0.1206885224698544</v>
      </c>
      <c r="T147" s="145"/>
    </row>
    <row r="148" spans="1:20" x14ac:dyDescent="0.25">
      <c r="A148" s="38" t="s">
        <v>10</v>
      </c>
      <c r="B148" s="146">
        <f t="shared" si="60"/>
        <v>6.6796864062718742</v>
      </c>
      <c r="C148" s="147">
        <f t="shared" si="60"/>
        <v>7.2909698996655514</v>
      </c>
      <c r="D148" s="148">
        <f t="shared" si="60"/>
        <v>6.9159335288367547</v>
      </c>
      <c r="E148" s="149"/>
      <c r="F148" s="146">
        <f t="shared" si="61"/>
        <v>7.300967842647518</v>
      </c>
      <c r="G148" s="148">
        <f t="shared" si="64"/>
        <v>0.38503431381076325</v>
      </c>
      <c r="H148" s="149"/>
      <c r="I148" s="148">
        <f t="shared" si="65"/>
        <v>-0.37503637082879671</v>
      </c>
      <c r="J148" s="149"/>
      <c r="K148" s="126"/>
      <c r="L148" s="146">
        <f t="shared" si="62"/>
        <v>6.8057426768677418</v>
      </c>
      <c r="M148" s="147">
        <f t="shared" si="62"/>
        <v>7.2623414722795543</v>
      </c>
      <c r="N148" s="148">
        <f t="shared" si="62"/>
        <v>7.2155822298063326</v>
      </c>
      <c r="O148" s="149"/>
      <c r="P148" s="146">
        <f t="shared" si="63"/>
        <v>7.2726505284392404</v>
      </c>
      <c r="Q148" s="148">
        <f t="shared" si="66"/>
        <v>5.7068298632907855E-2</v>
      </c>
      <c r="R148" s="149"/>
      <c r="S148" s="148">
        <f t="shared" si="67"/>
        <v>-4.6759242473221718E-2</v>
      </c>
      <c r="T148" s="149"/>
    </row>
    <row r="149" spans="1:20" x14ac:dyDescent="0.25">
      <c r="A149" s="42" t="s">
        <v>13</v>
      </c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4"/>
    </row>
    <row r="150" spans="1:20" ht="21" x14ac:dyDescent="0.35">
      <c r="A150" s="102" t="s">
        <v>63</v>
      </c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</row>
    <row r="151" spans="1:20" x14ac:dyDescent="0.25">
      <c r="A151" s="72"/>
      <c r="B151" s="11" t="s">
        <v>119</v>
      </c>
      <c r="C151" s="12"/>
      <c r="D151" s="12"/>
      <c r="E151" s="12"/>
      <c r="F151" s="12"/>
      <c r="G151" s="12"/>
      <c r="H151" s="12"/>
      <c r="I151" s="12"/>
      <c r="J151" s="13"/>
      <c r="K151" s="103"/>
      <c r="L151" s="11" t="str">
        <f>L$5</f>
        <v>acumulado septiembre</v>
      </c>
      <c r="M151" s="12"/>
      <c r="N151" s="12"/>
      <c r="O151" s="12"/>
      <c r="P151" s="12"/>
      <c r="Q151" s="12"/>
      <c r="R151" s="12"/>
      <c r="S151" s="12"/>
      <c r="T151" s="13"/>
    </row>
    <row r="152" spans="1:20" x14ac:dyDescent="0.25">
      <c r="A152" s="15"/>
      <c r="B152" s="104">
        <f>B$6</f>
        <v>2022</v>
      </c>
      <c r="C152" s="105">
        <f>C$6</f>
        <v>2023</v>
      </c>
      <c r="D152" s="11">
        <f>D$6</f>
        <v>2024</v>
      </c>
      <c r="E152" s="13"/>
      <c r="F152" s="106">
        <f>E$6</f>
        <v>2025</v>
      </c>
      <c r="G152" s="107" t="str">
        <f>CONCATENATE("dif ",RIGHT(F152,2),"-",RIGHT(D152,2))</f>
        <v>dif 25-24</v>
      </c>
      <c r="H152" s="108"/>
      <c r="I152" s="107" t="str">
        <f>CONCATENATE("dif ",RIGHT(D152,2),"-",RIGHT(C152,2))</f>
        <v>dif 24-23</v>
      </c>
      <c r="J152" s="108"/>
      <c r="K152" s="109"/>
      <c r="L152" s="104">
        <f>L$6</f>
        <v>2022</v>
      </c>
      <c r="M152" s="105">
        <f>M$6</f>
        <v>2023</v>
      </c>
      <c r="N152" s="11">
        <f>N$6</f>
        <v>2024</v>
      </c>
      <c r="O152" s="13"/>
      <c r="P152" s="106">
        <f>O$6</f>
        <v>2025</v>
      </c>
      <c r="Q152" s="107" t="str">
        <f>CONCATENATE("dif ",RIGHT(P152,2),"-",RIGHT(N152,2))</f>
        <v>dif 25-24</v>
      </c>
      <c r="R152" s="108"/>
      <c r="S152" s="107" t="str">
        <f>CONCATENATE("dif ",RIGHT(N152,2),"-",RIGHT(M152,2))</f>
        <v>dif 24-23</v>
      </c>
      <c r="T152" s="108"/>
    </row>
    <row r="153" spans="1:20" x14ac:dyDescent="0.25">
      <c r="A153" s="110" t="s">
        <v>15</v>
      </c>
      <c r="B153" s="150">
        <f t="shared" ref="B153:D168" si="68">B88/B23</f>
        <v>6.575443514558736</v>
      </c>
      <c r="C153" s="151">
        <f t="shared" si="68"/>
        <v>6.6110571276279604</v>
      </c>
      <c r="D153" s="152">
        <f t="shared" si="68"/>
        <v>6.625981138235308</v>
      </c>
      <c r="E153" s="153"/>
      <c r="F153" s="154">
        <f t="shared" ref="F153:F184" si="69">E88/E23</f>
        <v>6.3949372610697193</v>
      </c>
      <c r="G153" s="113">
        <f>F153-D153</f>
        <v>-0.23104387716558872</v>
      </c>
      <c r="H153" s="114"/>
      <c r="I153" s="113">
        <f t="shared" ref="I153:I184" si="70">D153-C153</f>
        <v>1.4924010607347604E-2</v>
      </c>
      <c r="J153" s="114"/>
      <c r="K153" s="115"/>
      <c r="L153" s="150">
        <f t="shared" ref="L153:N168" si="71">L88/L23</f>
        <v>6.5908089293359122</v>
      </c>
      <c r="M153" s="151">
        <f>M88/M23</f>
        <v>6.6396118294691302</v>
      </c>
      <c r="N153" s="152">
        <f>N88/N23</f>
        <v>6.6033558305486499</v>
      </c>
      <c r="O153" s="153"/>
      <c r="P153" s="154">
        <f t="shared" ref="P153:P184" si="72">O88/O23</f>
        <v>6.4356768311536623</v>
      </c>
      <c r="Q153" s="113">
        <f>P153-N153</f>
        <v>-0.16767899939498765</v>
      </c>
      <c r="R153" s="114"/>
      <c r="S153" s="113">
        <f t="shared" ref="S153:S184" si="73">N153-M153</f>
        <v>-3.6255998920480259E-2</v>
      </c>
      <c r="T153" s="114"/>
    </row>
    <row r="154" spans="1:20" x14ac:dyDescent="0.25">
      <c r="A154" s="155" t="s">
        <v>16</v>
      </c>
      <c r="B154" s="111">
        <f t="shared" si="68"/>
        <v>4.0502518315018312</v>
      </c>
      <c r="C154" s="151">
        <f t="shared" si="68"/>
        <v>4.026913939915338</v>
      </c>
      <c r="D154" s="113">
        <f t="shared" si="68"/>
        <v>3.988105335831936</v>
      </c>
      <c r="E154" s="114"/>
      <c r="F154" s="156">
        <f t="shared" si="69"/>
        <v>3.9065366807580593</v>
      </c>
      <c r="G154" s="119">
        <f t="shared" ref="G154:G184" si="74">F154-D154</f>
        <v>-8.1568655073876783E-2</v>
      </c>
      <c r="H154" s="120"/>
      <c r="I154" s="119">
        <f t="shared" si="70"/>
        <v>-3.8808604083401921E-2</v>
      </c>
      <c r="J154" s="120"/>
      <c r="K154" s="115"/>
      <c r="L154" s="150">
        <f t="shared" si="71"/>
        <v>4.0467308246154072</v>
      </c>
      <c r="M154" s="151">
        <f t="shared" si="71"/>
        <v>4.1212581517225439</v>
      </c>
      <c r="N154" s="113">
        <f t="shared" si="71"/>
        <v>4.0356675737569825</v>
      </c>
      <c r="O154" s="114"/>
      <c r="P154" s="154">
        <f t="shared" si="72"/>
        <v>3.936064101547756</v>
      </c>
      <c r="Q154" s="119">
        <f t="shared" ref="Q154:Q184" si="75">P154-N154</f>
        <v>-9.9603472209226496E-2</v>
      </c>
      <c r="R154" s="120"/>
      <c r="S154" s="119">
        <f t="shared" si="73"/>
        <v>-8.5590577965561465E-2</v>
      </c>
      <c r="T154" s="120"/>
    </row>
    <row r="155" spans="1:20" x14ac:dyDescent="0.25">
      <c r="A155" s="157" t="s">
        <v>17</v>
      </c>
      <c r="B155" s="122">
        <f t="shared" si="68"/>
        <v>2.6981482957413458</v>
      </c>
      <c r="C155" s="158">
        <f t="shared" si="68"/>
        <v>3.0920116464896341</v>
      </c>
      <c r="D155" s="159">
        <f t="shared" si="68"/>
        <v>3.0031350986350263</v>
      </c>
      <c r="E155" s="160"/>
      <c r="F155" s="161">
        <f t="shared" si="69"/>
        <v>2.7879260112473743</v>
      </c>
      <c r="G155" s="124">
        <f t="shared" si="74"/>
        <v>-0.21520908738765199</v>
      </c>
      <c r="H155" s="125"/>
      <c r="I155" s="124">
        <f t="shared" si="70"/>
        <v>-8.8876547854607857E-2</v>
      </c>
      <c r="J155" s="125"/>
      <c r="K155" s="126"/>
      <c r="L155" s="162">
        <f t="shared" si="71"/>
        <v>2.7990040848311537</v>
      </c>
      <c r="M155" s="158">
        <f t="shared" si="71"/>
        <v>3.0539175210440606</v>
      </c>
      <c r="N155" s="159">
        <f t="shared" si="71"/>
        <v>3.1785962453391998</v>
      </c>
      <c r="O155" s="160"/>
      <c r="P155" s="163">
        <f t="shared" si="72"/>
        <v>2.8753985162125861</v>
      </c>
      <c r="Q155" s="124">
        <f t="shared" si="75"/>
        <v>-0.30319772912661369</v>
      </c>
      <c r="R155" s="125"/>
      <c r="S155" s="124">
        <f t="shared" si="73"/>
        <v>0.12467872429513926</v>
      </c>
      <c r="T155" s="125"/>
    </row>
    <row r="156" spans="1:20" x14ac:dyDescent="0.25">
      <c r="A156" s="121" t="s">
        <v>18</v>
      </c>
      <c r="B156" s="122">
        <f t="shared" si="68"/>
        <v>3.0430245625301011</v>
      </c>
      <c r="C156" s="158">
        <f t="shared" si="68"/>
        <v>3.1601394500195492</v>
      </c>
      <c r="D156" s="159">
        <f t="shared" si="68"/>
        <v>3.2247930259334394</v>
      </c>
      <c r="E156" s="160"/>
      <c r="F156" s="161">
        <f t="shared" si="69"/>
        <v>3.1490600008374159</v>
      </c>
      <c r="G156" s="124">
        <f t="shared" si="74"/>
        <v>-7.5733025096023532E-2</v>
      </c>
      <c r="H156" s="125"/>
      <c r="I156" s="124">
        <f t="shared" si="70"/>
        <v>6.4653575913890204E-2</v>
      </c>
      <c r="J156" s="125"/>
      <c r="K156" s="126"/>
      <c r="L156" s="162">
        <f t="shared" si="71"/>
        <v>3.0050281847609126</v>
      </c>
      <c r="M156" s="158">
        <f t="shared" si="71"/>
        <v>3.0694733126789284</v>
      </c>
      <c r="N156" s="159">
        <f t="shared" si="71"/>
        <v>3.0870275791624104</v>
      </c>
      <c r="O156" s="160"/>
      <c r="P156" s="163">
        <f t="shared" si="72"/>
        <v>3.1770235376965918</v>
      </c>
      <c r="Q156" s="124">
        <f t="shared" si="75"/>
        <v>8.9995958534181408E-2</v>
      </c>
      <c r="R156" s="125"/>
      <c r="S156" s="124">
        <f t="shared" si="73"/>
        <v>1.7554266483482017E-2</v>
      </c>
      <c r="T156" s="125"/>
    </row>
    <row r="157" spans="1:20" x14ac:dyDescent="0.25">
      <c r="A157" s="121" t="s">
        <v>19</v>
      </c>
      <c r="B157" s="122">
        <f t="shared" si="68"/>
        <v>2.358130209982062</v>
      </c>
      <c r="C157" s="158">
        <f t="shared" si="68"/>
        <v>2.952492159871889</v>
      </c>
      <c r="D157" s="124">
        <f t="shared" si="68"/>
        <v>2.8290782279243984</v>
      </c>
      <c r="E157" s="125"/>
      <c r="F157" s="161">
        <f t="shared" si="69"/>
        <v>2.3650093164656272</v>
      </c>
      <c r="G157" s="124">
        <f t="shared" si="74"/>
        <v>-0.46406891145877127</v>
      </c>
      <c r="H157" s="125"/>
      <c r="I157" s="124">
        <f t="shared" si="70"/>
        <v>-0.12341393194749051</v>
      </c>
      <c r="J157" s="125"/>
      <c r="K157" s="126"/>
      <c r="L157" s="162">
        <f t="shared" si="71"/>
        <v>2.5933687777518113</v>
      </c>
      <c r="M157" s="158">
        <f t="shared" si="71"/>
        <v>3.0320027624309391</v>
      </c>
      <c r="N157" s="124">
        <f t="shared" si="71"/>
        <v>3.2726106862909603</v>
      </c>
      <c r="O157" s="125"/>
      <c r="P157" s="163">
        <f t="shared" si="72"/>
        <v>2.486429588656581</v>
      </c>
      <c r="Q157" s="124">
        <f>P157-N157</f>
        <v>-0.78618109763437927</v>
      </c>
      <c r="R157" s="125"/>
      <c r="S157" s="124">
        <f t="shared" si="73"/>
        <v>0.24060792386002117</v>
      </c>
      <c r="T157" s="125"/>
    </row>
    <row r="158" spans="1:20" x14ac:dyDescent="0.25">
      <c r="A158" s="164" t="s">
        <v>64</v>
      </c>
      <c r="B158" s="132">
        <f t="shared" si="68"/>
        <v>4.9209135232229917</v>
      </c>
      <c r="C158" s="165">
        <f t="shared" si="68"/>
        <v>4.7812930577636461</v>
      </c>
      <c r="D158" s="134">
        <f t="shared" si="68"/>
        <v>4.6696815966891396</v>
      </c>
      <c r="E158" s="135"/>
      <c r="F158" s="166">
        <f t="shared" si="69"/>
        <v>4.7314379934046169</v>
      </c>
      <c r="G158" s="129">
        <f t="shared" si="74"/>
        <v>6.175639671547728E-2</v>
      </c>
      <c r="H158" s="130"/>
      <c r="I158" s="129">
        <f t="shared" si="70"/>
        <v>-0.11161146107450648</v>
      </c>
      <c r="J158" s="130"/>
      <c r="K158" s="126"/>
      <c r="L158" s="167">
        <f t="shared" si="71"/>
        <v>4.9742069960833408</v>
      </c>
      <c r="M158" s="165">
        <f t="shared" si="71"/>
        <v>4.8936006008124249</v>
      </c>
      <c r="N158" s="134">
        <f t="shared" si="71"/>
        <v>4.6192172108127263</v>
      </c>
      <c r="O158" s="135"/>
      <c r="P158" s="168">
        <f t="shared" si="72"/>
        <v>4.6250034155538469</v>
      </c>
      <c r="Q158" s="129">
        <f t="shared" si="75"/>
        <v>5.7862047411205708E-3</v>
      </c>
      <c r="R158" s="130"/>
      <c r="S158" s="129">
        <f t="shared" si="73"/>
        <v>-0.27438338999969858</v>
      </c>
      <c r="T158" s="130"/>
    </row>
    <row r="159" spans="1:20" x14ac:dyDescent="0.25">
      <c r="A159" s="169" t="s">
        <v>21</v>
      </c>
      <c r="B159" s="117">
        <f t="shared" si="68"/>
        <v>7.3983796359098184</v>
      </c>
      <c r="C159" s="170">
        <f t="shared" si="68"/>
        <v>7.4326984946022652</v>
      </c>
      <c r="D159" s="119">
        <f t="shared" si="68"/>
        <v>7.4277889700327373</v>
      </c>
      <c r="E159" s="120"/>
      <c r="F159" s="171">
        <f t="shared" si="69"/>
        <v>7.1786779624172743</v>
      </c>
      <c r="G159" s="119">
        <f t="shared" si="74"/>
        <v>-0.24911100761546301</v>
      </c>
      <c r="H159" s="120"/>
      <c r="I159" s="119">
        <f t="shared" si="70"/>
        <v>-4.9095245695278678E-3</v>
      </c>
      <c r="J159" s="120"/>
      <c r="K159" s="115"/>
      <c r="L159" s="172">
        <f t="shared" si="71"/>
        <v>7.3493815246234018</v>
      </c>
      <c r="M159" s="170">
        <f t="shared" si="71"/>
        <v>7.3327982687097855</v>
      </c>
      <c r="N159" s="119">
        <f t="shared" si="71"/>
        <v>7.260810975755617</v>
      </c>
      <c r="O159" s="120"/>
      <c r="P159" s="173">
        <f t="shared" si="72"/>
        <v>7.0904060332879606</v>
      </c>
      <c r="Q159" s="119">
        <f t="shared" si="75"/>
        <v>-0.17040494246765636</v>
      </c>
      <c r="R159" s="120"/>
      <c r="S159" s="119">
        <f t="shared" si="73"/>
        <v>-7.1987292954168502E-2</v>
      </c>
      <c r="T159" s="120"/>
    </row>
    <row r="160" spans="1:20" x14ac:dyDescent="0.25">
      <c r="A160" s="49" t="s">
        <v>22</v>
      </c>
      <c r="B160" s="142">
        <f t="shared" si="68"/>
        <v>8.3897607588756369</v>
      </c>
      <c r="C160" s="174">
        <f t="shared" si="68"/>
        <v>8.5014984049237903</v>
      </c>
      <c r="D160" s="140">
        <f t="shared" si="68"/>
        <v>8.7873495793249088</v>
      </c>
      <c r="E160" s="141"/>
      <c r="F160" s="175">
        <f t="shared" si="69"/>
        <v>8.5266923312778928</v>
      </c>
      <c r="G160" s="140">
        <f t="shared" si="74"/>
        <v>-0.26065724804701595</v>
      </c>
      <c r="H160" s="141"/>
      <c r="I160" s="140">
        <f t="shared" si="70"/>
        <v>0.28585117440111851</v>
      </c>
      <c r="J160" s="141"/>
      <c r="K160" s="126"/>
      <c r="L160" s="176">
        <f t="shared" si="71"/>
        <v>8.2953559466810525</v>
      </c>
      <c r="M160" s="174">
        <f t="shared" si="71"/>
        <v>8.3414874540156383</v>
      </c>
      <c r="N160" s="140">
        <f t="shared" si="71"/>
        <v>8.4189601671838385</v>
      </c>
      <c r="O160" s="141"/>
      <c r="P160" s="177">
        <f t="shared" si="72"/>
        <v>8.1447524375159457</v>
      </c>
      <c r="Q160" s="140">
        <f t="shared" si="75"/>
        <v>-0.27420772966789286</v>
      </c>
      <c r="R160" s="141"/>
      <c r="S160" s="140">
        <f t="shared" si="73"/>
        <v>7.7472713168200258E-2</v>
      </c>
      <c r="T160" s="141"/>
    </row>
    <row r="161" spans="1:20" x14ac:dyDescent="0.25">
      <c r="A161" s="54" t="s">
        <v>23</v>
      </c>
      <c r="B161" s="142">
        <f t="shared" si="68"/>
        <v>7.7380457380457379</v>
      </c>
      <c r="C161" s="178">
        <f t="shared" si="68"/>
        <v>8.5927601809954748</v>
      </c>
      <c r="D161" s="144">
        <f t="shared" si="68"/>
        <v>8.2695700110253583</v>
      </c>
      <c r="E161" s="145"/>
      <c r="F161" s="179">
        <f t="shared" si="69"/>
        <v>7.6789354473386187</v>
      </c>
      <c r="G161" s="144">
        <f t="shared" si="74"/>
        <v>-0.59063456368673961</v>
      </c>
      <c r="H161" s="145"/>
      <c r="I161" s="144">
        <f t="shared" si="70"/>
        <v>-0.32319016997011651</v>
      </c>
      <c r="J161" s="145"/>
      <c r="K161" s="126"/>
      <c r="L161" s="180">
        <f t="shared" si="71"/>
        <v>7.9821984868713844</v>
      </c>
      <c r="M161" s="178">
        <f t="shared" si="71"/>
        <v>8.3340842311459351</v>
      </c>
      <c r="N161" s="144">
        <f t="shared" si="71"/>
        <v>7.9524461321087951</v>
      </c>
      <c r="O161" s="145"/>
      <c r="P161" s="181">
        <f t="shared" si="72"/>
        <v>7.6056600345234848</v>
      </c>
      <c r="Q161" s="144">
        <f t="shared" si="75"/>
        <v>-0.34678609758531032</v>
      </c>
      <c r="R161" s="145"/>
      <c r="S161" s="144">
        <f t="shared" si="73"/>
        <v>-0.38163809903713997</v>
      </c>
      <c r="T161" s="145"/>
    </row>
    <row r="162" spans="1:20" x14ac:dyDescent="0.25">
      <c r="A162" s="54" t="s">
        <v>24</v>
      </c>
      <c r="B162" s="142">
        <f t="shared" si="68"/>
        <v>3.8534704370179949</v>
      </c>
      <c r="C162" s="178">
        <f t="shared" si="68"/>
        <v>4.8181818181818183</v>
      </c>
      <c r="D162" s="144">
        <f t="shared" si="68"/>
        <v>5.3116883116883118</v>
      </c>
      <c r="E162" s="145"/>
      <c r="F162" s="179">
        <f t="shared" si="69"/>
        <v>4.3611111111111107</v>
      </c>
      <c r="G162" s="144">
        <f t="shared" si="74"/>
        <v>-0.95057720057720108</v>
      </c>
      <c r="H162" s="145"/>
      <c r="I162" s="144">
        <f t="shared" si="70"/>
        <v>0.49350649350649345</v>
      </c>
      <c r="J162" s="145"/>
      <c r="K162" s="126"/>
      <c r="L162" s="180">
        <f t="shared" si="71"/>
        <v>5.0642105263157893</v>
      </c>
      <c r="M162" s="178">
        <f t="shared" si="71"/>
        <v>5.4846192637418056</v>
      </c>
      <c r="N162" s="144">
        <f t="shared" si="71"/>
        <v>5.2859866539561491</v>
      </c>
      <c r="O162" s="145"/>
      <c r="P162" s="181">
        <f t="shared" si="72"/>
        <v>4.7684828843427178</v>
      </c>
      <c r="Q162" s="144">
        <f t="shared" si="75"/>
        <v>-0.51750376961343125</v>
      </c>
      <c r="R162" s="145"/>
      <c r="S162" s="144">
        <f t="shared" si="73"/>
        <v>-0.19863260978565656</v>
      </c>
      <c r="T162" s="145"/>
    </row>
    <row r="163" spans="1:20" x14ac:dyDescent="0.25">
      <c r="A163" s="54" t="s">
        <v>25</v>
      </c>
      <c r="B163" s="142">
        <f t="shared" si="68"/>
        <v>7.9375</v>
      </c>
      <c r="C163" s="178">
        <f t="shared" si="68"/>
        <v>7.935086277732128</v>
      </c>
      <c r="D163" s="144">
        <f t="shared" si="68"/>
        <v>8.2581721147431626</v>
      </c>
      <c r="E163" s="145"/>
      <c r="F163" s="179">
        <f t="shared" si="69"/>
        <v>7.3116975748930102</v>
      </c>
      <c r="G163" s="144">
        <f t="shared" si="74"/>
        <v>-0.9464745398501524</v>
      </c>
      <c r="H163" s="145"/>
      <c r="I163" s="144">
        <f t="shared" si="70"/>
        <v>0.32308583701103455</v>
      </c>
      <c r="J163" s="145"/>
      <c r="K163" s="126"/>
      <c r="L163" s="180">
        <f t="shared" si="71"/>
        <v>8.0119923038401737</v>
      </c>
      <c r="M163" s="178">
        <f t="shared" si="71"/>
        <v>7.8722127485051914</v>
      </c>
      <c r="N163" s="144">
        <f t="shared" si="71"/>
        <v>8.2853119378964308</v>
      </c>
      <c r="O163" s="145"/>
      <c r="P163" s="181">
        <f t="shared" si="72"/>
        <v>8.229077031527261</v>
      </c>
      <c r="Q163" s="144">
        <f t="shared" si="75"/>
        <v>-5.6234906369169835E-2</v>
      </c>
      <c r="R163" s="145"/>
      <c r="S163" s="144">
        <f t="shared" si="73"/>
        <v>0.41309918939123946</v>
      </c>
      <c r="T163" s="145"/>
    </row>
    <row r="164" spans="1:20" x14ac:dyDescent="0.25">
      <c r="A164" s="54" t="s">
        <v>26</v>
      </c>
      <c r="B164" s="142">
        <f t="shared" si="68"/>
        <v>4.342165372316126</v>
      </c>
      <c r="C164" s="178">
        <f t="shared" si="68"/>
        <v>4.0544757033248082</v>
      </c>
      <c r="D164" s="144">
        <f t="shared" si="68"/>
        <v>4.5069103878733836</v>
      </c>
      <c r="E164" s="145"/>
      <c r="F164" s="179">
        <f t="shared" si="69"/>
        <v>4.1234915526950928</v>
      </c>
      <c r="G164" s="144">
        <f t="shared" si="74"/>
        <v>-0.38341883517829078</v>
      </c>
      <c r="H164" s="145"/>
      <c r="I164" s="144">
        <f t="shared" si="70"/>
        <v>0.45243468454857538</v>
      </c>
      <c r="J164" s="145"/>
      <c r="K164" s="126"/>
      <c r="L164" s="180">
        <f t="shared" si="71"/>
        <v>4.9683518077281672</v>
      </c>
      <c r="M164" s="178">
        <f t="shared" si="71"/>
        <v>4.5550686320669298</v>
      </c>
      <c r="N164" s="144">
        <f t="shared" si="71"/>
        <v>4.4328694867612866</v>
      </c>
      <c r="O164" s="145"/>
      <c r="P164" s="181">
        <f t="shared" si="72"/>
        <v>3.9856247963211064</v>
      </c>
      <c r="Q164" s="144">
        <f t="shared" si="75"/>
        <v>-0.44724469044018011</v>
      </c>
      <c r="R164" s="145"/>
      <c r="S164" s="144">
        <f t="shared" si="73"/>
        <v>-0.12219914530564324</v>
      </c>
      <c r="T164" s="145"/>
    </row>
    <row r="165" spans="1:20" x14ac:dyDescent="0.25">
      <c r="A165" s="54" t="s">
        <v>27</v>
      </c>
      <c r="B165" s="142">
        <f t="shared" si="68"/>
        <v>6.6803652968036529</v>
      </c>
      <c r="C165" s="178">
        <f t="shared" si="68"/>
        <v>2.8057259713701432</v>
      </c>
      <c r="D165" s="144">
        <f t="shared" si="68"/>
        <v>6.5606557377049182</v>
      </c>
      <c r="E165" s="145"/>
      <c r="F165" s="179">
        <f t="shared" si="69"/>
        <v>3.9020408163265308</v>
      </c>
      <c r="G165" s="144">
        <f t="shared" si="74"/>
        <v>-2.6586149213783874</v>
      </c>
      <c r="H165" s="145"/>
      <c r="I165" s="144">
        <f t="shared" si="70"/>
        <v>3.7549297663347749</v>
      </c>
      <c r="J165" s="145"/>
      <c r="K165" s="126"/>
      <c r="L165" s="180">
        <f t="shared" si="71"/>
        <v>8.0380218415573985</v>
      </c>
      <c r="M165" s="178">
        <f t="shared" si="71"/>
        <v>8.5438350900307416</v>
      </c>
      <c r="N165" s="144">
        <f t="shared" si="71"/>
        <v>8.2655395325708607</v>
      </c>
      <c r="O165" s="145"/>
      <c r="P165" s="181">
        <f t="shared" si="72"/>
        <v>8.2783731611528992</v>
      </c>
      <c r="Q165" s="144">
        <f t="shared" si="75"/>
        <v>1.2833628582038514E-2</v>
      </c>
      <c r="R165" s="145"/>
      <c r="S165" s="144">
        <f t="shared" si="73"/>
        <v>-0.27829555745988088</v>
      </c>
      <c r="T165" s="145"/>
    </row>
    <row r="166" spans="1:20" x14ac:dyDescent="0.25">
      <c r="A166" s="54" t="s">
        <v>28</v>
      </c>
      <c r="B166" s="142">
        <f t="shared" si="68"/>
        <v>8.8154269972451793</v>
      </c>
      <c r="C166" s="178">
        <f t="shared" si="68"/>
        <v>9.4077134986225897</v>
      </c>
      <c r="D166" s="144">
        <f t="shared" si="68"/>
        <v>9.0734597156398102</v>
      </c>
      <c r="E166" s="145"/>
      <c r="F166" s="179">
        <f t="shared" si="69"/>
        <v>8.9123222748815163</v>
      </c>
      <c r="G166" s="144">
        <f t="shared" si="74"/>
        <v>-0.16113744075829395</v>
      </c>
      <c r="H166" s="145"/>
      <c r="I166" s="144">
        <f t="shared" si="70"/>
        <v>-0.33425378298277941</v>
      </c>
      <c r="J166" s="145"/>
      <c r="K166" s="126"/>
      <c r="L166" s="180">
        <f t="shared" si="71"/>
        <v>7.8754487710577186</v>
      </c>
      <c r="M166" s="178">
        <f t="shared" si="71"/>
        <v>8.3138087153367284</v>
      </c>
      <c r="N166" s="144">
        <f t="shared" si="71"/>
        <v>8.217890941865706</v>
      </c>
      <c r="O166" s="145"/>
      <c r="P166" s="181">
        <f t="shared" si="72"/>
        <v>7.9212312166747454</v>
      </c>
      <c r="Q166" s="144">
        <f t="shared" si="75"/>
        <v>-0.29665972519096062</v>
      </c>
      <c r="R166" s="145"/>
      <c r="S166" s="144">
        <f t="shared" si="73"/>
        <v>-9.5917773471022372E-2</v>
      </c>
      <c r="T166" s="145"/>
    </row>
    <row r="167" spans="1:20" x14ac:dyDescent="0.25">
      <c r="A167" s="54" t="s">
        <v>29</v>
      </c>
      <c r="B167" s="142">
        <f t="shared" si="68"/>
        <v>7.5137598574929951</v>
      </c>
      <c r="C167" s="178">
        <f t="shared" si="68"/>
        <v>7.3578220323962107</v>
      </c>
      <c r="D167" s="144">
        <f>D102/D37</f>
        <v>7.4097646082356059</v>
      </c>
      <c r="E167" s="145"/>
      <c r="F167" s="179">
        <f t="shared" si="69"/>
        <v>7.1788494193533685</v>
      </c>
      <c r="G167" s="144">
        <f t="shared" si="74"/>
        <v>-0.23091518888223739</v>
      </c>
      <c r="H167" s="145"/>
      <c r="I167" s="144">
        <f t="shared" si="70"/>
        <v>5.1942575839395211E-2</v>
      </c>
      <c r="J167" s="145"/>
      <c r="K167" s="126"/>
      <c r="L167" s="180">
        <f t="shared" si="71"/>
        <v>7.4343189752577938</v>
      </c>
      <c r="M167" s="178">
        <f t="shared" si="71"/>
        <v>7.1952896714408174</v>
      </c>
      <c r="N167" s="144">
        <f t="shared" si="71"/>
        <v>7.1462267564778923</v>
      </c>
      <c r="O167" s="145"/>
      <c r="P167" s="181">
        <f t="shared" si="72"/>
        <v>6.9549898138192523</v>
      </c>
      <c r="Q167" s="144">
        <f t="shared" si="75"/>
        <v>-0.19123694265864</v>
      </c>
      <c r="R167" s="145"/>
      <c r="S167" s="144">
        <f t="shared" si="73"/>
        <v>-4.9062914962925142E-2</v>
      </c>
      <c r="T167" s="145"/>
    </row>
    <row r="168" spans="1:20" x14ac:dyDescent="0.25">
      <c r="A168" s="54" t="s">
        <v>30</v>
      </c>
      <c r="B168" s="142">
        <f t="shared" si="68"/>
        <v>6.8345635202271113</v>
      </c>
      <c r="C168" s="178">
        <f t="shared" si="68"/>
        <v>7.3404669260700386</v>
      </c>
      <c r="D168" s="144">
        <f t="shared" si="68"/>
        <v>7.0323167956304049</v>
      </c>
      <c r="E168" s="145"/>
      <c r="F168" s="179">
        <f t="shared" si="69"/>
        <v>7.3487376158517099</v>
      </c>
      <c r="G168" s="144">
        <f t="shared" si="74"/>
        <v>0.31642082022130502</v>
      </c>
      <c r="H168" s="145"/>
      <c r="I168" s="144">
        <f t="shared" si="70"/>
        <v>-0.30815013043963368</v>
      </c>
      <c r="J168" s="145"/>
      <c r="K168" s="126"/>
      <c r="L168" s="180">
        <f t="shared" si="71"/>
        <v>6.5871339716262494</v>
      </c>
      <c r="M168" s="178">
        <f t="shared" si="71"/>
        <v>7.0430610419616908</v>
      </c>
      <c r="N168" s="144">
        <f t="shared" si="71"/>
        <v>6.9641381447558706</v>
      </c>
      <c r="O168" s="145"/>
      <c r="P168" s="181">
        <f t="shared" si="72"/>
        <v>7.0365096035744168</v>
      </c>
      <c r="Q168" s="144">
        <f t="shared" si="75"/>
        <v>7.237145881854623E-2</v>
      </c>
      <c r="R168" s="145"/>
      <c r="S168" s="144">
        <f t="shared" si="73"/>
        <v>-7.8922897205820242E-2</v>
      </c>
      <c r="T168" s="145"/>
    </row>
    <row r="169" spans="1:20" x14ac:dyDescent="0.25">
      <c r="A169" s="54" t="s">
        <v>31</v>
      </c>
      <c r="B169" s="142">
        <f t="shared" ref="B169:D184" si="76">B104/B39</f>
        <v>8.4870386643233751</v>
      </c>
      <c r="C169" s="178">
        <f t="shared" si="76"/>
        <v>8.2933581982498925</v>
      </c>
      <c r="D169" s="144">
        <f t="shared" si="76"/>
        <v>8.5570934256055367</v>
      </c>
      <c r="E169" s="145"/>
      <c r="F169" s="179">
        <f t="shared" si="69"/>
        <v>8.7751188832643052</v>
      </c>
      <c r="G169" s="144">
        <f t="shared" si="74"/>
        <v>0.21802545765876857</v>
      </c>
      <c r="H169" s="145"/>
      <c r="I169" s="144">
        <f t="shared" si="70"/>
        <v>0.26373522735564414</v>
      </c>
      <c r="J169" s="145"/>
      <c r="K169" s="126"/>
      <c r="L169" s="180">
        <f t="shared" ref="L169:N184" si="77">L104/L39</f>
        <v>7.6052035262321862</v>
      </c>
      <c r="M169" s="178">
        <f t="shared" si="77"/>
        <v>8.0994597770560297</v>
      </c>
      <c r="N169" s="144">
        <f t="shared" si="77"/>
        <v>7.9216828528773489</v>
      </c>
      <c r="O169" s="145"/>
      <c r="P169" s="181">
        <f t="shared" si="72"/>
        <v>8.0673298134692732</v>
      </c>
      <c r="Q169" s="144">
        <f t="shared" si="75"/>
        <v>0.14564696059192439</v>
      </c>
      <c r="R169" s="145"/>
      <c r="S169" s="144">
        <f t="shared" si="73"/>
        <v>-0.17777692417868085</v>
      </c>
      <c r="T169" s="145"/>
    </row>
    <row r="170" spans="1:20" x14ac:dyDescent="0.25">
      <c r="A170" s="54" t="s">
        <v>32</v>
      </c>
      <c r="B170" s="142">
        <f t="shared" si="76"/>
        <v>7.9166742972255291</v>
      </c>
      <c r="C170" s="178">
        <f t="shared" si="76"/>
        <v>7.9660363831884577</v>
      </c>
      <c r="D170" s="144">
        <f>D105/D40</f>
        <v>7.7885430762291383</v>
      </c>
      <c r="E170" s="145"/>
      <c r="F170" s="179">
        <f t="shared" si="69"/>
        <v>7.9384094444952868</v>
      </c>
      <c r="G170" s="144">
        <f t="shared" si="74"/>
        <v>0.14986636826614852</v>
      </c>
      <c r="H170" s="145"/>
      <c r="I170" s="144">
        <f t="shared" si="70"/>
        <v>-0.17749330695931942</v>
      </c>
      <c r="J170" s="145"/>
      <c r="K170" s="126"/>
      <c r="L170" s="180">
        <f t="shared" si="77"/>
        <v>7.7640808350322716</v>
      </c>
      <c r="M170" s="178">
        <f t="shared" si="77"/>
        <v>7.7917331865308741</v>
      </c>
      <c r="N170" s="144">
        <f t="shared" si="77"/>
        <v>7.6306596884128526</v>
      </c>
      <c r="O170" s="145"/>
      <c r="P170" s="181">
        <f t="shared" si="72"/>
        <v>7.6292717889908257</v>
      </c>
      <c r="Q170" s="144">
        <f t="shared" si="75"/>
        <v>-1.3878994220268837E-3</v>
      </c>
      <c r="R170" s="145"/>
      <c r="S170" s="144">
        <f t="shared" si="73"/>
        <v>-0.16107349811802152</v>
      </c>
      <c r="T170" s="145"/>
    </row>
    <row r="171" spans="1:20" x14ac:dyDescent="0.25">
      <c r="A171" s="54" t="s">
        <v>33</v>
      </c>
      <c r="B171" s="142">
        <f t="shared" si="76"/>
        <v>7.9196261682242994</v>
      </c>
      <c r="C171" s="178">
        <f t="shared" si="76"/>
        <v>8.3594067135050736</v>
      </c>
      <c r="D171" s="144">
        <f t="shared" si="76"/>
        <v>7.8781439999999998</v>
      </c>
      <c r="E171" s="145"/>
      <c r="F171" s="179">
        <f t="shared" si="69"/>
        <v>7.1852280237937869</v>
      </c>
      <c r="G171" s="144">
        <f t="shared" si="74"/>
        <v>-0.69291597620621292</v>
      </c>
      <c r="H171" s="145"/>
      <c r="I171" s="144">
        <f t="shared" si="70"/>
        <v>-0.48126271350507377</v>
      </c>
      <c r="J171" s="145"/>
      <c r="K171" s="126"/>
      <c r="L171" s="180">
        <f t="shared" si="77"/>
        <v>7.6357344495278889</v>
      </c>
      <c r="M171" s="178">
        <f t="shared" si="77"/>
        <v>7.8022550942862701</v>
      </c>
      <c r="N171" s="144">
        <f t="shared" si="77"/>
        <v>7.4611516626115169</v>
      </c>
      <c r="O171" s="145"/>
      <c r="P171" s="181">
        <f t="shared" si="72"/>
        <v>7.3090270740692169</v>
      </c>
      <c r="Q171" s="144">
        <f t="shared" si="75"/>
        <v>-0.15212458854229993</v>
      </c>
      <c r="R171" s="145"/>
      <c r="S171" s="144">
        <f t="shared" si="73"/>
        <v>-0.34110343167475321</v>
      </c>
      <c r="T171" s="145"/>
    </row>
    <row r="172" spans="1:20" x14ac:dyDescent="0.25">
      <c r="A172" s="54" t="s">
        <v>34</v>
      </c>
      <c r="B172" s="142">
        <f t="shared" si="76"/>
        <v>8.845669763260414</v>
      </c>
      <c r="C172" s="178">
        <f t="shared" si="76"/>
        <v>8.8684627575277339</v>
      </c>
      <c r="D172" s="144">
        <f t="shared" si="76"/>
        <v>8.2914053854666179</v>
      </c>
      <c r="E172" s="145"/>
      <c r="F172" s="179">
        <f t="shared" si="69"/>
        <v>7.3797752808988761</v>
      </c>
      <c r="G172" s="144">
        <f t="shared" si="74"/>
        <v>-0.91163010456774174</v>
      </c>
      <c r="H172" s="145"/>
      <c r="I172" s="144">
        <f t="shared" si="70"/>
        <v>-0.57705737206111607</v>
      </c>
      <c r="J172" s="145"/>
      <c r="K172" s="126"/>
      <c r="L172" s="180">
        <f t="shared" si="77"/>
        <v>9.7299728535689578</v>
      </c>
      <c r="M172" s="178">
        <f t="shared" si="77"/>
        <v>9.6183709915366098</v>
      </c>
      <c r="N172" s="144">
        <f t="shared" si="77"/>
        <v>8.9753114128605098</v>
      </c>
      <c r="O172" s="145"/>
      <c r="P172" s="181">
        <f t="shared" si="72"/>
        <v>8.8585470697807711</v>
      </c>
      <c r="Q172" s="144">
        <f t="shared" si="75"/>
        <v>-0.11676434307973871</v>
      </c>
      <c r="R172" s="145"/>
      <c r="S172" s="144">
        <f t="shared" si="73"/>
        <v>-0.64305957867609997</v>
      </c>
      <c r="T172" s="145"/>
    </row>
    <row r="173" spans="1:20" x14ac:dyDescent="0.25">
      <c r="A173" s="54" t="s">
        <v>35</v>
      </c>
      <c r="B173" s="142">
        <f t="shared" si="76"/>
        <v>6.5794369029663144</v>
      </c>
      <c r="C173" s="178">
        <f t="shared" si="76"/>
        <v>7.0001834021091245</v>
      </c>
      <c r="D173" s="144">
        <f t="shared" si="76"/>
        <v>6.4275140559390787</v>
      </c>
      <c r="E173" s="145"/>
      <c r="F173" s="179">
        <f t="shared" si="69"/>
        <v>6.0901136014737487</v>
      </c>
      <c r="G173" s="144">
        <f t="shared" si="74"/>
        <v>-0.33740045446532996</v>
      </c>
      <c r="H173" s="145"/>
      <c r="I173" s="144">
        <f t="shared" si="70"/>
        <v>-0.57266934617004583</v>
      </c>
      <c r="J173" s="145"/>
      <c r="K173" s="126"/>
      <c r="L173" s="180">
        <f t="shared" si="77"/>
        <v>6.3301537025000689</v>
      </c>
      <c r="M173" s="178">
        <f t="shared" si="77"/>
        <v>6.7346459266325711</v>
      </c>
      <c r="N173" s="144">
        <f t="shared" si="77"/>
        <v>6.4503718693914935</v>
      </c>
      <c r="O173" s="145"/>
      <c r="P173" s="181">
        <f t="shared" si="72"/>
        <v>6.3314435302916978</v>
      </c>
      <c r="Q173" s="144">
        <f t="shared" si="75"/>
        <v>-0.11892833909979572</v>
      </c>
      <c r="R173" s="145"/>
      <c r="S173" s="144">
        <f t="shared" si="73"/>
        <v>-0.28427405724107757</v>
      </c>
      <c r="T173" s="145"/>
    </row>
    <row r="174" spans="1:20" x14ac:dyDescent="0.25">
      <c r="A174" s="54" t="s">
        <v>36</v>
      </c>
      <c r="B174" s="142">
        <f t="shared" si="76"/>
        <v>5.2871287128712874</v>
      </c>
      <c r="C174" s="178">
        <f t="shared" si="76"/>
        <v>5.8244620611551525</v>
      </c>
      <c r="D174" s="144">
        <f t="shared" si="76"/>
        <v>4.607174103237095</v>
      </c>
      <c r="E174" s="145"/>
      <c r="F174" s="179">
        <f t="shared" si="69"/>
        <v>5.959776536312849</v>
      </c>
      <c r="G174" s="144">
        <f t="shared" si="74"/>
        <v>1.352602433075754</v>
      </c>
      <c r="H174" s="145"/>
      <c r="I174" s="144">
        <f t="shared" si="70"/>
        <v>-1.2172879579180576</v>
      </c>
      <c r="J174" s="145"/>
      <c r="K174" s="126"/>
      <c r="L174" s="180">
        <f t="shared" si="77"/>
        <v>8.4148631627161343</v>
      </c>
      <c r="M174" s="178">
        <f t="shared" si="77"/>
        <v>8.9756596440989984</v>
      </c>
      <c r="N174" s="144">
        <f t="shared" si="77"/>
        <v>9.2118831328259265</v>
      </c>
      <c r="O174" s="145"/>
      <c r="P174" s="181">
        <f t="shared" si="72"/>
        <v>9.0176872815681506</v>
      </c>
      <c r="Q174" s="144">
        <f t="shared" si="75"/>
        <v>-0.19419585125777594</v>
      </c>
      <c r="R174" s="145"/>
      <c r="S174" s="144">
        <f t="shared" si="73"/>
        <v>0.23622348872692811</v>
      </c>
      <c r="T174" s="145"/>
    </row>
    <row r="175" spans="1:20" x14ac:dyDescent="0.25">
      <c r="A175" s="54" t="s">
        <v>37</v>
      </c>
      <c r="B175" s="142">
        <f t="shared" si="76"/>
        <v>6.53781512605042</v>
      </c>
      <c r="C175" s="178">
        <f t="shared" si="76"/>
        <v>7.1143756558237143</v>
      </c>
      <c r="D175" s="144">
        <f t="shared" si="76"/>
        <v>7.875</v>
      </c>
      <c r="E175" s="145"/>
      <c r="F175" s="179">
        <f t="shared" si="69"/>
        <v>6.1678832116788325</v>
      </c>
      <c r="G175" s="144">
        <f t="shared" si="74"/>
        <v>-1.7071167883211675</v>
      </c>
      <c r="H175" s="145"/>
      <c r="I175" s="144">
        <f t="shared" si="70"/>
        <v>0.76062434417628566</v>
      </c>
      <c r="J175" s="145"/>
      <c r="K175" s="126"/>
      <c r="L175" s="180">
        <f t="shared" si="77"/>
        <v>7.8808574277168493</v>
      </c>
      <c r="M175" s="178">
        <f t="shared" si="77"/>
        <v>7.8271090001687682</v>
      </c>
      <c r="N175" s="144">
        <f t="shared" si="77"/>
        <v>7.9965860529519901</v>
      </c>
      <c r="O175" s="145"/>
      <c r="P175" s="181">
        <f t="shared" si="72"/>
        <v>8.4908213136249859</v>
      </c>
      <c r="Q175" s="144">
        <f t="shared" si="75"/>
        <v>0.49423526067299584</v>
      </c>
      <c r="R175" s="145"/>
      <c r="S175" s="144">
        <f t="shared" si="73"/>
        <v>0.16947705278322189</v>
      </c>
      <c r="T175" s="145"/>
    </row>
    <row r="176" spans="1:20" x14ac:dyDescent="0.25">
      <c r="A176" s="54" t="s">
        <v>38</v>
      </c>
      <c r="B176" s="142">
        <f t="shared" si="76"/>
        <v>6.8561271434546214</v>
      </c>
      <c r="C176" s="178">
        <f t="shared" si="76"/>
        <v>6.829761423372422</v>
      </c>
      <c r="D176" s="144">
        <f t="shared" si="76"/>
        <v>6.6915463917525777</v>
      </c>
      <c r="E176" s="145"/>
      <c r="F176" s="179">
        <f t="shared" si="69"/>
        <v>6.4474666666666662</v>
      </c>
      <c r="G176" s="144">
        <f t="shared" si="74"/>
        <v>-0.24407972508591147</v>
      </c>
      <c r="H176" s="145"/>
      <c r="I176" s="144">
        <f t="shared" si="70"/>
        <v>-0.13821503161984428</v>
      </c>
      <c r="J176" s="145"/>
      <c r="K176" s="126"/>
      <c r="L176" s="180">
        <f t="shared" si="77"/>
        <v>7.1260890609874155</v>
      </c>
      <c r="M176" s="178">
        <f t="shared" si="77"/>
        <v>6.9235393232843023</v>
      </c>
      <c r="N176" s="144">
        <f t="shared" si="77"/>
        <v>6.6844049961845862</v>
      </c>
      <c r="O176" s="145"/>
      <c r="P176" s="181">
        <f t="shared" si="72"/>
        <v>6.5168269230769234</v>
      </c>
      <c r="Q176" s="144">
        <f t="shared" si="75"/>
        <v>-0.16757807310766282</v>
      </c>
      <c r="R176" s="145"/>
      <c r="S176" s="144">
        <f t="shared" si="73"/>
        <v>-0.23913432709971616</v>
      </c>
      <c r="T176" s="145"/>
    </row>
    <row r="177" spans="1:20" x14ac:dyDescent="0.25">
      <c r="A177" s="54" t="s">
        <v>39</v>
      </c>
      <c r="B177" s="142">
        <f t="shared" si="76"/>
        <v>6.8355321020228672</v>
      </c>
      <c r="C177" s="178">
        <f t="shared" si="76"/>
        <v>6.8243559718969555</v>
      </c>
      <c r="D177" s="144">
        <f t="shared" si="76"/>
        <v>6.5650632911392401</v>
      </c>
      <c r="E177" s="145"/>
      <c r="F177" s="179">
        <f t="shared" si="69"/>
        <v>6.138354700854701</v>
      </c>
      <c r="G177" s="144">
        <f t="shared" si="74"/>
        <v>-0.42670859028453911</v>
      </c>
      <c r="H177" s="145"/>
      <c r="I177" s="144">
        <f t="shared" si="70"/>
        <v>-0.25929268075771539</v>
      </c>
      <c r="J177" s="145"/>
      <c r="K177" s="126"/>
      <c r="L177" s="180">
        <f t="shared" si="77"/>
        <v>7.0000895816536772</v>
      </c>
      <c r="M177" s="178">
        <f t="shared" si="77"/>
        <v>6.7681911942527915</v>
      </c>
      <c r="N177" s="144">
        <f t="shared" si="77"/>
        <v>6.5825207279553632</v>
      </c>
      <c r="O177" s="145"/>
      <c r="P177" s="181">
        <f t="shared" si="72"/>
        <v>6.2111003806169407</v>
      </c>
      <c r="Q177" s="144">
        <f t="shared" si="75"/>
        <v>-0.37142034733842255</v>
      </c>
      <c r="R177" s="145"/>
      <c r="S177" s="144">
        <f t="shared" si="73"/>
        <v>-0.18567046629742823</v>
      </c>
      <c r="T177" s="145"/>
    </row>
    <row r="178" spans="1:20" x14ac:dyDescent="0.25">
      <c r="A178" s="54" t="s">
        <v>40</v>
      </c>
      <c r="B178" s="142">
        <f t="shared" si="76"/>
        <v>6.3133093525179858</v>
      </c>
      <c r="C178" s="178">
        <f t="shared" si="76"/>
        <v>6.3272260901429096</v>
      </c>
      <c r="D178" s="144">
        <f t="shared" si="76"/>
        <v>6.229166666666667</v>
      </c>
      <c r="E178" s="145"/>
      <c r="F178" s="179">
        <f t="shared" si="69"/>
        <v>5.8483110261312934</v>
      </c>
      <c r="G178" s="144">
        <f t="shared" si="74"/>
        <v>-0.38085564053537357</v>
      </c>
      <c r="H178" s="145"/>
      <c r="I178" s="144">
        <f t="shared" si="70"/>
        <v>-9.8059423476242635E-2</v>
      </c>
      <c r="J178" s="145"/>
      <c r="K178" s="126"/>
      <c r="L178" s="180">
        <f t="shared" si="77"/>
        <v>5.8419496893285876</v>
      </c>
      <c r="M178" s="178">
        <f t="shared" si="77"/>
        <v>5.8045046801872076</v>
      </c>
      <c r="N178" s="144">
        <f t="shared" si="77"/>
        <v>5.9102627392902196</v>
      </c>
      <c r="O178" s="145"/>
      <c r="P178" s="181">
        <f t="shared" si="72"/>
        <v>5.5093661401377076</v>
      </c>
      <c r="Q178" s="144">
        <f t="shared" si="75"/>
        <v>-0.40089659915251197</v>
      </c>
      <c r="R178" s="145"/>
      <c r="S178" s="144">
        <f t="shared" si="73"/>
        <v>0.10575805910301206</v>
      </c>
      <c r="T178" s="145"/>
    </row>
    <row r="179" spans="1:20" x14ac:dyDescent="0.25">
      <c r="A179" s="54" t="s">
        <v>41</v>
      </c>
      <c r="B179" s="142">
        <f t="shared" si="76"/>
        <v>5.7459138187221397</v>
      </c>
      <c r="C179" s="178">
        <f t="shared" si="76"/>
        <v>6.3305084745762707</v>
      </c>
      <c r="D179" s="144">
        <f t="shared" si="76"/>
        <v>6.5152057245080499</v>
      </c>
      <c r="E179" s="145"/>
      <c r="F179" s="179">
        <f t="shared" si="69"/>
        <v>5.6994633273703039</v>
      </c>
      <c r="G179" s="144">
        <f t="shared" si="74"/>
        <v>-0.81574239713774599</v>
      </c>
      <c r="H179" s="145"/>
      <c r="I179" s="144">
        <f t="shared" si="70"/>
        <v>0.18469724993177916</v>
      </c>
      <c r="J179" s="145"/>
      <c r="K179" s="126"/>
      <c r="L179" s="180">
        <f t="shared" si="77"/>
        <v>7.0589163237311388</v>
      </c>
      <c r="M179" s="178">
        <f t="shared" si="77"/>
        <v>7.1295803480040938</v>
      </c>
      <c r="N179" s="144">
        <f t="shared" si="77"/>
        <v>6.8667564793430849</v>
      </c>
      <c r="O179" s="145"/>
      <c r="P179" s="181">
        <f t="shared" si="72"/>
        <v>6.3891956170899515</v>
      </c>
      <c r="Q179" s="144">
        <f t="shared" si="75"/>
        <v>-0.47756086225313332</v>
      </c>
      <c r="R179" s="145"/>
      <c r="S179" s="144">
        <f t="shared" si="73"/>
        <v>-0.26282386866100893</v>
      </c>
      <c r="T179" s="145"/>
    </row>
    <row r="180" spans="1:20" x14ac:dyDescent="0.25">
      <c r="A180" s="54" t="s">
        <v>42</v>
      </c>
      <c r="B180" s="142">
        <f t="shared" si="76"/>
        <v>6.5618932038834954</v>
      </c>
      <c r="C180" s="178">
        <f t="shared" si="76"/>
        <v>6.688315539739027</v>
      </c>
      <c r="D180" s="144">
        <f t="shared" si="76"/>
        <v>6.9175200664267917</v>
      </c>
      <c r="E180" s="145"/>
      <c r="F180" s="179">
        <f t="shared" si="69"/>
        <v>6.7613548883756733</v>
      </c>
      <c r="G180" s="144">
        <f t="shared" si="74"/>
        <v>-0.1561651780511184</v>
      </c>
      <c r="H180" s="145"/>
      <c r="I180" s="144">
        <f t="shared" si="70"/>
        <v>0.2292045266877647</v>
      </c>
      <c r="J180" s="145"/>
      <c r="K180" s="126"/>
      <c r="L180" s="180">
        <f t="shared" si="77"/>
        <v>6.2456132437187062</v>
      </c>
      <c r="M180" s="178">
        <f t="shared" si="77"/>
        <v>6.2993696356707858</v>
      </c>
      <c r="N180" s="144">
        <f t="shared" si="77"/>
        <v>6.1339529635348615</v>
      </c>
      <c r="O180" s="145"/>
      <c r="P180" s="181">
        <f t="shared" si="72"/>
        <v>6.0779704445238947</v>
      </c>
      <c r="Q180" s="144">
        <f t="shared" si="75"/>
        <v>-5.5982519010966847E-2</v>
      </c>
      <c r="R180" s="145"/>
      <c r="S180" s="144">
        <f t="shared" si="73"/>
        <v>-0.16541667213592426</v>
      </c>
      <c r="T180" s="145"/>
    </row>
    <row r="181" spans="1:20" x14ac:dyDescent="0.25">
      <c r="A181" s="54" t="s">
        <v>43</v>
      </c>
      <c r="B181" s="142">
        <f t="shared" si="76"/>
        <v>6.7851687880464855</v>
      </c>
      <c r="C181" s="178">
        <f t="shared" si="76"/>
        <v>7.5375195101452759</v>
      </c>
      <c r="D181" s="144">
        <f t="shared" si="76"/>
        <v>7.5283777874945343</v>
      </c>
      <c r="E181" s="145"/>
      <c r="F181" s="179">
        <f t="shared" si="69"/>
        <v>6.9332073093887843</v>
      </c>
      <c r="G181" s="144">
        <f t="shared" si="74"/>
        <v>-0.59517047810575008</v>
      </c>
      <c r="H181" s="145"/>
      <c r="I181" s="144">
        <f t="shared" si="70"/>
        <v>-9.141722650741535E-3</v>
      </c>
      <c r="J181" s="145"/>
      <c r="K181" s="126"/>
      <c r="L181" s="180">
        <f t="shared" si="77"/>
        <v>7.1460606147948518</v>
      </c>
      <c r="M181" s="178">
        <f t="shared" si="77"/>
        <v>7.1111266744766466</v>
      </c>
      <c r="N181" s="144">
        <f t="shared" si="77"/>
        <v>7.0044586523092454</v>
      </c>
      <c r="O181" s="145"/>
      <c r="P181" s="181">
        <f t="shared" si="72"/>
        <v>6.8551884234461369</v>
      </c>
      <c r="Q181" s="144">
        <f t="shared" si="75"/>
        <v>-0.14927022886310848</v>
      </c>
      <c r="R181" s="145"/>
      <c r="S181" s="144">
        <f t="shared" si="73"/>
        <v>-0.10666802216740123</v>
      </c>
      <c r="T181" s="145"/>
    </row>
    <row r="182" spans="1:20" x14ac:dyDescent="0.25">
      <c r="A182" s="54" t="s">
        <v>44</v>
      </c>
      <c r="B182" s="142">
        <f t="shared" si="76"/>
        <v>6.7888254731150495</v>
      </c>
      <c r="C182" s="178">
        <f t="shared" si="76"/>
        <v>6.8012181616832779</v>
      </c>
      <c r="D182" s="144">
        <f t="shared" si="76"/>
        <v>6.7214455288841997</v>
      </c>
      <c r="E182" s="145"/>
      <c r="F182" s="179">
        <f t="shared" si="69"/>
        <v>6.3742864908942645</v>
      </c>
      <c r="G182" s="144">
        <f t="shared" si="74"/>
        <v>-0.34715903798993519</v>
      </c>
      <c r="H182" s="145"/>
      <c r="I182" s="144">
        <f t="shared" si="70"/>
        <v>-7.9772632799078202E-2</v>
      </c>
      <c r="J182" s="145"/>
      <c r="K182" s="126"/>
      <c r="L182" s="180">
        <f t="shared" si="77"/>
        <v>7.1383492650837699</v>
      </c>
      <c r="M182" s="178">
        <f t="shared" si="77"/>
        <v>7.2353097266857329</v>
      </c>
      <c r="N182" s="144">
        <f t="shared" si="77"/>
        <v>7.0828986830095184</v>
      </c>
      <c r="O182" s="145"/>
      <c r="P182" s="181">
        <f t="shared" si="72"/>
        <v>6.9451293574638653</v>
      </c>
      <c r="Q182" s="144">
        <f t="shared" si="75"/>
        <v>-0.13776932554565313</v>
      </c>
      <c r="R182" s="145"/>
      <c r="S182" s="144">
        <f t="shared" si="73"/>
        <v>-0.1524110436762145</v>
      </c>
      <c r="T182" s="145"/>
    </row>
    <row r="183" spans="1:20" x14ac:dyDescent="0.25">
      <c r="A183" s="55" t="s">
        <v>45</v>
      </c>
      <c r="B183" s="142">
        <f t="shared" si="76"/>
        <v>6.1769087523277468</v>
      </c>
      <c r="C183" s="178">
        <f t="shared" si="76"/>
        <v>6.8707627118644066</v>
      </c>
      <c r="D183" s="144">
        <f t="shared" si="76"/>
        <v>6.6456953642384109</v>
      </c>
      <c r="E183" s="145"/>
      <c r="F183" s="179">
        <f t="shared" si="69"/>
        <v>4.6491228070175437</v>
      </c>
      <c r="G183" s="144">
        <f t="shared" si="74"/>
        <v>-1.9965725572208672</v>
      </c>
      <c r="H183" s="145"/>
      <c r="I183" s="144">
        <f t="shared" si="70"/>
        <v>-0.22506734762599567</v>
      </c>
      <c r="J183" s="145"/>
      <c r="K183" s="126"/>
      <c r="L183" s="180">
        <f t="shared" si="77"/>
        <v>6.5961925681859785</v>
      </c>
      <c r="M183" s="178">
        <f t="shared" si="77"/>
        <v>6.9405599874863135</v>
      </c>
      <c r="N183" s="144">
        <f t="shared" si="77"/>
        <v>6.2658819456465293</v>
      </c>
      <c r="O183" s="145"/>
      <c r="P183" s="181">
        <f t="shared" si="72"/>
        <v>5.6928309785452642</v>
      </c>
      <c r="Q183" s="144">
        <f t="shared" si="75"/>
        <v>-0.57305096710126513</v>
      </c>
      <c r="R183" s="145"/>
      <c r="S183" s="144">
        <f t="shared" si="73"/>
        <v>-0.67467804183978419</v>
      </c>
      <c r="T183" s="145"/>
    </row>
    <row r="184" spans="1:20" x14ac:dyDescent="0.25">
      <c r="A184" s="53" t="s">
        <v>46</v>
      </c>
      <c r="B184" s="142">
        <f t="shared" si="76"/>
        <v>5.4877824131765722</v>
      </c>
      <c r="C184" s="178">
        <f t="shared" si="76"/>
        <v>6.0446197460865276</v>
      </c>
      <c r="D184" s="144">
        <f t="shared" si="76"/>
        <v>6.1849335302806496</v>
      </c>
      <c r="E184" s="145"/>
      <c r="F184" s="179">
        <f t="shared" si="69"/>
        <v>5.4890878867499602</v>
      </c>
      <c r="G184" s="144">
        <f t="shared" si="74"/>
        <v>-0.69584564353068945</v>
      </c>
      <c r="H184" s="145"/>
      <c r="I184" s="144">
        <f t="shared" si="70"/>
        <v>0.14031378419412199</v>
      </c>
      <c r="J184" s="145"/>
      <c r="K184" s="126"/>
      <c r="L184" s="180">
        <f t="shared" si="77"/>
        <v>5.795145484372302</v>
      </c>
      <c r="M184" s="178">
        <f t="shared" si="77"/>
        <v>6.0116245732009279</v>
      </c>
      <c r="N184" s="144">
        <f t="shared" si="77"/>
        <v>6.0532953551989621</v>
      </c>
      <c r="O184" s="145"/>
      <c r="P184" s="181">
        <f t="shared" si="72"/>
        <v>5.7689807790244085</v>
      </c>
      <c r="Q184" s="144">
        <f t="shared" si="75"/>
        <v>-0.28431457617455358</v>
      </c>
      <c r="R184" s="145"/>
      <c r="S184" s="144">
        <f t="shared" si="73"/>
        <v>4.1670781998034201E-2</v>
      </c>
      <c r="T184" s="145"/>
    </row>
    <row r="185" spans="1:20" ht="21" x14ac:dyDescent="0.35">
      <c r="A185" s="102" t="s">
        <v>65</v>
      </c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</row>
    <row r="186" spans="1:20" x14ac:dyDescent="0.25">
      <c r="A186" s="72"/>
      <c r="B186" s="11" t="s">
        <v>119</v>
      </c>
      <c r="C186" s="12"/>
      <c r="D186" s="12"/>
      <c r="E186" s="12"/>
      <c r="F186" s="12"/>
      <c r="G186" s="12"/>
      <c r="H186" s="12"/>
      <c r="I186" s="12"/>
      <c r="J186" s="13"/>
      <c r="K186" s="103"/>
      <c r="L186" s="11" t="str">
        <f>L$5</f>
        <v>acumulado septiembre</v>
      </c>
      <c r="M186" s="12"/>
      <c r="N186" s="12"/>
      <c r="O186" s="12"/>
      <c r="P186" s="12"/>
      <c r="Q186" s="12"/>
      <c r="R186" s="12"/>
      <c r="S186" s="12"/>
      <c r="T186" s="13"/>
    </row>
    <row r="187" spans="1:20" x14ac:dyDescent="0.25">
      <c r="A187" s="15"/>
      <c r="B187" s="104">
        <f>B$6</f>
        <v>2022</v>
      </c>
      <c r="C187" s="105">
        <f>C$6</f>
        <v>2023</v>
      </c>
      <c r="D187" s="11">
        <f>D$6</f>
        <v>2024</v>
      </c>
      <c r="E187" s="13"/>
      <c r="F187" s="106">
        <f>E$6</f>
        <v>2025</v>
      </c>
      <c r="G187" s="107" t="str">
        <f>CONCATENATE("dif ",RIGHT(F187,2),"-",RIGHT(D187,2))</f>
        <v>dif 25-24</v>
      </c>
      <c r="H187" s="108"/>
      <c r="I187" s="107" t="str">
        <f>CONCATENATE("dif ",RIGHT(D187,2),"-",RIGHT(C187,2))</f>
        <v>dif 24-23</v>
      </c>
      <c r="J187" s="108"/>
      <c r="K187" s="109"/>
      <c r="L187" s="104">
        <f>L$6</f>
        <v>2022</v>
      </c>
      <c r="M187" s="105">
        <f>M$6</f>
        <v>2023</v>
      </c>
      <c r="N187" s="11">
        <f>N$6</f>
        <v>2024</v>
      </c>
      <c r="O187" s="13"/>
      <c r="P187" s="106">
        <f>O$6</f>
        <v>2025</v>
      </c>
      <c r="Q187" s="107" t="str">
        <f>CONCATENATE("dif ",RIGHT(P187,2),"-",RIGHT(N187,2))</f>
        <v>dif 25-24</v>
      </c>
      <c r="R187" s="108"/>
      <c r="S187" s="107" t="str">
        <f>CONCATENATE("dif ",RIGHT(N187,2),"-",RIGHT(M187,2))</f>
        <v>dif 24-23</v>
      </c>
      <c r="T187" s="108"/>
    </row>
    <row r="188" spans="1:20" x14ac:dyDescent="0.25">
      <c r="A188" s="110" t="s">
        <v>48</v>
      </c>
      <c r="B188" s="111">
        <f t="shared" ref="B188:D198" si="78">B123/B58</f>
        <v>6.575443514558736</v>
      </c>
      <c r="C188" s="182">
        <f t="shared" si="78"/>
        <v>6.6110571276279604</v>
      </c>
      <c r="D188" s="152">
        <f>D123/D58</f>
        <v>6.625981138235308</v>
      </c>
      <c r="E188" s="153"/>
      <c r="F188" s="156">
        <f t="shared" ref="F188:F198" si="79">E123/E58</f>
        <v>6.3949372610697193</v>
      </c>
      <c r="G188" s="113">
        <f>F188-D188</f>
        <v>-0.23104387716558872</v>
      </c>
      <c r="H188" s="114"/>
      <c r="I188" s="113">
        <f t="shared" ref="I188:I198" si="80">D188-C188</f>
        <v>1.4924010607347604E-2</v>
      </c>
      <c r="J188" s="114"/>
      <c r="K188" s="115"/>
      <c r="L188" s="111">
        <f t="shared" ref="L188:N198" si="81">L123/L58</f>
        <v>6.5908089293359122</v>
      </c>
      <c r="M188" s="151">
        <f t="shared" si="81"/>
        <v>6.6396118294691302</v>
      </c>
      <c r="N188" s="152">
        <f>N123/N58</f>
        <v>6.6033558305486499</v>
      </c>
      <c r="O188" s="153"/>
      <c r="P188" s="156">
        <f t="shared" ref="P188:P198" si="82">O123/O58</f>
        <v>6.4356768311536623</v>
      </c>
      <c r="Q188" s="119">
        <f>P188-N188</f>
        <v>-0.16767899939498765</v>
      </c>
      <c r="R188" s="120"/>
      <c r="S188" s="119">
        <f t="shared" ref="S188:S198" si="83">N188-M188</f>
        <v>-3.6255998920480259E-2</v>
      </c>
      <c r="T188" s="120"/>
    </row>
    <row r="189" spans="1:20" x14ac:dyDescent="0.25">
      <c r="A189" s="183" t="s">
        <v>49</v>
      </c>
      <c r="B189" s="184">
        <f t="shared" si="78"/>
        <v>7.2205562876170806</v>
      </c>
      <c r="C189" s="185">
        <f t="shared" si="78"/>
        <v>7.2048057386634614</v>
      </c>
      <c r="D189" s="186">
        <f>D124/D59</f>
        <v>7.4121032226799128</v>
      </c>
      <c r="E189" s="187"/>
      <c r="F189" s="188">
        <f t="shared" si="79"/>
        <v>7.1874099763666113</v>
      </c>
      <c r="G189" s="140">
        <f t="shared" ref="G189:G198" si="84">F189-D189</f>
        <v>-0.22469324631330156</v>
      </c>
      <c r="H189" s="141"/>
      <c r="I189" s="140">
        <f t="shared" si="80"/>
        <v>0.20729748401645143</v>
      </c>
      <c r="J189" s="141"/>
      <c r="K189" s="126"/>
      <c r="L189" s="184">
        <f t="shared" si="81"/>
        <v>7.1902140168643625</v>
      </c>
      <c r="M189" s="185">
        <f t="shared" si="81"/>
        <v>7.1978798006081179</v>
      </c>
      <c r="N189" s="186">
        <f t="shared" si="81"/>
        <v>7.1401382233219266</v>
      </c>
      <c r="O189" s="187"/>
      <c r="P189" s="188">
        <f t="shared" si="82"/>
        <v>7.0805466071398815</v>
      </c>
      <c r="Q189" s="140">
        <f t="shared" ref="Q189:Q198" si="85">P189-N189</f>
        <v>-5.9591616182045115E-2</v>
      </c>
      <c r="R189" s="141"/>
      <c r="S189" s="140">
        <f t="shared" si="83"/>
        <v>-5.7741577286191337E-2</v>
      </c>
      <c r="T189" s="141"/>
    </row>
    <row r="190" spans="1:20" x14ac:dyDescent="0.25">
      <c r="A190" s="189" t="s">
        <v>50</v>
      </c>
      <c r="B190" s="142">
        <f t="shared" si="78"/>
        <v>7.2474007241185694</v>
      </c>
      <c r="C190" s="178">
        <f t="shared" si="78"/>
        <v>7.4536678097510061</v>
      </c>
      <c r="D190" s="144">
        <f t="shared" si="78"/>
        <v>7.2665766981556459</v>
      </c>
      <c r="E190" s="145"/>
      <c r="F190" s="179">
        <f t="shared" si="79"/>
        <v>7.0362903573801896</v>
      </c>
      <c r="G190" s="144">
        <f t="shared" si="84"/>
        <v>-0.23028634077545629</v>
      </c>
      <c r="H190" s="145"/>
      <c r="I190" s="144">
        <f t="shared" si="80"/>
        <v>-0.18709111159536018</v>
      </c>
      <c r="J190" s="145"/>
      <c r="K190" s="126"/>
      <c r="L190" s="142">
        <f t="shared" si="81"/>
        <v>7.0971256275689436</v>
      </c>
      <c r="M190" s="178">
        <f t="shared" si="81"/>
        <v>7.3820784765484353</v>
      </c>
      <c r="N190" s="144">
        <f t="shared" si="81"/>
        <v>7.250256198850952</v>
      </c>
      <c r="O190" s="145"/>
      <c r="P190" s="179">
        <f t="shared" si="82"/>
        <v>7.0424030132323399</v>
      </c>
      <c r="Q190" s="144">
        <f t="shared" si="85"/>
        <v>-0.2078531856186121</v>
      </c>
      <c r="R190" s="145"/>
      <c r="S190" s="144">
        <f t="shared" si="83"/>
        <v>-0.13182227769748334</v>
      </c>
      <c r="T190" s="145"/>
    </row>
    <row r="191" spans="1:20" x14ac:dyDescent="0.25">
      <c r="A191" s="189" t="s">
        <v>51</v>
      </c>
      <c r="B191" s="142">
        <f t="shared" si="78"/>
        <v>4.3328030544066181</v>
      </c>
      <c r="C191" s="178">
        <f t="shared" si="78"/>
        <v>3.6786288162828065</v>
      </c>
      <c r="D191" s="144">
        <f t="shared" si="78"/>
        <v>5.6433811802232858</v>
      </c>
      <c r="E191" s="145"/>
      <c r="F191" s="179">
        <f t="shared" si="79"/>
        <v>4.1799698795180724</v>
      </c>
      <c r="G191" s="144">
        <f t="shared" si="84"/>
        <v>-1.4634113007052134</v>
      </c>
      <c r="H191" s="145"/>
      <c r="I191" s="144">
        <f t="shared" si="80"/>
        <v>1.9647523639404794</v>
      </c>
      <c r="J191" s="145"/>
      <c r="K191" s="126"/>
      <c r="L191" s="142">
        <f t="shared" si="81"/>
        <v>4.6437955635257886</v>
      </c>
      <c r="M191" s="178">
        <f t="shared" si="81"/>
        <v>3.3513761467889909</v>
      </c>
      <c r="N191" s="144">
        <f t="shared" si="81"/>
        <v>4.4419228968315903</v>
      </c>
      <c r="O191" s="145"/>
      <c r="P191" s="179">
        <f t="shared" si="82"/>
        <v>4.5200362874214033</v>
      </c>
      <c r="Q191" s="144">
        <f t="shared" si="85"/>
        <v>7.8113390589813037E-2</v>
      </c>
      <c r="R191" s="145"/>
      <c r="S191" s="144">
        <f t="shared" si="83"/>
        <v>1.0905467500425994</v>
      </c>
      <c r="T191" s="145"/>
    </row>
    <row r="192" spans="1:20" x14ac:dyDescent="0.25">
      <c r="A192" s="189" t="s">
        <v>52</v>
      </c>
      <c r="B192" s="142">
        <f t="shared" si="78"/>
        <v>6.0842648738198255</v>
      </c>
      <c r="C192" s="178">
        <f t="shared" si="78"/>
        <v>6.1392882492936769</v>
      </c>
      <c r="D192" s="144">
        <f t="shared" si="78"/>
        <v>6.305475355743452</v>
      </c>
      <c r="E192" s="145"/>
      <c r="F192" s="179">
        <f t="shared" si="79"/>
        <v>5.7627999292053298</v>
      </c>
      <c r="G192" s="144">
        <f t="shared" si="84"/>
        <v>-0.54267542653812217</v>
      </c>
      <c r="H192" s="145"/>
      <c r="I192" s="144">
        <f t="shared" si="80"/>
        <v>0.16618710644977508</v>
      </c>
      <c r="J192" s="145"/>
      <c r="K192" s="126"/>
      <c r="L192" s="142">
        <f t="shared" si="81"/>
        <v>6.0482815432662722</v>
      </c>
      <c r="M192" s="178">
        <f t="shared" si="81"/>
        <v>6.3466955470986699</v>
      </c>
      <c r="N192" s="144">
        <f t="shared" si="81"/>
        <v>6.2332456238056873</v>
      </c>
      <c r="O192" s="145"/>
      <c r="P192" s="179">
        <f t="shared" si="82"/>
        <v>5.9981132473079004</v>
      </c>
      <c r="Q192" s="144">
        <f t="shared" si="85"/>
        <v>-0.23513237649778684</v>
      </c>
      <c r="R192" s="145"/>
      <c r="S192" s="144">
        <f t="shared" si="83"/>
        <v>-0.11344992329298265</v>
      </c>
      <c r="T192" s="145"/>
    </row>
    <row r="193" spans="1:20" x14ac:dyDescent="0.25">
      <c r="A193" s="189" t="s">
        <v>53</v>
      </c>
      <c r="B193" s="142">
        <f t="shared" si="78"/>
        <v>6.1649928263988523</v>
      </c>
      <c r="C193" s="178">
        <f t="shared" si="78"/>
        <v>6.6392938556963363</v>
      </c>
      <c r="D193" s="144">
        <f t="shared" si="78"/>
        <v>6.0692266353998727</v>
      </c>
      <c r="E193" s="145"/>
      <c r="F193" s="179">
        <f t="shared" si="79"/>
        <v>5.9023491225174674</v>
      </c>
      <c r="G193" s="144">
        <f t="shared" si="84"/>
        <v>-0.16687751288240538</v>
      </c>
      <c r="H193" s="145"/>
      <c r="I193" s="144">
        <f t="shared" si="80"/>
        <v>-0.57006722029646362</v>
      </c>
      <c r="J193" s="145"/>
      <c r="K193" s="126"/>
      <c r="L193" s="142">
        <f t="shared" si="81"/>
        <v>6.575848426355634</v>
      </c>
      <c r="M193" s="178">
        <f t="shared" si="81"/>
        <v>5.6687920142329036</v>
      </c>
      <c r="N193" s="144">
        <f t="shared" si="81"/>
        <v>6.1740950070304104</v>
      </c>
      <c r="O193" s="145"/>
      <c r="P193" s="179">
        <f t="shared" si="82"/>
        <v>5.674593006905603</v>
      </c>
      <c r="Q193" s="144">
        <f t="shared" si="85"/>
        <v>-0.49950200012480739</v>
      </c>
      <c r="R193" s="145"/>
      <c r="S193" s="144">
        <f t="shared" si="83"/>
        <v>0.50530299279750679</v>
      </c>
      <c r="T193" s="145"/>
    </row>
    <row r="194" spans="1:20" x14ac:dyDescent="0.25">
      <c r="A194" s="189" t="s">
        <v>54</v>
      </c>
      <c r="B194" s="142">
        <f t="shared" si="78"/>
        <v>2.1155368505436143</v>
      </c>
      <c r="C194" s="178">
        <f t="shared" si="78"/>
        <v>2.5199899579489111</v>
      </c>
      <c r="D194" s="144">
        <f t="shared" si="78"/>
        <v>2.2043213975583593</v>
      </c>
      <c r="E194" s="145"/>
      <c r="F194" s="179">
        <f t="shared" si="79"/>
        <v>2.1866574965612107</v>
      </c>
      <c r="G194" s="144">
        <f t="shared" si="84"/>
        <v>-1.7663900997148652E-2</v>
      </c>
      <c r="H194" s="145"/>
      <c r="I194" s="144">
        <f t="shared" si="80"/>
        <v>-0.3156685603905518</v>
      </c>
      <c r="J194" s="145"/>
      <c r="K194" s="126"/>
      <c r="L194" s="142">
        <f t="shared" si="81"/>
        <v>2.4379142059588692</v>
      </c>
      <c r="M194" s="178">
        <f t="shared" si="81"/>
        <v>2.3981366744687684</v>
      </c>
      <c r="N194" s="144">
        <f t="shared" si="81"/>
        <v>2.3801836981630182</v>
      </c>
      <c r="O194" s="145"/>
      <c r="P194" s="179">
        <f t="shared" si="82"/>
        <v>2.2043969657789817</v>
      </c>
      <c r="Q194" s="144">
        <f>P194-N194</f>
        <v>-0.17578673238403653</v>
      </c>
      <c r="R194" s="145"/>
      <c r="S194" s="144">
        <f t="shared" si="83"/>
        <v>-1.7952976305750212E-2</v>
      </c>
      <c r="T194" s="145"/>
    </row>
    <row r="195" spans="1:20" x14ac:dyDescent="0.25">
      <c r="A195" s="189" t="s">
        <v>55</v>
      </c>
      <c r="B195" s="142">
        <f t="shared" si="78"/>
        <v>2.3955875928352994</v>
      </c>
      <c r="C195" s="178">
        <f t="shared" si="78"/>
        <v>2.3459411634594116</v>
      </c>
      <c r="D195" s="144">
        <f t="shared" si="78"/>
        <v>2.2301946137212503</v>
      </c>
      <c r="E195" s="145"/>
      <c r="F195" s="179">
        <f t="shared" si="79"/>
        <v>2.4850695235924323</v>
      </c>
      <c r="G195" s="144">
        <f t="shared" si="84"/>
        <v>0.254874909871182</v>
      </c>
      <c r="H195" s="145"/>
      <c r="I195" s="144">
        <f t="shared" si="80"/>
        <v>-0.11574654973816134</v>
      </c>
      <c r="J195" s="145"/>
      <c r="K195" s="126"/>
      <c r="L195" s="142">
        <f t="shared" si="81"/>
        <v>2.6963637334472446</v>
      </c>
      <c r="M195" s="178">
        <f t="shared" si="81"/>
        <v>2.5378940460295549</v>
      </c>
      <c r="N195" s="144">
        <f t="shared" si="81"/>
        <v>2.6766402566005216</v>
      </c>
      <c r="O195" s="145"/>
      <c r="P195" s="179">
        <f t="shared" si="82"/>
        <v>2.7507485215153538</v>
      </c>
      <c r="Q195" s="144">
        <f t="shared" si="85"/>
        <v>7.4108264914832134E-2</v>
      </c>
      <c r="R195" s="145"/>
      <c r="S195" s="144">
        <f t="shared" si="83"/>
        <v>0.1387462105709667</v>
      </c>
      <c r="T195" s="145"/>
    </row>
    <row r="196" spans="1:20" x14ac:dyDescent="0.25">
      <c r="A196" s="189" t="s">
        <v>56</v>
      </c>
      <c r="B196" s="142">
        <f t="shared" si="78"/>
        <v>6.7605067064083455</v>
      </c>
      <c r="C196" s="178">
        <f t="shared" si="78"/>
        <v>6.8220845019451737</v>
      </c>
      <c r="D196" s="144">
        <f t="shared" si="78"/>
        <v>6.8866018317439339</v>
      </c>
      <c r="E196" s="145"/>
      <c r="F196" s="179">
        <f t="shared" si="79"/>
        <v>6.7704580121202129</v>
      </c>
      <c r="G196" s="144">
        <f t="shared" si="84"/>
        <v>-0.116143819623721</v>
      </c>
      <c r="H196" s="145"/>
      <c r="I196" s="144">
        <f t="shared" si="80"/>
        <v>6.4517329798760237E-2</v>
      </c>
      <c r="J196" s="145"/>
      <c r="K196" s="126"/>
      <c r="L196" s="142">
        <f t="shared" si="81"/>
        <v>6.7734395513217729</v>
      </c>
      <c r="M196" s="178">
        <f t="shared" si="81"/>
        <v>6.7878121985207418</v>
      </c>
      <c r="N196" s="144">
        <f t="shared" si="81"/>
        <v>6.958735548321922</v>
      </c>
      <c r="O196" s="145"/>
      <c r="P196" s="179">
        <f t="shared" si="82"/>
        <v>7.0403072992939792</v>
      </c>
      <c r="Q196" s="144">
        <f t="shared" si="85"/>
        <v>8.1571750972057266E-2</v>
      </c>
      <c r="R196" s="145"/>
      <c r="S196" s="144">
        <f t="shared" si="83"/>
        <v>0.17092334980118018</v>
      </c>
      <c r="T196" s="145"/>
    </row>
    <row r="197" spans="1:20" x14ac:dyDescent="0.25">
      <c r="A197" s="190" t="s">
        <v>57</v>
      </c>
      <c r="B197" s="142">
        <f t="shared" si="78"/>
        <v>6.9209328254204214</v>
      </c>
      <c r="C197" s="143">
        <f t="shared" si="78"/>
        <v>4.0842182350787262</v>
      </c>
      <c r="D197" s="144">
        <f t="shared" si="78"/>
        <v>4.7806432748538015</v>
      </c>
      <c r="E197" s="145"/>
      <c r="F197" s="191">
        <f t="shared" si="79"/>
        <v>5.7615249524367043</v>
      </c>
      <c r="G197" s="144">
        <f t="shared" si="84"/>
        <v>0.98088167758290279</v>
      </c>
      <c r="H197" s="145"/>
      <c r="I197" s="144">
        <f t="shared" si="80"/>
        <v>0.69642503977507531</v>
      </c>
      <c r="J197" s="145"/>
      <c r="K197" s="126"/>
      <c r="L197" s="142">
        <f t="shared" si="81"/>
        <v>6.1983923103096288</v>
      </c>
      <c r="M197" s="143">
        <f t="shared" si="81"/>
        <v>5.739612631272939</v>
      </c>
      <c r="N197" s="144">
        <f t="shared" si="81"/>
        <v>5.911445094593903</v>
      </c>
      <c r="O197" s="145"/>
      <c r="P197" s="191">
        <f t="shared" si="82"/>
        <v>5.8709342926674424</v>
      </c>
      <c r="Q197" s="144">
        <f t="shared" si="85"/>
        <v>-4.0510801926460616E-2</v>
      </c>
      <c r="R197" s="145"/>
      <c r="S197" s="144">
        <f t="shared" si="83"/>
        <v>0.17183246332096402</v>
      </c>
      <c r="T197" s="145"/>
    </row>
    <row r="198" spans="1:20" x14ac:dyDescent="0.25">
      <c r="A198" s="192" t="s">
        <v>58</v>
      </c>
      <c r="B198" s="146">
        <f t="shared" si="78"/>
        <v>4.9786906854130049</v>
      </c>
      <c r="C198" s="193">
        <f t="shared" si="78"/>
        <v>5.0671882640586796</v>
      </c>
      <c r="D198" s="194">
        <f t="shared" si="78"/>
        <v>5.3918724094431427</v>
      </c>
      <c r="E198" s="195"/>
      <c r="F198" s="196">
        <f t="shared" si="79"/>
        <v>5.3838231377075383</v>
      </c>
      <c r="G198" s="144">
        <f t="shared" si="84"/>
        <v>-8.0492717356044352E-3</v>
      </c>
      <c r="H198" s="145"/>
      <c r="I198" s="144">
        <f t="shared" si="80"/>
        <v>0.32468414538446311</v>
      </c>
      <c r="J198" s="145"/>
      <c r="K198" s="126"/>
      <c r="L198" s="146">
        <f t="shared" si="81"/>
        <v>5.4674915387256586</v>
      </c>
      <c r="M198" s="193">
        <f t="shared" si="81"/>
        <v>6.5059033192247719</v>
      </c>
      <c r="N198" s="194">
        <f t="shared" si="81"/>
        <v>5.9044724685785566</v>
      </c>
      <c r="O198" s="195"/>
      <c r="P198" s="196">
        <f t="shared" si="82"/>
        <v>5.8528095474888113</v>
      </c>
      <c r="Q198" s="144">
        <f t="shared" si="85"/>
        <v>-5.166292108974524E-2</v>
      </c>
      <c r="R198" s="145"/>
      <c r="S198" s="144">
        <f t="shared" si="83"/>
        <v>-0.60143085064621538</v>
      </c>
      <c r="T198" s="145"/>
    </row>
    <row r="199" spans="1:20" ht="21" x14ac:dyDescent="0.35">
      <c r="A199" s="197" t="s">
        <v>66</v>
      </c>
      <c r="B199" s="197"/>
      <c r="C199" s="197"/>
      <c r="D199" s="197"/>
      <c r="E199" s="197"/>
      <c r="F199" s="197"/>
      <c r="G199" s="197"/>
      <c r="H199" s="197"/>
      <c r="I199" s="197"/>
      <c r="J199" s="197"/>
      <c r="K199" s="197"/>
      <c r="L199" s="197"/>
      <c r="M199" s="197"/>
      <c r="N199" s="197"/>
      <c r="O199" s="197"/>
      <c r="P199" s="197"/>
      <c r="Q199" s="197"/>
      <c r="R199" s="197"/>
      <c r="S199" s="197"/>
      <c r="T199" s="197"/>
    </row>
    <row r="200" spans="1:20" x14ac:dyDescent="0.25">
      <c r="A200" s="72"/>
      <c r="B200" s="11" t="s">
        <v>119</v>
      </c>
      <c r="C200" s="12"/>
      <c r="D200" s="12"/>
      <c r="E200" s="12"/>
      <c r="F200" s="12"/>
      <c r="G200" s="12"/>
      <c r="H200" s="12"/>
      <c r="I200" s="12"/>
      <c r="J200" s="13"/>
      <c r="K200" s="198"/>
      <c r="L200" s="11" t="str">
        <f>L$5</f>
        <v>acumulado septiembre</v>
      </c>
      <c r="M200" s="12"/>
      <c r="N200" s="12"/>
      <c r="O200" s="12"/>
      <c r="P200" s="12"/>
      <c r="Q200" s="12"/>
      <c r="R200" s="12"/>
      <c r="S200" s="12"/>
      <c r="T200" s="13"/>
    </row>
    <row r="201" spans="1:20" x14ac:dyDescent="0.25">
      <c r="A201" s="15"/>
      <c r="B201" s="16">
        <f>B$6</f>
        <v>2022</v>
      </c>
      <c r="C201" s="16">
        <f>C$6</f>
        <v>2023</v>
      </c>
      <c r="D201" s="16">
        <f>D$6</f>
        <v>2024</v>
      </c>
      <c r="E201" s="16">
        <f>E$6</f>
        <v>2025</v>
      </c>
      <c r="F201" s="16" t="str">
        <f>CONCATENATE("var ",RIGHT(E201,2),"/",RIGHT(D201,2))</f>
        <v>var 25/24</v>
      </c>
      <c r="G201" s="16" t="str">
        <f>CONCATENATE("var ",RIGHT(D201,2),"/",RIGHT(C201,2))</f>
        <v>var 24/23</v>
      </c>
      <c r="H201" s="16" t="str">
        <f>CONCATENATE("dif ",RIGHT(E201,2),"-",RIGHT(D201,2))</f>
        <v>dif 25-24</v>
      </c>
      <c r="I201" s="107" t="str">
        <f>CONCATENATE("dif ",RIGHT(D201,2),"-",RIGHT(C201,2))</f>
        <v>dif 24-23</v>
      </c>
      <c r="J201" s="108"/>
      <c r="K201" s="199"/>
      <c r="L201" s="16">
        <f>L$6</f>
        <v>2022</v>
      </c>
      <c r="M201" s="16">
        <f>M$6</f>
        <v>2023</v>
      </c>
      <c r="N201" s="16">
        <f>N$6</f>
        <v>2024</v>
      </c>
      <c r="O201" s="16">
        <f>O$6</f>
        <v>2025</v>
      </c>
      <c r="P201" s="16" t="str">
        <f>CONCATENATE("var ",RIGHT(O201,2),"/",RIGHT(N201,2))</f>
        <v>var 25/24</v>
      </c>
      <c r="Q201" s="16" t="str">
        <f>CONCATENATE("var ",RIGHT(N201,2),"/",RIGHT(M201,2))</f>
        <v>var 24/23</v>
      </c>
      <c r="R201" s="16" t="str">
        <f>CONCATENATE("dif ",RIGHT(O201,2),"-",RIGHT(N201,2))</f>
        <v>dif 25-24</v>
      </c>
      <c r="S201" s="107" t="str">
        <f>CONCATENATE("dif ",RIGHT(N201,2),"-",RIGHT(M201,2))</f>
        <v>dif 24-23</v>
      </c>
      <c r="T201" s="108"/>
    </row>
    <row r="202" spans="1:20" x14ac:dyDescent="0.25">
      <c r="A202" s="200" t="s">
        <v>4</v>
      </c>
      <c r="B202" s="201">
        <v>0.68879999999999997</v>
      </c>
      <c r="C202" s="201">
        <v>0.73620000000000008</v>
      </c>
      <c r="D202" s="201">
        <v>0.75439999999999996</v>
      </c>
      <c r="E202" s="201">
        <v>0.7390000000000001</v>
      </c>
      <c r="F202" s="201">
        <f>E202/D202-1</f>
        <v>-2.0413573700954202E-2</v>
      </c>
      <c r="G202" s="201">
        <f>D202/C202-1</f>
        <v>2.4721543058951134E-2</v>
      </c>
      <c r="H202" s="202">
        <f>(E202-D202)*100</f>
        <v>-1.5399999999999858</v>
      </c>
      <c r="I202" s="203">
        <f>(D202-C202)*100</f>
        <v>1.8199999999999883</v>
      </c>
      <c r="J202" s="204"/>
      <c r="K202" s="205"/>
      <c r="L202" s="201">
        <v>0.68498858231579329</v>
      </c>
      <c r="M202" s="201">
        <v>0.74770237320670863</v>
      </c>
      <c r="N202" s="201">
        <v>0.77667613521817547</v>
      </c>
      <c r="O202" s="201">
        <v>0.76651282431094159</v>
      </c>
      <c r="P202" s="201">
        <f>O202/N202-1</f>
        <v>-1.3085648504416736E-2</v>
      </c>
      <c r="Q202" s="201">
        <f t="shared" ref="Q202:Q213" si="86">N202/M202-1</f>
        <v>3.8750394608493277E-2</v>
      </c>
      <c r="R202" s="202">
        <f>(O202-N202)*100</f>
        <v>-1.016331090723388</v>
      </c>
      <c r="S202" s="203">
        <f t="shared" ref="S202:S213" si="87">(O202-L202)*100</f>
        <v>8.1524241995148294</v>
      </c>
      <c r="T202" s="204"/>
    </row>
    <row r="203" spans="1:20" x14ac:dyDescent="0.25">
      <c r="A203" s="206" t="s">
        <v>5</v>
      </c>
      <c r="B203" s="201">
        <v>0.75080000000000002</v>
      </c>
      <c r="C203" s="201">
        <v>0.79269999999999996</v>
      </c>
      <c r="D203" s="201">
        <v>0.79720000000000002</v>
      </c>
      <c r="E203" s="201">
        <v>0.76569999999999994</v>
      </c>
      <c r="F203" s="207">
        <f t="shared" ref="F203:F213" si="88">E203/D203-1</f>
        <v>-3.9513296537882714E-2</v>
      </c>
      <c r="G203" s="207">
        <f t="shared" ref="G203:G213" si="89">D203/C203-1</f>
        <v>5.6768008073673215E-3</v>
      </c>
      <c r="H203" s="208">
        <f t="shared" ref="H203:H213" si="90">(E203-D203)*100</f>
        <v>-3.1500000000000083</v>
      </c>
      <c r="I203" s="209">
        <f t="shared" ref="I203:I213" si="91">(D203-C203)*100</f>
        <v>0.45000000000000595</v>
      </c>
      <c r="J203" s="210"/>
      <c r="K203" s="205"/>
      <c r="L203" s="207">
        <v>0.72755289492447706</v>
      </c>
      <c r="M203" s="207">
        <v>0.80208417751335037</v>
      </c>
      <c r="N203" s="207">
        <v>0.81452677984988398</v>
      </c>
      <c r="O203" s="207">
        <v>0.79694357434935426</v>
      </c>
      <c r="P203" s="207">
        <f t="shared" ref="P203:P213" si="92">O203/N203-1</f>
        <v>-2.1587019525337481E-2</v>
      </c>
      <c r="Q203" s="207">
        <f t="shared" si="86"/>
        <v>1.5512838534115669E-2</v>
      </c>
      <c r="R203" s="208">
        <f>(O203-N203)*100</f>
        <v>-1.7583205500529719</v>
      </c>
      <c r="S203" s="209">
        <f t="shared" si="87"/>
        <v>6.9390679424877195</v>
      </c>
      <c r="T203" s="210"/>
    </row>
    <row r="204" spans="1:20" x14ac:dyDescent="0.25">
      <c r="A204" s="211" t="s">
        <v>6</v>
      </c>
      <c r="B204" s="212">
        <v>0.74159999999999993</v>
      </c>
      <c r="C204" s="212">
        <v>0.72699999999999998</v>
      </c>
      <c r="D204" s="212">
        <v>0.71629999999999994</v>
      </c>
      <c r="E204" s="212">
        <v>0.68290000000000006</v>
      </c>
      <c r="F204" s="212">
        <f t="shared" si="88"/>
        <v>-4.6628507608543757E-2</v>
      </c>
      <c r="G204" s="212">
        <f t="shared" si="89"/>
        <v>-1.4718019257221493E-2</v>
      </c>
      <c r="H204" s="213">
        <f t="shared" si="90"/>
        <v>-3.3399999999999874</v>
      </c>
      <c r="I204" s="214">
        <f t="shared" si="91"/>
        <v>-1.0700000000000043</v>
      </c>
      <c r="J204" s="215"/>
      <c r="K204" s="216"/>
      <c r="L204" s="212">
        <v>0.76618304497121903</v>
      </c>
      <c r="M204" s="212">
        <v>0.78097463067773587</v>
      </c>
      <c r="N204" s="212">
        <v>0.80020765303081154</v>
      </c>
      <c r="O204" s="212">
        <v>0.74663203958602054</v>
      </c>
      <c r="P204" s="212">
        <f>O204/N204-1</f>
        <v>-6.6952138287945218E-2</v>
      </c>
      <c r="Q204" s="212">
        <f t="shared" si="86"/>
        <v>2.4626948939922899E-2</v>
      </c>
      <c r="R204" s="213">
        <f t="shared" ref="R204:R213" si="93">(O204-N204)*100</f>
        <v>-5.3575613444790999</v>
      </c>
      <c r="S204" s="214">
        <f t="shared" si="87"/>
        <v>-1.9551005385198494</v>
      </c>
      <c r="T204" s="215"/>
    </row>
    <row r="205" spans="1:20" x14ac:dyDescent="0.25">
      <c r="A205" s="37" t="s">
        <v>7</v>
      </c>
      <c r="B205" s="32">
        <v>0.80840000000000001</v>
      </c>
      <c r="C205" s="32">
        <v>0.84099999999999997</v>
      </c>
      <c r="D205" s="32">
        <v>0.85620000000000007</v>
      </c>
      <c r="E205" s="32">
        <v>0.82040000000000002</v>
      </c>
      <c r="F205" s="32">
        <f t="shared" si="88"/>
        <v>-4.181266059331934E-2</v>
      </c>
      <c r="G205" s="32">
        <f t="shared" si="89"/>
        <v>1.8073721759809924E-2</v>
      </c>
      <c r="H205" s="217">
        <f t="shared" si="90"/>
        <v>-3.5800000000000054</v>
      </c>
      <c r="I205" s="218">
        <f t="shared" si="91"/>
        <v>1.5200000000000102</v>
      </c>
      <c r="J205" s="219"/>
      <c r="K205" s="216"/>
      <c r="L205" s="32">
        <v>0.75953853410550043</v>
      </c>
      <c r="M205" s="32">
        <v>0.84177935214347321</v>
      </c>
      <c r="N205" s="32">
        <v>0.85683115976681501</v>
      </c>
      <c r="O205" s="32">
        <v>0.84310454577843086</v>
      </c>
      <c r="P205" s="32">
        <f t="shared" si="92"/>
        <v>-1.6020208686294501E-2</v>
      </c>
      <c r="Q205" s="32">
        <f t="shared" si="86"/>
        <v>1.7880941822835839E-2</v>
      </c>
      <c r="R205" s="217">
        <f>(O205-N205)*100</f>
        <v>-1.3726613988384151</v>
      </c>
      <c r="S205" s="218">
        <f t="shared" si="87"/>
        <v>8.3566011672930429</v>
      </c>
      <c r="T205" s="219"/>
    </row>
    <row r="206" spans="1:20" x14ac:dyDescent="0.25">
      <c r="A206" s="37" t="s">
        <v>8</v>
      </c>
      <c r="B206" s="32">
        <v>0.60599999999999998</v>
      </c>
      <c r="C206" s="32">
        <v>0.72750000000000004</v>
      </c>
      <c r="D206" s="32">
        <v>0.71189999999999998</v>
      </c>
      <c r="E206" s="32">
        <v>0.70540000000000003</v>
      </c>
      <c r="F206" s="32">
        <f>E206/D206-1</f>
        <v>-9.1304958561595484E-3</v>
      </c>
      <c r="G206" s="32">
        <f t="shared" si="89"/>
        <v>-2.1443298969072266E-2</v>
      </c>
      <c r="H206" s="217">
        <f t="shared" si="90"/>
        <v>-0.64999999999999503</v>
      </c>
      <c r="I206" s="218">
        <f t="shared" si="91"/>
        <v>-1.5600000000000058</v>
      </c>
      <c r="J206" s="219"/>
      <c r="K206" s="216"/>
      <c r="L206" s="32">
        <v>0.60559317547605851</v>
      </c>
      <c r="M206" s="32">
        <v>0.70982202897138758</v>
      </c>
      <c r="N206" s="32">
        <v>0.70456612167588928</v>
      </c>
      <c r="O206" s="32">
        <v>0.71493689635267754</v>
      </c>
      <c r="P206" s="32">
        <f t="shared" si="92"/>
        <v>1.4719377440573167E-2</v>
      </c>
      <c r="Q206" s="32">
        <f t="shared" si="86"/>
        <v>-7.4045423796084142E-3</v>
      </c>
      <c r="R206" s="217">
        <f t="shared" si="93"/>
        <v>1.0370774676788264</v>
      </c>
      <c r="S206" s="218">
        <f t="shared" si="87"/>
        <v>10.934372087661902</v>
      </c>
      <c r="T206" s="219"/>
    </row>
    <row r="207" spans="1:20" x14ac:dyDescent="0.25">
      <c r="A207" s="37" t="s">
        <v>9</v>
      </c>
      <c r="B207" s="32">
        <v>0.48009999999999997</v>
      </c>
      <c r="C207" s="32">
        <v>0.52439999999999998</v>
      </c>
      <c r="D207" s="32">
        <v>0.55700000000000005</v>
      </c>
      <c r="E207" s="32">
        <v>0.49979999999999997</v>
      </c>
      <c r="F207" s="32">
        <f t="shared" si="88"/>
        <v>-0.10269299820466804</v>
      </c>
      <c r="G207" s="32">
        <f t="shared" si="89"/>
        <v>6.2166285278413502E-2</v>
      </c>
      <c r="H207" s="217">
        <f t="shared" si="90"/>
        <v>-5.7200000000000086</v>
      </c>
      <c r="I207" s="218">
        <f t="shared" si="91"/>
        <v>3.2600000000000073</v>
      </c>
      <c r="J207" s="219"/>
      <c r="K207" s="216"/>
      <c r="L207" s="32">
        <v>0.49981026015855895</v>
      </c>
      <c r="M207" s="32">
        <v>0.56080743637719288</v>
      </c>
      <c r="N207" s="32">
        <v>0.58171244532579502</v>
      </c>
      <c r="O207" s="32">
        <v>0.57722911344316685</v>
      </c>
      <c r="P207" s="32">
        <f t="shared" si="92"/>
        <v>-7.7071273249401662E-3</v>
      </c>
      <c r="Q207" s="32">
        <f t="shared" si="86"/>
        <v>3.7276625794494089E-2</v>
      </c>
      <c r="R207" s="217">
        <f t="shared" si="93"/>
        <v>-0.44833318826281721</v>
      </c>
      <c r="S207" s="218">
        <f t="shared" si="87"/>
        <v>7.74188532846079</v>
      </c>
      <c r="T207" s="219"/>
    </row>
    <row r="208" spans="1:20" x14ac:dyDescent="0.25">
      <c r="A208" s="220" t="s">
        <v>10</v>
      </c>
      <c r="B208" s="221">
        <v>0.61159999999999992</v>
      </c>
      <c r="C208" s="221">
        <v>0.62570000000000003</v>
      </c>
      <c r="D208" s="221">
        <v>0.53170000000000006</v>
      </c>
      <c r="E208" s="221">
        <v>0.53820000000000001</v>
      </c>
      <c r="F208" s="221">
        <f t="shared" si="88"/>
        <v>1.2224938875305513E-2</v>
      </c>
      <c r="G208" s="221">
        <f t="shared" si="89"/>
        <v>-0.15023174045069521</v>
      </c>
      <c r="H208" s="222">
        <f t="shared" si="90"/>
        <v>0.64999999999999503</v>
      </c>
      <c r="I208" s="223">
        <f t="shared" si="91"/>
        <v>-9.3999999999999968</v>
      </c>
      <c r="J208" s="224"/>
      <c r="K208" s="216"/>
      <c r="L208" s="221">
        <v>0.59442183582028196</v>
      </c>
      <c r="M208" s="221">
        <v>0.65390439780047915</v>
      </c>
      <c r="N208" s="221">
        <v>0.61804379968714507</v>
      </c>
      <c r="O208" s="221">
        <v>0.59806464640188872</v>
      </c>
      <c r="P208" s="221">
        <f t="shared" si="92"/>
        <v>-3.232643591824691E-2</v>
      </c>
      <c r="Q208" s="221">
        <f t="shared" si="86"/>
        <v>-5.4840735486651249E-2</v>
      </c>
      <c r="R208" s="222">
        <f t="shared" si="93"/>
        <v>-1.9979153285256346</v>
      </c>
      <c r="S208" s="223">
        <f t="shared" si="87"/>
        <v>0.36428105816067591</v>
      </c>
      <c r="T208" s="224"/>
    </row>
    <row r="209" spans="1:20" x14ac:dyDescent="0.25">
      <c r="A209" s="206" t="s">
        <v>11</v>
      </c>
      <c r="B209" s="201">
        <v>0.53010000000000002</v>
      </c>
      <c r="C209" s="201">
        <v>0.59389999999999998</v>
      </c>
      <c r="D209" s="201">
        <v>0.64419999999999999</v>
      </c>
      <c r="E209" s="201">
        <v>0.67249999999999999</v>
      </c>
      <c r="F209" s="207">
        <f t="shared" si="88"/>
        <v>4.3930456380006255E-2</v>
      </c>
      <c r="G209" s="207">
        <f t="shared" si="89"/>
        <v>8.4694392995453782E-2</v>
      </c>
      <c r="H209" s="208">
        <f t="shared" si="90"/>
        <v>2.8299999999999992</v>
      </c>
      <c r="I209" s="209">
        <f t="shared" si="91"/>
        <v>5.0300000000000011</v>
      </c>
      <c r="J209" s="210"/>
      <c r="K209" s="205"/>
      <c r="L209" s="207">
        <v>0.57260970372732167</v>
      </c>
      <c r="M209" s="207">
        <v>0.61426033579492134</v>
      </c>
      <c r="N209" s="207">
        <v>0.68010469778478966</v>
      </c>
      <c r="O209" s="207">
        <v>0.69092604270399671</v>
      </c>
      <c r="P209" s="207">
        <f t="shared" si="92"/>
        <v>1.5911292708981284E-2</v>
      </c>
      <c r="Q209" s="207">
        <f t="shared" si="86"/>
        <v>0.10719292481201537</v>
      </c>
      <c r="R209" s="208">
        <f t="shared" si="93"/>
        <v>1.0821344919207054</v>
      </c>
      <c r="S209" s="209">
        <f t="shared" si="87"/>
        <v>11.831633897667505</v>
      </c>
      <c r="T209" s="210"/>
    </row>
    <row r="210" spans="1:20" x14ac:dyDescent="0.25">
      <c r="A210" s="36" t="s">
        <v>12</v>
      </c>
      <c r="B210" s="212">
        <v>0.56930000000000003</v>
      </c>
      <c r="C210" s="212">
        <v>0.51910000000000001</v>
      </c>
      <c r="D210" s="212">
        <v>0.82709999999999995</v>
      </c>
      <c r="E210" s="212">
        <v>0.85030000000000006</v>
      </c>
      <c r="F210" s="212">
        <f t="shared" si="88"/>
        <v>2.8049812598234913E-2</v>
      </c>
      <c r="G210" s="212">
        <f t="shared" si="89"/>
        <v>0.59333461760739725</v>
      </c>
      <c r="H210" s="213">
        <f t="shared" si="90"/>
        <v>2.3200000000000109</v>
      </c>
      <c r="I210" s="214">
        <f t="shared" si="91"/>
        <v>30.799999999999994</v>
      </c>
      <c r="J210" s="215"/>
      <c r="K210" s="216"/>
      <c r="L210" s="212">
        <v>0.66309072093825461</v>
      </c>
      <c r="M210" s="212">
        <v>0.65069790861004839</v>
      </c>
      <c r="N210" s="212">
        <v>0.88583185996257119</v>
      </c>
      <c r="O210" s="212">
        <v>0.843404513100106</v>
      </c>
      <c r="P210" s="212">
        <f t="shared" si="92"/>
        <v>-4.7895485339912947E-2</v>
      </c>
      <c r="Q210" s="212">
        <f t="shared" si="86"/>
        <v>0.36135655000765388</v>
      </c>
      <c r="R210" s="213">
        <f t="shared" si="93"/>
        <v>-4.2427346862465187</v>
      </c>
      <c r="S210" s="214">
        <f t="shared" si="87"/>
        <v>18.03137921618514</v>
      </c>
      <c r="T210" s="215"/>
    </row>
    <row r="211" spans="1:20" x14ac:dyDescent="0.25">
      <c r="A211" s="37" t="s">
        <v>8</v>
      </c>
      <c r="B211" s="32">
        <v>0.54920000000000002</v>
      </c>
      <c r="C211" s="32">
        <v>0.62259999999999993</v>
      </c>
      <c r="D211" s="32">
        <v>0.67130000000000001</v>
      </c>
      <c r="E211" s="32">
        <v>0.70790000000000008</v>
      </c>
      <c r="F211" s="32">
        <f t="shared" si="88"/>
        <v>5.4521078504394582E-2</v>
      </c>
      <c r="G211" s="32">
        <f t="shared" si="89"/>
        <v>7.8220366206231962E-2</v>
      </c>
      <c r="H211" s="217">
        <f t="shared" si="90"/>
        <v>3.6600000000000077</v>
      </c>
      <c r="I211" s="218">
        <f t="shared" si="91"/>
        <v>4.8700000000000081</v>
      </c>
      <c r="J211" s="219"/>
      <c r="K211" s="216"/>
      <c r="L211" s="32">
        <v>0.59079779911177788</v>
      </c>
      <c r="M211" s="32">
        <v>0.63360979978124754</v>
      </c>
      <c r="N211" s="32">
        <v>0.6972544790376809</v>
      </c>
      <c r="O211" s="32">
        <v>0.71941567718763622</v>
      </c>
      <c r="P211" s="32">
        <f t="shared" si="92"/>
        <v>3.1783514937818946E-2</v>
      </c>
      <c r="Q211" s="32">
        <f t="shared" si="86"/>
        <v>0.10044775077406709</v>
      </c>
      <c r="R211" s="217">
        <f t="shared" si="93"/>
        <v>2.2161198149955319</v>
      </c>
      <c r="S211" s="218">
        <f t="shared" si="87"/>
        <v>12.861787807585834</v>
      </c>
      <c r="T211" s="219"/>
    </row>
    <row r="212" spans="1:20" x14ac:dyDescent="0.25">
      <c r="A212" s="37" t="s">
        <v>9</v>
      </c>
      <c r="B212" s="32">
        <v>0.4763</v>
      </c>
      <c r="C212" s="32">
        <v>0.54969999999999997</v>
      </c>
      <c r="D212" s="32">
        <v>0.55100000000000005</v>
      </c>
      <c r="E212" s="32">
        <v>0.53969999999999996</v>
      </c>
      <c r="F212" s="32">
        <f t="shared" si="88"/>
        <v>-2.0508166969147146E-2</v>
      </c>
      <c r="G212" s="32">
        <f t="shared" si="89"/>
        <v>2.3649263234493123E-3</v>
      </c>
      <c r="H212" s="217">
        <f t="shared" si="90"/>
        <v>-1.1300000000000088</v>
      </c>
      <c r="I212" s="218">
        <f t="shared" si="91"/>
        <v>0.13000000000000789</v>
      </c>
      <c r="J212" s="219"/>
      <c r="K212" s="216"/>
      <c r="L212" s="32">
        <v>0.51595787470239984</v>
      </c>
      <c r="M212" s="32">
        <v>0.56113060301271778</v>
      </c>
      <c r="N212" s="32">
        <v>0.60090759132881455</v>
      </c>
      <c r="O212" s="32">
        <v>0.58198266209001726</v>
      </c>
      <c r="P212" s="32">
        <f t="shared" si="92"/>
        <v>-3.1493909399526343E-2</v>
      </c>
      <c r="Q212" s="32">
        <f t="shared" si="86"/>
        <v>7.0887219664252044E-2</v>
      </c>
      <c r="R212" s="217">
        <f t="shared" si="93"/>
        <v>-1.8924929238797294</v>
      </c>
      <c r="S212" s="218">
        <f t="shared" si="87"/>
        <v>6.6024787387617412</v>
      </c>
      <c r="T212" s="219"/>
    </row>
    <row r="213" spans="1:20" x14ac:dyDescent="0.25">
      <c r="A213" s="38" t="s">
        <v>10</v>
      </c>
      <c r="B213" s="101">
        <v>0.53049999999999997</v>
      </c>
      <c r="C213" s="101">
        <v>0.57989999999999997</v>
      </c>
      <c r="D213" s="101">
        <v>0.60229999999999995</v>
      </c>
      <c r="E213" s="101">
        <v>0.66359999999999997</v>
      </c>
      <c r="F213" s="101">
        <f t="shared" si="88"/>
        <v>0.10177652332724563</v>
      </c>
      <c r="G213" s="101">
        <f t="shared" si="89"/>
        <v>3.8627349543024714E-2</v>
      </c>
      <c r="H213" s="225">
        <f t="shared" si="90"/>
        <v>6.1300000000000026</v>
      </c>
      <c r="I213" s="226">
        <f t="shared" si="91"/>
        <v>2.2399999999999975</v>
      </c>
      <c r="J213" s="227"/>
      <c r="K213" s="216"/>
      <c r="L213" s="101">
        <v>0.54560427342281914</v>
      </c>
      <c r="M213" s="101">
        <v>0.61435754625506644</v>
      </c>
      <c r="N213" s="101">
        <v>0.65443987202890164</v>
      </c>
      <c r="O213" s="101">
        <v>0.69080993153894699</v>
      </c>
      <c r="P213" s="101">
        <f t="shared" si="92"/>
        <v>5.5574333203890047E-2</v>
      </c>
      <c r="Q213" s="101">
        <f t="shared" si="86"/>
        <v>6.5242668570060891E-2</v>
      </c>
      <c r="R213" s="225">
        <f t="shared" si="93"/>
        <v>3.6370059510045349</v>
      </c>
      <c r="S213" s="226">
        <f t="shared" si="87"/>
        <v>14.520565811612784</v>
      </c>
      <c r="T213" s="227"/>
    </row>
    <row r="214" spans="1:20" x14ac:dyDescent="0.25">
      <c r="A214" s="42" t="s">
        <v>13</v>
      </c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4"/>
    </row>
    <row r="215" spans="1:20" ht="21" x14ac:dyDescent="0.35">
      <c r="A215" s="197" t="s">
        <v>67</v>
      </c>
      <c r="B215" s="197"/>
      <c r="C215" s="197"/>
      <c r="D215" s="197"/>
      <c r="E215" s="197"/>
      <c r="F215" s="197"/>
      <c r="G215" s="197"/>
      <c r="H215" s="197"/>
      <c r="I215" s="197"/>
      <c r="J215" s="197"/>
      <c r="K215" s="197"/>
      <c r="L215" s="197"/>
      <c r="M215" s="197"/>
      <c r="N215" s="197"/>
      <c r="O215" s="197"/>
      <c r="P215" s="197"/>
      <c r="Q215" s="197"/>
      <c r="R215" s="197"/>
      <c r="S215" s="197"/>
      <c r="T215" s="197"/>
    </row>
    <row r="216" spans="1:20" x14ac:dyDescent="0.25">
      <c r="A216" s="72"/>
      <c r="B216" s="11" t="s">
        <v>119</v>
      </c>
      <c r="C216" s="12"/>
      <c r="D216" s="12"/>
      <c r="E216" s="12"/>
      <c r="F216" s="12"/>
      <c r="G216" s="12"/>
      <c r="H216" s="12"/>
      <c r="I216" s="12"/>
      <c r="J216" s="13"/>
      <c r="K216" s="198"/>
      <c r="L216" s="11" t="str">
        <f>L$5</f>
        <v>acumulado septiembre</v>
      </c>
      <c r="M216" s="12"/>
      <c r="N216" s="12"/>
      <c r="O216" s="12"/>
      <c r="P216" s="12"/>
      <c r="Q216" s="12"/>
      <c r="R216" s="12"/>
      <c r="S216" s="12"/>
      <c r="T216" s="13"/>
    </row>
    <row r="217" spans="1:20" x14ac:dyDescent="0.25">
      <c r="A217" s="10"/>
      <c r="B217" s="16">
        <f>B$6</f>
        <v>2022</v>
      </c>
      <c r="C217" s="16">
        <f>C$6</f>
        <v>2023</v>
      </c>
      <c r="D217" s="16">
        <f>D$6</f>
        <v>2024</v>
      </c>
      <c r="E217" s="16">
        <f>E$6</f>
        <v>2025</v>
      </c>
      <c r="F217" s="16" t="str">
        <f>CONCATENATE("var ",RIGHT(E217,2),"/",RIGHT(D217,2))</f>
        <v>var 25/24</v>
      </c>
      <c r="G217" s="16" t="str">
        <f>CONCATENATE("var ",RIGHT(D217,2),"/",RIGHT(C217,2))</f>
        <v>var 24/23</v>
      </c>
      <c r="H217" s="16" t="str">
        <f>CONCATENATE("dif ",RIGHT(E217,2),"-",RIGHT(D217,2))</f>
        <v>dif 25-24</v>
      </c>
      <c r="I217" s="107" t="str">
        <f>CONCATENATE("dif ",RIGHT(D217,2),"-",RIGHT(C217,2))</f>
        <v>dif 24-23</v>
      </c>
      <c r="J217" s="108"/>
      <c r="K217" s="199"/>
      <c r="L217" s="16">
        <f>L$6</f>
        <v>2022</v>
      </c>
      <c r="M217" s="16">
        <f>M$6</f>
        <v>2023</v>
      </c>
      <c r="N217" s="16">
        <f>N$6</f>
        <v>2024</v>
      </c>
      <c r="O217" s="16">
        <f>O$6</f>
        <v>2025</v>
      </c>
      <c r="P217" s="16" t="str">
        <f>CONCATENATE("var ",RIGHT(O217,2),"/",RIGHT(N217,2))</f>
        <v>var 25/24</v>
      </c>
      <c r="Q217" s="16" t="str">
        <f>CONCATENATE("var ",RIGHT(N217,2),"/",RIGHT(M217,2))</f>
        <v>var 24/23</v>
      </c>
      <c r="R217" s="16" t="str">
        <f>CONCATENATE("dif ",RIGHT(O217,2),"-",RIGHT(N217,2))</f>
        <v>dif 25-24</v>
      </c>
      <c r="S217" s="107" t="str">
        <f>CONCATENATE("dif ",RIGHT(N217,2),"-",RIGHT(M217,2))</f>
        <v>dif 24-23</v>
      </c>
      <c r="T217" s="108"/>
    </row>
    <row r="218" spans="1:20" x14ac:dyDescent="0.25">
      <c r="A218" s="200" t="s">
        <v>48</v>
      </c>
      <c r="B218" s="201">
        <v>0.68879999999999997</v>
      </c>
      <c r="C218" s="201">
        <v>0.73620000000000008</v>
      </c>
      <c r="D218" s="201">
        <v>0.75439999999999996</v>
      </c>
      <c r="E218" s="201">
        <v>0.7390000000000001</v>
      </c>
      <c r="F218" s="228">
        <f>IFERROR(E218/D218-1,"-")</f>
        <v>-2.0413573700954202E-2</v>
      </c>
      <c r="G218" s="228">
        <f t="shared" ref="G218:G228" si="94">D218/C218-1</f>
        <v>2.4721543058951134E-2</v>
      </c>
      <c r="H218" s="202">
        <f>IFERROR((E218-D218)*100,"-")</f>
        <v>-1.5399999999999858</v>
      </c>
      <c r="I218" s="203">
        <f t="shared" ref="I218:I228" si="95">(D218-C218)*100</f>
        <v>1.8199999999999883</v>
      </c>
      <c r="J218" s="204"/>
      <c r="K218" s="205"/>
      <c r="L218" s="201">
        <v>0.68498858231579329</v>
      </c>
      <c r="M218" s="201">
        <v>0.74770237320670863</v>
      </c>
      <c r="N218" s="201">
        <v>0.77667613521817547</v>
      </c>
      <c r="O218" s="201">
        <v>0.76651282431094159</v>
      </c>
      <c r="P218" s="228">
        <f>IFERROR(O218/N218-1,"-")</f>
        <v>-1.3085648504416736E-2</v>
      </c>
      <c r="Q218" s="228">
        <f>N218/M218-1</f>
        <v>3.8750394608493277E-2</v>
      </c>
      <c r="R218" s="202">
        <f>IFERROR((O218-N218)*100,"-")</f>
        <v>-1.016331090723388</v>
      </c>
      <c r="S218" s="203">
        <f t="shared" ref="S218:S228" si="96">IFERROR((O218-L218)*100,"-")</f>
        <v>8.1524241995148294</v>
      </c>
      <c r="T218" s="204"/>
    </row>
    <row r="219" spans="1:20" x14ac:dyDescent="0.25">
      <c r="A219" s="229" t="s">
        <v>49</v>
      </c>
      <c r="B219" s="212">
        <v>0.76670000000000005</v>
      </c>
      <c r="C219" s="212">
        <v>0.79319999999999991</v>
      </c>
      <c r="D219" s="212">
        <v>0.7923</v>
      </c>
      <c r="E219" s="212">
        <v>0.75680000000000003</v>
      </c>
      <c r="F219" s="230">
        <f>IFERROR(E219/D219-1,"-")</f>
        <v>-4.4806260254953933E-2</v>
      </c>
      <c r="G219" s="230">
        <f t="shared" si="94"/>
        <v>-1.1346444780634402E-3</v>
      </c>
      <c r="H219" s="217">
        <f t="shared" ref="H219:H228" si="97">IFERROR((E219-D219)*100,"-")</f>
        <v>-3.5499999999999976</v>
      </c>
      <c r="I219" s="218">
        <f t="shared" si="95"/>
        <v>-8.9999999999990088E-2</v>
      </c>
      <c r="J219" s="219"/>
      <c r="K219" s="199"/>
      <c r="L219" s="212">
        <v>0.77661439051066494</v>
      </c>
      <c r="M219" s="212">
        <v>0.80803859299525338</v>
      </c>
      <c r="N219" s="212">
        <v>0.81492615902123866</v>
      </c>
      <c r="O219" s="212">
        <v>0.80078058626142623</v>
      </c>
      <c r="P219" s="230">
        <f t="shared" ref="P219:P228" si="98">IFERROR(O219/N219-1,"-")</f>
        <v>-1.7358103679972481E-2</v>
      </c>
      <c r="Q219" s="230">
        <f t="shared" ref="Q219:Q228" si="99">N219/M219-1</f>
        <v>8.5238082508587443E-3</v>
      </c>
      <c r="R219" s="217">
        <f t="shared" ref="R219:R228" si="100">IFERROR((O219-N219)*100,"-")</f>
        <v>-1.414557275981243</v>
      </c>
      <c r="S219" s="218">
        <f t="shared" si="96"/>
        <v>2.4166195750761288</v>
      </c>
      <c r="T219" s="219"/>
    </row>
    <row r="220" spans="1:20" x14ac:dyDescent="0.25">
      <c r="A220" s="97" t="s">
        <v>50</v>
      </c>
      <c r="B220" s="32">
        <v>0.63939999999999997</v>
      </c>
      <c r="C220" s="32">
        <v>0.6966</v>
      </c>
      <c r="D220" s="32">
        <v>0.70640000000000003</v>
      </c>
      <c r="E220" s="32">
        <v>0.73419999999999996</v>
      </c>
      <c r="F220" s="230">
        <f t="shared" ref="F220:F228" si="101">IFERROR(E220/D220-1,"-")</f>
        <v>3.9354473386183475E-2</v>
      </c>
      <c r="G220" s="230">
        <f t="shared" si="94"/>
        <v>1.4068331897789221E-2</v>
      </c>
      <c r="H220" s="217">
        <f t="shared" si="97"/>
        <v>2.7799999999999936</v>
      </c>
      <c r="I220" s="218">
        <f t="shared" si="95"/>
        <v>0.98000000000000309</v>
      </c>
      <c r="J220" s="219"/>
      <c r="K220" s="199"/>
      <c r="L220" s="32">
        <v>0.62608418535382115</v>
      </c>
      <c r="M220" s="32">
        <v>0.70375449470776241</v>
      </c>
      <c r="N220" s="32">
        <v>0.72458016215087573</v>
      </c>
      <c r="O220" s="32">
        <v>0.73453854529118257</v>
      </c>
      <c r="P220" s="230">
        <f t="shared" si="98"/>
        <v>1.3743659653537854E-2</v>
      </c>
      <c r="Q220" s="230">
        <f t="shared" si="99"/>
        <v>2.9592233654949895E-2</v>
      </c>
      <c r="R220" s="217">
        <f t="shared" si="100"/>
        <v>0.99583831403068368</v>
      </c>
      <c r="S220" s="218">
        <f t="shared" si="96"/>
        <v>10.845435993736141</v>
      </c>
      <c r="T220" s="219"/>
    </row>
    <row r="221" spans="1:20" x14ac:dyDescent="0.25">
      <c r="A221" s="97" t="s">
        <v>51</v>
      </c>
      <c r="B221" s="32">
        <v>0.50549999999999995</v>
      </c>
      <c r="C221" s="32">
        <v>0.502</v>
      </c>
      <c r="D221" s="32">
        <v>0.64379999999999993</v>
      </c>
      <c r="E221" s="32">
        <v>0.61340000000000006</v>
      </c>
      <c r="F221" s="230">
        <f>IFERROR(E221/D221-1,"-")</f>
        <v>-4.7219633426529795E-2</v>
      </c>
      <c r="G221" s="230">
        <f t="shared" si="94"/>
        <v>0.28247011952191214</v>
      </c>
      <c r="H221" s="217">
        <f t="shared" si="97"/>
        <v>-3.0399999999999872</v>
      </c>
      <c r="I221" s="218">
        <f t="shared" si="95"/>
        <v>14.179999999999993</v>
      </c>
      <c r="J221" s="219"/>
      <c r="K221" s="199"/>
      <c r="L221" s="230">
        <v>0.51891058313076666</v>
      </c>
      <c r="M221" s="230">
        <v>0.50828091685525689</v>
      </c>
      <c r="N221" s="230">
        <v>0.57953147781606107</v>
      </c>
      <c r="O221" s="230">
        <v>0.57886176256139477</v>
      </c>
      <c r="P221" s="230">
        <f t="shared" si="98"/>
        <v>-1.1556149757215861E-3</v>
      </c>
      <c r="Q221" s="230">
        <f t="shared" si="99"/>
        <v>0.14017949247757056</v>
      </c>
      <c r="R221" s="217">
        <f t="shared" si="100"/>
        <v>-6.6971525466630322E-2</v>
      </c>
      <c r="S221" s="218">
        <f t="shared" si="96"/>
        <v>5.9951179430628105</v>
      </c>
      <c r="T221" s="219"/>
    </row>
    <row r="222" spans="1:20" x14ac:dyDescent="0.25">
      <c r="A222" s="97" t="s">
        <v>52</v>
      </c>
      <c r="B222" s="32">
        <v>0.69769999999999999</v>
      </c>
      <c r="C222" s="32">
        <v>0.75659999999999994</v>
      </c>
      <c r="D222" s="32">
        <v>0.80830000000000002</v>
      </c>
      <c r="E222" s="32">
        <v>0.75560000000000005</v>
      </c>
      <c r="F222" s="230">
        <f t="shared" si="101"/>
        <v>-6.519856488927378E-2</v>
      </c>
      <c r="G222" s="230">
        <f t="shared" si="94"/>
        <v>6.8332011630980904E-2</v>
      </c>
      <c r="H222" s="217">
        <f t="shared" si="97"/>
        <v>-5.2699999999999969</v>
      </c>
      <c r="I222" s="218">
        <f t="shared" si="95"/>
        <v>5.1700000000000079</v>
      </c>
      <c r="J222" s="219"/>
      <c r="K222" s="199"/>
      <c r="L222" s="230">
        <v>0.63168429289481354</v>
      </c>
      <c r="M222" s="230">
        <v>0.72699057407837087</v>
      </c>
      <c r="N222" s="230">
        <v>0.78514425692677769</v>
      </c>
      <c r="O222" s="230">
        <v>0.78197866571816699</v>
      </c>
      <c r="P222" s="230">
        <f t="shared" si="98"/>
        <v>-4.0318593439140349E-3</v>
      </c>
      <c r="Q222" s="230">
        <f t="shared" si="99"/>
        <v>7.9992347799185959E-2</v>
      </c>
      <c r="R222" s="217">
        <f>IFERROR((O222-N222)*100,"-")</f>
        <v>-0.31655912086107074</v>
      </c>
      <c r="S222" s="218">
        <f t="shared" si="96"/>
        <v>15.029437282335344</v>
      </c>
      <c r="T222" s="219"/>
    </row>
    <row r="223" spans="1:20" x14ac:dyDescent="0.25">
      <c r="A223" s="97" t="s">
        <v>53</v>
      </c>
      <c r="B223" s="32">
        <v>0.74739999999999995</v>
      </c>
      <c r="C223" s="32">
        <v>0.87129999999999996</v>
      </c>
      <c r="D223" s="32">
        <v>0.86329999999999996</v>
      </c>
      <c r="E223" s="32">
        <v>0.77159999999999995</v>
      </c>
      <c r="F223" s="230">
        <f t="shared" si="101"/>
        <v>-0.10622031738677173</v>
      </c>
      <c r="G223" s="230">
        <f t="shared" si="94"/>
        <v>-9.1816825433260751E-3</v>
      </c>
      <c r="H223" s="217">
        <f t="shared" si="97"/>
        <v>-9.17</v>
      </c>
      <c r="I223" s="218">
        <f t="shared" si="95"/>
        <v>-0.80000000000000071</v>
      </c>
      <c r="J223" s="219"/>
      <c r="K223" s="199"/>
      <c r="L223" s="230">
        <v>0.79976956587976633</v>
      </c>
      <c r="M223" s="230">
        <v>0.81366313363808662</v>
      </c>
      <c r="N223" s="230">
        <v>0.8518881174213202</v>
      </c>
      <c r="O223" s="230">
        <v>0.83949418815627375</v>
      </c>
      <c r="P223" s="230">
        <f t="shared" si="98"/>
        <v>-1.4548775844606343E-2</v>
      </c>
      <c r="Q223" s="230">
        <f t="shared" si="99"/>
        <v>4.69788813121228E-2</v>
      </c>
      <c r="R223" s="217">
        <f t="shared" si="100"/>
        <v>-1.2393929265046455</v>
      </c>
      <c r="S223" s="218">
        <f t="shared" si="96"/>
        <v>3.9724622276507415</v>
      </c>
      <c r="T223" s="219"/>
    </row>
    <row r="224" spans="1:20" x14ac:dyDescent="0.25">
      <c r="A224" s="97" t="s">
        <v>54</v>
      </c>
      <c r="B224" s="230">
        <v>0.498</v>
      </c>
      <c r="C224" s="230">
        <v>0.48670000000000002</v>
      </c>
      <c r="D224" s="230">
        <v>0.57379999999999998</v>
      </c>
      <c r="E224" s="230">
        <v>0.5696</v>
      </c>
      <c r="F224" s="230">
        <f t="shared" si="101"/>
        <v>-7.319623562216715E-3</v>
      </c>
      <c r="G224" s="230">
        <f t="shared" si="94"/>
        <v>0.17896034518183668</v>
      </c>
      <c r="H224" s="217">
        <f t="shared" si="97"/>
        <v>-0.41999999999999815</v>
      </c>
      <c r="I224" s="218">
        <f t="shared" si="95"/>
        <v>8.7099999999999955</v>
      </c>
      <c r="J224" s="219"/>
      <c r="K224" s="199"/>
      <c r="L224" s="230">
        <v>0.53640054315657537</v>
      </c>
      <c r="M224" s="230">
        <v>0.55102850551985505</v>
      </c>
      <c r="N224" s="230">
        <v>0.57920398516004346</v>
      </c>
      <c r="O224" s="230">
        <v>0.61421198116283082</v>
      </c>
      <c r="P224" s="230">
        <f t="shared" si="98"/>
        <v>6.0441566183482065E-2</v>
      </c>
      <c r="Q224" s="230">
        <f t="shared" si="99"/>
        <v>5.113252646268629E-2</v>
      </c>
      <c r="R224" s="217">
        <f t="shared" si="100"/>
        <v>3.5007996002787367</v>
      </c>
      <c r="S224" s="218">
        <f t="shared" si="96"/>
        <v>7.7811438006255447</v>
      </c>
      <c r="T224" s="219"/>
    </row>
    <row r="225" spans="1:20" x14ac:dyDescent="0.25">
      <c r="A225" s="97" t="s">
        <v>55</v>
      </c>
      <c r="B225" s="230">
        <v>0.5514</v>
      </c>
      <c r="C225" s="230">
        <v>0.53320000000000001</v>
      </c>
      <c r="D225" s="230">
        <v>0.56189999999999996</v>
      </c>
      <c r="E225" s="230">
        <v>0.54</v>
      </c>
      <c r="F225" s="230">
        <f t="shared" si="101"/>
        <v>-3.8974906567004641E-2</v>
      </c>
      <c r="G225" s="230">
        <f t="shared" si="94"/>
        <v>5.382595648912214E-2</v>
      </c>
      <c r="H225" s="217">
        <f t="shared" si="97"/>
        <v>-2.189999999999992</v>
      </c>
      <c r="I225" s="218">
        <f t="shared" si="95"/>
        <v>2.8699999999999948</v>
      </c>
      <c r="J225" s="219"/>
      <c r="K225" s="199"/>
      <c r="L225" s="230">
        <v>0.56873278935009208</v>
      </c>
      <c r="M225" s="230">
        <v>0.62226451526988635</v>
      </c>
      <c r="N225" s="230">
        <v>0.60640340126462833</v>
      </c>
      <c r="O225" s="230">
        <v>0.60505418306309833</v>
      </c>
      <c r="P225" s="230">
        <f t="shared" si="98"/>
        <v>-2.2249515730226044E-3</v>
      </c>
      <c r="Q225" s="230">
        <f t="shared" si="99"/>
        <v>-2.5489343544487397E-2</v>
      </c>
      <c r="R225" s="217">
        <f t="shared" si="100"/>
        <v>-0.13492182015300003</v>
      </c>
      <c r="S225" s="218">
        <f t="shared" si="96"/>
        <v>3.6321393713006245</v>
      </c>
      <c r="T225" s="219"/>
    </row>
    <row r="226" spans="1:20" x14ac:dyDescent="0.25">
      <c r="A226" s="97" t="s">
        <v>56</v>
      </c>
      <c r="B226" s="32">
        <v>0.70709999999999995</v>
      </c>
      <c r="C226" s="32">
        <v>0.78359999999999996</v>
      </c>
      <c r="D226" s="32">
        <v>0.75800000000000001</v>
      </c>
      <c r="E226" s="32">
        <v>0.84260000000000002</v>
      </c>
      <c r="F226" s="230">
        <f t="shared" si="101"/>
        <v>0.11160949868073877</v>
      </c>
      <c r="G226" s="230">
        <f t="shared" si="94"/>
        <v>-3.2669729453802865E-2</v>
      </c>
      <c r="H226" s="217">
        <f t="shared" si="97"/>
        <v>8.4600000000000009</v>
      </c>
      <c r="I226" s="218">
        <f t="shared" si="95"/>
        <v>-2.5599999999999956</v>
      </c>
      <c r="J226" s="219"/>
      <c r="K226" s="199"/>
      <c r="L226" s="230">
        <v>0.73677340932757318</v>
      </c>
      <c r="M226" s="230">
        <v>0.80543894470342625</v>
      </c>
      <c r="N226" s="230">
        <v>0.84649287994037692</v>
      </c>
      <c r="O226" s="230">
        <v>0.84837465136064494</v>
      </c>
      <c r="P226" s="230">
        <f t="shared" si="98"/>
        <v>2.2230209666980194E-3</v>
      </c>
      <c r="Q226" s="230">
        <f t="shared" si="99"/>
        <v>5.0970884269902372E-2</v>
      </c>
      <c r="R226" s="217">
        <f t="shared" si="100"/>
        <v>0.18817714202680191</v>
      </c>
      <c r="S226" s="218">
        <f t="shared" si="96"/>
        <v>11.160124203307175</v>
      </c>
      <c r="T226" s="219"/>
    </row>
    <row r="227" spans="1:20" x14ac:dyDescent="0.25">
      <c r="A227" s="98" t="s">
        <v>57</v>
      </c>
      <c r="B227" s="231">
        <v>0.54430000000000001</v>
      </c>
      <c r="C227" s="231">
        <v>0.52170000000000005</v>
      </c>
      <c r="D227" s="231">
        <v>0.63280000000000003</v>
      </c>
      <c r="E227" s="231">
        <v>0.56859999999999999</v>
      </c>
      <c r="F227" s="231">
        <f t="shared" si="101"/>
        <v>-0.10145385587863465</v>
      </c>
      <c r="G227" s="231">
        <f t="shared" si="94"/>
        <v>0.21295763848955329</v>
      </c>
      <c r="H227" s="232">
        <f t="shared" si="97"/>
        <v>-6.4200000000000035</v>
      </c>
      <c r="I227" s="233">
        <f t="shared" si="95"/>
        <v>11.109999999999998</v>
      </c>
      <c r="J227" s="234"/>
      <c r="K227" s="199"/>
      <c r="L227" s="231">
        <v>0.58508735163711056</v>
      </c>
      <c r="M227" s="231">
        <v>0.65720481863543012</v>
      </c>
      <c r="N227" s="231">
        <v>0.86969496187650897</v>
      </c>
      <c r="O227" s="231">
        <v>0.66046193840821221</v>
      </c>
      <c r="P227" s="231">
        <f t="shared" si="98"/>
        <v>-0.24058208066060582</v>
      </c>
      <c r="Q227" s="231">
        <f t="shared" si="99"/>
        <v>0.32332407982381683</v>
      </c>
      <c r="R227" s="232">
        <f t="shared" si="100"/>
        <v>-20.923302346829676</v>
      </c>
      <c r="S227" s="233">
        <f t="shared" si="96"/>
        <v>7.5374586771101644</v>
      </c>
      <c r="T227" s="234"/>
    </row>
    <row r="228" spans="1:20" x14ac:dyDescent="0.25">
      <c r="A228" s="97" t="s">
        <v>58</v>
      </c>
      <c r="B228" s="230">
        <v>0.4904</v>
      </c>
      <c r="C228" s="230">
        <v>0.56479999999999997</v>
      </c>
      <c r="D228" s="230">
        <v>0.64069999999999994</v>
      </c>
      <c r="E228" s="230">
        <v>0.6493000000000001</v>
      </c>
      <c r="F228" s="230">
        <f t="shared" si="101"/>
        <v>1.3422818791946511E-2</v>
      </c>
      <c r="G228" s="230">
        <f t="shared" si="94"/>
        <v>0.134383852691218</v>
      </c>
      <c r="H228" s="217">
        <f t="shared" si="97"/>
        <v>0.86000000000001631</v>
      </c>
      <c r="I228" s="218">
        <f t="shared" si="95"/>
        <v>7.5899999999999963</v>
      </c>
      <c r="J228" s="219"/>
      <c r="K228" s="199"/>
      <c r="L228" s="230">
        <v>0.5020182606140241</v>
      </c>
      <c r="M228" s="230">
        <v>0.69757276683561598</v>
      </c>
      <c r="N228" s="230">
        <v>0.65969651803577634</v>
      </c>
      <c r="O228" s="230">
        <v>0.65333671896683065</v>
      </c>
      <c r="P228" s="230">
        <f t="shared" si="98"/>
        <v>-9.6404920976114195E-3</v>
      </c>
      <c r="Q228" s="230">
        <f t="shared" si="99"/>
        <v>-5.4297201095818037E-2</v>
      </c>
      <c r="R228" s="217">
        <f t="shared" si="100"/>
        <v>-0.63597990689456818</v>
      </c>
      <c r="S228" s="218">
        <f t="shared" si="96"/>
        <v>15.131845835280656</v>
      </c>
      <c r="T228" s="219"/>
    </row>
    <row r="229" spans="1:20" ht="23.25" x14ac:dyDescent="0.35">
      <c r="A229" s="235" t="s">
        <v>68</v>
      </c>
      <c r="B229" s="235"/>
      <c r="C229" s="235"/>
      <c r="D229" s="235"/>
      <c r="E229" s="235"/>
      <c r="F229" s="235"/>
      <c r="G229" s="235"/>
      <c r="H229" s="235"/>
      <c r="I229" s="235"/>
      <c r="J229" s="235"/>
      <c r="K229" s="235"/>
      <c r="L229" s="235"/>
      <c r="M229" s="235"/>
      <c r="N229" s="235"/>
      <c r="O229" s="235"/>
      <c r="P229" s="235"/>
      <c r="Q229" s="235"/>
      <c r="R229" s="235"/>
      <c r="S229" s="235"/>
      <c r="T229" s="235"/>
    </row>
    <row r="230" spans="1:20" ht="21" x14ac:dyDescent="0.35">
      <c r="A230" s="236" t="s">
        <v>69</v>
      </c>
      <c r="B230" s="236"/>
      <c r="C230" s="236"/>
      <c r="D230" s="236"/>
      <c r="E230" s="236"/>
      <c r="F230" s="236"/>
      <c r="G230" s="236"/>
      <c r="H230" s="236"/>
      <c r="I230" s="236"/>
      <c r="J230" s="236"/>
      <c r="K230" s="236"/>
      <c r="L230" s="236"/>
      <c r="M230" s="236"/>
      <c r="N230" s="236"/>
      <c r="O230" s="236"/>
      <c r="P230" s="236"/>
      <c r="Q230" s="236"/>
      <c r="R230" s="236"/>
      <c r="S230" s="236"/>
      <c r="T230" s="236"/>
    </row>
    <row r="231" spans="1:20" x14ac:dyDescent="0.25">
      <c r="A231" s="72"/>
      <c r="B231" s="11" t="s">
        <v>119</v>
      </c>
      <c r="C231" s="12"/>
      <c r="D231" s="12"/>
      <c r="E231" s="12"/>
      <c r="F231" s="12"/>
      <c r="G231" s="12"/>
      <c r="H231" s="12"/>
      <c r="I231" s="12"/>
      <c r="J231" s="13"/>
      <c r="K231" s="237"/>
      <c r="L231" s="11" t="str">
        <f>L$5</f>
        <v>acumulado septiembre</v>
      </c>
      <c r="M231" s="12"/>
      <c r="N231" s="12"/>
      <c r="O231" s="12"/>
      <c r="P231" s="12"/>
      <c r="Q231" s="12"/>
      <c r="R231" s="12"/>
      <c r="S231" s="12"/>
      <c r="T231" s="13"/>
    </row>
    <row r="232" spans="1:20" x14ac:dyDescent="0.25">
      <c r="A232" s="15"/>
      <c r="B232" s="16">
        <f>B$6</f>
        <v>2022</v>
      </c>
      <c r="C232" s="16">
        <f>C$6</f>
        <v>2023</v>
      </c>
      <c r="D232" s="16">
        <f>D$6</f>
        <v>2024</v>
      </c>
      <c r="E232" s="16">
        <f>E$6</f>
        <v>2025</v>
      </c>
      <c r="F232" s="16" t="str">
        <f>CONCATENATE("var ",RIGHT(E232,2),"/",RIGHT(C232,2))</f>
        <v>var 25/23</v>
      </c>
      <c r="G232" s="16" t="str">
        <f>CONCATENATE("var ",RIGHT(D232,2),"/",RIGHT(C232,2))</f>
        <v>var 24/23</v>
      </c>
      <c r="H232" s="16" t="str">
        <f>CONCATENATE("dif ",RIGHT(E232,2),"-",RIGHT(D232,2))</f>
        <v>dif 25-24</v>
      </c>
      <c r="I232" s="16" t="str">
        <f>CONCATENATE("dif ",RIGHT(D232,2),"-",RIGHT(C232,2))</f>
        <v>dif 24-23</v>
      </c>
      <c r="J232" s="16" t="str">
        <f>CONCATENATE("cuota ",RIGHT(E232,2))</f>
        <v>cuota 25</v>
      </c>
      <c r="K232" s="238"/>
      <c r="L232" s="16">
        <f>L$6</f>
        <v>2022</v>
      </c>
      <c r="M232" s="16">
        <f>M$6</f>
        <v>2023</v>
      </c>
      <c r="N232" s="16">
        <f>N$6</f>
        <v>2024</v>
      </c>
      <c r="O232" s="16">
        <f>O$6</f>
        <v>2025</v>
      </c>
      <c r="P232" s="16" t="str">
        <f>CONCATENATE("var ",RIGHT(O232,2),"/",RIGHT(N232,2))</f>
        <v>var 25/24</v>
      </c>
      <c r="Q232" s="16" t="str">
        <f>CONCATENATE("var ",RIGHT(N232,2),"/",RIGHT(M232,2))</f>
        <v>var 24/23</v>
      </c>
      <c r="R232" s="16" t="str">
        <f>CONCATENATE("dif ",RIGHT(O232,2),"-",RIGHT(N232,2))</f>
        <v>dif 25-24</v>
      </c>
      <c r="S232" s="16" t="str">
        <f>CONCATENATE("dif ",RIGHT(N232,2),"-",RIGHT(M232,2))</f>
        <v>dif 24-23</v>
      </c>
      <c r="T232" s="16" t="str">
        <f>CONCATENATE("cuota ",RIGHT(O232,2))</f>
        <v>cuota 25</v>
      </c>
    </row>
    <row r="233" spans="1:20" x14ac:dyDescent="0.25">
      <c r="A233" s="239" t="s">
        <v>4</v>
      </c>
      <c r="B233" s="240">
        <v>119657578.95999999</v>
      </c>
      <c r="C233" s="240">
        <v>136532114.59</v>
      </c>
      <c r="D233" s="240">
        <v>154898697.19999999</v>
      </c>
      <c r="E233" s="240">
        <v>156630760.02000001</v>
      </c>
      <c r="F233" s="241">
        <f>E233/D233-1</f>
        <v>1.1181906957962617E-2</v>
      </c>
      <c r="G233" s="241">
        <f>D233/C233-1</f>
        <v>0.13452206951568901</v>
      </c>
      <c r="H233" s="240">
        <f>E233-D233</f>
        <v>1732062.8200000226</v>
      </c>
      <c r="I233" s="240">
        <f>D233-C233</f>
        <v>18366582.609999985</v>
      </c>
      <c r="J233" s="241">
        <f t="shared" ref="J233:J244" si="102">E233/$E$233</f>
        <v>1</v>
      </c>
      <c r="K233" s="242"/>
      <c r="L233" s="240">
        <v>1085607020.7099998</v>
      </c>
      <c r="M233" s="240">
        <v>1282076798.0699999</v>
      </c>
      <c r="N233" s="240">
        <v>1472254155.6700003</v>
      </c>
      <c r="O233" s="240">
        <v>1531663528.28</v>
      </c>
      <c r="P233" s="241">
        <f>O233/N233-1</f>
        <v>4.0352660837261078E-2</v>
      </c>
      <c r="Q233" s="241">
        <f t="shared" ref="Q233:Q244" si="103">N233/M233-1</f>
        <v>0.14833538668376778</v>
      </c>
      <c r="R233" s="240">
        <f>O233-N233</f>
        <v>59409372.609999657</v>
      </c>
      <c r="S233" s="240">
        <f t="shared" ref="S233:S244" si="104">N233-M233</f>
        <v>190177357.60000038</v>
      </c>
      <c r="T233" s="241">
        <f>O233/$O$233</f>
        <v>1</v>
      </c>
    </row>
    <row r="234" spans="1:20" x14ac:dyDescent="0.25">
      <c r="A234" s="243" t="s">
        <v>5</v>
      </c>
      <c r="B234" s="244">
        <v>103089158.65000001</v>
      </c>
      <c r="C234" s="244">
        <v>117890289.15000001</v>
      </c>
      <c r="D234" s="244">
        <v>132001994.73</v>
      </c>
      <c r="E234" s="244">
        <v>131174592.51000001</v>
      </c>
      <c r="F234" s="245">
        <f t="shared" ref="F234:F244" si="105">E234/D234-1</f>
        <v>-6.2681039153414941E-3</v>
      </c>
      <c r="G234" s="245">
        <f t="shared" ref="G234:G244" si="106">D234/C234-1</f>
        <v>0.11970201856104268</v>
      </c>
      <c r="H234" s="244">
        <f t="shared" ref="H234:H244" si="107">E234-D234</f>
        <v>-827402.21999999881</v>
      </c>
      <c r="I234" s="244">
        <f t="shared" ref="I234:I244" si="108">D234-C234</f>
        <v>14111705.579999998</v>
      </c>
      <c r="J234" s="245">
        <f t="shared" si="102"/>
        <v>0.83747657543927168</v>
      </c>
      <c r="K234" s="246"/>
      <c r="L234" s="244">
        <v>929569213.13999999</v>
      </c>
      <c r="M234" s="244">
        <v>1089048484.6600001</v>
      </c>
      <c r="N234" s="244">
        <v>1253441650.5</v>
      </c>
      <c r="O234" s="244">
        <v>1281128774.1400001</v>
      </c>
      <c r="P234" s="247">
        <f t="shared" ref="P234:P244" si="109">O234/N234-1</f>
        <v>2.2088881144930461E-2</v>
      </c>
      <c r="Q234" s="247">
        <f t="shared" si="103"/>
        <v>0.15095119102187926</v>
      </c>
      <c r="R234" s="248">
        <f t="shared" ref="R234:R244" si="110">O234-N234</f>
        <v>27687123.640000105</v>
      </c>
      <c r="S234" s="248">
        <f t="shared" si="104"/>
        <v>164393165.83999991</v>
      </c>
      <c r="T234" s="247">
        <f>O234/$O$233</f>
        <v>0.83642964037843159</v>
      </c>
    </row>
    <row r="235" spans="1:20" x14ac:dyDescent="0.25">
      <c r="A235" s="249" t="s">
        <v>70</v>
      </c>
      <c r="B235" s="250">
        <v>30501292.75</v>
      </c>
      <c r="C235" s="250">
        <v>33964946.840000004</v>
      </c>
      <c r="D235" s="250">
        <v>38163182.229999997</v>
      </c>
      <c r="E235" s="250">
        <v>39094121.619999997</v>
      </c>
      <c r="F235" s="251">
        <f t="shared" si="105"/>
        <v>2.4393652090893836E-2</v>
      </c>
      <c r="G235" s="251">
        <f t="shared" si="106"/>
        <v>0.12360494511523257</v>
      </c>
      <c r="H235" s="250">
        <f t="shared" si="107"/>
        <v>930939.3900000006</v>
      </c>
      <c r="I235" s="250">
        <f t="shared" si="108"/>
        <v>4198235.3899999931</v>
      </c>
      <c r="J235" s="251">
        <f t="shared" si="102"/>
        <v>0.24959415133405541</v>
      </c>
      <c r="K235" s="252"/>
      <c r="L235" s="250">
        <v>311545917.26999998</v>
      </c>
      <c r="M235" s="250">
        <v>315306691.26999998</v>
      </c>
      <c r="N235" s="250">
        <v>361683456.99000001</v>
      </c>
      <c r="O235" s="250">
        <v>404396072.9199999</v>
      </c>
      <c r="P235" s="253">
        <f t="shared" si="109"/>
        <v>0.11809391639159439</v>
      </c>
      <c r="Q235" s="253">
        <f t="shared" si="103"/>
        <v>0.14708462269926015</v>
      </c>
      <c r="R235" s="254">
        <f t="shared" si="110"/>
        <v>42712615.929999888</v>
      </c>
      <c r="S235" s="254">
        <f t="shared" si="104"/>
        <v>46376765.720000029</v>
      </c>
      <c r="T235" s="253">
        <f t="shared" ref="T235:T244" si="111">O235/$O$233</f>
        <v>0.26402409240240993</v>
      </c>
    </row>
    <row r="236" spans="1:20" x14ac:dyDescent="0.25">
      <c r="A236" s="255" t="s">
        <v>71</v>
      </c>
      <c r="B236" s="256">
        <v>62199997.719999999</v>
      </c>
      <c r="C236" s="256">
        <v>73404974.810000002</v>
      </c>
      <c r="D236" s="256">
        <v>81794621.019999996</v>
      </c>
      <c r="E236" s="256">
        <v>79651902.980000004</v>
      </c>
      <c r="F236" s="32">
        <f t="shared" si="105"/>
        <v>-2.6196319675789725E-2</v>
      </c>
      <c r="G236" s="32">
        <f t="shared" si="106"/>
        <v>0.1142926107081379</v>
      </c>
      <c r="H236" s="256">
        <f t="shared" si="107"/>
        <v>-2142718.0399999917</v>
      </c>
      <c r="I236" s="256">
        <f t="shared" si="108"/>
        <v>8389646.2099999934</v>
      </c>
      <c r="J236" s="32">
        <f t="shared" si="102"/>
        <v>0.508532953360051</v>
      </c>
      <c r="K236" s="252"/>
      <c r="L236" s="256">
        <v>529974469.28999996</v>
      </c>
      <c r="M236" s="256">
        <v>670165804.19000006</v>
      </c>
      <c r="N236" s="256">
        <v>774656652.45999992</v>
      </c>
      <c r="O236" s="256">
        <v>756876608.52999997</v>
      </c>
      <c r="P236" s="230">
        <f t="shared" si="109"/>
        <v>-2.2952160642444097E-2</v>
      </c>
      <c r="Q236" s="230">
        <f t="shared" si="103"/>
        <v>0.15591790511647097</v>
      </c>
      <c r="R236" s="257">
        <f t="shared" si="110"/>
        <v>-17780043.929999948</v>
      </c>
      <c r="S236" s="257">
        <f t="shared" si="104"/>
        <v>104490848.26999986</v>
      </c>
      <c r="T236" s="230">
        <f t="shared" si="111"/>
        <v>0.4941533140636597</v>
      </c>
    </row>
    <row r="237" spans="1:20" x14ac:dyDescent="0.25">
      <c r="A237" s="258" t="s">
        <v>72</v>
      </c>
      <c r="B237" s="256">
        <v>9232965.4299999997</v>
      </c>
      <c r="C237" s="256">
        <v>9182537.5500000007</v>
      </c>
      <c r="D237" s="256">
        <v>10970439.34</v>
      </c>
      <c r="E237" s="256">
        <v>11064115.630000001</v>
      </c>
      <c r="F237" s="32">
        <f t="shared" si="105"/>
        <v>8.5389734263825456E-3</v>
      </c>
      <c r="G237" s="32">
        <f t="shared" si="106"/>
        <v>0.1947067224353467</v>
      </c>
      <c r="H237" s="256">
        <f t="shared" si="107"/>
        <v>93676.290000000969</v>
      </c>
      <c r="I237" s="256">
        <f t="shared" si="108"/>
        <v>1787901.7899999991</v>
      </c>
      <c r="J237" s="32">
        <f t="shared" si="102"/>
        <v>7.0638204325812096E-2</v>
      </c>
      <c r="K237" s="252"/>
      <c r="L237" s="256">
        <v>79022051.659999996</v>
      </c>
      <c r="M237" s="256">
        <v>91776038.420000002</v>
      </c>
      <c r="N237" s="256">
        <v>105438457.30000001</v>
      </c>
      <c r="O237" s="256">
        <v>107575475.63</v>
      </c>
      <c r="P237" s="230">
        <f t="shared" si="109"/>
        <v>2.0267921067164352E-2</v>
      </c>
      <c r="Q237" s="230">
        <f t="shared" si="103"/>
        <v>0.14886694953508339</v>
      </c>
      <c r="R237" s="257">
        <f t="shared" si="110"/>
        <v>2137018.3299999833</v>
      </c>
      <c r="S237" s="257">
        <f t="shared" si="104"/>
        <v>13662418.88000001</v>
      </c>
      <c r="T237" s="230">
        <f t="shared" si="111"/>
        <v>7.0234404386976021E-2</v>
      </c>
    </row>
    <row r="238" spans="1:20" x14ac:dyDescent="0.25">
      <c r="A238" s="258" t="s">
        <v>73</v>
      </c>
      <c r="B238" s="256">
        <v>746054.63</v>
      </c>
      <c r="C238" s="256">
        <v>977688.81</v>
      </c>
      <c r="D238" s="256">
        <v>700434.53</v>
      </c>
      <c r="E238" s="256">
        <v>1031555.8</v>
      </c>
      <c r="F238" s="32">
        <f t="shared" si="105"/>
        <v>0.47273693088774471</v>
      </c>
      <c r="G238" s="32">
        <f t="shared" si="106"/>
        <v>-0.28358131663591402</v>
      </c>
      <c r="H238" s="256">
        <f t="shared" si="107"/>
        <v>331121.27</v>
      </c>
      <c r="I238" s="256">
        <f t="shared" si="108"/>
        <v>-277254.28000000003</v>
      </c>
      <c r="J238" s="32">
        <f t="shared" si="102"/>
        <v>6.5859081566627259E-3</v>
      </c>
      <c r="K238" s="252"/>
      <c r="L238" s="256">
        <v>6392607.4499999993</v>
      </c>
      <c r="M238" s="256">
        <v>8747688.0300000012</v>
      </c>
      <c r="N238" s="256">
        <v>8326332.0199999996</v>
      </c>
      <c r="O238" s="256">
        <v>9407102.7799999993</v>
      </c>
      <c r="P238" s="230">
        <f t="shared" si="109"/>
        <v>0.12980154495448515</v>
      </c>
      <c r="Q238" s="230">
        <f t="shared" si="103"/>
        <v>-4.8167699688760113E-2</v>
      </c>
      <c r="R238" s="257">
        <f>O238-N238</f>
        <v>1080770.7599999998</v>
      </c>
      <c r="S238" s="257">
        <f t="shared" si="104"/>
        <v>-421356.01000000164</v>
      </c>
      <c r="T238" s="230">
        <f t="shared" si="111"/>
        <v>6.1417554223307897E-3</v>
      </c>
    </row>
    <row r="239" spans="1:20" x14ac:dyDescent="0.25">
      <c r="A239" s="259" t="s">
        <v>74</v>
      </c>
      <c r="B239" s="260">
        <v>408848.12</v>
      </c>
      <c r="C239" s="260">
        <v>360141.13</v>
      </c>
      <c r="D239" s="260">
        <v>373317.61</v>
      </c>
      <c r="E239" s="260">
        <v>332896.48</v>
      </c>
      <c r="F239" s="261">
        <f t="shared" si="105"/>
        <v>-0.10827544406490763</v>
      </c>
      <c r="G239" s="261">
        <f t="shared" si="106"/>
        <v>3.6586990216862958E-2</v>
      </c>
      <c r="H239" s="260">
        <f t="shared" si="107"/>
        <v>-40421.130000000005</v>
      </c>
      <c r="I239" s="260">
        <f t="shared" si="108"/>
        <v>13176.479999999981</v>
      </c>
      <c r="J239" s="261">
        <f t="shared" si="102"/>
        <v>2.1253582626905008E-3</v>
      </c>
      <c r="K239" s="252"/>
      <c r="L239" s="260">
        <v>2634167.46</v>
      </c>
      <c r="M239" s="260">
        <v>3052262.72</v>
      </c>
      <c r="N239" s="260">
        <v>3336751.69</v>
      </c>
      <c r="O239" s="260">
        <v>2873514.3</v>
      </c>
      <c r="P239" s="262">
        <f t="shared" si="109"/>
        <v>-0.13882884704555287</v>
      </c>
      <c r="Q239" s="262">
        <f t="shared" si="103"/>
        <v>9.3205924947378005E-2</v>
      </c>
      <c r="R239" s="263">
        <f t="shared" si="110"/>
        <v>-463237.39000000013</v>
      </c>
      <c r="S239" s="263">
        <f t="shared" si="104"/>
        <v>284488.96999999974</v>
      </c>
      <c r="T239" s="262">
        <f t="shared" si="111"/>
        <v>1.8760741161127257E-3</v>
      </c>
    </row>
    <row r="240" spans="1:20" x14ac:dyDescent="0.25">
      <c r="A240" s="243" t="s">
        <v>11</v>
      </c>
      <c r="B240" s="244">
        <v>16568420.310000001</v>
      </c>
      <c r="C240" s="244">
        <v>18641825.43</v>
      </c>
      <c r="D240" s="244">
        <v>22896702.469999999</v>
      </c>
      <c r="E240" s="244">
        <v>25456167.510000002</v>
      </c>
      <c r="F240" s="245">
        <f t="shared" si="105"/>
        <v>0.11178312874325447</v>
      </c>
      <c r="G240" s="245">
        <f t="shared" si="106"/>
        <v>0.2282435835469574</v>
      </c>
      <c r="H240" s="244">
        <f t="shared" si="107"/>
        <v>2559465.0400000028</v>
      </c>
      <c r="I240" s="244">
        <f t="shared" si="108"/>
        <v>4254877.0399999991</v>
      </c>
      <c r="J240" s="245">
        <f t="shared" si="102"/>
        <v>0.16252342456072824</v>
      </c>
      <c r="K240" s="246"/>
      <c r="L240" s="244">
        <v>156037807.55000001</v>
      </c>
      <c r="M240" s="244">
        <v>193028313.40000001</v>
      </c>
      <c r="N240" s="244">
        <v>218812505.18999997</v>
      </c>
      <c r="O240" s="244">
        <v>250534754.13</v>
      </c>
      <c r="P240" s="247">
        <f t="shared" si="109"/>
        <v>0.14497457040882944</v>
      </c>
      <c r="Q240" s="247">
        <f t="shared" si="103"/>
        <v>0.13357725266225096</v>
      </c>
      <c r="R240" s="248">
        <f t="shared" si="110"/>
        <v>31722248.940000027</v>
      </c>
      <c r="S240" s="248">
        <f t="shared" si="104"/>
        <v>25784191.789999962</v>
      </c>
      <c r="T240" s="247">
        <f>O240/$O$233</f>
        <v>0.16357035961503963</v>
      </c>
    </row>
    <row r="241" spans="1:20" x14ac:dyDescent="0.25">
      <c r="A241" s="36" t="s">
        <v>12</v>
      </c>
      <c r="B241" s="264">
        <v>1483366.05</v>
      </c>
      <c r="C241" s="264">
        <v>1646116.41</v>
      </c>
      <c r="D241" s="264">
        <v>2338454.5</v>
      </c>
      <c r="E241" s="264">
        <v>2355580.5</v>
      </c>
      <c r="F241" s="265">
        <f t="shared" si="105"/>
        <v>7.3236404642467168E-3</v>
      </c>
      <c r="G241" s="265">
        <f t="shared" si="106"/>
        <v>0.42058877840844811</v>
      </c>
      <c r="H241" s="264">
        <f t="shared" si="107"/>
        <v>17126</v>
      </c>
      <c r="I241" s="264">
        <f t="shared" si="108"/>
        <v>692338.09000000008</v>
      </c>
      <c r="J241" s="265">
        <f t="shared" si="102"/>
        <v>1.50390670370189E-2</v>
      </c>
      <c r="K241" s="252"/>
      <c r="L241" s="264">
        <v>15533115.260000002</v>
      </c>
      <c r="M241" s="264">
        <v>18104983.859999999</v>
      </c>
      <c r="N241" s="264">
        <v>19307620.900000002</v>
      </c>
      <c r="O241" s="264">
        <v>23637866.890000001</v>
      </c>
      <c r="P241" s="266">
        <f t="shared" si="109"/>
        <v>0.22427651819080396</v>
      </c>
      <c r="Q241" s="266">
        <f t="shared" si="103"/>
        <v>6.6425744938499065E-2</v>
      </c>
      <c r="R241" s="267">
        <f t="shared" si="110"/>
        <v>4330245.9899999984</v>
      </c>
      <c r="S241" s="267">
        <f t="shared" si="104"/>
        <v>1202637.0400000028</v>
      </c>
      <c r="T241" s="266">
        <f t="shared" si="111"/>
        <v>1.5432806522816684E-2</v>
      </c>
    </row>
    <row r="242" spans="1:20" x14ac:dyDescent="0.25">
      <c r="A242" s="37" t="s">
        <v>8</v>
      </c>
      <c r="B242" s="256">
        <v>10908306.74</v>
      </c>
      <c r="C242" s="256">
        <v>12520335.539999999</v>
      </c>
      <c r="D242" s="256">
        <v>14301187.49</v>
      </c>
      <c r="E242" s="256">
        <v>16472296.390000001</v>
      </c>
      <c r="F242" s="32">
        <f t="shared" si="105"/>
        <v>0.15181319044436914</v>
      </c>
      <c r="G242" s="32">
        <f t="shared" si="106"/>
        <v>0.14223675909567524</v>
      </c>
      <c r="H242" s="256">
        <f t="shared" si="107"/>
        <v>2171108.9000000004</v>
      </c>
      <c r="I242" s="256">
        <f t="shared" si="108"/>
        <v>1780851.9500000011</v>
      </c>
      <c r="J242" s="32">
        <f t="shared" si="102"/>
        <v>0.10516642061812553</v>
      </c>
      <c r="K242" s="252"/>
      <c r="L242" s="256">
        <v>100160122.31999999</v>
      </c>
      <c r="M242" s="256">
        <v>123309034.54999998</v>
      </c>
      <c r="N242" s="256">
        <v>137505563.37</v>
      </c>
      <c r="O242" s="256">
        <v>158466892.96000004</v>
      </c>
      <c r="P242" s="230">
        <f t="shared" si="109"/>
        <v>0.15243986553182065</v>
      </c>
      <c r="Q242" s="230">
        <f t="shared" si="103"/>
        <v>0.11512967295387866</v>
      </c>
      <c r="R242" s="257">
        <f t="shared" si="110"/>
        <v>20961329.590000033</v>
      </c>
      <c r="S242" s="257">
        <f t="shared" si="104"/>
        <v>14196528.820000023</v>
      </c>
      <c r="T242" s="230">
        <f t="shared" si="111"/>
        <v>0.1034606426503818</v>
      </c>
    </row>
    <row r="243" spans="1:20" x14ac:dyDescent="0.25">
      <c r="A243" s="37" t="s">
        <v>9</v>
      </c>
      <c r="B243" s="256">
        <v>2710295.64</v>
      </c>
      <c r="C243" s="256">
        <v>3311891.34</v>
      </c>
      <c r="D243" s="256">
        <v>4215573.2699999996</v>
      </c>
      <c r="E243" s="256">
        <v>4232361.55</v>
      </c>
      <c r="F243" s="32">
        <f t="shared" si="105"/>
        <v>3.9824429383006343E-3</v>
      </c>
      <c r="G243" s="32">
        <f t="shared" si="106"/>
        <v>0.27285977625099256</v>
      </c>
      <c r="H243" s="256">
        <f t="shared" si="107"/>
        <v>16788.280000000261</v>
      </c>
      <c r="I243" s="256">
        <f t="shared" si="108"/>
        <v>903681.9299999997</v>
      </c>
      <c r="J243" s="32">
        <f t="shared" si="102"/>
        <v>2.7021266764328884E-2</v>
      </c>
      <c r="K243" s="252"/>
      <c r="L243" s="256">
        <v>26011449.950000003</v>
      </c>
      <c r="M243" s="256">
        <v>35427621.730000004</v>
      </c>
      <c r="N243" s="256">
        <v>41069150.339999989</v>
      </c>
      <c r="O243" s="256">
        <v>42430071.729999997</v>
      </c>
      <c r="P243" s="230">
        <f t="shared" si="109"/>
        <v>3.3137315448050986E-2</v>
      </c>
      <c r="Q243" s="230">
        <f t="shared" si="103"/>
        <v>0.15924096325164139</v>
      </c>
      <c r="R243" s="257">
        <f t="shared" si="110"/>
        <v>1360921.390000008</v>
      </c>
      <c r="S243" s="257">
        <f t="shared" si="104"/>
        <v>5641528.6099999845</v>
      </c>
      <c r="T243" s="230">
        <f t="shared" si="111"/>
        <v>2.7701953429450237E-2</v>
      </c>
    </row>
    <row r="244" spans="1:20" x14ac:dyDescent="0.25">
      <c r="A244" s="38" t="s">
        <v>10</v>
      </c>
      <c r="B244" s="268">
        <v>1466451.88</v>
      </c>
      <c r="C244" s="268">
        <v>1163482.1499999999</v>
      </c>
      <c r="D244" s="268">
        <v>2041487.2</v>
      </c>
      <c r="E244" s="268">
        <v>2395929.0699999998</v>
      </c>
      <c r="F244" s="101">
        <f t="shared" si="105"/>
        <v>0.17361944272783081</v>
      </c>
      <c r="G244" s="101">
        <f t="shared" si="106"/>
        <v>0.75463559969527694</v>
      </c>
      <c r="H244" s="268">
        <f t="shared" si="107"/>
        <v>354441.86999999988</v>
      </c>
      <c r="I244" s="268">
        <f t="shared" si="108"/>
        <v>878005.05</v>
      </c>
      <c r="J244" s="101">
        <f t="shared" si="102"/>
        <v>1.5296670141254924E-2</v>
      </c>
      <c r="K244" s="252"/>
      <c r="L244" s="268">
        <v>14333120.02</v>
      </c>
      <c r="M244" s="268">
        <v>16186673.260000002</v>
      </c>
      <c r="N244" s="268">
        <v>20930170.57</v>
      </c>
      <c r="O244" s="268">
        <v>25999922.550000001</v>
      </c>
      <c r="P244" s="269">
        <f t="shared" si="109"/>
        <v>0.24222220086761581</v>
      </c>
      <c r="Q244" s="269">
        <f t="shared" si="103"/>
        <v>0.2930495497009864</v>
      </c>
      <c r="R244" s="270">
        <f t="shared" si="110"/>
        <v>5069751.9800000004</v>
      </c>
      <c r="S244" s="270">
        <f t="shared" si="104"/>
        <v>4743497.3099999987</v>
      </c>
      <c r="T244" s="269">
        <f t="shared" si="111"/>
        <v>1.6974957012390917E-2</v>
      </c>
    </row>
    <row r="245" spans="1:20" x14ac:dyDescent="0.25">
      <c r="A245" s="42" t="s">
        <v>13</v>
      </c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4"/>
    </row>
    <row r="246" spans="1:20" ht="21" x14ac:dyDescent="0.35">
      <c r="A246" s="236" t="s">
        <v>75</v>
      </c>
      <c r="B246" s="236"/>
      <c r="C246" s="236"/>
      <c r="D246" s="236"/>
      <c r="E246" s="236"/>
      <c r="F246" s="236"/>
      <c r="G246" s="236"/>
      <c r="H246" s="236"/>
      <c r="I246" s="236"/>
      <c r="J246" s="236"/>
      <c r="K246" s="236"/>
      <c r="L246" s="236"/>
      <c r="M246" s="236"/>
      <c r="N246" s="236"/>
      <c r="O246" s="236"/>
      <c r="P246" s="236"/>
      <c r="Q246" s="236"/>
      <c r="R246" s="236"/>
      <c r="S246" s="236"/>
      <c r="T246" s="236"/>
    </row>
    <row r="247" spans="1:20" x14ac:dyDescent="0.25">
      <c r="A247" s="72"/>
      <c r="B247" s="11" t="s">
        <v>119</v>
      </c>
      <c r="C247" s="12"/>
      <c r="D247" s="12"/>
      <c r="E247" s="12"/>
      <c r="F247" s="12"/>
      <c r="G247" s="12"/>
      <c r="H247" s="12"/>
      <c r="I247" s="12"/>
      <c r="J247" s="13"/>
      <c r="K247" s="237"/>
      <c r="L247" s="11" t="str">
        <f>L$5</f>
        <v>acumulado septiembre</v>
      </c>
      <c r="M247" s="12"/>
      <c r="N247" s="12"/>
      <c r="O247" s="12"/>
      <c r="P247" s="12"/>
      <c r="Q247" s="12"/>
      <c r="R247" s="12"/>
      <c r="S247" s="12"/>
      <c r="T247" s="13"/>
    </row>
    <row r="248" spans="1:20" x14ac:dyDescent="0.25">
      <c r="A248" s="15"/>
      <c r="B248" s="16">
        <f>B$6</f>
        <v>2022</v>
      </c>
      <c r="C248" s="16">
        <f>C$6</f>
        <v>2023</v>
      </c>
      <c r="D248" s="16">
        <f>D$6</f>
        <v>2024</v>
      </c>
      <c r="E248" s="16">
        <f>E$6</f>
        <v>2025</v>
      </c>
      <c r="F248" s="16" t="str">
        <f>CONCATENATE("var ",RIGHT(E248,2),"/",RIGHT(D248,2))</f>
        <v>var 25/24</v>
      </c>
      <c r="G248" s="16" t="str">
        <f>CONCATENATE("var ",RIGHT(D248,2),"/",RIGHT(C248,2))</f>
        <v>var 24/23</v>
      </c>
      <c r="H248" s="16" t="str">
        <f>CONCATENATE("dif ",RIGHT(E248,2),"-",RIGHT(D248,2))</f>
        <v>dif 25-24</v>
      </c>
      <c r="I248" s="16" t="str">
        <f>CONCATENATE("dif ",RIGHT(D248,2),"-",RIGHT(C248,2))</f>
        <v>dif 24-23</v>
      </c>
      <c r="J248" s="16" t="str">
        <f>CONCATENATE("cuota ",RIGHT(E248,2))</f>
        <v>cuota 25</v>
      </c>
      <c r="K248" s="238"/>
      <c r="L248" s="16">
        <f>L$6</f>
        <v>2022</v>
      </c>
      <c r="M248" s="16">
        <f>M$6</f>
        <v>2023</v>
      </c>
      <c r="N248" s="16">
        <f>N$6</f>
        <v>2024</v>
      </c>
      <c r="O248" s="16">
        <f>O$6</f>
        <v>2025</v>
      </c>
      <c r="P248" s="16" t="str">
        <f>CONCATENATE("var ",RIGHT(O248,2),"/",RIGHT(N248,2))</f>
        <v>var 25/24</v>
      </c>
      <c r="Q248" s="16" t="str">
        <f>CONCATENATE("var ",RIGHT(N248,2),"/",RIGHT(M248,2))</f>
        <v>var 24/23</v>
      </c>
      <c r="R248" s="16" t="str">
        <f>CONCATENATE("dif ",RIGHT(O248,2),"-",RIGHT(N248,2))</f>
        <v>dif 25-24</v>
      </c>
      <c r="S248" s="16" t="str">
        <f>CONCATENATE("dif ",RIGHT(N248,2),"-",RIGHT(M248,2))</f>
        <v>dif 24-23</v>
      </c>
      <c r="T248" s="16" t="str">
        <f>CONCATENATE("cuota ",RIGHT(O248,2))</f>
        <v>cuota 25</v>
      </c>
    </row>
    <row r="249" spans="1:20" x14ac:dyDescent="0.25">
      <c r="A249" s="239" t="s">
        <v>48</v>
      </c>
      <c r="B249" s="240">
        <v>119657578.95999999</v>
      </c>
      <c r="C249" s="240">
        <v>136532114.59</v>
      </c>
      <c r="D249" s="240">
        <v>154898697.19999999</v>
      </c>
      <c r="E249" s="240">
        <v>156630760.02000001</v>
      </c>
      <c r="F249" s="271">
        <f>E249/D249-1</f>
        <v>1.1181906957962617E-2</v>
      </c>
      <c r="G249" s="271">
        <f t="shared" ref="G249:G259" si="112">D249/C249-1</f>
        <v>0.13452206951568901</v>
      </c>
      <c r="H249" s="240">
        <f>E249-D249</f>
        <v>1732062.8200000226</v>
      </c>
      <c r="I249" s="240">
        <f t="shared" ref="I249:I259" si="113">D249-C249</f>
        <v>18366582.609999985</v>
      </c>
      <c r="J249" s="241">
        <f t="shared" ref="J249:J259" si="114">E249/$E$249</f>
        <v>1</v>
      </c>
      <c r="K249" s="242"/>
      <c r="L249" s="240">
        <v>1085607020.7099998</v>
      </c>
      <c r="M249" s="240">
        <v>1282076798.0699999</v>
      </c>
      <c r="N249" s="240">
        <v>1472254155.6700003</v>
      </c>
      <c r="O249" s="240">
        <v>1531663528.28</v>
      </c>
      <c r="P249" s="271">
        <f>O249/N249-1</f>
        <v>4.0352660837261078E-2</v>
      </c>
      <c r="Q249" s="271">
        <f t="shared" ref="Q249:Q259" si="115">N249/M249-1</f>
        <v>0.14833538668376778</v>
      </c>
      <c r="R249" s="240">
        <f>O249-N249</f>
        <v>59409372.609999657</v>
      </c>
      <c r="S249" s="240">
        <f t="shared" ref="S249:S259" si="116">N249-M249</f>
        <v>190177357.60000038</v>
      </c>
      <c r="T249" s="241">
        <f>O249/$O$249</f>
        <v>1</v>
      </c>
    </row>
    <row r="250" spans="1:20" x14ac:dyDescent="0.25">
      <c r="A250" s="94" t="s">
        <v>49</v>
      </c>
      <c r="B250" s="272">
        <v>54807801.740000002</v>
      </c>
      <c r="C250" s="272">
        <v>62550119.329999998</v>
      </c>
      <c r="D250" s="272">
        <v>69335684.719999999</v>
      </c>
      <c r="E250" s="272">
        <v>66059173.109999999</v>
      </c>
      <c r="F250" s="273">
        <f t="shared" ref="F250:F259" si="117">E250/D250-1</f>
        <v>-4.7255776347080447E-2</v>
      </c>
      <c r="G250" s="273">
        <f t="shared" si="112"/>
        <v>0.10848205347460538</v>
      </c>
      <c r="H250" s="272">
        <f t="shared" ref="H250:H259" si="118">E250-D250</f>
        <v>-3276511.6099999994</v>
      </c>
      <c r="I250" s="272">
        <f t="shared" si="113"/>
        <v>6785565.3900000006</v>
      </c>
      <c r="J250" s="96">
        <f t="shared" si="114"/>
        <v>0.4217509581231999</v>
      </c>
      <c r="K250" s="238"/>
      <c r="L250" s="272">
        <v>529239752.11999995</v>
      </c>
      <c r="M250" s="272">
        <v>610441225.05000007</v>
      </c>
      <c r="N250" s="272">
        <v>682827011.82000005</v>
      </c>
      <c r="O250" s="272">
        <v>677322270.67999995</v>
      </c>
      <c r="P250" s="273">
        <f t="shared" ref="P250:P259" si="119">O250/N250-1</f>
        <v>-8.0616921192496749E-3</v>
      </c>
      <c r="Q250" s="273">
        <f t="shared" si="115"/>
        <v>0.11857945335207498</v>
      </c>
      <c r="R250" s="272">
        <f t="shared" ref="R250:R259" si="120">O250-N250</f>
        <v>-5504741.1400001049</v>
      </c>
      <c r="S250" s="272">
        <f t="shared" si="116"/>
        <v>72385786.769999981</v>
      </c>
      <c r="T250" s="96">
        <f t="shared" ref="T250:T259" si="121">O250/$O$249</f>
        <v>0.44221348760625462</v>
      </c>
    </row>
    <row r="251" spans="1:20" x14ac:dyDescent="0.25">
      <c r="A251" s="97" t="s">
        <v>50</v>
      </c>
      <c r="B251" s="256">
        <v>33224281.379999999</v>
      </c>
      <c r="C251" s="256">
        <v>35088456.539999999</v>
      </c>
      <c r="D251" s="256">
        <v>40692426.149999999</v>
      </c>
      <c r="E251" s="256">
        <v>42142011.57</v>
      </c>
      <c r="F251" s="230">
        <f t="shared" si="117"/>
        <v>3.5622978454431742E-2</v>
      </c>
      <c r="G251" s="230">
        <f t="shared" si="112"/>
        <v>0.15970977816056431</v>
      </c>
      <c r="H251" s="256">
        <f t="shared" si="118"/>
        <v>1449585.4200000018</v>
      </c>
      <c r="I251" s="256">
        <f t="shared" si="113"/>
        <v>5603969.6099999994</v>
      </c>
      <c r="J251" s="32">
        <f t="shared" si="114"/>
        <v>0.26905322788843605</v>
      </c>
      <c r="K251" s="238"/>
      <c r="L251" s="256">
        <v>268240407.28</v>
      </c>
      <c r="M251" s="256">
        <v>313022583.24000001</v>
      </c>
      <c r="N251" s="256">
        <v>371808488.11999995</v>
      </c>
      <c r="O251" s="256">
        <v>396157936.72000003</v>
      </c>
      <c r="P251" s="230">
        <f t="shared" si="119"/>
        <v>6.5489221946276155E-2</v>
      </c>
      <c r="Q251" s="230">
        <f t="shared" si="115"/>
        <v>0.18780084258306617</v>
      </c>
      <c r="R251" s="256">
        <f t="shared" si="120"/>
        <v>24349448.600000083</v>
      </c>
      <c r="S251" s="256">
        <f t="shared" si="116"/>
        <v>58785904.879999936</v>
      </c>
      <c r="T251" s="32">
        <f t="shared" si="121"/>
        <v>0.25864553761678349</v>
      </c>
    </row>
    <row r="252" spans="1:20" x14ac:dyDescent="0.25">
      <c r="A252" s="97" t="s">
        <v>51</v>
      </c>
      <c r="B252" s="256">
        <v>682570.84</v>
      </c>
      <c r="C252" s="256">
        <v>625306.80000000005</v>
      </c>
      <c r="D252" s="256">
        <v>763726.75</v>
      </c>
      <c r="E252" s="256">
        <v>824654.83</v>
      </c>
      <c r="F252" s="230">
        <f t="shared" si="117"/>
        <v>7.9777328737012265E-2</v>
      </c>
      <c r="G252" s="230">
        <f t="shared" si="112"/>
        <v>0.22136325720430339</v>
      </c>
      <c r="H252" s="256">
        <f t="shared" si="118"/>
        <v>60928.079999999958</v>
      </c>
      <c r="I252" s="256">
        <f t="shared" si="113"/>
        <v>138419.94999999995</v>
      </c>
      <c r="J252" s="32">
        <f t="shared" si="114"/>
        <v>5.2649609176045669E-3</v>
      </c>
      <c r="K252" s="238"/>
      <c r="L252" s="256">
        <v>5496393.5700000003</v>
      </c>
      <c r="M252" s="256">
        <v>5867835.2400000002</v>
      </c>
      <c r="N252" s="256">
        <v>7172406.2599999998</v>
      </c>
      <c r="O252" s="256">
        <v>8102222.0099999979</v>
      </c>
      <c r="P252" s="230">
        <f>O252/N252-1</f>
        <v>0.12963790899373828</v>
      </c>
      <c r="Q252" s="230">
        <f t="shared" si="115"/>
        <v>0.22232577545923049</v>
      </c>
      <c r="R252" s="256">
        <f t="shared" si="120"/>
        <v>929815.74999999814</v>
      </c>
      <c r="S252" s="256">
        <f t="shared" si="116"/>
        <v>1304571.0199999996</v>
      </c>
      <c r="T252" s="32">
        <f t="shared" si="121"/>
        <v>5.2898184623475925E-3</v>
      </c>
    </row>
    <row r="253" spans="1:20" x14ac:dyDescent="0.25">
      <c r="A253" s="97" t="s">
        <v>52</v>
      </c>
      <c r="B253" s="256">
        <v>11547651.800000001</v>
      </c>
      <c r="C253" s="256">
        <v>14509974.98</v>
      </c>
      <c r="D253" s="256">
        <v>17443566.960000001</v>
      </c>
      <c r="E253" s="256">
        <v>19644201.199999999</v>
      </c>
      <c r="F253" s="230">
        <f t="shared" si="117"/>
        <v>0.12615735331232947</v>
      </c>
      <c r="G253" s="230">
        <f t="shared" si="112"/>
        <v>0.2021776043062482</v>
      </c>
      <c r="H253" s="256">
        <f t="shared" si="118"/>
        <v>2200634.2399999984</v>
      </c>
      <c r="I253" s="256">
        <f t="shared" si="113"/>
        <v>2933591.9800000004</v>
      </c>
      <c r="J253" s="32">
        <f t="shared" si="114"/>
        <v>0.12541726285112614</v>
      </c>
      <c r="K253" s="238"/>
      <c r="L253" s="256">
        <v>95422144.320000008</v>
      </c>
      <c r="M253" s="256">
        <v>128217417.25999999</v>
      </c>
      <c r="N253" s="256">
        <v>158145908.91000003</v>
      </c>
      <c r="O253" s="256">
        <v>173395097.75999999</v>
      </c>
      <c r="P253" s="230">
        <f t="shared" si="119"/>
        <v>9.6424807667191637E-2</v>
      </c>
      <c r="Q253" s="230">
        <f t="shared" si="115"/>
        <v>0.23341986049610464</v>
      </c>
      <c r="R253" s="256">
        <f t="shared" si="120"/>
        <v>15249188.849999964</v>
      </c>
      <c r="S253" s="256">
        <f t="shared" si="116"/>
        <v>29928491.650000036</v>
      </c>
      <c r="T253" s="32">
        <f t="shared" si="121"/>
        <v>0.11320704225079781</v>
      </c>
    </row>
    <row r="254" spans="1:20" x14ac:dyDescent="0.25">
      <c r="A254" s="97" t="s">
        <v>53</v>
      </c>
      <c r="B254" s="256">
        <v>5627386.9400000004</v>
      </c>
      <c r="C254" s="256">
        <v>6501029.0499999998</v>
      </c>
      <c r="D254" s="256">
        <v>7349095.2000000002</v>
      </c>
      <c r="E254" s="256">
        <v>7524565.1500000004</v>
      </c>
      <c r="F254" s="230">
        <f t="shared" si="117"/>
        <v>2.3876401818825332E-2</v>
      </c>
      <c r="G254" s="230">
        <f t="shared" si="112"/>
        <v>0.13045106297440712</v>
      </c>
      <c r="H254" s="256">
        <f t="shared" si="118"/>
        <v>175469.95000000019</v>
      </c>
      <c r="I254" s="256">
        <f t="shared" si="113"/>
        <v>848066.15000000037</v>
      </c>
      <c r="J254" s="32">
        <f t="shared" si="114"/>
        <v>4.8040149642632118E-2</v>
      </c>
      <c r="K254" s="238"/>
      <c r="L254" s="256">
        <v>40132076.579999998</v>
      </c>
      <c r="M254" s="256">
        <v>56631055.869999997</v>
      </c>
      <c r="N254" s="256">
        <v>67997947.560000002</v>
      </c>
      <c r="O254" s="256">
        <v>76038893.420000002</v>
      </c>
      <c r="P254" s="230">
        <f t="shared" si="119"/>
        <v>0.11825277304002202</v>
      </c>
      <c r="Q254" s="230">
        <f t="shared" si="115"/>
        <v>0.200718342884042</v>
      </c>
      <c r="R254" s="256">
        <f t="shared" si="120"/>
        <v>8040945.8599999994</v>
      </c>
      <c r="S254" s="256">
        <f t="shared" si="116"/>
        <v>11366891.690000005</v>
      </c>
      <c r="T254" s="32">
        <f>O254/$O$249</f>
        <v>4.9644645848157525E-2</v>
      </c>
    </row>
    <row r="255" spans="1:20" x14ac:dyDescent="0.25">
      <c r="A255" s="97" t="s">
        <v>54</v>
      </c>
      <c r="B255" s="256">
        <v>2019161.55</v>
      </c>
      <c r="C255" s="256">
        <v>2477918.77</v>
      </c>
      <c r="D255" s="256">
        <v>2358907.9</v>
      </c>
      <c r="E255" s="256">
        <v>2756620.81</v>
      </c>
      <c r="F255" s="230">
        <f t="shared" si="117"/>
        <v>0.16860044005957175</v>
      </c>
      <c r="G255" s="230">
        <f t="shared" si="112"/>
        <v>-4.8028559870830656E-2</v>
      </c>
      <c r="H255" s="256">
        <f t="shared" si="118"/>
        <v>397712.91000000015</v>
      </c>
      <c r="I255" s="256">
        <f t="shared" si="113"/>
        <v>-119010.87000000011</v>
      </c>
      <c r="J255" s="32">
        <f t="shared" si="114"/>
        <v>1.7599485628799923E-2</v>
      </c>
      <c r="K255" s="238"/>
      <c r="L255" s="256">
        <v>19595798.870000001</v>
      </c>
      <c r="M255" s="256">
        <v>23892952.149999999</v>
      </c>
      <c r="N255" s="256">
        <v>26020653.029999997</v>
      </c>
      <c r="O255" s="256">
        <v>27768301.069999997</v>
      </c>
      <c r="P255" s="230">
        <f t="shared" si="119"/>
        <v>6.7163880859757219E-2</v>
      </c>
      <c r="Q255" s="230">
        <f t="shared" si="115"/>
        <v>8.9051401712199052E-2</v>
      </c>
      <c r="R255" s="256">
        <f t="shared" si="120"/>
        <v>1747648.0399999991</v>
      </c>
      <c r="S255" s="256">
        <f t="shared" si="116"/>
        <v>2127700.879999999</v>
      </c>
      <c r="T255" s="32">
        <f t="shared" si="121"/>
        <v>1.8129504657712091E-2</v>
      </c>
    </row>
    <row r="256" spans="1:20" x14ac:dyDescent="0.25">
      <c r="A256" s="97" t="s">
        <v>55</v>
      </c>
      <c r="B256" s="256">
        <v>584682.71</v>
      </c>
      <c r="C256" s="256">
        <v>593567.82999999996</v>
      </c>
      <c r="D256" s="256">
        <v>648994.98</v>
      </c>
      <c r="E256" s="256">
        <v>790339.77</v>
      </c>
      <c r="F256" s="230">
        <f t="shared" si="117"/>
        <v>0.21779026703719651</v>
      </c>
      <c r="G256" s="230">
        <f t="shared" si="112"/>
        <v>9.3379639526623315E-2</v>
      </c>
      <c r="H256" s="256">
        <f t="shared" si="118"/>
        <v>141344.79000000004</v>
      </c>
      <c r="I256" s="256">
        <f t="shared" si="113"/>
        <v>55427.150000000023</v>
      </c>
      <c r="J256" s="32">
        <f t="shared" si="114"/>
        <v>5.0458784079135052E-3</v>
      </c>
      <c r="K256" s="238"/>
      <c r="L256" s="256">
        <v>5559044.9500000002</v>
      </c>
      <c r="M256" s="256">
        <v>6320545.1600000001</v>
      </c>
      <c r="N256" s="256">
        <v>7263595.959999999</v>
      </c>
      <c r="O256" s="256">
        <v>7926899.3800000008</v>
      </c>
      <c r="P256" s="230">
        <f t="shared" si="119"/>
        <v>9.1318876167225893E-2</v>
      </c>
      <c r="Q256" s="230">
        <f t="shared" si="115"/>
        <v>0.14920402847022762</v>
      </c>
      <c r="R256" s="256">
        <f t="shared" si="120"/>
        <v>663303.42000000179</v>
      </c>
      <c r="S256" s="256">
        <f t="shared" si="116"/>
        <v>943050.79999999888</v>
      </c>
      <c r="T256" s="32">
        <f>O256/$O$249</f>
        <v>5.175352963389817E-3</v>
      </c>
    </row>
    <row r="257" spans="1:20" x14ac:dyDescent="0.25">
      <c r="A257" s="97" t="s">
        <v>56</v>
      </c>
      <c r="B257" s="256">
        <v>6805555.3399999999</v>
      </c>
      <c r="C257" s="256">
        <v>7969784.6900000004</v>
      </c>
      <c r="D257" s="256">
        <v>9394902.0399999991</v>
      </c>
      <c r="E257" s="256">
        <v>8078597.21</v>
      </c>
      <c r="F257" s="230">
        <f t="shared" si="117"/>
        <v>-0.1401084145843845</v>
      </c>
      <c r="G257" s="230">
        <f t="shared" si="112"/>
        <v>0.17881503772468887</v>
      </c>
      <c r="H257" s="256">
        <f t="shared" si="118"/>
        <v>-1316304.8299999991</v>
      </c>
      <c r="I257" s="256">
        <f t="shared" si="113"/>
        <v>1425117.3499999987</v>
      </c>
      <c r="J257" s="32">
        <f t="shared" si="114"/>
        <v>5.157733518606724E-2</v>
      </c>
      <c r="K257" s="238"/>
      <c r="L257" s="256">
        <v>63716539.430000007</v>
      </c>
      <c r="M257" s="256">
        <v>77821341.640000015</v>
      </c>
      <c r="N257" s="256">
        <v>90611134.789999992</v>
      </c>
      <c r="O257" s="256">
        <v>74757556.340000004</v>
      </c>
      <c r="P257" s="230">
        <f t="shared" si="119"/>
        <v>-0.17496280657716268</v>
      </c>
      <c r="Q257" s="230">
        <f t="shared" si="115"/>
        <v>0.16434814512920259</v>
      </c>
      <c r="R257" s="256">
        <f t="shared" si="120"/>
        <v>-15853578.449999988</v>
      </c>
      <c r="S257" s="256">
        <f t="shared" si="116"/>
        <v>12789793.149999976</v>
      </c>
      <c r="T257" s="32">
        <f t="shared" si="121"/>
        <v>4.8808080208027085E-2</v>
      </c>
    </row>
    <row r="258" spans="1:20" x14ac:dyDescent="0.25">
      <c r="A258" s="97" t="s">
        <v>57</v>
      </c>
      <c r="B258" s="256">
        <v>3062020.17</v>
      </c>
      <c r="C258" s="256">
        <v>4468236.7300000004</v>
      </c>
      <c r="D258" s="256">
        <v>5073498.01</v>
      </c>
      <c r="E258" s="256">
        <v>7026115.7800000003</v>
      </c>
      <c r="F258" s="230">
        <f t="shared" si="117"/>
        <v>0.3848661744128683</v>
      </c>
      <c r="G258" s="230">
        <f t="shared" si="112"/>
        <v>0.13545864209392477</v>
      </c>
      <c r="H258" s="256">
        <f t="shared" si="118"/>
        <v>1952617.7700000005</v>
      </c>
      <c r="I258" s="256">
        <f t="shared" si="113"/>
        <v>605261.27999999933</v>
      </c>
      <c r="J258" s="32">
        <f t="shared" si="114"/>
        <v>4.485782855872527E-2</v>
      </c>
      <c r="K258" s="238"/>
      <c r="L258" s="256">
        <v>43858486.32</v>
      </c>
      <c r="M258" s="256">
        <v>42685134.179999992</v>
      </c>
      <c r="N258" s="256">
        <v>41549701.189999998</v>
      </c>
      <c r="O258" s="256">
        <v>71476975.430000007</v>
      </c>
      <c r="P258" s="230">
        <f t="shared" si="119"/>
        <v>0.72027652143988896</v>
      </c>
      <c r="Q258" s="230">
        <f t="shared" si="115"/>
        <v>-2.6600197277393045E-2</v>
      </c>
      <c r="R258" s="256">
        <f t="shared" si="120"/>
        <v>29927274.24000001</v>
      </c>
      <c r="S258" s="256">
        <f t="shared" si="116"/>
        <v>-1135432.9899999946</v>
      </c>
      <c r="T258" s="32">
        <f>O258/$O$249</f>
        <v>4.6666238446159213E-2</v>
      </c>
    </row>
    <row r="259" spans="1:20" x14ac:dyDescent="0.25">
      <c r="A259" s="99" t="s">
        <v>58</v>
      </c>
      <c r="B259" s="268">
        <v>1296466.51</v>
      </c>
      <c r="C259" s="268">
        <v>1747719.86</v>
      </c>
      <c r="D259" s="268">
        <v>1837894.48</v>
      </c>
      <c r="E259" s="268">
        <v>1784480.58</v>
      </c>
      <c r="F259" s="269">
        <f t="shared" si="117"/>
        <v>-2.9062549880447874E-2</v>
      </c>
      <c r="G259" s="269">
        <f t="shared" si="112"/>
        <v>5.1595580083412251E-2</v>
      </c>
      <c r="H259" s="268">
        <f t="shared" si="118"/>
        <v>-53413.899999999907</v>
      </c>
      <c r="I259" s="268">
        <f t="shared" si="113"/>
        <v>90174.619999999879</v>
      </c>
      <c r="J259" s="101">
        <f t="shared" si="114"/>
        <v>1.1392912731650806E-2</v>
      </c>
      <c r="K259" s="238"/>
      <c r="L259" s="268">
        <v>14346377.299999997</v>
      </c>
      <c r="M259" s="268">
        <v>17176708.299999997</v>
      </c>
      <c r="N259" s="268">
        <v>18857308.010000002</v>
      </c>
      <c r="O259" s="268">
        <v>18717375.450000003</v>
      </c>
      <c r="P259" s="269">
        <f t="shared" si="119"/>
        <v>-7.4206010701948211E-3</v>
      </c>
      <c r="Q259" s="269">
        <f t="shared" si="115"/>
        <v>9.7841779731452139E-2</v>
      </c>
      <c r="R259" s="268">
        <f t="shared" si="120"/>
        <v>-139932.55999999866</v>
      </c>
      <c r="S259" s="268">
        <f t="shared" si="116"/>
        <v>1680599.7100000046</v>
      </c>
      <c r="T259" s="101">
        <f t="shared" si="121"/>
        <v>1.2220291927313113E-2</v>
      </c>
    </row>
    <row r="260" spans="1:20" ht="21" x14ac:dyDescent="0.35">
      <c r="A260" s="236" t="s">
        <v>76</v>
      </c>
      <c r="B260" s="236"/>
      <c r="C260" s="236"/>
      <c r="D260" s="236"/>
      <c r="E260" s="236"/>
      <c r="F260" s="236"/>
      <c r="G260" s="236"/>
      <c r="H260" s="236"/>
      <c r="I260" s="236"/>
      <c r="J260" s="236"/>
      <c r="K260" s="236"/>
      <c r="L260" s="236"/>
      <c r="M260" s="236"/>
      <c r="N260" s="236"/>
      <c r="O260" s="236"/>
      <c r="P260" s="236"/>
      <c r="Q260" s="236"/>
      <c r="R260" s="236"/>
      <c r="S260" s="236"/>
      <c r="T260" s="236"/>
    </row>
    <row r="261" spans="1:20" x14ac:dyDescent="0.25">
      <c r="A261" s="72"/>
      <c r="B261" s="11" t="s">
        <v>119</v>
      </c>
      <c r="C261" s="12"/>
      <c r="D261" s="12"/>
      <c r="E261" s="12"/>
      <c r="F261" s="12"/>
      <c r="G261" s="12"/>
      <c r="H261" s="12"/>
      <c r="I261" s="12"/>
      <c r="J261" s="13"/>
      <c r="K261" s="237"/>
      <c r="L261" s="11" t="str">
        <f>L$5</f>
        <v>acumulado septiembre</v>
      </c>
      <c r="M261" s="12"/>
      <c r="N261" s="12"/>
      <c r="O261" s="12"/>
      <c r="P261" s="12"/>
      <c r="Q261" s="12"/>
      <c r="R261" s="12"/>
      <c r="S261" s="12"/>
      <c r="T261" s="13"/>
    </row>
    <row r="262" spans="1:20" x14ac:dyDescent="0.25">
      <c r="A262" s="15"/>
      <c r="B262" s="16">
        <f>B$6</f>
        <v>2022</v>
      </c>
      <c r="C262" s="16">
        <f>C$6</f>
        <v>2023</v>
      </c>
      <c r="D262" s="16">
        <f>D$6</f>
        <v>2024</v>
      </c>
      <c r="E262" s="16">
        <f>E$6</f>
        <v>2025</v>
      </c>
      <c r="F262" s="16" t="str">
        <f>CONCATENATE("var ",RIGHT(E262,2),"/",RIGHT(D262,2))</f>
        <v>var 25/24</v>
      </c>
      <c r="G262" s="16" t="str">
        <f>CONCATENATE("var ",RIGHT(D262,2),"/",RIGHT(C262,2))</f>
        <v>var 24/23</v>
      </c>
      <c r="H262" s="16" t="str">
        <f>CONCATENATE("dif ",RIGHT(E262,2),"-",RIGHT(D262,2))</f>
        <v>dif 25-24</v>
      </c>
      <c r="I262" s="107" t="str">
        <f>CONCATENATE("dif ",RIGHT(D262,2),"-",RIGHT(C262,2))</f>
        <v>dif 24-23</v>
      </c>
      <c r="J262" s="108"/>
      <c r="K262" s="238"/>
      <c r="L262" s="16">
        <f>L$6</f>
        <v>2022</v>
      </c>
      <c r="M262" s="16">
        <f>M$6</f>
        <v>2023</v>
      </c>
      <c r="N262" s="16">
        <f>N$6</f>
        <v>2024</v>
      </c>
      <c r="O262" s="16">
        <f>O$6</f>
        <v>2025</v>
      </c>
      <c r="P262" s="16" t="str">
        <f>CONCATENATE("var ",RIGHT(O262,2),"/",RIGHT(N262,2))</f>
        <v>var 25/24</v>
      </c>
      <c r="Q262" s="16" t="str">
        <f>CONCATENATE("var ",RIGHT(N262,2),"/",RIGHT(M262,2))</f>
        <v>var 24/23</v>
      </c>
      <c r="R262" s="16" t="str">
        <f>CONCATENATE("dif ",RIGHT(O262,2),"-",RIGHT(N262,2))</f>
        <v>dif 25-24</v>
      </c>
      <c r="S262" s="107" t="str">
        <f>CONCATENATE("dif ",RIGHT(N262,2),"-",RIGHT(M262,2))</f>
        <v>dif 24-23</v>
      </c>
      <c r="T262" s="108"/>
    </row>
    <row r="263" spans="1:20" x14ac:dyDescent="0.25">
      <c r="A263" s="239" t="s">
        <v>4</v>
      </c>
      <c r="B263" s="274">
        <v>95.91</v>
      </c>
      <c r="C263" s="274">
        <v>103.2</v>
      </c>
      <c r="D263" s="274">
        <v>114.99</v>
      </c>
      <c r="E263" s="274">
        <v>119.26</v>
      </c>
      <c r="F263" s="275">
        <f>E263/D263-1</f>
        <v>3.7133663796852012E-2</v>
      </c>
      <c r="G263" s="275">
        <f t="shared" ref="G263:G274" si="122">D263/C263-1</f>
        <v>0.11424418604651154</v>
      </c>
      <c r="H263" s="276">
        <f>E263-D263</f>
        <v>4.2700000000000102</v>
      </c>
      <c r="I263" s="277">
        <f t="shared" ref="I263:I274" si="123">D263-C263</f>
        <v>11.789999999999992</v>
      </c>
      <c r="J263" s="278"/>
      <c r="K263" s="279"/>
      <c r="L263" s="274">
        <v>103.29823765091633</v>
      </c>
      <c r="M263" s="274">
        <v>109.9946319260003</v>
      </c>
      <c r="N263" s="274">
        <v>121.66499039316359</v>
      </c>
      <c r="O263" s="274">
        <v>129.36465836400424</v>
      </c>
      <c r="P263" s="275">
        <f>O263/N263-1</f>
        <v>6.3285814152115316E-2</v>
      </c>
      <c r="Q263" s="275">
        <f t="shared" ref="Q263:Q274" si="124">N263/M263-1</f>
        <v>0.1060993456027437</v>
      </c>
      <c r="R263" s="276">
        <f>O263-N263</f>
        <v>7.6996679708406504</v>
      </c>
      <c r="S263" s="280">
        <f>N263-M263</f>
        <v>11.670358467163297</v>
      </c>
      <c r="T263" s="281"/>
    </row>
    <row r="264" spans="1:20" x14ac:dyDescent="0.25">
      <c r="A264" s="243" t="s">
        <v>5</v>
      </c>
      <c r="B264" s="282">
        <v>103.47</v>
      </c>
      <c r="C264" s="282">
        <v>112.32</v>
      </c>
      <c r="D264" s="282">
        <v>124.74</v>
      </c>
      <c r="E264" s="282">
        <v>128.68</v>
      </c>
      <c r="F264" s="283">
        <f t="shared" ref="F264:F274" si="125">E264/D264-1</f>
        <v>3.1585698252365013E-2</v>
      </c>
      <c r="G264" s="283">
        <f t="shared" si="122"/>
        <v>0.11057692307692313</v>
      </c>
      <c r="H264" s="284">
        <f t="shared" ref="H264:H274" si="126">E264-D264</f>
        <v>3.9400000000000119</v>
      </c>
      <c r="I264" s="285">
        <f t="shared" si="123"/>
        <v>12.420000000000002</v>
      </c>
      <c r="J264" s="286"/>
      <c r="K264" s="287"/>
      <c r="L264" s="282">
        <v>111.41389630998837</v>
      </c>
      <c r="M264" s="282">
        <v>119.02364079168046</v>
      </c>
      <c r="N264" s="282">
        <v>132.07866455989679</v>
      </c>
      <c r="O264" s="282">
        <v>139.32995273535747</v>
      </c>
      <c r="P264" s="283">
        <f t="shared" ref="P264:P274" si="127">O264/N264-1</f>
        <v>5.4901283258904199E-2</v>
      </c>
      <c r="Q264" s="283">
        <f t="shared" si="124"/>
        <v>0.10968429197243013</v>
      </c>
      <c r="R264" s="284">
        <f t="shared" ref="R264:R274" si="128">O264-N264</f>
        <v>7.2512881754606724</v>
      </c>
      <c r="S264" s="288">
        <f t="shared" ref="S264:S274" si="129">N264-M264</f>
        <v>13.05502376821633</v>
      </c>
      <c r="T264" s="289"/>
    </row>
    <row r="265" spans="1:20" x14ac:dyDescent="0.25">
      <c r="A265" s="249" t="s">
        <v>70</v>
      </c>
      <c r="B265" s="290">
        <v>167.9</v>
      </c>
      <c r="C265" s="290">
        <v>185.36</v>
      </c>
      <c r="D265" s="290">
        <v>205.97</v>
      </c>
      <c r="E265" s="290">
        <v>212.42</v>
      </c>
      <c r="F265" s="291">
        <f t="shared" si="125"/>
        <v>3.1315240083507279E-2</v>
      </c>
      <c r="G265" s="291">
        <f t="shared" si="122"/>
        <v>0.11118903754855403</v>
      </c>
      <c r="H265" s="292">
        <f t="shared" si="126"/>
        <v>6.4499999999999886</v>
      </c>
      <c r="I265" s="293">
        <f t="shared" si="123"/>
        <v>20.609999999999985</v>
      </c>
      <c r="J265" s="294"/>
      <c r="K265" s="238"/>
      <c r="L265" s="290">
        <v>197.9800981196648</v>
      </c>
      <c r="M265" s="290">
        <v>207.27518940196634</v>
      </c>
      <c r="N265" s="290">
        <v>220.93720481355098</v>
      </c>
      <c r="O265" s="290">
        <v>238.78308743001429</v>
      </c>
      <c r="P265" s="291">
        <f t="shared" si="127"/>
        <v>8.0773551161396506E-2</v>
      </c>
      <c r="Q265" s="291">
        <f t="shared" si="124"/>
        <v>6.5912449295077113E-2</v>
      </c>
      <c r="R265" s="292">
        <f>O265-N265</f>
        <v>17.845882616463314</v>
      </c>
      <c r="S265" s="295">
        <f t="shared" si="129"/>
        <v>13.662015411584633</v>
      </c>
      <c r="T265" s="296"/>
    </row>
    <row r="266" spans="1:20" x14ac:dyDescent="0.25">
      <c r="A266" s="255" t="s">
        <v>71</v>
      </c>
      <c r="B266" s="297">
        <v>95.48</v>
      </c>
      <c r="C266" s="297">
        <v>104.14</v>
      </c>
      <c r="D266" s="297">
        <v>115.29</v>
      </c>
      <c r="E266" s="297">
        <v>117.86</v>
      </c>
      <c r="F266" s="298">
        <f t="shared" si="125"/>
        <v>2.2291612455546783E-2</v>
      </c>
      <c r="G266" s="298">
        <f t="shared" si="122"/>
        <v>0.10706740925676983</v>
      </c>
      <c r="H266" s="299">
        <f t="shared" si="126"/>
        <v>2.5699999999999932</v>
      </c>
      <c r="I266" s="300">
        <f t="shared" si="123"/>
        <v>11.150000000000006</v>
      </c>
      <c r="J266" s="301"/>
      <c r="K266" s="238"/>
      <c r="L266" s="297">
        <v>98.308960037870975</v>
      </c>
      <c r="M266" s="297">
        <v>108.97363481340609</v>
      </c>
      <c r="N266" s="297">
        <v>121.79694518175573</v>
      </c>
      <c r="O266" s="297">
        <v>124.96472496077764</v>
      </c>
      <c r="P266" s="298">
        <f t="shared" si="127"/>
        <v>2.6008696476703008E-2</v>
      </c>
      <c r="Q266" s="298">
        <f t="shared" si="124"/>
        <v>0.11767351240790314</v>
      </c>
      <c r="R266" s="299">
        <f t="shared" si="128"/>
        <v>3.1677797790219131</v>
      </c>
      <c r="S266" s="302">
        <f t="shared" si="129"/>
        <v>12.823310368349638</v>
      </c>
      <c r="T266" s="303"/>
    </row>
    <row r="267" spans="1:20" x14ac:dyDescent="0.25">
      <c r="A267" s="258" t="s">
        <v>72</v>
      </c>
      <c r="B267" s="297">
        <v>65.569999999999993</v>
      </c>
      <c r="C267" s="297">
        <v>65.39</v>
      </c>
      <c r="D267" s="297">
        <v>78.36</v>
      </c>
      <c r="E267" s="297">
        <v>81.19</v>
      </c>
      <c r="F267" s="304">
        <f t="shared" si="125"/>
        <v>3.6115364982133746E-2</v>
      </c>
      <c r="G267" s="304">
        <f t="shared" si="122"/>
        <v>0.19834837131059802</v>
      </c>
      <c r="H267" s="305">
        <f t="shared" si="126"/>
        <v>2.8299999999999983</v>
      </c>
      <c r="I267" s="306">
        <f t="shared" si="123"/>
        <v>12.969999999999999</v>
      </c>
      <c r="J267" s="307"/>
      <c r="K267" s="238"/>
      <c r="L267" s="297">
        <v>65.41435124499418</v>
      </c>
      <c r="M267" s="297">
        <v>72.191049689064826</v>
      </c>
      <c r="N267" s="297">
        <v>82.371898119052659</v>
      </c>
      <c r="O267" s="297">
        <v>87.491606789420473</v>
      </c>
      <c r="P267" s="304">
        <f t="shared" si="127"/>
        <v>6.2153583774022803E-2</v>
      </c>
      <c r="Q267" s="304">
        <f t="shared" si="124"/>
        <v>0.14102646344440095</v>
      </c>
      <c r="R267" s="305">
        <f t="shared" si="128"/>
        <v>5.1197086703678139</v>
      </c>
      <c r="S267" s="308">
        <f t="shared" si="129"/>
        <v>10.180848429987833</v>
      </c>
      <c r="T267" s="309"/>
    </row>
    <row r="268" spans="1:20" x14ac:dyDescent="0.25">
      <c r="A268" s="258" t="s">
        <v>73</v>
      </c>
      <c r="B268" s="297">
        <v>47.59</v>
      </c>
      <c r="C268" s="297">
        <v>65.2</v>
      </c>
      <c r="D268" s="297">
        <v>44.23</v>
      </c>
      <c r="E268" s="297">
        <v>64.56</v>
      </c>
      <c r="F268" s="304">
        <f t="shared" si="125"/>
        <v>0.45964277639611129</v>
      </c>
      <c r="G268" s="304">
        <f t="shared" si="122"/>
        <v>-0.32162576687116573</v>
      </c>
      <c r="H268" s="305">
        <f t="shared" si="126"/>
        <v>20.330000000000005</v>
      </c>
      <c r="I268" s="306">
        <f t="shared" si="123"/>
        <v>-20.970000000000006</v>
      </c>
      <c r="J268" s="307"/>
      <c r="K268" s="238"/>
      <c r="L268" s="297">
        <v>54.170271654217771</v>
      </c>
      <c r="M268" s="297">
        <v>59.680590436128313</v>
      </c>
      <c r="N268" s="297">
        <v>56.945031849022037</v>
      </c>
      <c r="O268" s="297">
        <v>63.424580629278687</v>
      </c>
      <c r="P268" s="304">
        <f t="shared" si="127"/>
        <v>0.11378602434424545</v>
      </c>
      <c r="Q268" s="304">
        <f t="shared" si="124"/>
        <v>-4.583665421396832E-2</v>
      </c>
      <c r="R268" s="305">
        <f t="shared" si="128"/>
        <v>6.4795487802566498</v>
      </c>
      <c r="S268" s="308">
        <f t="shared" si="129"/>
        <v>-2.7355585871062758</v>
      </c>
      <c r="T268" s="309"/>
    </row>
    <row r="269" spans="1:20" x14ac:dyDescent="0.25">
      <c r="A269" s="259" t="s">
        <v>74</v>
      </c>
      <c r="B269" s="310">
        <v>61.23</v>
      </c>
      <c r="C269" s="310">
        <v>58.98</v>
      </c>
      <c r="D269" s="310">
        <v>49.1</v>
      </c>
      <c r="E269" s="310">
        <v>45.64</v>
      </c>
      <c r="F269" s="311">
        <f t="shared" si="125"/>
        <v>-7.0468431771894102E-2</v>
      </c>
      <c r="G269" s="311">
        <f t="shared" si="122"/>
        <v>-0.16751441166497116</v>
      </c>
      <c r="H269" s="312">
        <f t="shared" si="126"/>
        <v>-3.4600000000000009</v>
      </c>
      <c r="I269" s="313">
        <f t="shared" si="123"/>
        <v>-9.8799999999999955</v>
      </c>
      <c r="J269" s="314"/>
      <c r="K269" s="238"/>
      <c r="L269" s="310">
        <v>49.891262439764859</v>
      </c>
      <c r="M269" s="310">
        <v>50.052382059437392</v>
      </c>
      <c r="N269" s="310">
        <v>50.130843622183107</v>
      </c>
      <c r="O269" s="310">
        <v>42.995262598383732</v>
      </c>
      <c r="P269" s="311">
        <f t="shared" si="127"/>
        <v>-0.14233913711042856</v>
      </c>
      <c r="Q269" s="311">
        <f t="shared" si="124"/>
        <v>1.5675889841275659E-3</v>
      </c>
      <c r="R269" s="312">
        <f t="shared" si="128"/>
        <v>-7.1355810237993751</v>
      </c>
      <c r="S269" s="315">
        <f t="shared" si="129"/>
        <v>7.8461562745715696E-2</v>
      </c>
      <c r="T269" s="316"/>
    </row>
    <row r="270" spans="1:20" x14ac:dyDescent="0.25">
      <c r="A270" s="243" t="s">
        <v>11</v>
      </c>
      <c r="B270" s="282">
        <v>65.930000000000007</v>
      </c>
      <c r="C270" s="282">
        <v>68.180000000000007</v>
      </c>
      <c r="D270" s="282">
        <v>79.27</v>
      </c>
      <c r="E270" s="282">
        <v>86.6</v>
      </c>
      <c r="F270" s="283">
        <f t="shared" si="125"/>
        <v>9.2468777595559493E-2</v>
      </c>
      <c r="G270" s="283">
        <f t="shared" si="122"/>
        <v>0.16265767087122307</v>
      </c>
      <c r="H270" s="284">
        <f t="shared" si="126"/>
        <v>7.3299999999999983</v>
      </c>
      <c r="I270" s="285">
        <f t="shared" si="123"/>
        <v>11.089999999999989</v>
      </c>
      <c r="J270" s="286"/>
      <c r="K270" s="287"/>
      <c r="L270" s="282">
        <v>72.040389540365823</v>
      </c>
      <c r="M270" s="282">
        <v>77.026085900813968</v>
      </c>
      <c r="N270" s="282">
        <v>83.812926507839137</v>
      </c>
      <c r="O270" s="282">
        <v>94.722272227497413</v>
      </c>
      <c r="P270" s="283">
        <f t="shared" si="127"/>
        <v>0.13016304494078135</v>
      </c>
      <c r="Q270" s="283">
        <f t="shared" si="124"/>
        <v>8.8110937063121009E-2</v>
      </c>
      <c r="R270" s="284">
        <f t="shared" si="128"/>
        <v>10.909345719658276</v>
      </c>
      <c r="S270" s="288">
        <f t="shared" si="129"/>
        <v>6.7868406070251694</v>
      </c>
      <c r="T270" s="289"/>
    </row>
    <row r="271" spans="1:20" x14ac:dyDescent="0.25">
      <c r="A271" s="36" t="s">
        <v>12</v>
      </c>
      <c r="B271" s="317">
        <v>98.35</v>
      </c>
      <c r="C271" s="317">
        <v>112.2</v>
      </c>
      <c r="D271" s="317">
        <v>127.19</v>
      </c>
      <c r="E271" s="317">
        <v>129.72999999999999</v>
      </c>
      <c r="F271" s="318">
        <f t="shared" si="125"/>
        <v>1.997012343737703E-2</v>
      </c>
      <c r="G271" s="318">
        <f t="shared" si="122"/>
        <v>0.13360071301247767</v>
      </c>
      <c r="H271" s="319">
        <f t="shared" si="126"/>
        <v>2.539999999999992</v>
      </c>
      <c r="I271" s="320">
        <f t="shared" si="123"/>
        <v>14.989999999999995</v>
      </c>
      <c r="J271" s="321"/>
      <c r="K271" s="238"/>
      <c r="L271" s="317">
        <v>117.7365742862906</v>
      </c>
      <c r="M271" s="317">
        <v>133.49720024947808</v>
      </c>
      <c r="N271" s="317">
        <v>141.42143910017964</v>
      </c>
      <c r="O271" s="317">
        <v>147.28104420331505</v>
      </c>
      <c r="P271" s="318">
        <f t="shared" si="127"/>
        <v>4.143364075785283E-2</v>
      </c>
      <c r="Q271" s="318">
        <f t="shared" si="124"/>
        <v>5.9358839255750917E-2</v>
      </c>
      <c r="R271" s="319">
        <f t="shared" si="128"/>
        <v>5.8596051031354079</v>
      </c>
      <c r="S271" s="322">
        <f t="shared" si="129"/>
        <v>7.9242388507015562</v>
      </c>
      <c r="T271" s="323"/>
    </row>
    <row r="272" spans="1:20" x14ac:dyDescent="0.25">
      <c r="A272" s="37" t="s">
        <v>8</v>
      </c>
      <c r="B272" s="297">
        <v>68.69</v>
      </c>
      <c r="C272" s="297">
        <v>72.88</v>
      </c>
      <c r="D272" s="297">
        <v>79.650000000000006</v>
      </c>
      <c r="E272" s="297">
        <v>89.83</v>
      </c>
      <c r="F272" s="324">
        <f t="shared" si="125"/>
        <v>0.12780916509730056</v>
      </c>
      <c r="G272" s="324">
        <f t="shared" si="122"/>
        <v>9.2892425905598319E-2</v>
      </c>
      <c r="H272" s="325">
        <f t="shared" si="126"/>
        <v>10.179999999999993</v>
      </c>
      <c r="I272" s="326">
        <f t="shared" si="123"/>
        <v>6.7700000000000102</v>
      </c>
      <c r="J272" s="327"/>
      <c r="K272" s="238"/>
      <c r="L272" s="297">
        <v>74.144890650657231</v>
      </c>
      <c r="M272" s="297">
        <v>79.401490745461402</v>
      </c>
      <c r="N272" s="297">
        <v>84.184982083790629</v>
      </c>
      <c r="O272" s="297">
        <v>95.370614086741767</v>
      </c>
      <c r="P272" s="324">
        <f t="shared" si="127"/>
        <v>0.13286968442682445</v>
      </c>
      <c r="Q272" s="324">
        <f t="shared" si="124"/>
        <v>6.0244351754852321E-2</v>
      </c>
      <c r="R272" s="325">
        <f t="shared" si="128"/>
        <v>11.185632002951138</v>
      </c>
      <c r="S272" s="328">
        <f t="shared" si="129"/>
        <v>4.7834913383292275</v>
      </c>
      <c r="T272" s="329"/>
    </row>
    <row r="273" spans="1:20" x14ac:dyDescent="0.25">
      <c r="A273" s="37" t="s">
        <v>9</v>
      </c>
      <c r="B273" s="297">
        <v>49</v>
      </c>
      <c r="C273" s="297">
        <v>52.86</v>
      </c>
      <c r="D273" s="297">
        <v>65.92</v>
      </c>
      <c r="E273" s="297">
        <v>65.12</v>
      </c>
      <c r="F273" s="324">
        <f t="shared" si="125"/>
        <v>-1.2135922330097082E-2</v>
      </c>
      <c r="G273" s="324">
        <f t="shared" si="122"/>
        <v>0.24706772606886118</v>
      </c>
      <c r="H273" s="325">
        <f t="shared" si="126"/>
        <v>-0.79999999999999716</v>
      </c>
      <c r="I273" s="326">
        <f t="shared" si="123"/>
        <v>13.060000000000002</v>
      </c>
      <c r="J273" s="327"/>
      <c r="K273" s="238"/>
      <c r="L273" s="297">
        <v>52.74088423333513</v>
      </c>
      <c r="M273" s="297">
        <v>60.211931722931681</v>
      </c>
      <c r="N273" s="297">
        <v>69.254521642702983</v>
      </c>
      <c r="O273" s="297">
        <v>74.425914861291787</v>
      </c>
      <c r="P273" s="324">
        <f t="shared" si="127"/>
        <v>7.4672282703344361E-2</v>
      </c>
      <c r="Q273" s="324">
        <f t="shared" si="124"/>
        <v>0.15017936912207452</v>
      </c>
      <c r="R273" s="325">
        <f t="shared" si="128"/>
        <v>5.1713932185888041</v>
      </c>
      <c r="S273" s="328">
        <f t="shared" si="129"/>
        <v>9.0425899197713022</v>
      </c>
      <c r="T273" s="329"/>
    </row>
    <row r="274" spans="1:20" x14ac:dyDescent="0.25">
      <c r="A274" s="38" t="s">
        <v>10</v>
      </c>
      <c r="B274" s="330">
        <v>66.319999999999993</v>
      </c>
      <c r="C274" s="330">
        <v>47.85</v>
      </c>
      <c r="D274" s="330">
        <v>75.7</v>
      </c>
      <c r="E274" s="330">
        <v>87.34</v>
      </c>
      <c r="F274" s="331">
        <f t="shared" si="125"/>
        <v>0.15376486129458389</v>
      </c>
      <c r="G274" s="331">
        <f t="shared" si="122"/>
        <v>0.58202716823406475</v>
      </c>
      <c r="H274" s="332">
        <f t="shared" si="126"/>
        <v>11.64</v>
      </c>
      <c r="I274" s="333">
        <f t="shared" si="123"/>
        <v>27.85</v>
      </c>
      <c r="J274" s="334"/>
      <c r="K274" s="238"/>
      <c r="L274" s="330">
        <v>75.441644733788408</v>
      </c>
      <c r="M274" s="330">
        <v>70.673962647562746</v>
      </c>
      <c r="N274" s="330">
        <v>84.45610950174283</v>
      </c>
      <c r="O274" s="330">
        <v>102.86292065020965</v>
      </c>
      <c r="P274" s="331">
        <f t="shared" si="127"/>
        <v>0.21794528847065786</v>
      </c>
      <c r="Q274" s="331">
        <f t="shared" si="124"/>
        <v>0.19501024617664298</v>
      </c>
      <c r="R274" s="332">
        <f t="shared" si="128"/>
        <v>18.406811148466815</v>
      </c>
      <c r="S274" s="335">
        <f t="shared" si="129"/>
        <v>13.782146854180084</v>
      </c>
      <c r="T274" s="336"/>
    </row>
    <row r="275" spans="1:20" x14ac:dyDescent="0.25">
      <c r="A275" s="42" t="s">
        <v>13</v>
      </c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4"/>
    </row>
    <row r="276" spans="1:20" ht="21" x14ac:dyDescent="0.35">
      <c r="A276" s="236" t="s">
        <v>77</v>
      </c>
      <c r="B276" s="236"/>
      <c r="C276" s="236"/>
      <c r="D276" s="236"/>
      <c r="E276" s="236"/>
      <c r="F276" s="236"/>
      <c r="G276" s="236"/>
      <c r="H276" s="236"/>
      <c r="I276" s="236"/>
      <c r="J276" s="236"/>
      <c r="K276" s="236"/>
      <c r="L276" s="236"/>
      <c r="M276" s="236"/>
      <c r="N276" s="236"/>
      <c r="O276" s="236"/>
      <c r="P276" s="236"/>
      <c r="Q276" s="236"/>
      <c r="R276" s="236"/>
      <c r="S276" s="236"/>
      <c r="T276" s="236"/>
    </row>
    <row r="277" spans="1:20" x14ac:dyDescent="0.25">
      <c r="A277" s="72"/>
      <c r="B277" s="11" t="s">
        <v>119</v>
      </c>
      <c r="C277" s="12"/>
      <c r="D277" s="12"/>
      <c r="E277" s="12"/>
      <c r="F277" s="12"/>
      <c r="G277" s="12"/>
      <c r="H277" s="12"/>
      <c r="I277" s="12"/>
      <c r="J277" s="13"/>
      <c r="K277" s="237"/>
      <c r="L277" s="11" t="str">
        <f>L$5</f>
        <v>acumulado septiembre</v>
      </c>
      <c r="M277" s="12"/>
      <c r="N277" s="12"/>
      <c r="O277" s="12"/>
      <c r="P277" s="12"/>
      <c r="Q277" s="12"/>
      <c r="R277" s="12"/>
      <c r="S277" s="12"/>
      <c r="T277" s="13"/>
    </row>
    <row r="278" spans="1:20" x14ac:dyDescent="0.25">
      <c r="A278" s="15"/>
      <c r="B278" s="16">
        <f>B$6</f>
        <v>2022</v>
      </c>
      <c r="C278" s="16">
        <f>C$6</f>
        <v>2023</v>
      </c>
      <c r="D278" s="16">
        <f>D$6</f>
        <v>2024</v>
      </c>
      <c r="E278" s="16">
        <f>E$6</f>
        <v>2025</v>
      </c>
      <c r="F278" s="16" t="str">
        <f>CONCATENATE("var ",RIGHT(E278,2),"/",RIGHT(D278,2))</f>
        <v>var 25/24</v>
      </c>
      <c r="G278" s="16" t="str">
        <f>CONCATENATE("var ",RIGHT(D278,2),"/",RIGHT(C278,2))</f>
        <v>var 24/23</v>
      </c>
      <c r="H278" s="16" t="str">
        <f>CONCATENATE("dif ",RIGHT(E278,2),"-",RIGHT(D278,2))</f>
        <v>dif 25-24</v>
      </c>
      <c r="I278" s="107" t="str">
        <f>CONCATENATE("dif ",RIGHT(D278,2),"-",RIGHT(C278,2))</f>
        <v>dif 24-23</v>
      </c>
      <c r="J278" s="108"/>
      <c r="K278" s="238"/>
      <c r="L278" s="16">
        <f>L$6</f>
        <v>2022</v>
      </c>
      <c r="M278" s="16">
        <f>M$6</f>
        <v>2023</v>
      </c>
      <c r="N278" s="16">
        <f>N$6</f>
        <v>2024</v>
      </c>
      <c r="O278" s="16">
        <f>O$6</f>
        <v>2025</v>
      </c>
      <c r="P278" s="16" t="str">
        <f>CONCATENATE("var ",RIGHT(O278,2),"/",RIGHT(M278,2))</f>
        <v>var 25/23</v>
      </c>
      <c r="Q278" s="16" t="str">
        <f>CONCATENATE("var ",RIGHT(N278,2),"/",RIGHT(M278,2))</f>
        <v>var 24/23</v>
      </c>
      <c r="R278" s="16" t="str">
        <f>CONCATENATE("dif ",RIGHT(O278,2),"-",RIGHT(N278,2))</f>
        <v>dif 25-24</v>
      </c>
      <c r="S278" s="107" t="str">
        <f>CONCATENATE("dif ",RIGHT(N278,2),"-",RIGHT(M278,2))</f>
        <v>dif 24-23</v>
      </c>
      <c r="T278" s="108"/>
    </row>
    <row r="279" spans="1:20" x14ac:dyDescent="0.25">
      <c r="A279" s="239" t="s">
        <v>48</v>
      </c>
      <c r="B279" s="274">
        <v>95.91</v>
      </c>
      <c r="C279" s="274">
        <v>103.2</v>
      </c>
      <c r="D279" s="274">
        <v>114.99</v>
      </c>
      <c r="E279" s="274">
        <v>119.26</v>
      </c>
      <c r="F279" s="337">
        <f>E279/D279-1</f>
        <v>3.7133663796852012E-2</v>
      </c>
      <c r="G279" s="337">
        <f t="shared" ref="G279:G289" si="130">D279/C279-1</f>
        <v>0.11424418604651154</v>
      </c>
      <c r="H279" s="338">
        <f>E279-D279</f>
        <v>4.2700000000000102</v>
      </c>
      <c r="I279" s="339">
        <f t="shared" ref="I279:I289" si="131">D279-C279</f>
        <v>11.789999999999992</v>
      </c>
      <c r="J279" s="340"/>
      <c r="K279" s="279"/>
      <c r="L279" s="274">
        <v>103.29823765091633</v>
      </c>
      <c r="M279" s="274">
        <v>109.9946319260003</v>
      </c>
      <c r="N279" s="274">
        <v>121.66499039316359</v>
      </c>
      <c r="O279" s="274">
        <v>129.36465836400424</v>
      </c>
      <c r="P279" s="337">
        <f>O279/N279-1</f>
        <v>6.3285814152115316E-2</v>
      </c>
      <c r="Q279" s="337">
        <f t="shared" ref="Q279:Q289" si="132">N279/M279-1</f>
        <v>0.1060993456027437</v>
      </c>
      <c r="R279" s="274">
        <f>O279-N279</f>
        <v>7.6996679708406504</v>
      </c>
      <c r="S279" s="339">
        <f t="shared" ref="S279:S289" si="133">N279-M279</f>
        <v>11.670358467163297</v>
      </c>
      <c r="T279" s="340"/>
    </row>
    <row r="280" spans="1:20" x14ac:dyDescent="0.25">
      <c r="A280" s="94" t="s">
        <v>49</v>
      </c>
      <c r="B280" s="341">
        <v>113.51</v>
      </c>
      <c r="C280" s="341">
        <v>121.09</v>
      </c>
      <c r="D280" s="341">
        <v>133.80000000000001</v>
      </c>
      <c r="E280" s="341">
        <v>137.31</v>
      </c>
      <c r="F280" s="342">
        <f t="shared" ref="F280:F289" si="134">E280/D280-1</f>
        <v>2.6233183856502196E-2</v>
      </c>
      <c r="G280" s="342">
        <f t="shared" si="130"/>
        <v>0.10496325047485344</v>
      </c>
      <c r="H280" s="343">
        <f t="shared" ref="H280:H289" si="135">E280-D280</f>
        <v>3.5099999999999909</v>
      </c>
      <c r="I280" s="344">
        <f t="shared" si="131"/>
        <v>12.710000000000008</v>
      </c>
      <c r="J280" s="345"/>
      <c r="K280" s="238"/>
      <c r="L280" s="341">
        <v>127.56544838319553</v>
      </c>
      <c r="M280" s="341">
        <v>133.71815371019684</v>
      </c>
      <c r="N280" s="341">
        <v>146.6023676459242</v>
      </c>
      <c r="O280" s="341">
        <v>154.44529921093016</v>
      </c>
      <c r="P280" s="342">
        <f t="shared" ref="P280:P289" si="136">O280/N280-1</f>
        <v>5.3497987044440531E-2</v>
      </c>
      <c r="Q280" s="342">
        <f t="shared" si="132"/>
        <v>9.6353513552474901E-2</v>
      </c>
      <c r="R280" s="341">
        <f t="shared" ref="R280:R289" si="137">O280-N280</f>
        <v>7.842931565005955</v>
      </c>
      <c r="S280" s="344">
        <f t="shared" si="133"/>
        <v>12.88421393572736</v>
      </c>
      <c r="T280" s="345"/>
    </row>
    <row r="281" spans="1:20" x14ac:dyDescent="0.25">
      <c r="A281" s="97" t="s">
        <v>50</v>
      </c>
      <c r="B281" s="297">
        <v>92.01</v>
      </c>
      <c r="C281" s="297">
        <v>95.26</v>
      </c>
      <c r="D281" s="297">
        <v>109.97</v>
      </c>
      <c r="E281" s="297">
        <v>115.75</v>
      </c>
      <c r="F281" s="346">
        <f t="shared" si="134"/>
        <v>5.2559789033372661E-2</v>
      </c>
      <c r="G281" s="346">
        <f t="shared" si="130"/>
        <v>0.15441948351879065</v>
      </c>
      <c r="H281" s="325">
        <f t="shared" si="135"/>
        <v>5.7800000000000011</v>
      </c>
      <c r="I281" s="328">
        <f t="shared" si="131"/>
        <v>14.709999999999994</v>
      </c>
      <c r="J281" s="329"/>
      <c r="K281" s="238"/>
      <c r="L281" s="297">
        <v>91.15690679447826</v>
      </c>
      <c r="M281" s="297">
        <v>98.386754095227658</v>
      </c>
      <c r="N281" s="297">
        <v>112.45814340252987</v>
      </c>
      <c r="O281" s="297">
        <v>122.28636329557101</v>
      </c>
      <c r="P281" s="346">
        <f t="shared" si="136"/>
        <v>8.7394470473002972E-2</v>
      </c>
      <c r="Q281" s="346">
        <f t="shared" si="132"/>
        <v>0.14302117634333822</v>
      </c>
      <c r="R281" s="297">
        <f t="shared" si="137"/>
        <v>9.8282198930411369</v>
      </c>
      <c r="S281" s="328">
        <f t="shared" si="133"/>
        <v>14.071389307302212</v>
      </c>
      <c r="T281" s="329"/>
    </row>
    <row r="282" spans="1:20" x14ac:dyDescent="0.25">
      <c r="A282" s="97" t="s">
        <v>51</v>
      </c>
      <c r="B282" s="297">
        <v>78.08</v>
      </c>
      <c r="C282" s="297">
        <v>78.900000000000006</v>
      </c>
      <c r="D282" s="297">
        <v>82.41</v>
      </c>
      <c r="E282" s="297">
        <v>86.32</v>
      </c>
      <c r="F282" s="346">
        <f t="shared" si="134"/>
        <v>4.7445698337580389E-2</v>
      </c>
      <c r="G282" s="346">
        <f t="shared" si="130"/>
        <v>4.448669201520894E-2</v>
      </c>
      <c r="H282" s="325">
        <f t="shared" si="135"/>
        <v>3.9099999999999966</v>
      </c>
      <c r="I282" s="328">
        <f t="shared" si="131"/>
        <v>3.5099999999999909</v>
      </c>
      <c r="J282" s="329"/>
      <c r="K282" s="238"/>
      <c r="L282" s="297">
        <v>73.115820519666087</v>
      </c>
      <c r="M282" s="297">
        <v>77.188792727030986</v>
      </c>
      <c r="N282" s="297">
        <v>85.301941675456575</v>
      </c>
      <c r="O282" s="297">
        <v>97.769370236466358</v>
      </c>
      <c r="P282" s="346">
        <f t="shared" si="136"/>
        <v>0.14615644516561987</v>
      </c>
      <c r="Q282" s="346">
        <f t="shared" si="132"/>
        <v>0.10510786166998076</v>
      </c>
      <c r="R282" s="297">
        <f t="shared" si="137"/>
        <v>12.467428561009783</v>
      </c>
      <c r="S282" s="328">
        <f t="shared" si="133"/>
        <v>8.1131489484255894</v>
      </c>
      <c r="T282" s="329"/>
    </row>
    <row r="283" spans="1:20" x14ac:dyDescent="0.25">
      <c r="A283" s="97" t="s">
        <v>52</v>
      </c>
      <c r="B283" s="297">
        <v>56.54</v>
      </c>
      <c r="C283" s="297">
        <v>63.46</v>
      </c>
      <c r="D283" s="297">
        <v>71.25</v>
      </c>
      <c r="E283" s="297">
        <v>82.21</v>
      </c>
      <c r="F283" s="346">
        <f t="shared" si="134"/>
        <v>0.15382456140350875</v>
      </c>
      <c r="G283" s="346">
        <f t="shared" si="130"/>
        <v>0.1227544910179641</v>
      </c>
      <c r="H283" s="325">
        <f t="shared" si="135"/>
        <v>10.959999999999994</v>
      </c>
      <c r="I283" s="328">
        <f t="shared" si="131"/>
        <v>7.7899999999999991</v>
      </c>
      <c r="J283" s="329"/>
      <c r="K283" s="238"/>
      <c r="L283" s="297">
        <v>57.011049776373788</v>
      </c>
      <c r="M283" s="297">
        <v>64.242639587111185</v>
      </c>
      <c r="N283" s="297">
        <v>72.971924235634589</v>
      </c>
      <c r="O283" s="297">
        <v>81.211435876400529</v>
      </c>
      <c r="P283" s="346">
        <f t="shared" si="136"/>
        <v>0.11291344893358746</v>
      </c>
      <c r="Q283" s="346">
        <f t="shared" si="132"/>
        <v>0.13587991876776395</v>
      </c>
      <c r="R283" s="297">
        <f t="shared" si="137"/>
        <v>8.2395116407659401</v>
      </c>
      <c r="S283" s="328">
        <f t="shared" si="133"/>
        <v>8.7292846485234037</v>
      </c>
      <c r="T283" s="329"/>
    </row>
    <row r="284" spans="1:20" x14ac:dyDescent="0.25">
      <c r="A284" s="97" t="s">
        <v>53</v>
      </c>
      <c r="B284" s="297">
        <v>139.87</v>
      </c>
      <c r="C284" s="297">
        <v>139.94</v>
      </c>
      <c r="D284" s="297">
        <v>154.79</v>
      </c>
      <c r="E284" s="297">
        <v>169.74</v>
      </c>
      <c r="F284" s="346">
        <f t="shared" si="134"/>
        <v>9.6582466567607828E-2</v>
      </c>
      <c r="G284" s="346">
        <f t="shared" si="130"/>
        <v>0.10611690724596246</v>
      </c>
      <c r="H284" s="325">
        <f t="shared" si="135"/>
        <v>14.950000000000017</v>
      </c>
      <c r="I284" s="328">
        <f t="shared" si="131"/>
        <v>14.849999999999994</v>
      </c>
      <c r="J284" s="329"/>
      <c r="K284" s="238"/>
      <c r="L284" s="297">
        <v>122.8160418558389</v>
      </c>
      <c r="M284" s="297">
        <v>142.94760608122843</v>
      </c>
      <c r="N284" s="297">
        <v>161.79594661580293</v>
      </c>
      <c r="O284" s="297">
        <v>187.95513188581148</v>
      </c>
      <c r="P284" s="346">
        <f t="shared" si="136"/>
        <v>0.16168010272918365</v>
      </c>
      <c r="Q284" s="346">
        <f t="shared" si="132"/>
        <v>0.13185488761430642</v>
      </c>
      <c r="R284" s="297">
        <f t="shared" si="137"/>
        <v>26.15918527000855</v>
      </c>
      <c r="S284" s="328">
        <f t="shared" si="133"/>
        <v>18.848340534574504</v>
      </c>
      <c r="T284" s="329"/>
    </row>
    <row r="285" spans="1:20" x14ac:dyDescent="0.25">
      <c r="A285" s="97" t="s">
        <v>54</v>
      </c>
      <c r="B285" s="297">
        <v>72.56</v>
      </c>
      <c r="C285" s="297">
        <v>82.4</v>
      </c>
      <c r="D285" s="297">
        <v>91.02</v>
      </c>
      <c r="E285" s="297">
        <v>91.49</v>
      </c>
      <c r="F285" s="346">
        <f t="shared" si="134"/>
        <v>5.1637002856514957E-3</v>
      </c>
      <c r="G285" s="346">
        <f t="shared" si="130"/>
        <v>0.10461165048543686</v>
      </c>
      <c r="H285" s="325">
        <f t="shared" si="135"/>
        <v>0.46999999999999886</v>
      </c>
      <c r="I285" s="328">
        <f t="shared" si="131"/>
        <v>8.6199999999999903</v>
      </c>
      <c r="J285" s="329"/>
      <c r="K285" s="238"/>
      <c r="L285" s="297">
        <v>75.108727733898888</v>
      </c>
      <c r="M285" s="297">
        <v>84.65647318468038</v>
      </c>
      <c r="N285" s="297">
        <v>93.883759765557116</v>
      </c>
      <c r="O285" s="297">
        <v>100.18953016545414</v>
      </c>
      <c r="P285" s="346">
        <f>O285/N285-1</f>
        <v>6.716572084078809E-2</v>
      </c>
      <c r="Q285" s="346">
        <f t="shared" si="132"/>
        <v>0.10899682249633957</v>
      </c>
      <c r="R285" s="297">
        <f t="shared" si="137"/>
        <v>6.3057703998970283</v>
      </c>
      <c r="S285" s="328">
        <f t="shared" si="133"/>
        <v>9.2272865808767364</v>
      </c>
      <c r="T285" s="329"/>
    </row>
    <row r="286" spans="1:20" x14ac:dyDescent="0.25">
      <c r="A286" s="97" t="s">
        <v>55</v>
      </c>
      <c r="B286" s="297">
        <v>83.08</v>
      </c>
      <c r="C286" s="297">
        <v>86.77</v>
      </c>
      <c r="D286" s="297">
        <v>96.5</v>
      </c>
      <c r="E286" s="297">
        <v>106.48</v>
      </c>
      <c r="F286" s="346">
        <f>E286/D286-1</f>
        <v>0.10341968911917099</v>
      </c>
      <c r="G286" s="346">
        <f t="shared" si="130"/>
        <v>0.11213553071338023</v>
      </c>
      <c r="H286" s="325">
        <f t="shared" si="135"/>
        <v>9.980000000000004</v>
      </c>
      <c r="I286" s="328">
        <f t="shared" si="131"/>
        <v>9.730000000000004</v>
      </c>
      <c r="J286" s="329"/>
      <c r="K286" s="238"/>
      <c r="L286" s="297">
        <v>85.661357201086574</v>
      </c>
      <c r="M286" s="297">
        <v>93.622227435458925</v>
      </c>
      <c r="N286" s="297">
        <v>105.57077112594222</v>
      </c>
      <c r="O286" s="297">
        <v>113.37067734746333</v>
      </c>
      <c r="P286" s="346">
        <f t="shared" si="136"/>
        <v>7.3883198335418898E-2</v>
      </c>
      <c r="Q286" s="346">
        <f t="shared" si="132"/>
        <v>0.12762507385033484</v>
      </c>
      <c r="R286" s="297">
        <f t="shared" si="137"/>
        <v>7.7999062215211126</v>
      </c>
      <c r="S286" s="328">
        <f t="shared" si="133"/>
        <v>11.948543690483291</v>
      </c>
      <c r="T286" s="329"/>
    </row>
    <row r="287" spans="1:20" x14ac:dyDescent="0.25">
      <c r="A287" s="97" t="s">
        <v>56</v>
      </c>
      <c r="B287" s="297">
        <v>100.88</v>
      </c>
      <c r="C287" s="297">
        <v>114.9</v>
      </c>
      <c r="D287" s="297">
        <v>133.37</v>
      </c>
      <c r="E287" s="297">
        <v>112.21</v>
      </c>
      <c r="F287" s="346">
        <f t="shared" si="134"/>
        <v>-0.15865636949838802</v>
      </c>
      <c r="G287" s="346">
        <f t="shared" si="130"/>
        <v>0.16074847693646643</v>
      </c>
      <c r="H287" s="325">
        <f t="shared" si="135"/>
        <v>-21.160000000000011</v>
      </c>
      <c r="I287" s="328">
        <f t="shared" si="131"/>
        <v>18.47</v>
      </c>
      <c r="J287" s="329"/>
      <c r="K287" s="238"/>
      <c r="L287" s="297">
        <v>113.54222224282209</v>
      </c>
      <c r="M287" s="297">
        <v>127.20271219527278</v>
      </c>
      <c r="N287" s="297">
        <v>141.34515008100107</v>
      </c>
      <c r="O287" s="297">
        <v>116.63906664144183</v>
      </c>
      <c r="P287" s="346">
        <f>O287/N287-1</f>
        <v>-0.17479257990387964</v>
      </c>
      <c r="Q287" s="346">
        <f t="shared" si="132"/>
        <v>0.11118031716193122</v>
      </c>
      <c r="R287" s="297">
        <f>O287-N287</f>
        <v>-24.706083439559237</v>
      </c>
      <c r="S287" s="347">
        <f t="shared" si="133"/>
        <v>14.142437885728285</v>
      </c>
      <c r="T287" s="348"/>
    </row>
    <row r="288" spans="1:20" x14ac:dyDescent="0.25">
      <c r="A288" s="97" t="s">
        <v>57</v>
      </c>
      <c r="B288" s="297">
        <v>117.11</v>
      </c>
      <c r="C288" s="297">
        <v>206.94</v>
      </c>
      <c r="D288" s="297">
        <v>201.77</v>
      </c>
      <c r="E288" s="297">
        <v>188.6</v>
      </c>
      <c r="F288" s="346">
        <f t="shared" si="134"/>
        <v>-6.5272339792833534E-2</v>
      </c>
      <c r="G288" s="346">
        <f t="shared" si="130"/>
        <v>-2.4983086885087435E-2</v>
      </c>
      <c r="H288" s="325">
        <f t="shared" si="135"/>
        <v>-13.170000000000016</v>
      </c>
      <c r="I288" s="328">
        <f t="shared" si="131"/>
        <v>-5.1699999999999875</v>
      </c>
      <c r="J288" s="329"/>
      <c r="K288" s="238"/>
      <c r="L288" s="297">
        <v>197.70591627292603</v>
      </c>
      <c r="M288" s="297">
        <v>190.78024471132974</v>
      </c>
      <c r="N288" s="297">
        <v>196.95834405586862</v>
      </c>
      <c r="O288" s="297">
        <v>208.65681094008661</v>
      </c>
      <c r="P288" s="346">
        <f t="shared" si="136"/>
        <v>5.9395639927291688E-2</v>
      </c>
      <c r="Q288" s="346">
        <f t="shared" si="132"/>
        <v>3.2383328545819712E-2</v>
      </c>
      <c r="R288" s="297">
        <f t="shared" si="137"/>
        <v>11.698466884217993</v>
      </c>
      <c r="S288" s="349">
        <f t="shared" si="133"/>
        <v>6.1780993445388788</v>
      </c>
      <c r="T288" s="350"/>
    </row>
    <row r="289" spans="1:20" x14ac:dyDescent="0.25">
      <c r="A289" s="97" t="s">
        <v>78</v>
      </c>
      <c r="B289" s="330">
        <v>58.98</v>
      </c>
      <c r="C289" s="330">
        <v>64.19</v>
      </c>
      <c r="D289" s="330">
        <v>63.32</v>
      </c>
      <c r="E289" s="330">
        <v>62.54</v>
      </c>
      <c r="F289" s="346">
        <f t="shared" si="134"/>
        <v>-1.2318382817435247E-2</v>
      </c>
      <c r="G289" s="346">
        <f t="shared" si="130"/>
        <v>-1.355351300825669E-2</v>
      </c>
      <c r="H289" s="325">
        <f t="shared" si="135"/>
        <v>-0.78000000000000114</v>
      </c>
      <c r="I289" s="328">
        <f t="shared" si="131"/>
        <v>-0.86999999999999744</v>
      </c>
      <c r="J289" s="329"/>
      <c r="K289" s="238"/>
      <c r="L289" s="330">
        <v>61.433644581275509</v>
      </c>
      <c r="M289" s="330">
        <v>67.118639328002189</v>
      </c>
      <c r="N289" s="330">
        <v>70.510168822446659</v>
      </c>
      <c r="O289" s="330">
        <v>71.528699625734646</v>
      </c>
      <c r="P289" s="346">
        <f t="shared" si="136"/>
        <v>1.4445161886546876E-2</v>
      </c>
      <c r="Q289" s="346">
        <f t="shared" si="132"/>
        <v>5.053036724821558E-2</v>
      </c>
      <c r="R289" s="330">
        <f t="shared" si="137"/>
        <v>1.0185308032879874</v>
      </c>
      <c r="S289" s="328">
        <f t="shared" si="133"/>
        <v>3.3915294944444696</v>
      </c>
      <c r="T289" s="329"/>
    </row>
    <row r="290" spans="1:20" x14ac:dyDescent="0.25">
      <c r="A290" s="42" t="s">
        <v>13</v>
      </c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4"/>
    </row>
    <row r="291" spans="1:20" ht="21" x14ac:dyDescent="0.35">
      <c r="A291" s="236" t="s">
        <v>79</v>
      </c>
      <c r="B291" s="236"/>
      <c r="C291" s="236"/>
      <c r="D291" s="236"/>
      <c r="E291" s="236"/>
      <c r="F291" s="236"/>
      <c r="G291" s="236"/>
      <c r="H291" s="236"/>
      <c r="I291" s="236"/>
      <c r="J291" s="236"/>
      <c r="K291" s="236"/>
      <c r="L291" s="236"/>
      <c r="M291" s="236"/>
      <c r="N291" s="236"/>
      <c r="O291" s="236"/>
      <c r="P291" s="236"/>
      <c r="Q291" s="236"/>
      <c r="R291" s="236"/>
      <c r="S291" s="236"/>
      <c r="T291" s="236"/>
    </row>
    <row r="292" spans="1:20" x14ac:dyDescent="0.25">
      <c r="A292" s="72"/>
      <c r="B292" s="11" t="s">
        <v>119</v>
      </c>
      <c r="C292" s="12"/>
      <c r="D292" s="12"/>
      <c r="E292" s="12"/>
      <c r="F292" s="12"/>
      <c r="G292" s="12"/>
      <c r="H292" s="12"/>
      <c r="I292" s="12"/>
      <c r="J292" s="13"/>
      <c r="K292" s="237"/>
      <c r="L292" s="11" t="str">
        <f>L$5</f>
        <v>acumulado septiembre</v>
      </c>
      <c r="M292" s="12"/>
      <c r="N292" s="12"/>
      <c r="O292" s="12"/>
      <c r="P292" s="12"/>
      <c r="Q292" s="12"/>
      <c r="R292" s="12"/>
      <c r="S292" s="12"/>
      <c r="T292" s="13"/>
    </row>
    <row r="293" spans="1:20" x14ac:dyDescent="0.25">
      <c r="A293" s="15"/>
      <c r="B293" s="16">
        <f>B$6</f>
        <v>2022</v>
      </c>
      <c r="C293" s="16">
        <f>C$6</f>
        <v>2023</v>
      </c>
      <c r="D293" s="16">
        <f>D$6</f>
        <v>2024</v>
      </c>
      <c r="E293" s="16">
        <f>E$6</f>
        <v>2025</v>
      </c>
      <c r="F293" s="16" t="str">
        <f>CONCATENATE("var ",RIGHT(E293,2),"/",RIGHT(D293,2))</f>
        <v>var 25/24</v>
      </c>
      <c r="G293" s="16" t="str">
        <f>CONCATENATE("var ",RIGHT(D293,2),"/",RIGHT(C293,2))</f>
        <v>var 24/23</v>
      </c>
      <c r="H293" s="16" t="str">
        <f>CONCATENATE("dif ",RIGHT(E293,2),"-",RIGHT(C293,2))</f>
        <v>dif 25-23</v>
      </c>
      <c r="I293" s="107" t="str">
        <f>CONCATENATE("dif ",RIGHT(D293,2),"-",RIGHT(C293,2))</f>
        <v>dif 24-23</v>
      </c>
      <c r="J293" s="108"/>
      <c r="K293" s="238"/>
      <c r="L293" s="16">
        <f>L$6</f>
        <v>2022</v>
      </c>
      <c r="M293" s="16">
        <f>M$6</f>
        <v>2023</v>
      </c>
      <c r="N293" s="16">
        <f>N$6</f>
        <v>2024</v>
      </c>
      <c r="O293" s="16">
        <f>O$6</f>
        <v>2025</v>
      </c>
      <c r="P293" s="16" t="str">
        <f>CONCATENATE("var ",RIGHT(O293,2),"/",RIGHT(N293,2))</f>
        <v>var 25/24</v>
      </c>
      <c r="Q293" s="16" t="str">
        <f>CONCATENATE("var ",RIGHT(N293,2),"/",RIGHT(M293,2))</f>
        <v>var 24/23</v>
      </c>
      <c r="R293" s="16" t="str">
        <f>CONCATENATE("dif ",RIGHT(O293,2),"-",RIGHT(N293,2))</f>
        <v>dif 25-24</v>
      </c>
      <c r="S293" s="107" t="str">
        <f>CONCATENATE("dif ",RIGHT(N293,2),"-",RIGHT(M293,2))</f>
        <v>dif 24-23</v>
      </c>
      <c r="T293" s="108"/>
    </row>
    <row r="294" spans="1:20" x14ac:dyDescent="0.25">
      <c r="A294" s="239" t="s">
        <v>4</v>
      </c>
      <c r="B294" s="274">
        <v>76.260000000000005</v>
      </c>
      <c r="C294" s="274">
        <v>84.95</v>
      </c>
      <c r="D294" s="274">
        <v>96.18</v>
      </c>
      <c r="E294" s="274">
        <v>98.98</v>
      </c>
      <c r="F294" s="275">
        <f>E294/D294-1</f>
        <v>2.9112081513828159E-2</v>
      </c>
      <c r="G294" s="275">
        <f t="shared" ref="G294:G305" si="138">D294/C294-1</f>
        <v>0.1321954090641555</v>
      </c>
      <c r="H294" s="351">
        <f>E294-D294</f>
        <v>2.7999999999999972</v>
      </c>
      <c r="I294" s="352">
        <f t="shared" ref="I294:I305" si="139">D294-C294</f>
        <v>11.230000000000004</v>
      </c>
      <c r="J294" s="353"/>
      <c r="K294" s="279"/>
      <c r="L294" s="274">
        <v>76.933465226428424</v>
      </c>
      <c r="M294" s="274">
        <v>89.062594194965328</v>
      </c>
      <c r="N294" s="274">
        <v>100.797098408895</v>
      </c>
      <c r="O294" s="274">
        <v>106.57431089734064</v>
      </c>
      <c r="P294" s="275">
        <f>O294/N294-1</f>
        <v>5.731526581261015E-2</v>
      </c>
      <c r="Q294" s="275">
        <f t="shared" ref="Q294:Q305" si="140">N294/M294-1</f>
        <v>0.13175569743950954</v>
      </c>
      <c r="R294" s="274">
        <f>O294-N294</f>
        <v>5.7772124884456417</v>
      </c>
      <c r="S294" s="352">
        <f t="shared" ref="S294:S305" si="141">N294-M294</f>
        <v>11.734504213929668</v>
      </c>
      <c r="T294" s="353"/>
    </row>
    <row r="295" spans="1:20" x14ac:dyDescent="0.25">
      <c r="A295" s="243" t="s">
        <v>5</v>
      </c>
      <c r="B295" s="282">
        <v>84.48</v>
      </c>
      <c r="C295" s="282">
        <v>94.68</v>
      </c>
      <c r="D295" s="282">
        <v>105.59</v>
      </c>
      <c r="E295" s="282">
        <v>107.6</v>
      </c>
      <c r="F295" s="283">
        <f t="shared" ref="F295:F305" si="142">E295/D295-1</f>
        <v>1.9035893550525484E-2</v>
      </c>
      <c r="G295" s="283">
        <f t="shared" si="138"/>
        <v>0.11523024926066738</v>
      </c>
      <c r="H295" s="354">
        <f t="shared" ref="H295:H305" si="143">E295-D295</f>
        <v>2.0099999999999909</v>
      </c>
      <c r="I295" s="355">
        <f t="shared" si="139"/>
        <v>10.909999999999997</v>
      </c>
      <c r="J295" s="356"/>
      <c r="K295" s="287"/>
      <c r="L295" s="282">
        <v>84.054696887239771</v>
      </c>
      <c r="M295" s="282">
        <v>98.232045930095651</v>
      </c>
      <c r="N295" s="282">
        <v>110.53494462919036</v>
      </c>
      <c r="O295" s="282">
        <v>115.72385907218582</v>
      </c>
      <c r="P295" s="283">
        <f t="shared" ref="P295:P305" si="144">O295/N295-1</f>
        <v>4.694365623832919E-2</v>
      </c>
      <c r="Q295" s="283">
        <f t="shared" si="140"/>
        <v>0.12524322976892655</v>
      </c>
      <c r="R295" s="282">
        <f t="shared" ref="R295:R305" si="145">O295-N295</f>
        <v>5.1889144429954541</v>
      </c>
      <c r="S295" s="355">
        <f t="shared" si="141"/>
        <v>12.302898699094712</v>
      </c>
      <c r="T295" s="356"/>
    </row>
    <row r="296" spans="1:20" x14ac:dyDescent="0.25">
      <c r="A296" s="37" t="s">
        <v>70</v>
      </c>
      <c r="B296" s="290">
        <v>123.76</v>
      </c>
      <c r="C296" s="290">
        <v>133.21</v>
      </c>
      <c r="D296" s="290">
        <v>148.80000000000001</v>
      </c>
      <c r="E296" s="290">
        <v>159.11000000000001</v>
      </c>
      <c r="F296" s="346">
        <f t="shared" si="142"/>
        <v>6.9287634408602194E-2</v>
      </c>
      <c r="G296" s="346">
        <f t="shared" si="138"/>
        <v>0.11703325576157941</v>
      </c>
      <c r="H296" s="357">
        <f t="shared" si="143"/>
        <v>10.310000000000002</v>
      </c>
      <c r="I296" s="358">
        <f t="shared" si="139"/>
        <v>15.590000000000003</v>
      </c>
      <c r="J296" s="359"/>
      <c r="K296" s="238"/>
      <c r="L296" s="290">
        <v>140.00398816712058</v>
      </c>
      <c r="M296" s="290">
        <v>151.46043061743023</v>
      </c>
      <c r="N296" s="290">
        <v>164.13446428905038</v>
      </c>
      <c r="O296" s="290">
        <v>182.82932550273875</v>
      </c>
      <c r="P296" s="346">
        <f t="shared" si="144"/>
        <v>0.11389966936356299</v>
      </c>
      <c r="Q296" s="346">
        <f t="shared" si="140"/>
        <v>8.3678843510178291E-2</v>
      </c>
      <c r="R296" s="290">
        <f t="shared" si="145"/>
        <v>18.69486121368837</v>
      </c>
      <c r="S296" s="328">
        <f t="shared" si="141"/>
        <v>12.674033671620151</v>
      </c>
      <c r="T296" s="329"/>
    </row>
    <row r="297" spans="1:20" x14ac:dyDescent="0.25">
      <c r="A297" s="37" t="s">
        <v>71</v>
      </c>
      <c r="B297" s="297">
        <v>82.37</v>
      </c>
      <c r="C297" s="297">
        <v>92.49</v>
      </c>
      <c r="D297" s="297">
        <v>102.79</v>
      </c>
      <c r="E297" s="297">
        <v>102.37</v>
      </c>
      <c r="F297" s="346">
        <f t="shared" si="142"/>
        <v>-4.0860005837143332E-3</v>
      </c>
      <c r="G297" s="346">
        <f t="shared" si="138"/>
        <v>0.11136339063682565</v>
      </c>
      <c r="H297" s="357">
        <f t="shared" si="143"/>
        <v>-0.42000000000000171</v>
      </c>
      <c r="I297" s="358">
        <f t="shared" si="139"/>
        <v>10.300000000000011</v>
      </c>
      <c r="J297" s="359"/>
      <c r="K297" s="238"/>
      <c r="L297" s="297">
        <v>76.943912575050064</v>
      </c>
      <c r="M297" s="297">
        <v>93.61519526347486</v>
      </c>
      <c r="N297" s="297">
        <v>106.40421719448047</v>
      </c>
      <c r="O297" s="297">
        <v>106.76369843609532</v>
      </c>
      <c r="P297" s="346">
        <f t="shared" si="144"/>
        <v>3.3784491920825221E-3</v>
      </c>
      <c r="Q297" s="346">
        <f t="shared" si="140"/>
        <v>0.13661267163959434</v>
      </c>
      <c r="R297" s="297">
        <f t="shared" si="145"/>
        <v>0.3594812416148585</v>
      </c>
      <c r="S297" s="328">
        <f t="shared" si="141"/>
        <v>12.789021931005607</v>
      </c>
      <c r="T297" s="329"/>
    </row>
    <row r="298" spans="1:20" x14ac:dyDescent="0.25">
      <c r="A298" s="37" t="s">
        <v>72</v>
      </c>
      <c r="B298" s="297">
        <v>49.42</v>
      </c>
      <c r="C298" s="297">
        <v>54.85</v>
      </c>
      <c r="D298" s="297">
        <v>65.849999999999994</v>
      </c>
      <c r="E298" s="297">
        <v>68.88</v>
      </c>
      <c r="F298" s="346">
        <f t="shared" si="142"/>
        <v>4.601366742596813E-2</v>
      </c>
      <c r="G298" s="346">
        <f t="shared" si="138"/>
        <v>0.20054694621695512</v>
      </c>
      <c r="H298" s="357">
        <f t="shared" si="143"/>
        <v>3.0300000000000011</v>
      </c>
      <c r="I298" s="358">
        <f t="shared" si="139"/>
        <v>10.999999999999993</v>
      </c>
      <c r="J298" s="359"/>
      <c r="K298" s="238"/>
      <c r="L298" s="297">
        <v>46.396066360730096</v>
      </c>
      <c r="M298" s="297">
        <v>58.220966843135045</v>
      </c>
      <c r="N298" s="297">
        <v>67.039702108026248</v>
      </c>
      <c r="O298" s="297">
        <v>72.672602730365824</v>
      </c>
      <c r="P298" s="346">
        <f t="shared" si="144"/>
        <v>8.4023354000929862E-2</v>
      </c>
      <c r="Q298" s="346">
        <f t="shared" si="140"/>
        <v>0.15147009304485715</v>
      </c>
      <c r="R298" s="297">
        <f t="shared" si="145"/>
        <v>5.6329006223395766</v>
      </c>
      <c r="S298" s="328">
        <f t="shared" si="141"/>
        <v>8.8187352648912025</v>
      </c>
      <c r="T298" s="329"/>
    </row>
    <row r="299" spans="1:20" x14ac:dyDescent="0.25">
      <c r="A299" s="37" t="s">
        <v>73</v>
      </c>
      <c r="B299" s="297">
        <v>31.68</v>
      </c>
      <c r="C299" s="297">
        <v>49.01</v>
      </c>
      <c r="D299" s="297">
        <v>33.35</v>
      </c>
      <c r="E299" s="297">
        <v>43.69</v>
      </c>
      <c r="F299" s="346">
        <f t="shared" si="142"/>
        <v>0.31004497751124416</v>
      </c>
      <c r="G299" s="346">
        <f t="shared" si="138"/>
        <v>-0.31952662721893488</v>
      </c>
      <c r="H299" s="357">
        <f t="shared" si="143"/>
        <v>10.339999999999996</v>
      </c>
      <c r="I299" s="358">
        <f t="shared" si="139"/>
        <v>-15.659999999999997</v>
      </c>
      <c r="J299" s="359"/>
      <c r="K299" s="238"/>
      <c r="L299" s="297">
        <v>36.884518681951626</v>
      </c>
      <c r="M299" s="297">
        <v>45.476716123089368</v>
      </c>
      <c r="N299" s="297">
        <v>43.977657116627299</v>
      </c>
      <c r="O299" s="297">
        <v>48.848948953805674</v>
      </c>
      <c r="P299" s="346">
        <f t="shared" si="144"/>
        <v>0.11076742501902426</v>
      </c>
      <c r="Q299" s="346">
        <f t="shared" si="140"/>
        <v>-3.2963220176334795E-2</v>
      </c>
      <c r="R299" s="297">
        <f t="shared" si="145"/>
        <v>4.8712918371783758</v>
      </c>
      <c r="S299" s="328">
        <f t="shared" si="141"/>
        <v>-1.499059006462069</v>
      </c>
      <c r="T299" s="329"/>
    </row>
    <row r="300" spans="1:20" x14ac:dyDescent="0.25">
      <c r="A300" s="37" t="s">
        <v>74</v>
      </c>
      <c r="B300" s="310">
        <v>49.2</v>
      </c>
      <c r="C300" s="310">
        <v>39.1</v>
      </c>
      <c r="D300" s="310">
        <v>35.86</v>
      </c>
      <c r="E300" s="310">
        <v>29.91</v>
      </c>
      <c r="F300" s="346">
        <f t="shared" si="142"/>
        <v>-0.16592303402119346</v>
      </c>
      <c r="G300" s="346">
        <f t="shared" si="138"/>
        <v>-8.2864450127877243E-2</v>
      </c>
      <c r="H300" s="357">
        <f t="shared" si="143"/>
        <v>-5.9499999999999993</v>
      </c>
      <c r="I300" s="358">
        <f t="shared" si="139"/>
        <v>-3.240000000000002</v>
      </c>
      <c r="J300" s="359"/>
      <c r="K300" s="238"/>
      <c r="L300" s="310">
        <v>37.837856421805121</v>
      </c>
      <c r="M300" s="310">
        <v>39.491038981333823</v>
      </c>
      <c r="N300" s="310">
        <v>35.559777571251395</v>
      </c>
      <c r="O300" s="310">
        <v>29.709075389173837</v>
      </c>
      <c r="P300" s="346">
        <f t="shared" si="144"/>
        <v>-0.16453146171554256</v>
      </c>
      <c r="Q300" s="346">
        <f t="shared" si="140"/>
        <v>-9.9548188943335059E-2</v>
      </c>
      <c r="R300" s="310">
        <f t="shared" si="145"/>
        <v>-5.8507021820775584</v>
      </c>
      <c r="S300" s="328">
        <f t="shared" si="141"/>
        <v>-3.9312614100824277</v>
      </c>
      <c r="T300" s="329"/>
    </row>
    <row r="301" spans="1:20" x14ac:dyDescent="0.25">
      <c r="A301" s="243" t="s">
        <v>11</v>
      </c>
      <c r="B301" s="282">
        <v>47.5</v>
      </c>
      <c r="C301" s="282">
        <v>51.5</v>
      </c>
      <c r="D301" s="282">
        <v>63.54</v>
      </c>
      <c r="E301" s="282">
        <v>70.08</v>
      </c>
      <c r="F301" s="283">
        <f t="shared" si="142"/>
        <v>0.10292728989612843</v>
      </c>
      <c r="G301" s="283">
        <f t="shared" si="138"/>
        <v>0.23378640776699022</v>
      </c>
      <c r="H301" s="354">
        <f t="shared" si="143"/>
        <v>6.5399999999999991</v>
      </c>
      <c r="I301" s="355">
        <f t="shared" si="139"/>
        <v>12.04</v>
      </c>
      <c r="J301" s="356"/>
      <c r="K301" s="287"/>
      <c r="L301" s="282">
        <v>51.13158795249133</v>
      </c>
      <c r="M301" s="282">
        <v>58.338627604054871</v>
      </c>
      <c r="N301" s="282">
        <v>66.987475116944367</v>
      </c>
      <c r="O301" s="282">
        <v>75.894814291504062</v>
      </c>
      <c r="P301" s="283">
        <f t="shared" si="144"/>
        <v>0.13297021807449183</v>
      </c>
      <c r="Q301" s="283">
        <f t="shared" si="140"/>
        <v>0.14825250212585317</v>
      </c>
      <c r="R301" s="282">
        <f t="shared" si="145"/>
        <v>8.907339174559695</v>
      </c>
      <c r="S301" s="355">
        <f t="shared" si="141"/>
        <v>8.6488475128894962</v>
      </c>
      <c r="T301" s="356"/>
    </row>
    <row r="302" spans="1:20" x14ac:dyDescent="0.25">
      <c r="A302" s="36" t="s">
        <v>12</v>
      </c>
      <c r="B302" s="317">
        <v>71.66</v>
      </c>
      <c r="C302" s="317">
        <v>80.69</v>
      </c>
      <c r="D302" s="317">
        <v>114.46</v>
      </c>
      <c r="E302" s="317">
        <v>112.17</v>
      </c>
      <c r="F302" s="346">
        <f t="shared" si="142"/>
        <v>-2.0006989341254555E-2</v>
      </c>
      <c r="G302" s="346">
        <f t="shared" si="138"/>
        <v>0.41851530549014737</v>
      </c>
      <c r="H302" s="357">
        <f t="shared" si="143"/>
        <v>-2.289999999999992</v>
      </c>
      <c r="I302" s="358">
        <f t="shared" si="139"/>
        <v>33.769999999999996</v>
      </c>
      <c r="J302" s="359"/>
      <c r="K302" s="238"/>
      <c r="L302" s="317">
        <v>84.562505910881697</v>
      </c>
      <c r="M302" s="317">
        <v>97.528049069107439</v>
      </c>
      <c r="N302" s="317">
        <v>125.09788266723501</v>
      </c>
      <c r="O302" s="317">
        <v>123.69360496340558</v>
      </c>
      <c r="P302" s="346">
        <f t="shared" si="144"/>
        <v>-1.1225431429282229E-2</v>
      </c>
      <c r="Q302" s="346">
        <f t="shared" si="140"/>
        <v>0.28268620013706891</v>
      </c>
      <c r="R302" s="317">
        <f t="shared" si="145"/>
        <v>-1.4042777038294361</v>
      </c>
      <c r="S302" s="328">
        <f t="shared" si="141"/>
        <v>27.569833598127573</v>
      </c>
      <c r="T302" s="329"/>
    </row>
    <row r="303" spans="1:20" x14ac:dyDescent="0.25">
      <c r="A303" s="37" t="s">
        <v>8</v>
      </c>
      <c r="B303" s="297">
        <v>52.05</v>
      </c>
      <c r="C303" s="297">
        <v>57.86</v>
      </c>
      <c r="D303" s="297">
        <v>65.489999999999995</v>
      </c>
      <c r="E303" s="297">
        <v>73.569999999999993</v>
      </c>
      <c r="F303" s="346">
        <f t="shared" si="142"/>
        <v>0.12337761490303856</v>
      </c>
      <c r="G303" s="346">
        <f t="shared" si="138"/>
        <v>0.13187003110957485</v>
      </c>
      <c r="H303" s="357">
        <f t="shared" si="143"/>
        <v>8.0799999999999983</v>
      </c>
      <c r="I303" s="358">
        <f t="shared" si="139"/>
        <v>7.6299999999999955</v>
      </c>
      <c r="J303" s="359"/>
      <c r="K303" s="238"/>
      <c r="L303" s="297">
        <v>54.678015084411037</v>
      </c>
      <c r="M303" s="297">
        <v>62.293427400717128</v>
      </c>
      <c r="N303" s="297">
        <v>69.416837724118523</v>
      </c>
      <c r="O303" s="297">
        <v>78.937664700511249</v>
      </c>
      <c r="P303" s="346">
        <f t="shared" si="144"/>
        <v>0.13715443239046832</v>
      </c>
      <c r="Q303" s="346">
        <f t="shared" si="140"/>
        <v>0.11435251872686947</v>
      </c>
      <c r="R303" s="297">
        <f t="shared" si="145"/>
        <v>9.5208269763927262</v>
      </c>
      <c r="S303" s="328">
        <f t="shared" si="141"/>
        <v>7.1234103234013944</v>
      </c>
      <c r="T303" s="329"/>
    </row>
    <row r="304" spans="1:20" x14ac:dyDescent="0.25">
      <c r="A304" s="37" t="s">
        <v>9</v>
      </c>
      <c r="B304" s="297">
        <v>30.33</v>
      </c>
      <c r="C304" s="297">
        <v>35.49</v>
      </c>
      <c r="D304" s="297">
        <v>49.05</v>
      </c>
      <c r="E304" s="297">
        <v>51.13</v>
      </c>
      <c r="F304" s="346">
        <f t="shared" si="142"/>
        <v>4.2405708460754532E-2</v>
      </c>
      <c r="G304" s="346">
        <f t="shared" si="138"/>
        <v>0.38207945900253582</v>
      </c>
      <c r="H304" s="357">
        <f t="shared" si="143"/>
        <v>2.0800000000000054</v>
      </c>
      <c r="I304" s="358">
        <f t="shared" si="139"/>
        <v>13.559999999999995</v>
      </c>
      <c r="J304" s="359"/>
      <c r="K304" s="238"/>
      <c r="L304" s="297">
        <v>33.7487500910945</v>
      </c>
      <c r="M304" s="297">
        <v>41.780392397664301</v>
      </c>
      <c r="N304" s="297">
        <v>50.318212762398879</v>
      </c>
      <c r="O304" s="297">
        <v>54.425935126816455</v>
      </c>
      <c r="P304" s="346">
        <f t="shared" si="144"/>
        <v>8.163490193529177E-2</v>
      </c>
      <c r="Q304" s="346">
        <f t="shared" si="140"/>
        <v>0.20434993246286215</v>
      </c>
      <c r="R304" s="297">
        <f t="shared" si="145"/>
        <v>4.107722364417576</v>
      </c>
      <c r="S304" s="328">
        <f t="shared" si="141"/>
        <v>8.5378203647345785</v>
      </c>
      <c r="T304" s="329"/>
    </row>
    <row r="305" spans="1:20" x14ac:dyDescent="0.25">
      <c r="A305" s="38" t="s">
        <v>10</v>
      </c>
      <c r="B305" s="330">
        <v>50.29</v>
      </c>
      <c r="C305" s="330">
        <v>36.479999999999997</v>
      </c>
      <c r="D305" s="330">
        <v>57.38</v>
      </c>
      <c r="E305" s="330">
        <v>67.34</v>
      </c>
      <c r="F305" s="360">
        <f t="shared" si="142"/>
        <v>0.17357964447542695</v>
      </c>
      <c r="G305" s="360">
        <f t="shared" si="138"/>
        <v>0.57291666666666696</v>
      </c>
      <c r="H305" s="361">
        <f t="shared" si="143"/>
        <v>9.9600000000000009</v>
      </c>
      <c r="I305" s="362">
        <f t="shared" si="139"/>
        <v>20.900000000000006</v>
      </c>
      <c r="J305" s="363"/>
      <c r="K305" s="364"/>
      <c r="L305" s="330">
        <v>54.014509982315943</v>
      </c>
      <c r="M305" s="330">
        <v>54.768038641202402</v>
      </c>
      <c r="N305" s="330">
        <v>66.431803722239707</v>
      </c>
      <c r="O305" s="330">
        <v>80.525829993168614</v>
      </c>
      <c r="P305" s="360">
        <f t="shared" si="144"/>
        <v>0.21215781419781887</v>
      </c>
      <c r="Q305" s="360">
        <f t="shared" si="140"/>
        <v>0.2129666383974278</v>
      </c>
      <c r="R305" s="330">
        <f t="shared" si="145"/>
        <v>14.094026270928907</v>
      </c>
      <c r="S305" s="347">
        <f t="shared" si="141"/>
        <v>11.663765081037305</v>
      </c>
      <c r="T305" s="348"/>
    </row>
    <row r="306" spans="1:20" x14ac:dyDescent="0.25">
      <c r="A306" s="365" t="s">
        <v>13</v>
      </c>
      <c r="B306" s="366"/>
      <c r="C306" s="366"/>
      <c r="D306" s="366"/>
      <c r="E306" s="366"/>
      <c r="F306" s="366"/>
      <c r="G306" s="366"/>
      <c r="H306" s="366"/>
      <c r="I306" s="366"/>
      <c r="J306" s="366"/>
      <c r="K306" s="366"/>
      <c r="L306" s="366"/>
      <c r="M306" s="366"/>
      <c r="N306" s="366"/>
      <c r="O306" s="366"/>
      <c r="P306" s="366"/>
      <c r="Q306" s="366"/>
      <c r="R306" s="366"/>
      <c r="S306" s="366"/>
      <c r="T306" s="367"/>
    </row>
    <row r="307" spans="1:20" ht="21" x14ac:dyDescent="0.35">
      <c r="A307" s="236" t="s">
        <v>80</v>
      </c>
      <c r="B307" s="236"/>
      <c r="C307" s="236"/>
      <c r="D307" s="236"/>
      <c r="E307" s="236"/>
      <c r="F307" s="236"/>
      <c r="G307" s="236"/>
      <c r="H307" s="236"/>
      <c r="I307" s="236"/>
      <c r="J307" s="236"/>
      <c r="K307" s="236"/>
      <c r="L307" s="236"/>
      <c r="M307" s="236"/>
      <c r="N307" s="236"/>
      <c r="O307" s="236"/>
      <c r="P307" s="236"/>
      <c r="Q307" s="236"/>
      <c r="R307" s="236"/>
      <c r="S307" s="236"/>
      <c r="T307" s="236"/>
    </row>
    <row r="308" spans="1:20" x14ac:dyDescent="0.25">
      <c r="A308" s="72"/>
      <c r="B308" s="11" t="s">
        <v>119</v>
      </c>
      <c r="C308" s="12"/>
      <c r="D308" s="12"/>
      <c r="E308" s="12"/>
      <c r="F308" s="12"/>
      <c r="G308" s="12"/>
      <c r="H308" s="12"/>
      <c r="I308" s="12"/>
      <c r="J308" s="13"/>
      <c r="K308" s="237"/>
      <c r="L308" s="11" t="str">
        <f>L$5</f>
        <v>acumulado septiembre</v>
      </c>
      <c r="M308" s="12"/>
      <c r="N308" s="12"/>
      <c r="O308" s="12"/>
      <c r="P308" s="12"/>
      <c r="Q308" s="12"/>
      <c r="R308" s="12"/>
      <c r="S308" s="12"/>
      <c r="T308" s="13"/>
    </row>
    <row r="309" spans="1:20" x14ac:dyDescent="0.25">
      <c r="A309" s="15"/>
      <c r="B309" s="16">
        <f>B$6</f>
        <v>2022</v>
      </c>
      <c r="C309" s="16">
        <f>C$6</f>
        <v>2023</v>
      </c>
      <c r="D309" s="16">
        <f>D$6</f>
        <v>2024</v>
      </c>
      <c r="E309" s="16">
        <f>E$6</f>
        <v>2025</v>
      </c>
      <c r="F309" s="16" t="str">
        <f>CONCATENATE("var ",RIGHT(E309,2),"/",RIGHT(D309,2))</f>
        <v>var 25/24</v>
      </c>
      <c r="G309" s="16" t="str">
        <f>CONCATENATE("var ",RIGHT(D309,2),"/",RIGHT(C309,2))</f>
        <v>var 24/23</v>
      </c>
      <c r="H309" s="16" t="str">
        <f>CONCATENATE("dif ",RIGHT(E309,2),"-",RIGHT(D309,2))</f>
        <v>dif 25-24</v>
      </c>
      <c r="I309" s="107" t="str">
        <f>CONCATENATE("dif ",RIGHT(D309,2),"-",RIGHT(C309,2))</f>
        <v>dif 24-23</v>
      </c>
      <c r="J309" s="108"/>
      <c r="K309" s="238"/>
      <c r="L309" s="16">
        <f>L$6</f>
        <v>2022</v>
      </c>
      <c r="M309" s="16">
        <f>M$6</f>
        <v>2023</v>
      </c>
      <c r="N309" s="16">
        <f>N$6</f>
        <v>2024</v>
      </c>
      <c r="O309" s="16">
        <f>O$6</f>
        <v>2025</v>
      </c>
      <c r="P309" s="16" t="str">
        <f>CONCATENATE("var ",RIGHT(O309,2),"/",RIGHT(N309,2))</f>
        <v>var 25/24</v>
      </c>
      <c r="Q309" s="16" t="str">
        <f>CONCATENATE("var ",RIGHT(N309,2),"/",RIGHT(M309,2))</f>
        <v>var 24/23</v>
      </c>
      <c r="R309" s="16" t="str">
        <f>CONCATENATE("dif ",RIGHT(O309,2),"-",RIGHT(M309,2))</f>
        <v>dif 25-23</v>
      </c>
      <c r="S309" s="107" t="str">
        <f>CONCATENATE("dif ",RIGHT(N309,2),"-",RIGHT(M309,2))</f>
        <v>dif 24-23</v>
      </c>
      <c r="T309" s="108"/>
    </row>
    <row r="310" spans="1:20" x14ac:dyDescent="0.25">
      <c r="A310" s="239" t="s">
        <v>48</v>
      </c>
      <c r="B310" s="274">
        <v>76.260000000000005</v>
      </c>
      <c r="C310" s="274">
        <v>84.95</v>
      </c>
      <c r="D310" s="274">
        <v>96.18</v>
      </c>
      <c r="E310" s="274">
        <v>98.98</v>
      </c>
      <c r="F310" s="337">
        <f>E310/D310-1</f>
        <v>2.9112081513828159E-2</v>
      </c>
      <c r="G310" s="337">
        <f t="shared" ref="G310:G320" si="146">D310/C310-1</f>
        <v>0.1321954090641555</v>
      </c>
      <c r="H310" s="351">
        <f>E310-D310</f>
        <v>2.7999999999999972</v>
      </c>
      <c r="I310" s="352">
        <f t="shared" ref="I310:I320" si="147">D310-C310</f>
        <v>11.230000000000004</v>
      </c>
      <c r="J310" s="353"/>
      <c r="K310" s="279"/>
      <c r="L310" s="274">
        <v>76.933465226428424</v>
      </c>
      <c r="M310" s="274">
        <v>89.062594194965328</v>
      </c>
      <c r="N310" s="274">
        <v>100.797098408895</v>
      </c>
      <c r="O310" s="274">
        <v>106.57431089734064</v>
      </c>
      <c r="P310" s="337">
        <f>O310/N310-1</f>
        <v>5.731526581261015E-2</v>
      </c>
      <c r="Q310" s="337">
        <f t="shared" ref="Q310:Q320" si="148">N310/M310-1</f>
        <v>0.13175569743950954</v>
      </c>
      <c r="R310" s="274">
        <f>O310-N310</f>
        <v>5.7772124884456417</v>
      </c>
      <c r="S310" s="352">
        <f t="shared" ref="S310:S320" si="149">N310-M310</f>
        <v>11.734504213929668</v>
      </c>
      <c r="T310" s="353"/>
    </row>
    <row r="311" spans="1:20" x14ac:dyDescent="0.25">
      <c r="A311" s="94" t="s">
        <v>49</v>
      </c>
      <c r="B311" s="341">
        <v>96.8</v>
      </c>
      <c r="C311" s="341">
        <v>104.87</v>
      </c>
      <c r="D311" s="341">
        <v>116.86</v>
      </c>
      <c r="E311" s="341">
        <v>115.89</v>
      </c>
      <c r="F311" s="368">
        <f t="shared" ref="F311:F320" si="150">E311/D311-1</f>
        <v>-8.3005305493752957E-3</v>
      </c>
      <c r="G311" s="368">
        <f t="shared" si="146"/>
        <v>0.114332030132545</v>
      </c>
      <c r="H311" s="369">
        <f t="shared" ref="H311:H320" si="151">E311-D311</f>
        <v>-0.96999999999999886</v>
      </c>
      <c r="I311" s="370">
        <f t="shared" si="147"/>
        <v>11.989999999999995</v>
      </c>
      <c r="J311" s="371"/>
      <c r="K311" s="238"/>
      <c r="L311" s="341">
        <v>103.08931734441471</v>
      </c>
      <c r="M311" s="341">
        <v>114.07144773444794</v>
      </c>
      <c r="N311" s="341">
        <v>125.80164989616748</v>
      </c>
      <c r="O311" s="341">
        <v>131.56081645906454</v>
      </c>
      <c r="P311" s="368">
        <f t="shared" ref="P311:P320" si="152">O311/N311-1</f>
        <v>4.5779737925937258E-2</v>
      </c>
      <c r="Q311" s="368">
        <f t="shared" si="148"/>
        <v>0.10283206178838711</v>
      </c>
      <c r="R311" s="341">
        <f t="shared" ref="R311:R320" si="153">O311-N311</f>
        <v>5.7591665628970645</v>
      </c>
      <c r="S311" s="370">
        <f t="shared" si="149"/>
        <v>11.730202161719532</v>
      </c>
      <c r="T311" s="371"/>
    </row>
    <row r="312" spans="1:20" x14ac:dyDescent="0.25">
      <c r="A312" s="97" t="s">
        <v>50</v>
      </c>
      <c r="B312" s="297">
        <v>73.95</v>
      </c>
      <c r="C312" s="297">
        <v>79.42</v>
      </c>
      <c r="D312" s="297">
        <v>92.31</v>
      </c>
      <c r="E312" s="297">
        <v>97.92</v>
      </c>
      <c r="F312" s="346">
        <f t="shared" si="150"/>
        <v>6.0773480662983381E-2</v>
      </c>
      <c r="G312" s="346">
        <f t="shared" si="146"/>
        <v>0.16230168723243521</v>
      </c>
      <c r="H312" s="372">
        <f t="shared" si="151"/>
        <v>5.6099999999999994</v>
      </c>
      <c r="I312" s="358">
        <f t="shared" si="147"/>
        <v>12.89</v>
      </c>
      <c r="J312" s="359"/>
      <c r="K312" s="238"/>
      <c r="L312" s="297">
        <v>67.596043762907556</v>
      </c>
      <c r="M312" s="297">
        <v>80.07520949776405</v>
      </c>
      <c r="N312" s="297">
        <v>93.934784079687759</v>
      </c>
      <c r="O312" s="297">
        <v>100.3771972119097</v>
      </c>
      <c r="P312" s="346">
        <f t="shared" si="152"/>
        <v>6.858389248818253E-2</v>
      </c>
      <c r="Q312" s="346">
        <f t="shared" si="148"/>
        <v>0.17308196467860282</v>
      </c>
      <c r="R312" s="297">
        <f t="shared" si="153"/>
        <v>6.4424131322219438</v>
      </c>
      <c r="S312" s="358">
        <f t="shared" si="149"/>
        <v>13.85957458192371</v>
      </c>
      <c r="T312" s="359"/>
    </row>
    <row r="313" spans="1:20" x14ac:dyDescent="0.25">
      <c r="A313" s="97" t="s">
        <v>51</v>
      </c>
      <c r="B313" s="297">
        <v>52.42</v>
      </c>
      <c r="C313" s="297">
        <v>46.32</v>
      </c>
      <c r="D313" s="297">
        <v>56.32</v>
      </c>
      <c r="E313" s="297">
        <v>60.15</v>
      </c>
      <c r="F313" s="346">
        <f t="shared" si="150"/>
        <v>6.8004261363636243E-2</v>
      </c>
      <c r="G313" s="346">
        <f t="shared" si="146"/>
        <v>0.21588946459412783</v>
      </c>
      <c r="H313" s="372">
        <f t="shared" si="151"/>
        <v>3.8299999999999983</v>
      </c>
      <c r="I313" s="358">
        <f t="shared" si="147"/>
        <v>10</v>
      </c>
      <c r="J313" s="359"/>
      <c r="K313" s="238"/>
      <c r="L313" s="297">
        <v>49.359293251360633</v>
      </c>
      <c r="M313" s="297">
        <v>48.672757237708097</v>
      </c>
      <c r="N313" s="297">
        <v>59.208941638137979</v>
      </c>
      <c r="O313" s="297">
        <v>65.611382402563649</v>
      </c>
      <c r="P313" s="346">
        <f t="shared" si="152"/>
        <v>0.10813300469977816</v>
      </c>
      <c r="Q313" s="346">
        <f t="shared" si="148"/>
        <v>0.21646984881035691</v>
      </c>
      <c r="R313" s="297">
        <f t="shared" si="153"/>
        <v>6.4024407644256698</v>
      </c>
      <c r="S313" s="358">
        <f t="shared" si="149"/>
        <v>10.536184400429882</v>
      </c>
      <c r="T313" s="359"/>
    </row>
    <row r="314" spans="1:20" x14ac:dyDescent="0.25">
      <c r="A314" s="97" t="s">
        <v>52</v>
      </c>
      <c r="B314" s="297">
        <v>43.87</v>
      </c>
      <c r="C314" s="297">
        <v>51.13</v>
      </c>
      <c r="D314" s="297">
        <v>59.56</v>
      </c>
      <c r="E314" s="297">
        <v>67.400000000000006</v>
      </c>
      <c r="F314" s="346">
        <f t="shared" si="150"/>
        <v>0.13163196776359976</v>
      </c>
      <c r="G314" s="346">
        <f t="shared" si="146"/>
        <v>0.16487385096812046</v>
      </c>
      <c r="H314" s="372">
        <f t="shared" si="151"/>
        <v>7.8400000000000034</v>
      </c>
      <c r="I314" s="358">
        <f t="shared" si="147"/>
        <v>8.43</v>
      </c>
      <c r="J314" s="359"/>
      <c r="K314" s="238"/>
      <c r="L314" s="297">
        <v>39.178031482317898</v>
      </c>
      <c r="M314" s="297">
        <v>50.356831767424417</v>
      </c>
      <c r="N314" s="297">
        <v>59.253101479720442</v>
      </c>
      <c r="O314" s="297">
        <v>65.705713806779869</v>
      </c>
      <c r="P314" s="346">
        <f t="shared" si="152"/>
        <v>0.10889914900518494</v>
      </c>
      <c r="Q314" s="346">
        <f t="shared" si="148"/>
        <v>0.17666460339252277</v>
      </c>
      <c r="R314" s="297">
        <f t="shared" si="153"/>
        <v>6.4526123270594269</v>
      </c>
      <c r="S314" s="358">
        <f t="shared" si="149"/>
        <v>8.896269712296025</v>
      </c>
      <c r="T314" s="359"/>
    </row>
    <row r="315" spans="1:20" x14ac:dyDescent="0.25">
      <c r="A315" s="97" t="s">
        <v>53</v>
      </c>
      <c r="B315" s="297">
        <v>105.09</v>
      </c>
      <c r="C315" s="297">
        <v>121.4</v>
      </c>
      <c r="D315" s="297">
        <v>137.01</v>
      </c>
      <c r="E315" s="297">
        <v>147.88999999999999</v>
      </c>
      <c r="F315" s="346">
        <f t="shared" si="150"/>
        <v>7.941026202466972E-2</v>
      </c>
      <c r="G315" s="346">
        <f t="shared" si="146"/>
        <v>0.12858319604612833</v>
      </c>
      <c r="H315" s="372">
        <f t="shared" si="151"/>
        <v>10.879999999999995</v>
      </c>
      <c r="I315" s="358">
        <f t="shared" si="147"/>
        <v>15.609999999999985</v>
      </c>
      <c r="J315" s="359"/>
      <c r="K315" s="238"/>
      <c r="L315" s="297">
        <v>91.107067991600275</v>
      </c>
      <c r="M315" s="297">
        <v>116.2124985670491</v>
      </c>
      <c r="N315" s="297">
        <v>138.79785121848454</v>
      </c>
      <c r="O315" s="297">
        <v>158.57357170543389</v>
      </c>
      <c r="P315" s="346">
        <f t="shared" si="152"/>
        <v>0.14247857811444065</v>
      </c>
      <c r="Q315" s="346">
        <f t="shared" si="148"/>
        <v>0.19434529788037191</v>
      </c>
      <c r="R315" s="297">
        <f t="shared" si="153"/>
        <v>19.775720486949353</v>
      </c>
      <c r="S315" s="358">
        <f t="shared" si="149"/>
        <v>22.585352651435443</v>
      </c>
      <c r="T315" s="359"/>
    </row>
    <row r="316" spans="1:20" x14ac:dyDescent="0.25">
      <c r="A316" s="97" t="s">
        <v>54</v>
      </c>
      <c r="B316" s="297">
        <v>44.25</v>
      </c>
      <c r="C316" s="297">
        <v>56.46</v>
      </c>
      <c r="D316" s="297">
        <v>59.57</v>
      </c>
      <c r="E316" s="297">
        <v>62.13</v>
      </c>
      <c r="F316" s="346">
        <f t="shared" si="150"/>
        <v>4.2974651670303787E-2</v>
      </c>
      <c r="G316" s="346">
        <f t="shared" si="146"/>
        <v>5.508324477506199E-2</v>
      </c>
      <c r="H316" s="372">
        <f t="shared" si="151"/>
        <v>2.5600000000000023</v>
      </c>
      <c r="I316" s="358">
        <f t="shared" si="147"/>
        <v>3.1099999999999994</v>
      </c>
      <c r="J316" s="359"/>
      <c r="K316" s="238"/>
      <c r="L316" s="297">
        <v>51.325970929787445</v>
      </c>
      <c r="M316" s="297">
        <v>58.967543053684317</v>
      </c>
      <c r="N316" s="297">
        <v>65.698341490115709</v>
      </c>
      <c r="O316" s="297">
        <v>72.285229722268042</v>
      </c>
      <c r="P316" s="346">
        <f>O316/N316-1</f>
        <v>0.10025958163865267</v>
      </c>
      <c r="Q316" s="346">
        <f t="shared" si="148"/>
        <v>0.11414412213687863</v>
      </c>
      <c r="R316" s="297">
        <f>O316-N316</f>
        <v>6.586888232152333</v>
      </c>
      <c r="S316" s="358">
        <f t="shared" si="149"/>
        <v>6.7307984364313924</v>
      </c>
      <c r="T316" s="359"/>
    </row>
    <row r="317" spans="1:20" x14ac:dyDescent="0.25">
      <c r="A317" s="97" t="s">
        <v>55</v>
      </c>
      <c r="B317" s="297">
        <v>57.49</v>
      </c>
      <c r="C317" s="297">
        <v>58.36</v>
      </c>
      <c r="D317" s="297">
        <v>62.89</v>
      </c>
      <c r="E317" s="297">
        <v>76.58</v>
      </c>
      <c r="F317" s="346">
        <f t="shared" si="150"/>
        <v>0.21768166640165365</v>
      </c>
      <c r="G317" s="346">
        <f t="shared" si="146"/>
        <v>7.7621658670322224E-2</v>
      </c>
      <c r="H317" s="372">
        <f t="shared" si="151"/>
        <v>13.689999999999998</v>
      </c>
      <c r="I317" s="358">
        <f t="shared" si="147"/>
        <v>4.5300000000000011</v>
      </c>
      <c r="J317" s="359"/>
      <c r="K317" s="238"/>
      <c r="L317" s="297">
        <v>61.442744882519797</v>
      </c>
      <c r="M317" s="297">
        <v>68.753626238540946</v>
      </c>
      <c r="N317" s="297">
        <v>77.062558176548762</v>
      </c>
      <c r="O317" s="297">
        <v>84.406244394493839</v>
      </c>
      <c r="P317" s="346">
        <f t="shared" si="152"/>
        <v>9.5295126345544379E-2</v>
      </c>
      <c r="Q317" s="346">
        <f t="shared" si="148"/>
        <v>0.1208508175144094</v>
      </c>
      <c r="R317" s="297">
        <f t="shared" si="153"/>
        <v>7.343686217945077</v>
      </c>
      <c r="S317" s="358">
        <f t="shared" si="149"/>
        <v>8.3089319380078166</v>
      </c>
      <c r="T317" s="359"/>
    </row>
    <row r="318" spans="1:20" x14ac:dyDescent="0.25">
      <c r="A318" s="97" t="s">
        <v>56</v>
      </c>
      <c r="B318" s="297">
        <v>83.34</v>
      </c>
      <c r="C318" s="297">
        <v>97.6</v>
      </c>
      <c r="D318" s="297">
        <v>115.05</v>
      </c>
      <c r="E318" s="297">
        <v>98.24</v>
      </c>
      <c r="F318" s="346">
        <f t="shared" si="150"/>
        <v>-0.14611038678835286</v>
      </c>
      <c r="G318" s="346">
        <f t="shared" si="146"/>
        <v>0.17879098360655732</v>
      </c>
      <c r="H318" s="372">
        <f t="shared" si="151"/>
        <v>-16.810000000000002</v>
      </c>
      <c r="I318" s="358">
        <f t="shared" si="147"/>
        <v>17.450000000000003</v>
      </c>
      <c r="J318" s="359"/>
      <c r="K318" s="238"/>
      <c r="L318" s="297">
        <v>85.768592345001537</v>
      </c>
      <c r="M318" s="297">
        <v>106.23360360033993</v>
      </c>
      <c r="N318" s="297">
        <v>121.49237517742911</v>
      </c>
      <c r="O318" s="297">
        <v>99.903434911627599</v>
      </c>
      <c r="P318" s="346">
        <f t="shared" si="152"/>
        <v>-0.17769790272247732</v>
      </c>
      <c r="Q318" s="346">
        <f t="shared" si="148"/>
        <v>0.14363413326817009</v>
      </c>
      <c r="R318" s="297">
        <f t="shared" si="153"/>
        <v>-21.588940265801511</v>
      </c>
      <c r="S318" s="373">
        <f t="shared" si="149"/>
        <v>15.258771577089178</v>
      </c>
      <c r="T318" s="374"/>
    </row>
    <row r="319" spans="1:20" x14ac:dyDescent="0.25">
      <c r="A319" s="97" t="s">
        <v>57</v>
      </c>
      <c r="B319" s="297">
        <v>61.82</v>
      </c>
      <c r="C319" s="297">
        <v>97.35</v>
      </c>
      <c r="D319" s="297">
        <v>109.32</v>
      </c>
      <c r="E319" s="297">
        <v>138.58000000000001</v>
      </c>
      <c r="F319" s="346">
        <f t="shared" si="150"/>
        <v>0.26765459202341768</v>
      </c>
      <c r="G319" s="346">
        <f t="shared" si="146"/>
        <v>0.12295839753466864</v>
      </c>
      <c r="H319" s="372">
        <f t="shared" si="151"/>
        <v>29.260000000000019</v>
      </c>
      <c r="I319" s="358">
        <f t="shared" si="147"/>
        <v>11.969999999999999</v>
      </c>
      <c r="J319" s="359"/>
      <c r="K319" s="238"/>
      <c r="L319" s="297">
        <v>98.304300114448282</v>
      </c>
      <c r="M319" s="297">
        <v>102.10838505580966</v>
      </c>
      <c r="N319" s="297">
        <v>116.31423703748221</v>
      </c>
      <c r="O319" s="297">
        <v>154.92296436108768</v>
      </c>
      <c r="P319" s="346">
        <f t="shared" si="152"/>
        <v>0.33193466515336234</v>
      </c>
      <c r="Q319" s="346">
        <f t="shared" si="148"/>
        <v>0.13912522437709707</v>
      </c>
      <c r="R319" s="297">
        <f t="shared" si="153"/>
        <v>38.608727323605464</v>
      </c>
      <c r="S319" s="358">
        <f t="shared" si="149"/>
        <v>14.205851981672552</v>
      </c>
      <c r="T319" s="359"/>
    </row>
    <row r="320" spans="1:20" x14ac:dyDescent="0.25">
      <c r="A320" s="97" t="s">
        <v>78</v>
      </c>
      <c r="B320" s="330">
        <v>35.25</v>
      </c>
      <c r="C320" s="330">
        <v>47.95</v>
      </c>
      <c r="D320" s="330">
        <v>47.97</v>
      </c>
      <c r="E320" s="330">
        <v>46.58</v>
      </c>
      <c r="F320" s="346">
        <f t="shared" si="150"/>
        <v>-2.897644361058993E-2</v>
      </c>
      <c r="G320" s="346">
        <f t="shared" si="146"/>
        <v>4.1710114702797618E-4</v>
      </c>
      <c r="H320" s="372">
        <f t="shared" si="151"/>
        <v>-1.3900000000000006</v>
      </c>
      <c r="I320" s="358">
        <f t="shared" si="147"/>
        <v>1.9999999999996021E-2</v>
      </c>
      <c r="J320" s="359"/>
      <c r="K320" s="238"/>
      <c r="L320" s="330">
        <v>39.849310605114894</v>
      </c>
      <c r="M320" s="330">
        <v>51.60630517852772</v>
      </c>
      <c r="N320" s="330">
        <v>54.367415463873584</v>
      </c>
      <c r="O320" s="330">
        <v>53.932787351306033</v>
      </c>
      <c r="P320" s="346">
        <f t="shared" si="152"/>
        <v>-7.9942757782252016E-3</v>
      </c>
      <c r="Q320" s="346">
        <f t="shared" si="148"/>
        <v>5.3503351495404194E-2</v>
      </c>
      <c r="R320" s="330">
        <f t="shared" si="153"/>
        <v>-0.43462811256755174</v>
      </c>
      <c r="S320" s="358">
        <f t="shared" si="149"/>
        <v>2.7611102853458647</v>
      </c>
      <c r="T320" s="359"/>
    </row>
    <row r="321" spans="1:20" x14ac:dyDescent="0.25">
      <c r="A321" s="42" t="s">
        <v>13</v>
      </c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4"/>
    </row>
    <row r="322" spans="1:20" ht="23.25" x14ac:dyDescent="0.35">
      <c r="A322" s="375" t="s">
        <v>81</v>
      </c>
      <c r="B322" s="375"/>
      <c r="C322" s="375"/>
      <c r="D322" s="375"/>
      <c r="E322" s="375"/>
      <c r="F322" s="375"/>
      <c r="G322" s="375"/>
      <c r="H322" s="375"/>
      <c r="I322" s="375"/>
      <c r="J322" s="375"/>
      <c r="K322" s="375"/>
      <c r="L322" s="375"/>
      <c r="M322" s="375"/>
      <c r="N322" s="375"/>
      <c r="O322" s="375"/>
      <c r="P322" s="375"/>
      <c r="Q322" s="375"/>
      <c r="R322" s="375"/>
      <c r="S322" s="375"/>
      <c r="T322" s="375"/>
    </row>
    <row r="323" spans="1:20" ht="21" x14ac:dyDescent="0.35">
      <c r="A323" s="376" t="s">
        <v>82</v>
      </c>
      <c r="B323" s="376"/>
      <c r="C323" s="376"/>
      <c r="D323" s="376"/>
      <c r="E323" s="376"/>
      <c r="F323" s="376"/>
      <c r="G323" s="376"/>
      <c r="H323" s="376"/>
      <c r="I323" s="376"/>
      <c r="J323" s="376"/>
      <c r="K323" s="376"/>
      <c r="L323" s="376"/>
      <c r="M323" s="376"/>
      <c r="N323" s="376"/>
      <c r="O323" s="376"/>
      <c r="P323" s="376"/>
      <c r="Q323" s="376"/>
      <c r="R323" s="376"/>
      <c r="S323" s="376"/>
      <c r="T323" s="376"/>
    </row>
    <row r="324" spans="1:20" x14ac:dyDescent="0.25">
      <c r="A324" s="72"/>
      <c r="B324" s="11" t="s">
        <v>119</v>
      </c>
      <c r="C324" s="12"/>
      <c r="D324" s="12"/>
      <c r="E324" s="12"/>
      <c r="F324" s="12"/>
      <c r="G324" s="12"/>
      <c r="H324" s="12"/>
      <c r="I324" s="12"/>
      <c r="J324" s="12"/>
      <c r="K324" s="377"/>
      <c r="L324" s="11" t="str">
        <f>CONCATENATE("acumulado ",B324," (promedio del periodo acumulado)")</f>
        <v>acumulado septiembre (promedio del periodo acumulado)</v>
      </c>
      <c r="M324" s="12"/>
      <c r="N324" s="12"/>
      <c r="O324" s="12"/>
      <c r="P324" s="12"/>
      <c r="Q324" s="12"/>
      <c r="R324" s="12"/>
      <c r="S324" s="12"/>
      <c r="T324" s="13"/>
    </row>
    <row r="325" spans="1:20" x14ac:dyDescent="0.25">
      <c r="A325" s="15"/>
      <c r="B325" s="378">
        <f>B$6</f>
        <v>2022</v>
      </c>
      <c r="C325" s="378">
        <f>C$6</f>
        <v>2023</v>
      </c>
      <c r="D325" s="378">
        <f>D$6</f>
        <v>2024</v>
      </c>
      <c r="E325" s="378">
        <f>E$6</f>
        <v>2025</v>
      </c>
      <c r="F325" s="378" t="str">
        <f>CONCATENATE("var ",RIGHT(E325,2),"/",RIGHT(D325,2))</f>
        <v>var 25/24</v>
      </c>
      <c r="G325" s="16" t="str">
        <f>CONCATENATE("var ",RIGHT(D325,2),"/",RIGHT(C325,2))</f>
        <v>var 24/23</v>
      </c>
      <c r="H325" s="378" t="str">
        <f>CONCATENATE("dif ",RIGHT(E325,2),"-",RIGHT(D325,2))</f>
        <v>dif 25-24</v>
      </c>
      <c r="I325" s="16" t="str">
        <f>CONCATENATE("dif ",RIGHT(D325,2),"-",RIGHT(C325,2))</f>
        <v>dif 24-23</v>
      </c>
      <c r="J325" s="379" t="str">
        <f>CONCATENATE("cuota ",RIGHT(E325,2))</f>
        <v>cuota 25</v>
      </c>
      <c r="K325" s="380"/>
      <c r="L325" s="378">
        <f>L$6</f>
        <v>2022</v>
      </c>
      <c r="M325" s="378">
        <f>M$6</f>
        <v>2023</v>
      </c>
      <c r="N325" s="378">
        <f>N$6</f>
        <v>2024</v>
      </c>
      <c r="O325" s="378">
        <f>O$6</f>
        <v>2025</v>
      </c>
      <c r="P325" s="378" t="str">
        <f>CONCATENATE("var ",RIGHT(O325,2),"/",RIGHT(N325,2))</f>
        <v>var 25/24</v>
      </c>
      <c r="Q325" s="16" t="str">
        <f>CONCATENATE("var ",RIGHT(N325,2),"/",RIGHT(M325,2))</f>
        <v>var 24/23</v>
      </c>
      <c r="R325" s="378" t="str">
        <f>CONCATENATE("dif ",RIGHT(O325,2),"-",RIGHT(N325,2))</f>
        <v>dif 25-24</v>
      </c>
      <c r="S325" s="16" t="str">
        <f>CONCATENATE("dif ",RIGHT(N325,2),"-",RIGHT(M325,2))</f>
        <v>dif 24-23</v>
      </c>
      <c r="T325" s="379" t="str">
        <f>CONCATENATE("cuota ",RIGHT(O325,2))</f>
        <v>cuota 25</v>
      </c>
    </row>
    <row r="326" spans="1:20" x14ac:dyDescent="0.25">
      <c r="A326" s="381" t="s">
        <v>4</v>
      </c>
      <c r="B326" s="382">
        <v>297</v>
      </c>
      <c r="C326" s="382">
        <v>310</v>
      </c>
      <c r="D326" s="382">
        <v>322</v>
      </c>
      <c r="E326" s="382">
        <v>327</v>
      </c>
      <c r="F326" s="383">
        <f t="shared" ref="F326:F337" si="154">E326/D326-1</f>
        <v>1.552795031055898E-2</v>
      </c>
      <c r="G326" s="383">
        <f t="shared" ref="G326:G337" si="155">D326/C326-1</f>
        <v>3.8709677419354938E-2</v>
      </c>
      <c r="H326" s="384">
        <f t="shared" ref="H326:H337" si="156">E326-D326</f>
        <v>5</v>
      </c>
      <c r="I326" s="384">
        <f t="shared" ref="I326:I337" si="157">D326-C326</f>
        <v>12</v>
      </c>
      <c r="J326" s="383">
        <f t="shared" ref="J326:J337" si="158">E326/$E$326</f>
        <v>1</v>
      </c>
      <c r="K326" s="385"/>
      <c r="L326" s="386">
        <v>290</v>
      </c>
      <c r="M326" s="386">
        <v>306.11111111111109</v>
      </c>
      <c r="N326" s="386">
        <v>320</v>
      </c>
      <c r="O326" s="386">
        <v>322.88888888888891</v>
      </c>
      <c r="P326" s="383">
        <f t="shared" ref="P326:P337" si="159">O326/N326-1</f>
        <v>9.0277777777778567E-3</v>
      </c>
      <c r="Q326" s="383">
        <f t="shared" ref="Q326:Q337" si="160">N326/M326-1</f>
        <v>4.537205081669704E-2</v>
      </c>
      <c r="R326" s="384">
        <f t="shared" ref="R326:R337" si="161">O326-N326</f>
        <v>2.8888888888889142</v>
      </c>
      <c r="S326" s="384">
        <f t="shared" ref="S326:S337" si="162">N326-M326</f>
        <v>13.888888888888914</v>
      </c>
      <c r="T326" s="383">
        <f>O326/$O$326</f>
        <v>1</v>
      </c>
    </row>
    <row r="327" spans="1:20" x14ac:dyDescent="0.25">
      <c r="A327" s="387" t="s">
        <v>5</v>
      </c>
      <c r="B327" s="388">
        <v>196</v>
      </c>
      <c r="C327" s="388">
        <v>201</v>
      </c>
      <c r="D327" s="388">
        <v>210</v>
      </c>
      <c r="E327" s="388">
        <v>214</v>
      </c>
      <c r="F327" s="389">
        <f t="shared" si="154"/>
        <v>1.904761904761898E-2</v>
      </c>
      <c r="G327" s="389">
        <f t="shared" si="155"/>
        <v>4.4776119402984982E-2</v>
      </c>
      <c r="H327" s="390">
        <f t="shared" si="156"/>
        <v>4</v>
      </c>
      <c r="I327" s="390">
        <f t="shared" si="157"/>
        <v>9</v>
      </c>
      <c r="J327" s="389">
        <f t="shared" si="158"/>
        <v>0.65443425076452599</v>
      </c>
      <c r="K327" s="391"/>
      <c r="L327" s="392">
        <v>191.88888888888889</v>
      </c>
      <c r="M327" s="392">
        <v>196.77777777777777</v>
      </c>
      <c r="N327" s="392">
        <v>209.33333333333334</v>
      </c>
      <c r="O327" s="392">
        <v>210.33333333333334</v>
      </c>
      <c r="P327" s="389">
        <f t="shared" si="159"/>
        <v>4.7770700636942109E-3</v>
      </c>
      <c r="Q327" s="389">
        <f t="shared" si="160"/>
        <v>6.3805759457933542E-2</v>
      </c>
      <c r="R327" s="390">
        <f t="shared" si="161"/>
        <v>1</v>
      </c>
      <c r="S327" s="390">
        <f t="shared" si="162"/>
        <v>12.555555555555571</v>
      </c>
      <c r="T327" s="389">
        <f t="shared" ref="T327:T337" si="163">O327/$O$326</f>
        <v>0.65141087405368203</v>
      </c>
    </row>
    <row r="328" spans="1:20" x14ac:dyDescent="0.25">
      <c r="A328" s="393" t="s">
        <v>6</v>
      </c>
      <c r="B328" s="394">
        <v>29</v>
      </c>
      <c r="C328" s="394">
        <v>30</v>
      </c>
      <c r="D328" s="394">
        <v>31</v>
      </c>
      <c r="E328" s="394">
        <v>31</v>
      </c>
      <c r="F328" s="395">
        <f t="shared" si="154"/>
        <v>0</v>
      </c>
      <c r="G328" s="395">
        <f t="shared" si="155"/>
        <v>3.3333333333333437E-2</v>
      </c>
      <c r="H328" s="396">
        <f t="shared" si="156"/>
        <v>0</v>
      </c>
      <c r="I328" s="396">
        <f t="shared" si="157"/>
        <v>1</v>
      </c>
      <c r="J328" s="395">
        <f t="shared" si="158"/>
        <v>9.480122324159021E-2</v>
      </c>
      <c r="K328" s="397"/>
      <c r="L328" s="398">
        <v>29</v>
      </c>
      <c r="M328" s="398">
        <v>27.666666666666668</v>
      </c>
      <c r="N328" s="398">
        <v>30.333333333333332</v>
      </c>
      <c r="O328" s="398">
        <v>30.111111111111111</v>
      </c>
      <c r="P328" s="395">
        <f t="shared" si="159"/>
        <v>-7.3260073260073E-3</v>
      </c>
      <c r="Q328" s="395">
        <f t="shared" si="160"/>
        <v>9.6385542168674565E-2</v>
      </c>
      <c r="R328" s="396">
        <f t="shared" si="161"/>
        <v>-0.22222222222222143</v>
      </c>
      <c r="S328" s="396">
        <f t="shared" si="162"/>
        <v>2.6666666666666643</v>
      </c>
      <c r="T328" s="395">
        <f t="shared" si="163"/>
        <v>9.3255333792154158E-2</v>
      </c>
    </row>
    <row r="329" spans="1:20" x14ac:dyDescent="0.25">
      <c r="A329" s="37" t="s">
        <v>7</v>
      </c>
      <c r="B329" s="399">
        <v>99</v>
      </c>
      <c r="C329" s="399">
        <v>104</v>
      </c>
      <c r="D329" s="399">
        <v>105</v>
      </c>
      <c r="E329" s="399">
        <v>106</v>
      </c>
      <c r="F329" s="324">
        <f t="shared" si="154"/>
        <v>9.52380952380949E-3</v>
      </c>
      <c r="G329" s="324">
        <f t="shared" si="155"/>
        <v>9.6153846153845812E-3</v>
      </c>
      <c r="H329" s="400">
        <f t="shared" si="156"/>
        <v>1</v>
      </c>
      <c r="I329" s="400">
        <f t="shared" si="157"/>
        <v>1</v>
      </c>
      <c r="J329" s="324">
        <f t="shared" si="158"/>
        <v>0.32415902140672781</v>
      </c>
      <c r="K329" s="401"/>
      <c r="L329" s="402">
        <v>98.777777777777771</v>
      </c>
      <c r="M329" s="402">
        <v>102.88888888888889</v>
      </c>
      <c r="N329" s="402">
        <v>104.88888888888889</v>
      </c>
      <c r="O329" s="402">
        <v>106</v>
      </c>
      <c r="P329" s="324">
        <f t="shared" si="159"/>
        <v>1.0593220338983134E-2</v>
      </c>
      <c r="Q329" s="324">
        <f t="shared" si="160"/>
        <v>1.9438444924406051E-2</v>
      </c>
      <c r="R329" s="400">
        <f t="shared" si="161"/>
        <v>1.1111111111111143</v>
      </c>
      <c r="S329" s="400">
        <f t="shared" si="162"/>
        <v>2</v>
      </c>
      <c r="T329" s="324">
        <f t="shared" si="163"/>
        <v>0.32828630419821059</v>
      </c>
    </row>
    <row r="330" spans="1:20" x14ac:dyDescent="0.25">
      <c r="A330" s="37" t="s">
        <v>8</v>
      </c>
      <c r="B330" s="399">
        <v>43</v>
      </c>
      <c r="C330" s="399">
        <v>42</v>
      </c>
      <c r="D330" s="399">
        <v>42</v>
      </c>
      <c r="E330" s="399">
        <v>42</v>
      </c>
      <c r="F330" s="324">
        <f t="shared" si="154"/>
        <v>0</v>
      </c>
      <c r="G330" s="324">
        <f t="shared" si="155"/>
        <v>0</v>
      </c>
      <c r="H330" s="400">
        <f t="shared" si="156"/>
        <v>0</v>
      </c>
      <c r="I330" s="400">
        <f t="shared" si="157"/>
        <v>0</v>
      </c>
      <c r="J330" s="324">
        <f t="shared" si="158"/>
        <v>0.12844036697247707</v>
      </c>
      <c r="K330" s="401"/>
      <c r="L330" s="402">
        <v>43.555555555555557</v>
      </c>
      <c r="M330" s="402">
        <v>42.666666666666664</v>
      </c>
      <c r="N330" s="402">
        <v>43.333333333333336</v>
      </c>
      <c r="O330" s="402">
        <v>42.222222222222221</v>
      </c>
      <c r="P330" s="324">
        <f t="shared" si="159"/>
        <v>-2.5641025641025661E-2</v>
      </c>
      <c r="Q330" s="324">
        <f t="shared" si="160"/>
        <v>1.5625000000000222E-2</v>
      </c>
      <c r="R330" s="400">
        <f t="shared" si="161"/>
        <v>-1.1111111111111143</v>
      </c>
      <c r="S330" s="400">
        <f t="shared" si="162"/>
        <v>0.6666666666666714</v>
      </c>
      <c r="T330" s="324">
        <f t="shared" si="163"/>
        <v>0.13076393668272537</v>
      </c>
    </row>
    <row r="331" spans="1:20" x14ac:dyDescent="0.25">
      <c r="A331" s="37" t="s">
        <v>9</v>
      </c>
      <c r="B331" s="399">
        <v>15</v>
      </c>
      <c r="C331" s="399">
        <v>13</v>
      </c>
      <c r="D331" s="399">
        <v>16</v>
      </c>
      <c r="E331" s="399">
        <v>18</v>
      </c>
      <c r="F331" s="324">
        <f t="shared" si="154"/>
        <v>0.125</v>
      </c>
      <c r="G331" s="324">
        <f t="shared" si="155"/>
        <v>0.23076923076923084</v>
      </c>
      <c r="H331" s="400">
        <f t="shared" si="156"/>
        <v>2</v>
      </c>
      <c r="I331" s="400">
        <f t="shared" si="157"/>
        <v>3</v>
      </c>
      <c r="J331" s="324">
        <f t="shared" si="158"/>
        <v>5.5045871559633031E-2</v>
      </c>
      <c r="K331" s="401"/>
      <c r="L331" s="402">
        <v>11.333333333333334</v>
      </c>
      <c r="M331" s="402">
        <v>13.222222222222221</v>
      </c>
      <c r="N331" s="402">
        <v>15.222222222222221</v>
      </c>
      <c r="O331" s="402">
        <v>15.777777777777779</v>
      </c>
      <c r="P331" s="324">
        <f t="shared" si="159"/>
        <v>3.649635036496357E-2</v>
      </c>
      <c r="Q331" s="324">
        <f t="shared" si="160"/>
        <v>0.15126050420168058</v>
      </c>
      <c r="R331" s="400">
        <f t="shared" si="161"/>
        <v>0.55555555555555713</v>
      </c>
      <c r="S331" s="400">
        <f t="shared" si="162"/>
        <v>2</v>
      </c>
      <c r="T331" s="324">
        <f t="shared" si="163"/>
        <v>4.8864418444597386E-2</v>
      </c>
    </row>
    <row r="332" spans="1:20" x14ac:dyDescent="0.25">
      <c r="A332" s="403" t="s">
        <v>10</v>
      </c>
      <c r="B332" s="404">
        <v>10</v>
      </c>
      <c r="C332" s="404">
        <v>12</v>
      </c>
      <c r="D332" s="404">
        <v>16</v>
      </c>
      <c r="E332" s="404">
        <v>17</v>
      </c>
      <c r="F332" s="405">
        <f t="shared" si="154"/>
        <v>6.25E-2</v>
      </c>
      <c r="G332" s="405">
        <f t="shared" si="155"/>
        <v>0.33333333333333326</v>
      </c>
      <c r="H332" s="406">
        <f t="shared" si="156"/>
        <v>1</v>
      </c>
      <c r="I332" s="406">
        <f t="shared" si="157"/>
        <v>4</v>
      </c>
      <c r="J332" s="405">
        <f t="shared" si="158"/>
        <v>5.1987767584097858E-2</v>
      </c>
      <c r="K332" s="407"/>
      <c r="L332" s="408">
        <v>9.2222222222222214</v>
      </c>
      <c r="M332" s="408">
        <v>10.333333333333334</v>
      </c>
      <c r="N332" s="408">
        <v>15.555555555555555</v>
      </c>
      <c r="O332" s="408">
        <v>16.222222222222221</v>
      </c>
      <c r="P332" s="405">
        <f t="shared" si="159"/>
        <v>4.2857142857142927E-2</v>
      </c>
      <c r="Q332" s="405">
        <f t="shared" si="160"/>
        <v>0.5053763440860215</v>
      </c>
      <c r="R332" s="406">
        <f t="shared" si="161"/>
        <v>0.66666666666666607</v>
      </c>
      <c r="S332" s="406">
        <f t="shared" si="162"/>
        <v>5.2222222222222214</v>
      </c>
      <c r="T332" s="405">
        <f t="shared" si="163"/>
        <v>5.0240880935994485E-2</v>
      </c>
    </row>
    <row r="333" spans="1:20" x14ac:dyDescent="0.25">
      <c r="A333" s="409" t="s">
        <v>11</v>
      </c>
      <c r="B333" s="388">
        <v>101</v>
      </c>
      <c r="C333" s="388">
        <v>109</v>
      </c>
      <c r="D333" s="388">
        <v>112</v>
      </c>
      <c r="E333" s="388">
        <v>113</v>
      </c>
      <c r="F333" s="389">
        <f t="shared" si="154"/>
        <v>8.9285714285713969E-3</v>
      </c>
      <c r="G333" s="389">
        <f t="shared" si="155"/>
        <v>2.7522935779816571E-2</v>
      </c>
      <c r="H333" s="390">
        <f t="shared" si="156"/>
        <v>1</v>
      </c>
      <c r="I333" s="390">
        <f t="shared" si="157"/>
        <v>3</v>
      </c>
      <c r="J333" s="389">
        <f t="shared" si="158"/>
        <v>0.34556574923547401</v>
      </c>
      <c r="K333" s="391"/>
      <c r="L333" s="392">
        <v>98.111111111111114</v>
      </c>
      <c r="M333" s="392">
        <v>109.33333333333333</v>
      </c>
      <c r="N333" s="392">
        <v>110.66666666666667</v>
      </c>
      <c r="O333" s="392">
        <v>112.55555555555556</v>
      </c>
      <c r="P333" s="389">
        <f t="shared" si="159"/>
        <v>1.7068273092369468E-2</v>
      </c>
      <c r="Q333" s="389">
        <f t="shared" si="160"/>
        <v>1.2195121951219523E-2</v>
      </c>
      <c r="R333" s="390">
        <f t="shared" si="161"/>
        <v>1.8888888888888857</v>
      </c>
      <c r="S333" s="390">
        <f t="shared" si="162"/>
        <v>1.3333333333333428</v>
      </c>
      <c r="T333" s="389">
        <f t="shared" si="163"/>
        <v>0.34858912594631797</v>
      </c>
    </row>
    <row r="334" spans="1:20" x14ac:dyDescent="0.25">
      <c r="A334" s="393" t="s">
        <v>12</v>
      </c>
      <c r="B334" s="399">
        <v>5</v>
      </c>
      <c r="C334" s="399">
        <v>5</v>
      </c>
      <c r="D334" s="394">
        <v>5</v>
      </c>
      <c r="E334" s="394">
        <v>6</v>
      </c>
      <c r="F334" s="395">
        <f t="shared" si="154"/>
        <v>0.19999999999999996</v>
      </c>
      <c r="G334" s="395">
        <f t="shared" si="155"/>
        <v>0</v>
      </c>
      <c r="H334" s="396">
        <f t="shared" si="156"/>
        <v>1</v>
      </c>
      <c r="I334" s="396">
        <f t="shared" si="157"/>
        <v>0</v>
      </c>
      <c r="J334" s="395">
        <f t="shared" si="158"/>
        <v>1.834862385321101E-2</v>
      </c>
      <c r="K334" s="397"/>
      <c r="L334" s="402">
        <v>5</v>
      </c>
      <c r="M334" s="402">
        <v>5</v>
      </c>
      <c r="N334" s="398">
        <v>5</v>
      </c>
      <c r="O334" s="398">
        <v>6</v>
      </c>
      <c r="P334" s="395">
        <f t="shared" si="159"/>
        <v>0.19999999999999996</v>
      </c>
      <c r="Q334" s="395">
        <f t="shared" si="160"/>
        <v>0</v>
      </c>
      <c r="R334" s="396">
        <f t="shared" si="161"/>
        <v>1</v>
      </c>
      <c r="S334" s="396">
        <f t="shared" si="162"/>
        <v>0</v>
      </c>
      <c r="T334" s="395">
        <f t="shared" si="163"/>
        <v>1.8582243633860976E-2</v>
      </c>
    </row>
    <row r="335" spans="1:20" x14ac:dyDescent="0.25">
      <c r="A335" s="37" t="s">
        <v>8</v>
      </c>
      <c r="B335" s="399">
        <v>51</v>
      </c>
      <c r="C335" s="399">
        <v>53</v>
      </c>
      <c r="D335" s="399">
        <v>54</v>
      </c>
      <c r="E335" s="399">
        <v>55</v>
      </c>
      <c r="F335" s="324">
        <f t="shared" si="154"/>
        <v>1.8518518518518601E-2</v>
      </c>
      <c r="G335" s="324">
        <f t="shared" si="155"/>
        <v>1.8867924528301883E-2</v>
      </c>
      <c r="H335" s="400">
        <f t="shared" si="156"/>
        <v>1</v>
      </c>
      <c r="I335" s="400">
        <f t="shared" si="157"/>
        <v>1</v>
      </c>
      <c r="J335" s="324">
        <f t="shared" si="158"/>
        <v>0.16819571865443425</v>
      </c>
      <c r="K335" s="401"/>
      <c r="L335" s="402">
        <v>48.444444444444443</v>
      </c>
      <c r="M335" s="402">
        <v>53</v>
      </c>
      <c r="N335" s="402">
        <v>53.444444444444443</v>
      </c>
      <c r="O335" s="402">
        <v>54.111111111111114</v>
      </c>
      <c r="P335" s="324">
        <f t="shared" si="159"/>
        <v>1.2474012474012586E-2</v>
      </c>
      <c r="Q335" s="324">
        <f t="shared" si="160"/>
        <v>8.3857442348007627E-3</v>
      </c>
      <c r="R335" s="400">
        <f t="shared" si="161"/>
        <v>0.6666666666666714</v>
      </c>
      <c r="S335" s="400">
        <f t="shared" si="162"/>
        <v>0.44444444444444287</v>
      </c>
      <c r="T335" s="324">
        <f t="shared" si="163"/>
        <v>0.16758430832759807</v>
      </c>
    </row>
    <row r="336" spans="1:20" x14ac:dyDescent="0.25">
      <c r="A336" s="37" t="s">
        <v>9</v>
      </c>
      <c r="B336" s="399">
        <v>29</v>
      </c>
      <c r="C336" s="399">
        <v>32</v>
      </c>
      <c r="D336" s="399">
        <v>31</v>
      </c>
      <c r="E336" s="399">
        <v>30</v>
      </c>
      <c r="F336" s="324">
        <f t="shared" si="154"/>
        <v>-3.2258064516129004E-2</v>
      </c>
      <c r="G336" s="324">
        <f t="shared" si="155"/>
        <v>-3.125E-2</v>
      </c>
      <c r="H336" s="400">
        <f t="shared" si="156"/>
        <v>-1</v>
      </c>
      <c r="I336" s="400">
        <f t="shared" si="157"/>
        <v>-1</v>
      </c>
      <c r="J336" s="324">
        <f t="shared" si="158"/>
        <v>9.1743119266055051E-2</v>
      </c>
      <c r="K336" s="401"/>
      <c r="L336" s="402">
        <v>28.666666666666668</v>
      </c>
      <c r="M336" s="402">
        <v>32.222222222222221</v>
      </c>
      <c r="N336" s="402">
        <v>31.666666666666668</v>
      </c>
      <c r="O336" s="402">
        <v>30.666666666666668</v>
      </c>
      <c r="P336" s="324">
        <f t="shared" si="159"/>
        <v>-3.157894736842104E-2</v>
      </c>
      <c r="Q336" s="324">
        <f t="shared" si="160"/>
        <v>-1.7241379310344751E-2</v>
      </c>
      <c r="R336" s="400">
        <f t="shared" si="161"/>
        <v>-1</v>
      </c>
      <c r="S336" s="400">
        <f t="shared" si="162"/>
        <v>-0.55555555555555358</v>
      </c>
      <c r="T336" s="324">
        <f t="shared" si="163"/>
        <v>9.4975911906400548E-2</v>
      </c>
    </row>
    <row r="337" spans="1:20" x14ac:dyDescent="0.25">
      <c r="A337" s="410" t="s">
        <v>10</v>
      </c>
      <c r="B337" s="404">
        <v>16</v>
      </c>
      <c r="C337" s="404">
        <v>19</v>
      </c>
      <c r="D337" s="404">
        <v>22</v>
      </c>
      <c r="E337" s="404">
        <v>22</v>
      </c>
      <c r="F337" s="411">
        <f t="shared" si="154"/>
        <v>0</v>
      </c>
      <c r="G337" s="411">
        <f t="shared" si="155"/>
        <v>0.15789473684210531</v>
      </c>
      <c r="H337" s="412">
        <f t="shared" si="156"/>
        <v>0</v>
      </c>
      <c r="I337" s="412">
        <f t="shared" si="157"/>
        <v>3</v>
      </c>
      <c r="J337" s="411">
        <f t="shared" si="158"/>
        <v>6.7278287461773695E-2</v>
      </c>
      <c r="K337" s="413"/>
      <c r="L337" s="408">
        <v>16</v>
      </c>
      <c r="M337" s="408">
        <v>19.111111111111111</v>
      </c>
      <c r="N337" s="408">
        <v>20.555555555555557</v>
      </c>
      <c r="O337" s="408">
        <v>21.777777777777779</v>
      </c>
      <c r="P337" s="411">
        <f t="shared" si="159"/>
        <v>5.9459459459459518E-2</v>
      </c>
      <c r="Q337" s="411">
        <f t="shared" si="160"/>
        <v>7.5581395348837344E-2</v>
      </c>
      <c r="R337" s="412">
        <f t="shared" si="161"/>
        <v>1.2222222222222214</v>
      </c>
      <c r="S337" s="412">
        <f t="shared" si="162"/>
        <v>1.4444444444444464</v>
      </c>
      <c r="T337" s="411">
        <f t="shared" si="163"/>
        <v>6.7446662078458355E-2</v>
      </c>
    </row>
    <row r="338" spans="1:20" ht="21" x14ac:dyDescent="0.35">
      <c r="A338" s="414" t="s">
        <v>83</v>
      </c>
      <c r="B338" s="414"/>
      <c r="C338" s="414"/>
      <c r="D338" s="414"/>
      <c r="E338" s="414"/>
      <c r="F338" s="414"/>
      <c r="G338" s="414"/>
      <c r="H338" s="414"/>
      <c r="I338" s="414"/>
      <c r="J338" s="414"/>
      <c r="K338" s="414"/>
      <c r="L338" s="414"/>
      <c r="M338" s="414"/>
      <c r="N338" s="414"/>
      <c r="O338" s="414"/>
      <c r="P338" s="414"/>
      <c r="Q338" s="414"/>
      <c r="R338" s="414"/>
      <c r="S338" s="414"/>
      <c r="T338" s="414"/>
    </row>
    <row r="339" spans="1:20" x14ac:dyDescent="0.25">
      <c r="A339" s="72"/>
      <c r="B339" s="11" t="s">
        <v>119</v>
      </c>
      <c r="C339" s="12"/>
      <c r="D339" s="12"/>
      <c r="E339" s="12"/>
      <c r="F339" s="12"/>
      <c r="G339" s="12"/>
      <c r="H339" s="12"/>
      <c r="I339" s="12"/>
      <c r="J339" s="12"/>
      <c r="K339" s="377"/>
      <c r="L339" s="11" t="str">
        <f>$L$324</f>
        <v>acumulado septiembre (promedio del periodo acumulado)</v>
      </c>
      <c r="M339" s="12"/>
      <c r="N339" s="12"/>
      <c r="O339" s="12"/>
      <c r="P339" s="12"/>
      <c r="Q339" s="12"/>
      <c r="R339" s="12"/>
      <c r="S339" s="12"/>
      <c r="T339" s="13"/>
    </row>
    <row r="340" spans="1:20" x14ac:dyDescent="0.25">
      <c r="A340" s="15"/>
      <c r="B340" s="378">
        <f>B$6</f>
        <v>2022</v>
      </c>
      <c r="C340" s="378">
        <f>C$6</f>
        <v>2023</v>
      </c>
      <c r="D340" s="378">
        <f>D$6</f>
        <v>2024</v>
      </c>
      <c r="E340" s="378">
        <f>E$6</f>
        <v>2025</v>
      </c>
      <c r="F340" s="378" t="str">
        <f>CONCATENATE("var ",RIGHT(E340,2),"/",RIGHT(D340,2))</f>
        <v>var 25/24</v>
      </c>
      <c r="G340" s="16" t="str">
        <f>CONCATENATE("var ",RIGHT(D340,2),"/",RIGHT(C340,2))</f>
        <v>var 24/23</v>
      </c>
      <c r="H340" s="378" t="str">
        <f>CONCATENATE("dif ",RIGHT(E340,2),"-",RIGHT(D340,2))</f>
        <v>dif 25-24</v>
      </c>
      <c r="I340" s="16" t="str">
        <f>CONCATENATE("dif ",RIGHT(D340,2),"-",RIGHT(C340,2))</f>
        <v>dif 24-23</v>
      </c>
      <c r="J340" s="378" t="str">
        <f>CONCATENATE("cuota ",RIGHT(E340,2))</f>
        <v>cuota 25</v>
      </c>
      <c r="K340" s="380"/>
      <c r="L340" s="378">
        <f>L$6</f>
        <v>2022</v>
      </c>
      <c r="M340" s="378">
        <f>M$6</f>
        <v>2023</v>
      </c>
      <c r="N340" s="378">
        <f>N$6</f>
        <v>2024</v>
      </c>
      <c r="O340" s="378">
        <f>O$6</f>
        <v>2025</v>
      </c>
      <c r="P340" s="378" t="str">
        <f>CONCATENATE("var ",RIGHT(O340,2),"/",RIGHT(N340,2))</f>
        <v>var 25/24</v>
      </c>
      <c r="Q340" s="16" t="str">
        <f>CONCATENATE("var ",RIGHT(N340,2),"/",RIGHT(M340,2))</f>
        <v>var 24/23</v>
      </c>
      <c r="R340" s="378" t="str">
        <f>CONCATENATE("dif ",RIGHT(O340,2),"-",RIGHT(N340,2))</f>
        <v>dif 25-24</v>
      </c>
      <c r="S340" s="16" t="str">
        <f>CONCATENATE("dif ",RIGHT(N340,2),"-",RIGHT(M340,2))</f>
        <v>dif 24-23</v>
      </c>
      <c r="T340" s="378" t="str">
        <f>CONCATENATE("cuota ",RIGHT(O340,2))</f>
        <v>cuota 25</v>
      </c>
    </row>
    <row r="341" spans="1:20" x14ac:dyDescent="0.25">
      <c r="A341" s="381" t="s">
        <v>48</v>
      </c>
      <c r="B341" s="382">
        <v>297</v>
      </c>
      <c r="C341" s="382">
        <v>310</v>
      </c>
      <c r="D341" s="382">
        <v>322</v>
      </c>
      <c r="E341" s="382">
        <v>327</v>
      </c>
      <c r="F341" s="383">
        <f t="shared" ref="F341:F351" si="164">E341/D341-1</f>
        <v>1.552795031055898E-2</v>
      </c>
      <c r="G341" s="383">
        <f t="shared" ref="G341:G351" si="165">D341/C341-1</f>
        <v>3.8709677419354938E-2</v>
      </c>
      <c r="H341" s="384">
        <f t="shared" ref="H341:H351" si="166">E341-D341</f>
        <v>5</v>
      </c>
      <c r="I341" s="384">
        <f t="shared" ref="I341:I351" si="167">D341-C341</f>
        <v>12</v>
      </c>
      <c r="J341" s="383">
        <f t="shared" ref="J341:J351" si="168">E341/$E$341</f>
        <v>1</v>
      </c>
      <c r="K341" s="385"/>
      <c r="L341" s="386">
        <v>290</v>
      </c>
      <c r="M341" s="386">
        <v>306.11111111111109</v>
      </c>
      <c r="N341" s="386">
        <v>320</v>
      </c>
      <c r="O341" s="386">
        <v>322.88888888888891</v>
      </c>
      <c r="P341" s="383">
        <f t="shared" ref="P341:P351" si="169">O341/N341-1</f>
        <v>9.0277777777778567E-3</v>
      </c>
      <c r="Q341" s="383">
        <f t="shared" ref="Q341:Q351" si="170">N341/M341-1</f>
        <v>4.537205081669704E-2</v>
      </c>
      <c r="R341" s="384">
        <f t="shared" ref="R341:R351" si="171">O341-N341</f>
        <v>2.8888888888889142</v>
      </c>
      <c r="S341" s="384">
        <f t="shared" ref="S341:S351" si="172">N341-M341</f>
        <v>13.888888888888914</v>
      </c>
      <c r="T341" s="383">
        <f>O341/$O$341</f>
        <v>1</v>
      </c>
    </row>
    <row r="342" spans="1:20" x14ac:dyDescent="0.25">
      <c r="A342" s="94" t="s">
        <v>49</v>
      </c>
      <c r="B342" s="399">
        <v>84</v>
      </c>
      <c r="C342" s="399">
        <v>90</v>
      </c>
      <c r="D342" s="394">
        <v>94</v>
      </c>
      <c r="E342" s="399">
        <v>93</v>
      </c>
      <c r="F342" s="324">
        <f t="shared" si="164"/>
        <v>-1.0638297872340385E-2</v>
      </c>
      <c r="G342" s="324">
        <f t="shared" si="165"/>
        <v>4.4444444444444509E-2</v>
      </c>
      <c r="H342" s="400">
        <f t="shared" si="166"/>
        <v>-1</v>
      </c>
      <c r="I342" s="400">
        <f t="shared" si="167"/>
        <v>4</v>
      </c>
      <c r="J342" s="324">
        <f t="shared" si="168"/>
        <v>0.28440366972477066</v>
      </c>
      <c r="K342" s="401"/>
      <c r="L342" s="402">
        <v>83.111111111111114</v>
      </c>
      <c r="M342" s="402">
        <v>90</v>
      </c>
      <c r="N342" s="398">
        <v>93.555555555555557</v>
      </c>
      <c r="O342" s="402">
        <v>91.777777777777771</v>
      </c>
      <c r="P342" s="324">
        <f t="shared" si="169"/>
        <v>-1.9002375296912177E-2</v>
      </c>
      <c r="Q342" s="324">
        <f t="shared" si="170"/>
        <v>3.9506172839506082E-2</v>
      </c>
      <c r="R342" s="400">
        <f t="shared" si="171"/>
        <v>-1.7777777777777857</v>
      </c>
      <c r="S342" s="400">
        <f t="shared" si="172"/>
        <v>3.5555555555555571</v>
      </c>
      <c r="T342" s="324">
        <f t="shared" ref="T342:T351" si="173">O342/$O$341</f>
        <v>0.28423950447350305</v>
      </c>
    </row>
    <row r="343" spans="1:20" x14ac:dyDescent="0.25">
      <c r="A343" s="97" t="s">
        <v>50</v>
      </c>
      <c r="B343" s="399">
        <v>78</v>
      </c>
      <c r="C343" s="399">
        <v>81</v>
      </c>
      <c r="D343" s="399">
        <v>81</v>
      </c>
      <c r="E343" s="399">
        <v>80</v>
      </c>
      <c r="F343" s="324">
        <f t="shared" si="164"/>
        <v>-1.2345679012345734E-2</v>
      </c>
      <c r="G343" s="324">
        <f t="shared" si="165"/>
        <v>0</v>
      </c>
      <c r="H343" s="400">
        <f t="shared" si="166"/>
        <v>-1</v>
      </c>
      <c r="I343" s="400">
        <f t="shared" si="167"/>
        <v>0</v>
      </c>
      <c r="J343" s="324">
        <f t="shared" si="168"/>
        <v>0.24464831804281345</v>
      </c>
      <c r="K343" s="401"/>
      <c r="L343" s="402">
        <v>76.555555555555557</v>
      </c>
      <c r="M343" s="402">
        <v>78.555555555555557</v>
      </c>
      <c r="N343" s="402">
        <v>80.888888888888886</v>
      </c>
      <c r="O343" s="402">
        <v>80.111111111111114</v>
      </c>
      <c r="P343" s="324">
        <f t="shared" si="169"/>
        <v>-9.6153846153845812E-3</v>
      </c>
      <c r="Q343" s="324">
        <f t="shared" si="170"/>
        <v>2.9702970297029729E-2</v>
      </c>
      <c r="R343" s="400">
        <f t="shared" si="171"/>
        <v>-0.77777777777777146</v>
      </c>
      <c r="S343" s="400">
        <f t="shared" si="172"/>
        <v>2.3333333333333286</v>
      </c>
      <c r="T343" s="324">
        <f t="shared" si="173"/>
        <v>0.24810736407432896</v>
      </c>
    </row>
    <row r="344" spans="1:20" x14ac:dyDescent="0.25">
      <c r="A344" s="97" t="s">
        <v>52</v>
      </c>
      <c r="B344" s="399">
        <v>59</v>
      </c>
      <c r="C344" s="399">
        <v>62</v>
      </c>
      <c r="D344" s="399">
        <v>64</v>
      </c>
      <c r="E344" s="399">
        <v>66</v>
      </c>
      <c r="F344" s="324">
        <f t="shared" si="164"/>
        <v>3.125E-2</v>
      </c>
      <c r="G344" s="324">
        <f t="shared" si="165"/>
        <v>3.2258064516129004E-2</v>
      </c>
      <c r="H344" s="400">
        <f t="shared" si="166"/>
        <v>2</v>
      </c>
      <c r="I344" s="400">
        <f t="shared" si="167"/>
        <v>2</v>
      </c>
      <c r="J344" s="324">
        <f t="shared" si="168"/>
        <v>0.20183486238532111</v>
      </c>
      <c r="K344" s="401"/>
      <c r="L344" s="402">
        <v>59.111111111111114</v>
      </c>
      <c r="M344" s="402">
        <v>61.555555555555557</v>
      </c>
      <c r="N344" s="402">
        <v>63.666666666666664</v>
      </c>
      <c r="O344" s="402">
        <v>65</v>
      </c>
      <c r="P344" s="324">
        <f t="shared" si="169"/>
        <v>2.0942408376963373E-2</v>
      </c>
      <c r="Q344" s="324">
        <f t="shared" si="170"/>
        <v>3.4296028880866469E-2</v>
      </c>
      <c r="R344" s="400">
        <f t="shared" si="171"/>
        <v>1.3333333333333357</v>
      </c>
      <c r="S344" s="400">
        <f t="shared" si="172"/>
        <v>2.1111111111111072</v>
      </c>
      <c r="T344" s="324">
        <f t="shared" si="173"/>
        <v>0.20130763936682725</v>
      </c>
    </row>
    <row r="345" spans="1:20" x14ac:dyDescent="0.25">
      <c r="A345" s="97" t="s">
        <v>53</v>
      </c>
      <c r="B345" s="399">
        <v>12</v>
      </c>
      <c r="C345" s="399">
        <v>12</v>
      </c>
      <c r="D345" s="399">
        <v>12</v>
      </c>
      <c r="E345" s="399">
        <v>13</v>
      </c>
      <c r="F345" s="324">
        <f t="shared" si="164"/>
        <v>8.3333333333333259E-2</v>
      </c>
      <c r="G345" s="324">
        <f t="shared" si="165"/>
        <v>0</v>
      </c>
      <c r="H345" s="400">
        <f t="shared" si="166"/>
        <v>1</v>
      </c>
      <c r="I345" s="400">
        <f t="shared" si="167"/>
        <v>0</v>
      </c>
      <c r="J345" s="324">
        <f t="shared" si="168"/>
        <v>3.9755351681957186E-2</v>
      </c>
      <c r="K345" s="401"/>
      <c r="L345" s="402">
        <v>10.666666666666666</v>
      </c>
      <c r="M345" s="402">
        <v>12</v>
      </c>
      <c r="N345" s="402">
        <v>12</v>
      </c>
      <c r="O345" s="402">
        <v>12.777777777777779</v>
      </c>
      <c r="P345" s="324">
        <f t="shared" si="169"/>
        <v>6.4814814814814881E-2</v>
      </c>
      <c r="Q345" s="324">
        <f t="shared" si="170"/>
        <v>0</v>
      </c>
      <c r="R345" s="400">
        <f t="shared" si="171"/>
        <v>0.77777777777777857</v>
      </c>
      <c r="S345" s="400">
        <f t="shared" si="172"/>
        <v>0</v>
      </c>
      <c r="T345" s="324">
        <f t="shared" si="173"/>
        <v>3.9573296627666898E-2</v>
      </c>
    </row>
    <row r="346" spans="1:20" x14ac:dyDescent="0.25">
      <c r="A346" s="97" t="s">
        <v>54</v>
      </c>
      <c r="B346" s="399">
        <v>18</v>
      </c>
      <c r="C346" s="399">
        <v>19</v>
      </c>
      <c r="D346" s="399">
        <v>19</v>
      </c>
      <c r="E346" s="399">
        <v>21</v>
      </c>
      <c r="F346" s="324">
        <f t="shared" si="164"/>
        <v>0.10526315789473695</v>
      </c>
      <c r="G346" s="324">
        <f t="shared" si="165"/>
        <v>0</v>
      </c>
      <c r="H346" s="400">
        <f t="shared" si="166"/>
        <v>2</v>
      </c>
      <c r="I346" s="400">
        <f t="shared" si="167"/>
        <v>0</v>
      </c>
      <c r="J346" s="324">
        <f t="shared" si="168"/>
        <v>6.4220183486238536E-2</v>
      </c>
      <c r="K346" s="401"/>
      <c r="L346" s="402">
        <v>15.888888888888889</v>
      </c>
      <c r="M346" s="402">
        <v>18.444444444444443</v>
      </c>
      <c r="N346" s="402">
        <v>19.666666666666668</v>
      </c>
      <c r="O346" s="402">
        <v>19.888888888888889</v>
      </c>
      <c r="P346" s="324">
        <f t="shared" si="169"/>
        <v>1.1299435028248483E-2</v>
      </c>
      <c r="Q346" s="324">
        <f t="shared" si="170"/>
        <v>6.6265060240964013E-2</v>
      </c>
      <c r="R346" s="400">
        <f t="shared" si="171"/>
        <v>0.22222222222222143</v>
      </c>
      <c r="S346" s="400">
        <f t="shared" si="172"/>
        <v>1.222222222222225</v>
      </c>
      <c r="T346" s="324">
        <f t="shared" si="173"/>
        <v>6.1596696490020642E-2</v>
      </c>
    </row>
    <row r="347" spans="1:20" x14ac:dyDescent="0.25">
      <c r="A347" s="97" t="s">
        <v>55</v>
      </c>
      <c r="B347" s="399">
        <v>5</v>
      </c>
      <c r="C347" s="399">
        <v>5</v>
      </c>
      <c r="D347" s="399">
        <v>6</v>
      </c>
      <c r="E347" s="399">
        <v>6</v>
      </c>
      <c r="F347" s="324">
        <f t="shared" si="164"/>
        <v>0</v>
      </c>
      <c r="G347" s="324">
        <f t="shared" si="165"/>
        <v>0.19999999999999996</v>
      </c>
      <c r="H347" s="400">
        <f t="shared" si="166"/>
        <v>0</v>
      </c>
      <c r="I347" s="400">
        <f t="shared" si="167"/>
        <v>1</v>
      </c>
      <c r="J347" s="324">
        <f t="shared" si="168"/>
        <v>1.834862385321101E-2</v>
      </c>
      <c r="K347" s="401"/>
      <c r="L347" s="402">
        <v>4.666666666666667</v>
      </c>
      <c r="M347" s="402">
        <v>4.8888888888888893</v>
      </c>
      <c r="N347" s="402">
        <v>6</v>
      </c>
      <c r="O347" s="402">
        <v>6</v>
      </c>
      <c r="P347" s="324">
        <f t="shared" si="169"/>
        <v>0</v>
      </c>
      <c r="Q347" s="324">
        <f t="shared" si="170"/>
        <v>0.22727272727272707</v>
      </c>
      <c r="R347" s="400">
        <f t="shared" si="171"/>
        <v>0</v>
      </c>
      <c r="S347" s="400">
        <f t="shared" si="172"/>
        <v>1.1111111111111107</v>
      </c>
      <c r="T347" s="324">
        <f t="shared" si="173"/>
        <v>1.8582243633860976E-2</v>
      </c>
    </row>
    <row r="348" spans="1:20" x14ac:dyDescent="0.25">
      <c r="A348" s="97" t="s">
        <v>56</v>
      </c>
      <c r="B348" s="399">
        <v>14</v>
      </c>
      <c r="C348" s="399">
        <v>14</v>
      </c>
      <c r="D348" s="399">
        <v>14</v>
      </c>
      <c r="E348" s="399">
        <v>15</v>
      </c>
      <c r="F348" s="324">
        <f t="shared" si="164"/>
        <v>7.1428571428571397E-2</v>
      </c>
      <c r="G348" s="324">
        <f t="shared" si="165"/>
        <v>0</v>
      </c>
      <c r="H348" s="400">
        <f t="shared" si="166"/>
        <v>1</v>
      </c>
      <c r="I348" s="400">
        <f t="shared" si="167"/>
        <v>0</v>
      </c>
      <c r="J348" s="324">
        <f t="shared" si="168"/>
        <v>4.5871559633027525E-2</v>
      </c>
      <c r="K348" s="401"/>
      <c r="L348" s="402">
        <v>14</v>
      </c>
      <c r="M348" s="402">
        <v>13.666666666666666</v>
      </c>
      <c r="N348" s="402">
        <v>14</v>
      </c>
      <c r="O348" s="402">
        <v>15</v>
      </c>
      <c r="P348" s="324">
        <f t="shared" si="169"/>
        <v>7.1428571428571397E-2</v>
      </c>
      <c r="Q348" s="324">
        <f t="shared" si="170"/>
        <v>2.4390243902439046E-2</v>
      </c>
      <c r="R348" s="400">
        <f t="shared" si="171"/>
        <v>1</v>
      </c>
      <c r="S348" s="400">
        <f t="shared" si="172"/>
        <v>0.33333333333333393</v>
      </c>
      <c r="T348" s="324">
        <f t="shared" si="173"/>
        <v>4.645560908465244E-2</v>
      </c>
    </row>
    <row r="349" spans="1:20" x14ac:dyDescent="0.25">
      <c r="A349" s="97" t="s">
        <v>51</v>
      </c>
      <c r="B349" s="399">
        <v>6</v>
      </c>
      <c r="C349" s="399">
        <v>7</v>
      </c>
      <c r="D349" s="399">
        <v>8</v>
      </c>
      <c r="E349" s="399">
        <v>8</v>
      </c>
      <c r="F349" s="324">
        <f t="shared" si="164"/>
        <v>0</v>
      </c>
      <c r="G349" s="324">
        <f t="shared" si="165"/>
        <v>0.14285714285714279</v>
      </c>
      <c r="H349" s="400">
        <f t="shared" si="166"/>
        <v>0</v>
      </c>
      <c r="I349" s="400">
        <f t="shared" si="167"/>
        <v>1</v>
      </c>
      <c r="J349" s="324">
        <f t="shared" si="168"/>
        <v>2.4464831804281346E-2</v>
      </c>
      <c r="K349" s="401"/>
      <c r="L349" s="402">
        <v>4.8888888888888893</v>
      </c>
      <c r="M349" s="402">
        <v>6.8888888888888893</v>
      </c>
      <c r="N349" s="402">
        <v>7</v>
      </c>
      <c r="O349" s="402">
        <v>7.8888888888888893</v>
      </c>
      <c r="P349" s="324">
        <f t="shared" si="169"/>
        <v>0.12698412698412698</v>
      </c>
      <c r="Q349" s="324">
        <f t="shared" si="170"/>
        <v>1.6129032258064502E-2</v>
      </c>
      <c r="R349" s="400">
        <f t="shared" si="171"/>
        <v>0.88888888888888928</v>
      </c>
      <c r="S349" s="400">
        <f t="shared" si="172"/>
        <v>0.11111111111111072</v>
      </c>
      <c r="T349" s="324">
        <f t="shared" si="173"/>
        <v>2.4432209222298693E-2</v>
      </c>
    </row>
    <row r="350" spans="1:20" x14ac:dyDescent="0.25">
      <c r="A350" s="98" t="s">
        <v>57</v>
      </c>
      <c r="B350" s="399">
        <v>5</v>
      </c>
      <c r="C350" s="399">
        <v>4</v>
      </c>
      <c r="D350" s="399">
        <v>5</v>
      </c>
      <c r="E350" s="399">
        <v>6</v>
      </c>
      <c r="F350" s="324">
        <f t="shared" si="164"/>
        <v>0.19999999999999996</v>
      </c>
      <c r="G350" s="324">
        <f t="shared" si="165"/>
        <v>0.25</v>
      </c>
      <c r="H350" s="400">
        <f t="shared" si="166"/>
        <v>1</v>
      </c>
      <c r="I350" s="400">
        <f t="shared" si="167"/>
        <v>1</v>
      </c>
      <c r="J350" s="324">
        <f t="shared" si="168"/>
        <v>1.834862385321101E-2</v>
      </c>
      <c r="K350" s="401"/>
      <c r="L350" s="402">
        <v>5</v>
      </c>
      <c r="M350" s="402">
        <v>4.4444444444444446</v>
      </c>
      <c r="N350" s="402">
        <v>5</v>
      </c>
      <c r="O350" s="402">
        <v>6</v>
      </c>
      <c r="P350" s="324">
        <f t="shared" si="169"/>
        <v>0.19999999999999996</v>
      </c>
      <c r="Q350" s="324">
        <f t="shared" si="170"/>
        <v>0.125</v>
      </c>
      <c r="R350" s="400">
        <f t="shared" si="171"/>
        <v>1</v>
      </c>
      <c r="S350" s="400">
        <f t="shared" si="172"/>
        <v>0.55555555555555536</v>
      </c>
      <c r="T350" s="324">
        <f t="shared" si="173"/>
        <v>1.8582243633860976E-2</v>
      </c>
    </row>
    <row r="351" spans="1:20" x14ac:dyDescent="0.25">
      <c r="A351" s="99" t="s">
        <v>58</v>
      </c>
      <c r="B351" s="399">
        <v>16</v>
      </c>
      <c r="C351" s="399">
        <v>16</v>
      </c>
      <c r="D351" s="399">
        <v>19</v>
      </c>
      <c r="E351" s="399">
        <v>19</v>
      </c>
      <c r="F351" s="324">
        <f t="shared" si="164"/>
        <v>0</v>
      </c>
      <c r="G351" s="324">
        <f t="shared" si="165"/>
        <v>0.1875</v>
      </c>
      <c r="H351" s="400">
        <f t="shared" si="166"/>
        <v>0</v>
      </c>
      <c r="I351" s="400">
        <f t="shared" si="167"/>
        <v>3</v>
      </c>
      <c r="J351" s="324">
        <f t="shared" si="168"/>
        <v>5.8103975535168197E-2</v>
      </c>
      <c r="K351" s="401"/>
      <c r="L351" s="402">
        <v>16.111111111111111</v>
      </c>
      <c r="M351" s="402">
        <v>15.666666666666666</v>
      </c>
      <c r="N351" s="402">
        <v>18.222222222222221</v>
      </c>
      <c r="O351" s="402">
        <v>18.444444444444443</v>
      </c>
      <c r="P351" s="324">
        <f t="shared" si="169"/>
        <v>1.2195121951219523E-2</v>
      </c>
      <c r="Q351" s="324">
        <f t="shared" si="170"/>
        <v>0.16312056737588643</v>
      </c>
      <c r="R351" s="400">
        <f t="shared" si="171"/>
        <v>0.22222222222222143</v>
      </c>
      <c r="S351" s="400">
        <f t="shared" si="172"/>
        <v>2.5555555555555554</v>
      </c>
      <c r="T351" s="324">
        <f t="shared" si="173"/>
        <v>5.7123193392980033E-2</v>
      </c>
    </row>
    <row r="352" spans="1:20" ht="21" x14ac:dyDescent="0.35">
      <c r="A352" s="414" t="s">
        <v>84</v>
      </c>
      <c r="B352" s="414"/>
      <c r="C352" s="414"/>
      <c r="D352" s="414"/>
      <c r="E352" s="414"/>
      <c r="F352" s="414"/>
      <c r="G352" s="414"/>
      <c r="H352" s="414"/>
      <c r="I352" s="414"/>
      <c r="J352" s="414"/>
      <c r="K352" s="414"/>
      <c r="L352" s="414"/>
      <c r="M352" s="414"/>
      <c r="N352" s="414"/>
      <c r="O352" s="414"/>
      <c r="P352" s="414"/>
      <c r="Q352" s="414"/>
      <c r="R352" s="414"/>
      <c r="S352" s="414"/>
      <c r="T352" s="414"/>
    </row>
    <row r="353" spans="1:20" x14ac:dyDescent="0.25">
      <c r="A353" s="72"/>
      <c r="B353" s="11" t="s">
        <v>119</v>
      </c>
      <c r="C353" s="12"/>
      <c r="D353" s="12"/>
      <c r="E353" s="12"/>
      <c r="F353" s="12"/>
      <c r="G353" s="12"/>
      <c r="H353" s="12"/>
      <c r="I353" s="12"/>
      <c r="J353" s="12"/>
      <c r="K353" s="377"/>
      <c r="L353" s="11" t="str">
        <f>$L$324</f>
        <v>acumulado septiembre (promedio del periodo acumulado)</v>
      </c>
      <c r="M353" s="12"/>
      <c r="N353" s="12"/>
      <c r="O353" s="12"/>
      <c r="P353" s="12"/>
      <c r="Q353" s="12"/>
      <c r="R353" s="12"/>
      <c r="S353" s="12"/>
      <c r="T353" s="13"/>
    </row>
    <row r="354" spans="1:20" x14ac:dyDescent="0.25">
      <c r="A354" s="15"/>
      <c r="B354" s="378">
        <f>B$6</f>
        <v>2022</v>
      </c>
      <c r="C354" s="378">
        <f>C$6</f>
        <v>2023</v>
      </c>
      <c r="D354" s="378">
        <f>D$6</f>
        <v>2024</v>
      </c>
      <c r="E354" s="378">
        <f>E$6</f>
        <v>2025</v>
      </c>
      <c r="F354" s="378" t="str">
        <f>CONCATENATE("var ",RIGHT(E354,2),"/",RIGHT(D354,2))</f>
        <v>var 25/24</v>
      </c>
      <c r="G354" s="16" t="str">
        <f>CONCATENATE("var ",RIGHT(D354,2),"/",RIGHT(C354,2))</f>
        <v>var 24/23</v>
      </c>
      <c r="H354" s="378" t="str">
        <f>CONCATENATE("dif ",RIGHT(E354,2),"-",RIGHT(D354,2))</f>
        <v>dif 25-24</v>
      </c>
      <c r="I354" s="16" t="str">
        <f>CONCATENATE("dif ",RIGHT(D354,2),"-",RIGHT(C354,2))</f>
        <v>dif 24-23</v>
      </c>
      <c r="J354" s="378" t="str">
        <f>CONCATENATE("cuota ",RIGHT(E354,2))</f>
        <v>cuota 25</v>
      </c>
      <c r="K354" s="380"/>
      <c r="L354" s="378">
        <f>L$6</f>
        <v>2022</v>
      </c>
      <c r="M354" s="378">
        <f>M$6</f>
        <v>2023</v>
      </c>
      <c r="N354" s="378">
        <f>N$6</f>
        <v>2024</v>
      </c>
      <c r="O354" s="378">
        <f>O$6</f>
        <v>2025</v>
      </c>
      <c r="P354" s="378" t="str">
        <f>CONCATENATE("var ",RIGHT(O354,2),"/",RIGHT(N354,2))</f>
        <v>var 25/24</v>
      </c>
      <c r="Q354" s="16" t="str">
        <f>CONCATENATE("var ",RIGHT(N354,2),"/",RIGHT(M354,2))</f>
        <v>var 24/23</v>
      </c>
      <c r="R354" s="378" t="str">
        <f>CONCATENATE("dif ",RIGHT(O354,2),"-",RIGHT(N354,2))</f>
        <v>dif 25-24</v>
      </c>
      <c r="S354" s="16" t="str">
        <f>CONCATENATE("dif ",RIGHT(N354,2),"-",RIGHT(M354,2))</f>
        <v>dif 24-23</v>
      </c>
      <c r="T354" s="378" t="str">
        <f>CONCATENATE("cuota ",RIGHT(O354,2))</f>
        <v>cuota 25</v>
      </c>
    </row>
    <row r="355" spans="1:20" x14ac:dyDescent="0.25">
      <c r="A355" s="381" t="s">
        <v>4</v>
      </c>
      <c r="B355" s="415">
        <v>124412</v>
      </c>
      <c r="C355" s="415">
        <v>126917</v>
      </c>
      <c r="D355" s="415">
        <v>127349</v>
      </c>
      <c r="E355" s="415">
        <v>125629</v>
      </c>
      <c r="F355" s="383">
        <f t="shared" ref="F355:F366" si="174">E355/D355-1</f>
        <v>-1.3506191646577514E-2</v>
      </c>
      <c r="G355" s="383">
        <f t="shared" ref="G355:G366" si="175">D355/C355-1</f>
        <v>3.403799333422608E-3</v>
      </c>
      <c r="H355" s="416">
        <f t="shared" ref="H355:H366" si="176">E355-D355</f>
        <v>-1720</v>
      </c>
      <c r="I355" s="416">
        <f t="shared" ref="I355:I366" si="177">D355-C355</f>
        <v>432</v>
      </c>
      <c r="J355" s="383">
        <f t="shared" ref="J355:J366" si="178">E355/$E$355</f>
        <v>1</v>
      </c>
      <c r="K355" s="385"/>
      <c r="L355" s="415">
        <v>123056.66666666667</v>
      </c>
      <c r="M355" s="415">
        <v>125209.88888888889</v>
      </c>
      <c r="N355" s="415">
        <v>127085.55555555556</v>
      </c>
      <c r="O355" s="415">
        <v>125236.22222222222</v>
      </c>
      <c r="P355" s="383">
        <f t="shared" ref="P355:P366" si="179">O355/N355-1</f>
        <v>-1.4551876688495113E-2</v>
      </c>
      <c r="Q355" s="383">
        <f t="shared" ref="Q355:Q366" si="180">N355/M355-1</f>
        <v>1.4980179946738392E-2</v>
      </c>
      <c r="R355" s="416">
        <f t="shared" ref="R355:R366" si="181">O355-N355</f>
        <v>-1849.333333333343</v>
      </c>
      <c r="S355" s="416">
        <f t="shared" ref="S355:S366" si="182">N355-M355</f>
        <v>1875.6666666666715</v>
      </c>
      <c r="T355" s="383">
        <f>O355/$O$355</f>
        <v>1</v>
      </c>
    </row>
    <row r="356" spans="1:20" x14ac:dyDescent="0.25">
      <c r="A356" s="387" t="s">
        <v>5</v>
      </c>
      <c r="B356" s="417">
        <v>89464</v>
      </c>
      <c r="C356" s="417">
        <v>90839</v>
      </c>
      <c r="D356" s="417">
        <v>91665</v>
      </c>
      <c r="E356" s="417">
        <v>89611</v>
      </c>
      <c r="F356" s="389">
        <f t="shared" si="174"/>
        <v>-2.2407680139638897E-2</v>
      </c>
      <c r="G356" s="389">
        <f t="shared" si="175"/>
        <v>9.0930107112583425E-3</v>
      </c>
      <c r="H356" s="418">
        <f t="shared" si="176"/>
        <v>-2054</v>
      </c>
      <c r="I356" s="418">
        <f t="shared" si="177"/>
        <v>826</v>
      </c>
      <c r="J356" s="389">
        <f t="shared" si="178"/>
        <v>0.71329868103702165</v>
      </c>
      <c r="K356" s="391"/>
      <c r="L356" s="417">
        <v>89259.777777777781</v>
      </c>
      <c r="M356" s="417">
        <v>88956.555555555562</v>
      </c>
      <c r="N356" s="417">
        <v>91297.555555555562</v>
      </c>
      <c r="O356" s="417">
        <v>89290</v>
      </c>
      <c r="P356" s="389">
        <f t="shared" si="179"/>
        <v>-2.1989149034049915E-2</v>
      </c>
      <c r="Q356" s="389">
        <f t="shared" si="180"/>
        <v>2.6316216779976198E-2</v>
      </c>
      <c r="R356" s="418">
        <f t="shared" si="181"/>
        <v>-2007.555555555562</v>
      </c>
      <c r="S356" s="418">
        <f t="shared" si="182"/>
        <v>2341</v>
      </c>
      <c r="T356" s="389">
        <f t="shared" ref="T356:T366" si="183">O356/$O$355</f>
        <v>0.71297264014848383</v>
      </c>
    </row>
    <row r="357" spans="1:20" x14ac:dyDescent="0.25">
      <c r="A357" s="393" t="s">
        <v>6</v>
      </c>
      <c r="B357" s="419">
        <v>17598</v>
      </c>
      <c r="C357" s="419">
        <v>18450</v>
      </c>
      <c r="D357" s="419">
        <v>18590</v>
      </c>
      <c r="E357" s="419">
        <v>18114</v>
      </c>
      <c r="F357" s="395">
        <f t="shared" si="174"/>
        <v>-2.5605164066702546E-2</v>
      </c>
      <c r="G357" s="395">
        <f t="shared" si="175"/>
        <v>7.5880758807587156E-3</v>
      </c>
      <c r="H357" s="420">
        <f t="shared" si="176"/>
        <v>-476</v>
      </c>
      <c r="I357" s="420">
        <f t="shared" si="177"/>
        <v>140</v>
      </c>
      <c r="J357" s="395">
        <f t="shared" si="178"/>
        <v>0.14418645376465625</v>
      </c>
      <c r="K357" s="397"/>
      <c r="L357" s="419">
        <v>17664.888888888891</v>
      </c>
      <c r="M357" s="419">
        <v>16598.666666666668</v>
      </c>
      <c r="N357" s="419">
        <v>17875.333333333332</v>
      </c>
      <c r="O357" s="419">
        <v>17821.111111111109</v>
      </c>
      <c r="P357" s="395">
        <f t="shared" si="179"/>
        <v>-3.0333544673604163E-3</v>
      </c>
      <c r="Q357" s="395">
        <f t="shared" si="180"/>
        <v>7.6913808338018974E-2</v>
      </c>
      <c r="R357" s="420">
        <f t="shared" si="181"/>
        <v>-54.222222222222626</v>
      </c>
      <c r="S357" s="420">
        <f t="shared" si="182"/>
        <v>1276.6666666666642</v>
      </c>
      <c r="T357" s="395">
        <f t="shared" si="183"/>
        <v>0.14229997356107479</v>
      </c>
    </row>
    <row r="358" spans="1:20" x14ac:dyDescent="0.25">
      <c r="A358" s="37" t="s">
        <v>7</v>
      </c>
      <c r="B358" s="421">
        <v>53579</v>
      </c>
      <c r="C358" s="421">
        <v>56479</v>
      </c>
      <c r="D358" s="421">
        <v>56752</v>
      </c>
      <c r="E358" s="421">
        <v>55670</v>
      </c>
      <c r="F358" s="324">
        <f t="shared" si="174"/>
        <v>-1.9065407386523847E-2</v>
      </c>
      <c r="G358" s="324">
        <f t="shared" si="175"/>
        <v>4.8336549868093215E-3</v>
      </c>
      <c r="H358" s="422">
        <f t="shared" si="176"/>
        <v>-1082</v>
      </c>
      <c r="I358" s="422">
        <f t="shared" si="177"/>
        <v>273</v>
      </c>
      <c r="J358" s="324">
        <f t="shared" si="178"/>
        <v>0.44313016898964414</v>
      </c>
      <c r="K358" s="401"/>
      <c r="L358" s="421">
        <v>53671.888888888891</v>
      </c>
      <c r="M358" s="421">
        <v>55841.222222222219</v>
      </c>
      <c r="N358" s="421">
        <v>56766.444444444445</v>
      </c>
      <c r="O358" s="421">
        <v>55625.111111111109</v>
      </c>
      <c r="P358" s="324">
        <f t="shared" si="179"/>
        <v>-2.0105774538166199E-2</v>
      </c>
      <c r="Q358" s="324">
        <f t="shared" si="180"/>
        <v>1.6568803213874439E-2</v>
      </c>
      <c r="R358" s="422">
        <f t="shared" si="181"/>
        <v>-1141.3333333333358</v>
      </c>
      <c r="S358" s="422">
        <f t="shared" si="182"/>
        <v>925.22222222222626</v>
      </c>
      <c r="T358" s="324">
        <f t="shared" si="183"/>
        <v>0.44416152231427541</v>
      </c>
    </row>
    <row r="359" spans="1:20" x14ac:dyDescent="0.25">
      <c r="A359" s="37" t="s">
        <v>8</v>
      </c>
      <c r="B359" s="421">
        <v>15489</v>
      </c>
      <c r="C359" s="421">
        <v>13266</v>
      </c>
      <c r="D359" s="421">
        <v>13537</v>
      </c>
      <c r="E359" s="421">
        <v>12844</v>
      </c>
      <c r="F359" s="324">
        <f t="shared" si="174"/>
        <v>-5.1193026519908424E-2</v>
      </c>
      <c r="G359" s="324">
        <f t="shared" si="175"/>
        <v>2.0428162219207069E-2</v>
      </c>
      <c r="H359" s="422">
        <f t="shared" si="176"/>
        <v>-693</v>
      </c>
      <c r="I359" s="422">
        <f t="shared" si="177"/>
        <v>271</v>
      </c>
      <c r="J359" s="324">
        <f t="shared" si="178"/>
        <v>0.10223754069522165</v>
      </c>
      <c r="K359" s="401"/>
      <c r="L359" s="421">
        <v>15429.222222222223</v>
      </c>
      <c r="M359" s="421">
        <v>13842.888888888889</v>
      </c>
      <c r="N359" s="421">
        <v>13898.333333333334</v>
      </c>
      <c r="O359" s="421">
        <v>13034.222222222223</v>
      </c>
      <c r="P359" s="324">
        <f t="shared" si="179"/>
        <v>-6.2173721869128951E-2</v>
      </c>
      <c r="Q359" s="324">
        <f t="shared" si="180"/>
        <v>4.0052654391344866E-3</v>
      </c>
      <c r="R359" s="422">
        <f t="shared" si="181"/>
        <v>-864.11111111111131</v>
      </c>
      <c r="S359" s="422">
        <f t="shared" si="182"/>
        <v>55.444444444445253</v>
      </c>
      <c r="T359" s="324">
        <f t="shared" si="183"/>
        <v>0.10407709519610053</v>
      </c>
    </row>
    <row r="360" spans="1:20" x14ac:dyDescent="0.25">
      <c r="A360" s="37" t="s">
        <v>9</v>
      </c>
      <c r="B360" s="421">
        <v>2213</v>
      </c>
      <c r="C360" s="421">
        <v>2023</v>
      </c>
      <c r="D360" s="421">
        <v>2094</v>
      </c>
      <c r="E360" s="421">
        <v>2240</v>
      </c>
      <c r="F360" s="324">
        <f t="shared" si="174"/>
        <v>6.9723018147086924E-2</v>
      </c>
      <c r="G360" s="324">
        <f t="shared" si="175"/>
        <v>3.5096391497775548E-2</v>
      </c>
      <c r="H360" s="422">
        <f t="shared" si="176"/>
        <v>146</v>
      </c>
      <c r="I360" s="422">
        <f t="shared" si="177"/>
        <v>71</v>
      </c>
      <c r="J360" s="324">
        <f t="shared" si="178"/>
        <v>1.78302780408982E-2</v>
      </c>
      <c r="K360" s="401"/>
      <c r="L360" s="421">
        <v>1958.8888888888889</v>
      </c>
      <c r="M360" s="421">
        <v>2083.5555555555557</v>
      </c>
      <c r="N360" s="421">
        <v>2076.2222222222222</v>
      </c>
      <c r="O360" s="421">
        <v>2102.2222222222222</v>
      </c>
      <c r="P360" s="324">
        <f t="shared" si="179"/>
        <v>1.2522744300545785E-2</v>
      </c>
      <c r="Q360" s="324">
        <f t="shared" si="180"/>
        <v>-3.5196245733789544E-3</v>
      </c>
      <c r="R360" s="422">
        <f t="shared" si="181"/>
        <v>26</v>
      </c>
      <c r="S360" s="422">
        <f t="shared" si="182"/>
        <v>-7.3333333333334849</v>
      </c>
      <c r="T360" s="324">
        <f t="shared" si="183"/>
        <v>1.6786055862432418E-2</v>
      </c>
    </row>
    <row r="361" spans="1:20" x14ac:dyDescent="0.25">
      <c r="A361" s="403" t="s">
        <v>10</v>
      </c>
      <c r="B361" s="423">
        <v>585</v>
      </c>
      <c r="C361" s="423">
        <v>621</v>
      </c>
      <c r="D361" s="423">
        <v>692</v>
      </c>
      <c r="E361" s="423">
        <v>743</v>
      </c>
      <c r="F361" s="405">
        <f t="shared" si="174"/>
        <v>7.3699421965317979E-2</v>
      </c>
      <c r="G361" s="405">
        <f t="shared" si="175"/>
        <v>0.11433172302737526</v>
      </c>
      <c r="H361" s="424">
        <f t="shared" si="176"/>
        <v>51</v>
      </c>
      <c r="I361" s="424">
        <f t="shared" si="177"/>
        <v>71</v>
      </c>
      <c r="J361" s="405">
        <f t="shared" si="178"/>
        <v>5.914239546601501E-3</v>
      </c>
      <c r="K361" s="407"/>
      <c r="L361" s="423">
        <v>534.88888888888891</v>
      </c>
      <c r="M361" s="423">
        <v>590.22222222222217</v>
      </c>
      <c r="N361" s="423">
        <v>681.22222222222217</v>
      </c>
      <c r="O361" s="423">
        <v>707.33333333333337</v>
      </c>
      <c r="P361" s="405">
        <f t="shared" si="179"/>
        <v>3.8329799380199203E-2</v>
      </c>
      <c r="Q361" s="405">
        <f t="shared" si="180"/>
        <v>0.15417921686746983</v>
      </c>
      <c r="R361" s="424">
        <f t="shared" si="181"/>
        <v>26.1111111111112</v>
      </c>
      <c r="S361" s="424">
        <f t="shared" si="182"/>
        <v>91</v>
      </c>
      <c r="T361" s="405">
        <f t="shared" si="183"/>
        <v>5.6479932146006754E-3</v>
      </c>
    </row>
    <row r="362" spans="1:20" x14ac:dyDescent="0.25">
      <c r="A362" s="409" t="s">
        <v>11</v>
      </c>
      <c r="B362" s="417">
        <v>34948</v>
      </c>
      <c r="C362" s="417">
        <v>36078</v>
      </c>
      <c r="D362" s="417">
        <v>35684</v>
      </c>
      <c r="E362" s="417">
        <v>36018</v>
      </c>
      <c r="F362" s="389">
        <f t="shared" si="174"/>
        <v>9.3599372267683112E-3</v>
      </c>
      <c r="G362" s="389">
        <f t="shared" si="175"/>
        <v>-1.0920782748489399E-2</v>
      </c>
      <c r="H362" s="418">
        <f t="shared" si="176"/>
        <v>334</v>
      </c>
      <c r="I362" s="418">
        <f t="shared" si="177"/>
        <v>-394</v>
      </c>
      <c r="J362" s="389">
        <f t="shared" si="178"/>
        <v>0.28670131896297829</v>
      </c>
      <c r="K362" s="391"/>
      <c r="L362" s="417">
        <v>33796.888888888891</v>
      </c>
      <c r="M362" s="417">
        <v>36253.333333333336</v>
      </c>
      <c r="N362" s="417">
        <v>35788</v>
      </c>
      <c r="O362" s="417">
        <v>35946.222222222219</v>
      </c>
      <c r="P362" s="389">
        <f t="shared" si="179"/>
        <v>4.4210970778535419E-3</v>
      </c>
      <c r="Q362" s="389">
        <f t="shared" si="180"/>
        <v>-1.2835601324016288E-2</v>
      </c>
      <c r="R362" s="418">
        <f t="shared" si="181"/>
        <v>158.22222222221899</v>
      </c>
      <c r="S362" s="418">
        <f t="shared" si="182"/>
        <v>-465.33333333333576</v>
      </c>
      <c r="T362" s="389">
        <f t="shared" si="183"/>
        <v>0.28702735985151612</v>
      </c>
    </row>
    <row r="363" spans="1:20" x14ac:dyDescent="0.25">
      <c r="A363" s="393" t="s">
        <v>12</v>
      </c>
      <c r="B363" s="421">
        <v>2230</v>
      </c>
      <c r="C363" s="421">
        <v>2117</v>
      </c>
      <c r="D363" s="419">
        <v>2119</v>
      </c>
      <c r="E363" s="421">
        <v>2201</v>
      </c>
      <c r="F363" s="395">
        <f t="shared" si="174"/>
        <v>3.8697498820198239E-2</v>
      </c>
      <c r="G363" s="395">
        <f t="shared" si="175"/>
        <v>9.4473311289555717E-4</v>
      </c>
      <c r="H363" s="420">
        <f t="shared" si="176"/>
        <v>82</v>
      </c>
      <c r="I363" s="420">
        <f t="shared" si="177"/>
        <v>2</v>
      </c>
      <c r="J363" s="395">
        <f t="shared" si="178"/>
        <v>1.7519840164293275E-2</v>
      </c>
      <c r="K363" s="397"/>
      <c r="L363" s="421">
        <v>2230</v>
      </c>
      <c r="M363" s="421">
        <v>2117</v>
      </c>
      <c r="N363" s="419">
        <v>2117.8888888888887</v>
      </c>
      <c r="O363" s="421">
        <v>2201</v>
      </c>
      <c r="P363" s="395">
        <f t="shared" si="179"/>
        <v>3.9242432191385568E-2</v>
      </c>
      <c r="Q363" s="395">
        <f t="shared" si="180"/>
        <v>4.1988138350901316E-4</v>
      </c>
      <c r="R363" s="420">
        <f t="shared" si="181"/>
        <v>83.111111111111313</v>
      </c>
      <c r="S363" s="420">
        <f t="shared" si="182"/>
        <v>0.88888888888868678</v>
      </c>
      <c r="T363" s="395">
        <f t="shared" si="183"/>
        <v>1.7574787557025569E-2</v>
      </c>
    </row>
    <row r="364" spans="1:20" x14ac:dyDescent="0.25">
      <c r="A364" s="37" t="s">
        <v>8</v>
      </c>
      <c r="B364" s="421">
        <v>20708</v>
      </c>
      <c r="C364" s="421">
        <v>21400</v>
      </c>
      <c r="D364" s="421">
        <v>21284</v>
      </c>
      <c r="E364" s="421">
        <v>21784</v>
      </c>
      <c r="F364" s="324">
        <f t="shared" si="174"/>
        <v>2.3491824844954046E-2</v>
      </c>
      <c r="G364" s="324">
        <f t="shared" si="175"/>
        <v>-5.4205607476635054E-3</v>
      </c>
      <c r="H364" s="422">
        <f t="shared" si="176"/>
        <v>500</v>
      </c>
      <c r="I364" s="422">
        <f t="shared" si="177"/>
        <v>-116</v>
      </c>
      <c r="J364" s="324">
        <f t="shared" si="178"/>
        <v>0.17339945394773501</v>
      </c>
      <c r="K364" s="401"/>
      <c r="L364" s="421">
        <v>20013.444444444445</v>
      </c>
      <c r="M364" s="421">
        <v>21508.444444444445</v>
      </c>
      <c r="N364" s="421">
        <v>21239.777777777777</v>
      </c>
      <c r="O364" s="421">
        <v>21522.444444444445</v>
      </c>
      <c r="P364" s="324">
        <f t="shared" si="179"/>
        <v>1.3308362715659383E-2</v>
      </c>
      <c r="Q364" s="324">
        <f t="shared" si="180"/>
        <v>-1.2491217919576858E-2</v>
      </c>
      <c r="R364" s="422">
        <f t="shared" si="181"/>
        <v>282.66666666666788</v>
      </c>
      <c r="S364" s="422">
        <f t="shared" si="182"/>
        <v>-268.66666666666788</v>
      </c>
      <c r="T364" s="324">
        <f t="shared" si="183"/>
        <v>0.1718547881958184</v>
      </c>
    </row>
    <row r="365" spans="1:20" x14ac:dyDescent="0.25">
      <c r="A365" s="37" t="s">
        <v>9</v>
      </c>
      <c r="B365" s="421">
        <v>9012</v>
      </c>
      <c r="C365" s="421">
        <v>9303</v>
      </c>
      <c r="D365" s="421">
        <v>8757</v>
      </c>
      <c r="E365" s="421">
        <v>8509</v>
      </c>
      <c r="F365" s="324">
        <f t="shared" si="174"/>
        <v>-2.8320200982071442E-2</v>
      </c>
      <c r="G365" s="324">
        <f t="shared" si="175"/>
        <v>-5.8690744920993243E-2</v>
      </c>
      <c r="H365" s="422">
        <f t="shared" si="176"/>
        <v>-248</v>
      </c>
      <c r="I365" s="422">
        <f t="shared" si="177"/>
        <v>-546</v>
      </c>
      <c r="J365" s="324">
        <f t="shared" si="178"/>
        <v>6.7731176718751243E-2</v>
      </c>
      <c r="K365" s="401"/>
      <c r="L365" s="421">
        <v>8555.4444444444453</v>
      </c>
      <c r="M365" s="421">
        <v>9291</v>
      </c>
      <c r="N365" s="421">
        <v>8987.4444444444453</v>
      </c>
      <c r="O365" s="421">
        <v>8705.2222222222226</v>
      </c>
      <c r="P365" s="324">
        <f t="shared" si="179"/>
        <v>-3.1401832185641743E-2</v>
      </c>
      <c r="Q365" s="324">
        <f t="shared" si="180"/>
        <v>-3.2672000382688027E-2</v>
      </c>
      <c r="R365" s="422">
        <f t="shared" si="181"/>
        <v>-282.22222222222263</v>
      </c>
      <c r="S365" s="422">
        <f t="shared" si="182"/>
        <v>-303.55555555555475</v>
      </c>
      <c r="T365" s="324">
        <f t="shared" si="183"/>
        <v>6.951041853350913E-2</v>
      </c>
    </row>
    <row r="366" spans="1:20" x14ac:dyDescent="0.25">
      <c r="A366" s="410" t="s">
        <v>10</v>
      </c>
      <c r="B366" s="423">
        <v>2998</v>
      </c>
      <c r="C366" s="423">
        <v>3258</v>
      </c>
      <c r="D366" s="423">
        <v>3524</v>
      </c>
      <c r="E366" s="423">
        <v>3524</v>
      </c>
      <c r="F366" s="411">
        <f t="shared" si="174"/>
        <v>0</v>
      </c>
      <c r="G366" s="411">
        <f t="shared" si="175"/>
        <v>8.1645181092694807E-2</v>
      </c>
      <c r="H366" s="425">
        <f t="shared" si="176"/>
        <v>0</v>
      </c>
      <c r="I366" s="425">
        <f t="shared" si="177"/>
        <v>266</v>
      </c>
      <c r="J366" s="411">
        <f t="shared" si="178"/>
        <v>2.8050848132198776E-2</v>
      </c>
      <c r="K366" s="413"/>
      <c r="L366" s="423">
        <v>2998</v>
      </c>
      <c r="M366" s="423">
        <v>3336.8888888888887</v>
      </c>
      <c r="N366" s="423">
        <v>3442.8888888888887</v>
      </c>
      <c r="O366" s="423">
        <v>3517.5555555555557</v>
      </c>
      <c r="P366" s="411">
        <f t="shared" si="179"/>
        <v>2.168721358032677E-2</v>
      </c>
      <c r="Q366" s="411">
        <f t="shared" si="180"/>
        <v>3.1766116142781131E-2</v>
      </c>
      <c r="R366" s="425">
        <f t="shared" si="181"/>
        <v>74.66666666666697</v>
      </c>
      <c r="S366" s="425">
        <f t="shared" si="182"/>
        <v>106</v>
      </c>
      <c r="T366" s="411">
        <f t="shared" si="183"/>
        <v>2.8087365565163079E-2</v>
      </c>
    </row>
    <row r="367" spans="1:20" ht="21" x14ac:dyDescent="0.35">
      <c r="A367" s="414" t="s">
        <v>85</v>
      </c>
      <c r="B367" s="414"/>
      <c r="C367" s="414"/>
      <c r="D367" s="414"/>
      <c r="E367" s="414"/>
      <c r="F367" s="414"/>
      <c r="G367" s="414"/>
      <c r="H367" s="414"/>
      <c r="I367" s="414"/>
      <c r="J367" s="414"/>
      <c r="K367" s="414"/>
      <c r="L367" s="414"/>
      <c r="M367" s="414"/>
      <c r="N367" s="414"/>
      <c r="O367" s="414"/>
      <c r="P367" s="414"/>
      <c r="Q367" s="414"/>
      <c r="R367" s="414"/>
      <c r="S367" s="414"/>
      <c r="T367" s="414"/>
    </row>
    <row r="368" spans="1:20" x14ac:dyDescent="0.25">
      <c r="A368" s="72"/>
      <c r="B368" s="11" t="s">
        <v>119</v>
      </c>
      <c r="C368" s="12"/>
      <c r="D368" s="12"/>
      <c r="E368" s="12"/>
      <c r="F368" s="12"/>
      <c r="G368" s="12"/>
      <c r="H368" s="12"/>
      <c r="I368" s="12"/>
      <c r="J368" s="12"/>
      <c r="K368" s="377"/>
      <c r="L368" s="11" t="str">
        <f>$L$324</f>
        <v>acumulado septiembre (promedio del periodo acumulado)</v>
      </c>
      <c r="M368" s="12"/>
      <c r="N368" s="12"/>
      <c r="O368" s="12"/>
      <c r="P368" s="12"/>
      <c r="Q368" s="12"/>
      <c r="R368" s="12"/>
      <c r="S368" s="12"/>
      <c r="T368" s="13"/>
    </row>
    <row r="369" spans="1:20" x14ac:dyDescent="0.25">
      <c r="A369" s="15"/>
      <c r="B369" s="378">
        <f>B$6</f>
        <v>2022</v>
      </c>
      <c r="C369" s="378">
        <f>C$6</f>
        <v>2023</v>
      </c>
      <c r="D369" s="378">
        <f>D$6</f>
        <v>2024</v>
      </c>
      <c r="E369" s="378">
        <f>E$6</f>
        <v>2025</v>
      </c>
      <c r="F369" s="378" t="str">
        <f>CONCATENATE("var ",RIGHT(E369,2),"/",RIGHT(D369,2))</f>
        <v>var 25/24</v>
      </c>
      <c r="G369" s="16" t="str">
        <f>CONCATENATE("var ",RIGHT(D369,2),"/",RIGHT(C369,2))</f>
        <v>var 24/23</v>
      </c>
      <c r="H369" s="378" t="str">
        <f>CONCATENATE("dif ",RIGHT(E369,2),"-",RIGHT(D369,2))</f>
        <v>dif 25-24</v>
      </c>
      <c r="I369" s="16" t="str">
        <f>CONCATENATE("dif ",RIGHT(D369,2),"-",RIGHT(C369,2))</f>
        <v>dif 24-23</v>
      </c>
      <c r="J369" s="378" t="str">
        <f>CONCATENATE("cuota ",RIGHT(E369,2))</f>
        <v>cuota 25</v>
      </c>
      <c r="K369" s="380"/>
      <c r="L369" s="378">
        <f>L$6</f>
        <v>2022</v>
      </c>
      <c r="M369" s="378">
        <f>M$6</f>
        <v>2023</v>
      </c>
      <c r="N369" s="378">
        <f>N$6</f>
        <v>2024</v>
      </c>
      <c r="O369" s="378">
        <f>O$6</f>
        <v>2025</v>
      </c>
      <c r="P369" s="378" t="str">
        <f>CONCATENATE("var ",RIGHT(O369,2),"/",RIGHT(N369,2))</f>
        <v>var 25/24</v>
      </c>
      <c r="Q369" s="16" t="str">
        <f>CONCATENATE("var ",RIGHT(N369,2),"/",RIGHT(M369,2))</f>
        <v>var 24/23</v>
      </c>
      <c r="R369" s="378" t="str">
        <f>CONCATENATE("dif ",RIGHT(O369,2),"-",RIGHT(N369,2))</f>
        <v>dif 25-24</v>
      </c>
      <c r="S369" s="16" t="str">
        <f>CONCATENATE("dif ",RIGHT(N369,2),"-",RIGHT(M369,2))</f>
        <v>dif 24-23</v>
      </c>
      <c r="T369" s="378" t="str">
        <f>CONCATENATE("cuota ",RIGHT(O369,2))</f>
        <v>cuota 25</v>
      </c>
    </row>
    <row r="370" spans="1:20" x14ac:dyDescent="0.25">
      <c r="A370" s="381" t="s">
        <v>48</v>
      </c>
      <c r="B370" s="415">
        <v>124412</v>
      </c>
      <c r="C370" s="415">
        <v>126917</v>
      </c>
      <c r="D370" s="415">
        <v>127349</v>
      </c>
      <c r="E370" s="415">
        <v>125629</v>
      </c>
      <c r="F370" s="383">
        <f t="shared" ref="F370:F380" si="184">E370/D370-1</f>
        <v>-1.3506191646577514E-2</v>
      </c>
      <c r="G370" s="383">
        <f t="shared" ref="G370:G380" si="185">D370/C370-1</f>
        <v>3.403799333422608E-3</v>
      </c>
      <c r="H370" s="416">
        <f t="shared" ref="H370:H380" si="186">E370-D370</f>
        <v>-1720</v>
      </c>
      <c r="I370" s="416">
        <f t="shared" ref="I370:I380" si="187">D370-C370</f>
        <v>432</v>
      </c>
      <c r="J370" s="383">
        <f t="shared" ref="J370:J380" si="188">E370/$E$370</f>
        <v>1</v>
      </c>
      <c r="K370" s="385"/>
      <c r="L370" s="415">
        <v>123056.66666666667</v>
      </c>
      <c r="M370" s="415">
        <v>125209.88888888889</v>
      </c>
      <c r="N370" s="415">
        <v>127085.55555555556</v>
      </c>
      <c r="O370" s="415">
        <v>125236.22222222222</v>
      </c>
      <c r="P370" s="383">
        <f t="shared" ref="P370:P380" si="189">O370/N370-1</f>
        <v>-1.4551876688495113E-2</v>
      </c>
      <c r="Q370" s="383">
        <f t="shared" ref="Q370:Q380" si="190">N370/M370-1</f>
        <v>1.4980179946738392E-2</v>
      </c>
      <c r="R370" s="416">
        <f t="shared" ref="R370:R380" si="191">O370-N370</f>
        <v>-1849.333333333343</v>
      </c>
      <c r="S370" s="416">
        <f t="shared" ref="S370:S380" si="192">N370-M370</f>
        <v>1875.6666666666715</v>
      </c>
      <c r="T370" s="383">
        <f>O370/$O$370</f>
        <v>1</v>
      </c>
    </row>
    <row r="371" spans="1:20" x14ac:dyDescent="0.25">
      <c r="A371" s="94" t="s">
        <v>49</v>
      </c>
      <c r="B371" s="421">
        <v>44073</v>
      </c>
      <c r="C371" s="421">
        <v>46343</v>
      </c>
      <c r="D371" s="419">
        <v>46333</v>
      </c>
      <c r="E371" s="421">
        <v>45273</v>
      </c>
      <c r="F371" s="324">
        <f t="shared" si="184"/>
        <v>-2.2877862430664919E-2</v>
      </c>
      <c r="G371" s="324">
        <f t="shared" si="185"/>
        <v>-2.1578231879681997E-4</v>
      </c>
      <c r="H371" s="422">
        <f t="shared" si="186"/>
        <v>-1060</v>
      </c>
      <c r="I371" s="422">
        <f t="shared" si="187"/>
        <v>-10</v>
      </c>
      <c r="J371" s="324">
        <f t="shared" si="188"/>
        <v>0.36037061506499296</v>
      </c>
      <c r="K371" s="401"/>
      <c r="L371" s="421">
        <v>44020.777777777781</v>
      </c>
      <c r="M371" s="421">
        <v>45688.888888888891</v>
      </c>
      <c r="N371" s="419">
        <v>46356.222222222219</v>
      </c>
      <c r="O371" s="421">
        <v>44710.111111111109</v>
      </c>
      <c r="P371" s="324">
        <f t="shared" si="189"/>
        <v>-3.5510035809647955E-2</v>
      </c>
      <c r="Q371" s="324">
        <f t="shared" si="190"/>
        <v>1.460603112840464E-2</v>
      </c>
      <c r="R371" s="422">
        <f t="shared" si="191"/>
        <v>-1646.1111111111095</v>
      </c>
      <c r="S371" s="422">
        <f t="shared" si="192"/>
        <v>667.33333333332848</v>
      </c>
      <c r="T371" s="324">
        <f t="shared" ref="T371:T380" si="193">O371/$O$370</f>
        <v>0.35700622645560476</v>
      </c>
    </row>
    <row r="372" spans="1:20" x14ac:dyDescent="0.25">
      <c r="A372" s="97" t="s">
        <v>50</v>
      </c>
      <c r="B372" s="421">
        <v>39030</v>
      </c>
      <c r="C372" s="421">
        <v>38275</v>
      </c>
      <c r="D372" s="421">
        <v>38115</v>
      </c>
      <c r="E372" s="421">
        <v>37015</v>
      </c>
      <c r="F372" s="324">
        <f t="shared" si="184"/>
        <v>-2.8860028860028808E-2</v>
      </c>
      <c r="G372" s="324">
        <f t="shared" si="185"/>
        <v>-4.1802743305029422E-3</v>
      </c>
      <c r="H372" s="422">
        <f t="shared" si="186"/>
        <v>-1100</v>
      </c>
      <c r="I372" s="422">
        <f t="shared" si="187"/>
        <v>-160</v>
      </c>
      <c r="J372" s="324">
        <f t="shared" si="188"/>
        <v>0.29463738468028877</v>
      </c>
      <c r="K372" s="401"/>
      <c r="L372" s="421">
        <v>37935.555555555555</v>
      </c>
      <c r="M372" s="421">
        <v>37454.444444444445</v>
      </c>
      <c r="N372" s="421">
        <v>37738.555555555555</v>
      </c>
      <c r="O372" s="421">
        <v>37292.555555555555</v>
      </c>
      <c r="P372" s="324">
        <f t="shared" si="189"/>
        <v>-1.1818152375849045E-2</v>
      </c>
      <c r="Q372" s="324">
        <f t="shared" si="190"/>
        <v>7.5855112877865061E-3</v>
      </c>
      <c r="R372" s="422">
        <f t="shared" si="191"/>
        <v>-446</v>
      </c>
      <c r="S372" s="422">
        <f t="shared" si="192"/>
        <v>284.11111111110949</v>
      </c>
      <c r="T372" s="324">
        <f t="shared" si="193"/>
        <v>0.29777771074396298</v>
      </c>
    </row>
    <row r="373" spans="1:20" x14ac:dyDescent="0.25">
      <c r="A373" s="97" t="s">
        <v>52</v>
      </c>
      <c r="B373" s="421">
        <v>18073</v>
      </c>
      <c r="C373" s="421">
        <v>19434</v>
      </c>
      <c r="D373" s="421">
        <v>20174</v>
      </c>
      <c r="E373" s="421">
        <v>20111</v>
      </c>
      <c r="F373" s="324">
        <f t="shared" si="184"/>
        <v>-3.1228313671062269E-3</v>
      </c>
      <c r="G373" s="324">
        <f t="shared" si="185"/>
        <v>3.8077595965833044E-2</v>
      </c>
      <c r="H373" s="422">
        <f t="shared" si="186"/>
        <v>-63</v>
      </c>
      <c r="I373" s="422">
        <f t="shared" si="187"/>
        <v>740</v>
      </c>
      <c r="J373" s="324">
        <f t="shared" si="188"/>
        <v>0.16008246503593915</v>
      </c>
      <c r="K373" s="401"/>
      <c r="L373" s="421">
        <v>18350.777777777777</v>
      </c>
      <c r="M373" s="421">
        <v>19134.444444444445</v>
      </c>
      <c r="N373" s="421">
        <v>20029.333333333332</v>
      </c>
      <c r="O373" s="421">
        <v>20001.888888888891</v>
      </c>
      <c r="P373" s="324">
        <f t="shared" si="189"/>
        <v>-1.370212577109009E-3</v>
      </c>
      <c r="Q373" s="324">
        <f t="shared" si="190"/>
        <v>4.6768480343766239E-2</v>
      </c>
      <c r="R373" s="422">
        <f t="shared" si="191"/>
        <v>-27.444444444441615</v>
      </c>
      <c r="S373" s="422">
        <f t="shared" si="192"/>
        <v>894.88888888888687</v>
      </c>
      <c r="T373" s="324">
        <f t="shared" si="193"/>
        <v>0.15971328848771124</v>
      </c>
    </row>
    <row r="374" spans="1:20" x14ac:dyDescent="0.25">
      <c r="A374" s="97" t="s">
        <v>53</v>
      </c>
      <c r="B374" s="421">
        <v>4791</v>
      </c>
      <c r="C374" s="421">
        <v>4791</v>
      </c>
      <c r="D374" s="421">
        <v>4797</v>
      </c>
      <c r="E374" s="421">
        <v>4635</v>
      </c>
      <c r="F374" s="324">
        <f t="shared" si="184"/>
        <v>-3.3771106941838602E-2</v>
      </c>
      <c r="G374" s="324">
        <f t="shared" si="185"/>
        <v>1.2523481527864089E-3</v>
      </c>
      <c r="H374" s="422">
        <f t="shared" si="186"/>
        <v>-162</v>
      </c>
      <c r="I374" s="422">
        <f t="shared" si="187"/>
        <v>6</v>
      </c>
      <c r="J374" s="324">
        <f t="shared" si="188"/>
        <v>3.6894347642662126E-2</v>
      </c>
      <c r="K374" s="401"/>
      <c r="L374" s="421">
        <v>4398.7777777777774</v>
      </c>
      <c r="M374" s="421">
        <v>4791</v>
      </c>
      <c r="N374" s="421">
        <v>4797</v>
      </c>
      <c r="O374" s="421">
        <v>4755</v>
      </c>
      <c r="P374" s="324">
        <f t="shared" si="189"/>
        <v>-8.7554721701063043E-3</v>
      </c>
      <c r="Q374" s="324">
        <f t="shared" si="190"/>
        <v>1.2523481527864089E-3</v>
      </c>
      <c r="R374" s="422">
        <f t="shared" si="191"/>
        <v>-42</v>
      </c>
      <c r="S374" s="422">
        <f t="shared" si="192"/>
        <v>6</v>
      </c>
      <c r="T374" s="324">
        <f t="shared" si="193"/>
        <v>3.7968248447822164E-2</v>
      </c>
    </row>
    <row r="375" spans="1:20" x14ac:dyDescent="0.25">
      <c r="A375" s="97" t="s">
        <v>54</v>
      </c>
      <c r="B375" s="421">
        <v>2826</v>
      </c>
      <c r="C375" s="421">
        <v>2750</v>
      </c>
      <c r="D375" s="421">
        <v>2507</v>
      </c>
      <c r="E375" s="421">
        <v>2791</v>
      </c>
      <c r="F375" s="324">
        <f t="shared" si="184"/>
        <v>0.1132828081372157</v>
      </c>
      <c r="G375" s="324">
        <f t="shared" si="185"/>
        <v>-8.8363636363636311E-2</v>
      </c>
      <c r="H375" s="422">
        <f t="shared" si="186"/>
        <v>284</v>
      </c>
      <c r="I375" s="422">
        <f t="shared" si="187"/>
        <v>-243</v>
      </c>
      <c r="J375" s="324">
        <f t="shared" si="188"/>
        <v>2.2216208041136998E-2</v>
      </c>
      <c r="K375" s="401"/>
      <c r="L375" s="421">
        <v>2629.6666666666665</v>
      </c>
      <c r="M375" s="421">
        <v>2779.4444444444443</v>
      </c>
      <c r="N375" s="421">
        <v>2726.7777777777778</v>
      </c>
      <c r="O375" s="421">
        <v>2674.6666666666665</v>
      </c>
      <c r="P375" s="324">
        <f t="shared" si="189"/>
        <v>-1.9110875677437855E-2</v>
      </c>
      <c r="Q375" s="324">
        <f t="shared" si="190"/>
        <v>-1.8948630821506995E-2</v>
      </c>
      <c r="R375" s="422">
        <f t="shared" si="191"/>
        <v>-52.111111111111313</v>
      </c>
      <c r="S375" s="422">
        <f t="shared" si="192"/>
        <v>-52.666666666666515</v>
      </c>
      <c r="T375" s="324">
        <f t="shared" si="193"/>
        <v>2.1356973399602172E-2</v>
      </c>
    </row>
    <row r="376" spans="1:20" x14ac:dyDescent="0.25">
      <c r="A376" s="97" t="s">
        <v>55</v>
      </c>
      <c r="B376" s="421">
        <v>663</v>
      </c>
      <c r="C376" s="421">
        <v>663</v>
      </c>
      <c r="D376" s="421">
        <v>673</v>
      </c>
      <c r="E376" s="421">
        <v>673</v>
      </c>
      <c r="F376" s="324">
        <f t="shared" si="184"/>
        <v>0</v>
      </c>
      <c r="G376" s="324">
        <f t="shared" si="185"/>
        <v>1.5082956259426794E-2</v>
      </c>
      <c r="H376" s="422">
        <f t="shared" si="186"/>
        <v>0</v>
      </c>
      <c r="I376" s="422">
        <f t="shared" si="187"/>
        <v>10</v>
      </c>
      <c r="J376" s="324">
        <f t="shared" si="188"/>
        <v>5.3570433578234329E-3</v>
      </c>
      <c r="K376" s="401"/>
      <c r="L376" s="421">
        <v>650.33333333333337</v>
      </c>
      <c r="M376" s="421">
        <v>660.22222222222217</v>
      </c>
      <c r="N376" s="421">
        <v>673</v>
      </c>
      <c r="O376" s="421">
        <v>673</v>
      </c>
      <c r="P376" s="324">
        <f t="shared" si="189"/>
        <v>0</v>
      </c>
      <c r="Q376" s="324">
        <f t="shared" si="190"/>
        <v>1.9353752945136415E-2</v>
      </c>
      <c r="R376" s="422">
        <f t="shared" si="191"/>
        <v>0</v>
      </c>
      <c r="S376" s="422">
        <f t="shared" si="192"/>
        <v>12.777777777777828</v>
      </c>
      <c r="T376" s="324">
        <f t="shared" si="193"/>
        <v>5.3738446278410752E-3</v>
      </c>
    </row>
    <row r="377" spans="1:20" x14ac:dyDescent="0.25">
      <c r="A377" s="97" t="s">
        <v>56</v>
      </c>
      <c r="B377" s="421">
        <v>6415</v>
      </c>
      <c r="C377" s="421">
        <v>6415</v>
      </c>
      <c r="D377" s="421">
        <v>6415</v>
      </c>
      <c r="E377" s="421">
        <v>6497</v>
      </c>
      <c r="F377" s="324">
        <f t="shared" si="184"/>
        <v>1.278254091971931E-2</v>
      </c>
      <c r="G377" s="324">
        <f t="shared" si="185"/>
        <v>0</v>
      </c>
      <c r="H377" s="422">
        <f t="shared" si="186"/>
        <v>82</v>
      </c>
      <c r="I377" s="422">
        <f t="shared" si="187"/>
        <v>0</v>
      </c>
      <c r="J377" s="324">
        <f t="shared" si="188"/>
        <v>5.1715766264158754E-2</v>
      </c>
      <c r="K377" s="401"/>
      <c r="L377" s="421">
        <v>6412.666666666667</v>
      </c>
      <c r="M377" s="421">
        <v>6335.666666666667</v>
      </c>
      <c r="N377" s="421">
        <v>6415</v>
      </c>
      <c r="O377" s="421">
        <v>6497</v>
      </c>
      <c r="P377" s="324">
        <f t="shared" si="189"/>
        <v>1.278254091971931E-2</v>
      </c>
      <c r="Q377" s="324">
        <f t="shared" si="190"/>
        <v>1.252170253064655E-2</v>
      </c>
      <c r="R377" s="422">
        <f t="shared" si="191"/>
        <v>82</v>
      </c>
      <c r="S377" s="422">
        <f t="shared" si="192"/>
        <v>79.33333333333303</v>
      </c>
      <c r="T377" s="324">
        <f t="shared" si="193"/>
        <v>5.1877962179915998E-2</v>
      </c>
    </row>
    <row r="378" spans="1:20" x14ac:dyDescent="0.25">
      <c r="A378" s="97" t="s">
        <v>51</v>
      </c>
      <c r="B378" s="421">
        <v>898</v>
      </c>
      <c r="C378" s="421">
        <v>912</v>
      </c>
      <c r="D378" s="421">
        <v>916</v>
      </c>
      <c r="E378" s="421">
        <v>905</v>
      </c>
      <c r="F378" s="324">
        <f t="shared" si="184"/>
        <v>-1.2008733624454093E-2</v>
      </c>
      <c r="G378" s="324">
        <f t="shared" si="185"/>
        <v>4.3859649122806044E-3</v>
      </c>
      <c r="H378" s="422">
        <f t="shared" si="186"/>
        <v>-11</v>
      </c>
      <c r="I378" s="422">
        <f t="shared" si="187"/>
        <v>4</v>
      </c>
      <c r="J378" s="324">
        <f t="shared" si="188"/>
        <v>7.2037507263450319E-3</v>
      </c>
      <c r="K378" s="401"/>
      <c r="L378" s="421">
        <v>840.66666666666663</v>
      </c>
      <c r="M378" s="421">
        <v>895.44444444444446</v>
      </c>
      <c r="N378" s="421">
        <v>895.88888888888891</v>
      </c>
      <c r="O378" s="421">
        <v>914.33333333333337</v>
      </c>
      <c r="P378" s="324">
        <f t="shared" si="189"/>
        <v>2.0587870519657603E-2</v>
      </c>
      <c r="Q378" s="324">
        <f t="shared" si="190"/>
        <v>4.963394962154144E-4</v>
      </c>
      <c r="R378" s="422">
        <f t="shared" si="191"/>
        <v>18.444444444444457</v>
      </c>
      <c r="S378" s="422">
        <f t="shared" si="192"/>
        <v>0.44444444444445708</v>
      </c>
      <c r="T378" s="324">
        <f t="shared" si="193"/>
        <v>7.3008696454522392E-3</v>
      </c>
    </row>
    <row r="379" spans="1:20" x14ac:dyDescent="0.25">
      <c r="A379" s="98" t="s">
        <v>57</v>
      </c>
      <c r="B379" s="421">
        <v>4562</v>
      </c>
      <c r="C379" s="421">
        <v>4276</v>
      </c>
      <c r="D379" s="421">
        <v>4306</v>
      </c>
      <c r="E379" s="421">
        <v>4616</v>
      </c>
      <c r="F379" s="324">
        <f t="shared" si="184"/>
        <v>7.199256850905722E-2</v>
      </c>
      <c r="G379" s="324">
        <f t="shared" si="185"/>
        <v>7.0159027128158247E-3</v>
      </c>
      <c r="H379" s="422">
        <f t="shared" si="186"/>
        <v>310</v>
      </c>
      <c r="I379" s="422">
        <f t="shared" si="187"/>
        <v>30</v>
      </c>
      <c r="J379" s="324">
        <f t="shared" si="188"/>
        <v>3.6743108677136649E-2</v>
      </c>
      <c r="K379" s="401"/>
      <c r="L379" s="421">
        <v>4562</v>
      </c>
      <c r="M379" s="421">
        <v>4403.1111111111113</v>
      </c>
      <c r="N379" s="421">
        <v>4363.333333333333</v>
      </c>
      <c r="O379" s="421">
        <v>4616</v>
      </c>
      <c r="P379" s="324">
        <f t="shared" si="189"/>
        <v>5.7906799083269789E-2</v>
      </c>
      <c r="Q379" s="324">
        <f t="shared" si="190"/>
        <v>-9.0340163520744587E-3</v>
      </c>
      <c r="R379" s="422">
        <f t="shared" si="191"/>
        <v>252.66666666666697</v>
      </c>
      <c r="S379" s="422">
        <f t="shared" si="192"/>
        <v>-39.777777777778283</v>
      </c>
      <c r="T379" s="324">
        <f t="shared" si="193"/>
        <v>3.685834591696048E-2</v>
      </c>
    </row>
    <row r="380" spans="1:20" x14ac:dyDescent="0.25">
      <c r="A380" s="99" t="s">
        <v>58</v>
      </c>
      <c r="B380" s="421">
        <v>3081</v>
      </c>
      <c r="C380" s="421">
        <v>3058</v>
      </c>
      <c r="D380" s="421">
        <v>3113</v>
      </c>
      <c r="E380" s="421">
        <v>3113</v>
      </c>
      <c r="F380" s="324">
        <f t="shared" si="184"/>
        <v>0</v>
      </c>
      <c r="G380" s="324">
        <f t="shared" si="185"/>
        <v>1.7985611510791477E-2</v>
      </c>
      <c r="H380" s="422">
        <f t="shared" si="186"/>
        <v>0</v>
      </c>
      <c r="I380" s="422">
        <f t="shared" si="187"/>
        <v>55</v>
      </c>
      <c r="J380" s="324">
        <f t="shared" si="188"/>
        <v>2.4779310509516116E-2</v>
      </c>
      <c r="K380" s="401"/>
      <c r="L380" s="421">
        <v>3255.4444444444443</v>
      </c>
      <c r="M380" s="421">
        <v>3067.2222222222222</v>
      </c>
      <c r="N380" s="421">
        <v>3090.4444444444443</v>
      </c>
      <c r="O380" s="421">
        <v>3101.6666666666665</v>
      </c>
      <c r="P380" s="324">
        <f t="shared" si="189"/>
        <v>3.6312648306608963E-3</v>
      </c>
      <c r="Q380" s="324">
        <f t="shared" si="190"/>
        <v>7.5710921934430964E-3</v>
      </c>
      <c r="R380" s="422">
        <f t="shared" si="191"/>
        <v>11.222222222222172</v>
      </c>
      <c r="S380" s="422">
        <f t="shared" si="192"/>
        <v>23.222222222222172</v>
      </c>
      <c r="T380" s="324">
        <f t="shared" si="193"/>
        <v>2.4766530095126898E-2</v>
      </c>
    </row>
    <row r="381" spans="1:20" ht="21" x14ac:dyDescent="0.35">
      <c r="A381" s="376" t="s">
        <v>86</v>
      </c>
      <c r="B381" s="376"/>
      <c r="C381" s="376"/>
      <c r="D381" s="376"/>
      <c r="E381" s="376"/>
      <c r="F381" s="376"/>
      <c r="G381" s="376"/>
      <c r="H381" s="376"/>
      <c r="I381" s="376"/>
      <c r="J381" s="376"/>
      <c r="K381" s="376"/>
      <c r="L381" s="376"/>
      <c r="M381" s="376"/>
      <c r="N381" s="376"/>
      <c r="O381" s="376"/>
      <c r="P381" s="376"/>
      <c r="Q381" s="376"/>
      <c r="R381" s="376"/>
      <c r="S381" s="376"/>
      <c r="T381" s="376"/>
    </row>
  </sheetData>
  <mergeCells count="575">
    <mergeCell ref="A381:T381"/>
    <mergeCell ref="A352:T352"/>
    <mergeCell ref="B353:J353"/>
    <mergeCell ref="L353:T353"/>
    <mergeCell ref="A367:T367"/>
    <mergeCell ref="B368:J368"/>
    <mergeCell ref="L368:T368"/>
    <mergeCell ref="A323:T323"/>
    <mergeCell ref="B324:J324"/>
    <mergeCell ref="L324:T324"/>
    <mergeCell ref="A338:T338"/>
    <mergeCell ref="B339:J339"/>
    <mergeCell ref="L339:T339"/>
    <mergeCell ref="I319:J319"/>
    <mergeCell ref="S319:T319"/>
    <mergeCell ref="I320:J320"/>
    <mergeCell ref="S320:T320"/>
    <mergeCell ref="A321:T321"/>
    <mergeCell ref="A322:T322"/>
    <mergeCell ref="I316:J316"/>
    <mergeCell ref="S316:T316"/>
    <mergeCell ref="I317:J317"/>
    <mergeCell ref="S317:T317"/>
    <mergeCell ref="I318:J318"/>
    <mergeCell ref="S318:T318"/>
    <mergeCell ref="I313:J313"/>
    <mergeCell ref="S313:T313"/>
    <mergeCell ref="I314:J314"/>
    <mergeCell ref="S314:T314"/>
    <mergeCell ref="I315:J315"/>
    <mergeCell ref="S315:T315"/>
    <mergeCell ref="I310:J310"/>
    <mergeCell ref="S310:T310"/>
    <mergeCell ref="I311:J311"/>
    <mergeCell ref="S311:T311"/>
    <mergeCell ref="I312:J312"/>
    <mergeCell ref="S312:T312"/>
    <mergeCell ref="A306:T306"/>
    <mergeCell ref="A307:T307"/>
    <mergeCell ref="B308:J308"/>
    <mergeCell ref="L308:T308"/>
    <mergeCell ref="I309:J309"/>
    <mergeCell ref="S309:T309"/>
    <mergeCell ref="I303:J303"/>
    <mergeCell ref="S303:T303"/>
    <mergeCell ref="I304:J304"/>
    <mergeCell ref="S304:T304"/>
    <mergeCell ref="I305:J305"/>
    <mergeCell ref="S305:T305"/>
    <mergeCell ref="I300:J300"/>
    <mergeCell ref="S300:T300"/>
    <mergeCell ref="I301:J301"/>
    <mergeCell ref="S301:T301"/>
    <mergeCell ref="I302:J302"/>
    <mergeCell ref="S302:T302"/>
    <mergeCell ref="I297:J297"/>
    <mergeCell ref="S297:T297"/>
    <mergeCell ref="I298:J298"/>
    <mergeCell ref="S298:T298"/>
    <mergeCell ref="I299:J299"/>
    <mergeCell ref="S299:T299"/>
    <mergeCell ref="I294:J294"/>
    <mergeCell ref="S294:T294"/>
    <mergeCell ref="I295:J295"/>
    <mergeCell ref="S295:T295"/>
    <mergeCell ref="I296:J296"/>
    <mergeCell ref="S296:T296"/>
    <mergeCell ref="A290:T290"/>
    <mergeCell ref="A291:T291"/>
    <mergeCell ref="B292:J292"/>
    <mergeCell ref="L292:T292"/>
    <mergeCell ref="I293:J293"/>
    <mergeCell ref="S293:T293"/>
    <mergeCell ref="I287:J287"/>
    <mergeCell ref="S287:T287"/>
    <mergeCell ref="I288:J288"/>
    <mergeCell ref="S288:T288"/>
    <mergeCell ref="I289:J289"/>
    <mergeCell ref="S289:T289"/>
    <mergeCell ref="I284:J284"/>
    <mergeCell ref="S284:T284"/>
    <mergeCell ref="I285:J285"/>
    <mergeCell ref="S285:T285"/>
    <mergeCell ref="I286:J286"/>
    <mergeCell ref="S286:T286"/>
    <mergeCell ref="I281:J281"/>
    <mergeCell ref="S281:T281"/>
    <mergeCell ref="I282:J282"/>
    <mergeCell ref="S282:T282"/>
    <mergeCell ref="I283:J283"/>
    <mergeCell ref="S283:T283"/>
    <mergeCell ref="I278:J278"/>
    <mergeCell ref="S278:T278"/>
    <mergeCell ref="I279:J279"/>
    <mergeCell ref="S279:T279"/>
    <mergeCell ref="I280:J280"/>
    <mergeCell ref="S280:T280"/>
    <mergeCell ref="I274:J274"/>
    <mergeCell ref="S274:T274"/>
    <mergeCell ref="A275:T275"/>
    <mergeCell ref="A276:T276"/>
    <mergeCell ref="B277:J277"/>
    <mergeCell ref="L277:T277"/>
    <mergeCell ref="I271:J271"/>
    <mergeCell ref="S271:T271"/>
    <mergeCell ref="I272:J272"/>
    <mergeCell ref="S272:T272"/>
    <mergeCell ref="I273:J273"/>
    <mergeCell ref="S273:T273"/>
    <mergeCell ref="I268:J268"/>
    <mergeCell ref="S268:T268"/>
    <mergeCell ref="I269:J269"/>
    <mergeCell ref="S269:T269"/>
    <mergeCell ref="I270:J270"/>
    <mergeCell ref="S270:T270"/>
    <mergeCell ref="I265:J265"/>
    <mergeCell ref="S265:T265"/>
    <mergeCell ref="I266:J266"/>
    <mergeCell ref="S266:T266"/>
    <mergeCell ref="I267:J267"/>
    <mergeCell ref="S267:T267"/>
    <mergeCell ref="I262:J262"/>
    <mergeCell ref="S262:T262"/>
    <mergeCell ref="I263:J263"/>
    <mergeCell ref="S263:T263"/>
    <mergeCell ref="I264:J264"/>
    <mergeCell ref="S264:T264"/>
    <mergeCell ref="A245:T245"/>
    <mergeCell ref="A246:T246"/>
    <mergeCell ref="B247:J247"/>
    <mergeCell ref="L247:T247"/>
    <mergeCell ref="A260:T260"/>
    <mergeCell ref="B261:J261"/>
    <mergeCell ref="L261:T261"/>
    <mergeCell ref="I228:J228"/>
    <mergeCell ref="S228:T228"/>
    <mergeCell ref="A229:T229"/>
    <mergeCell ref="A230:T230"/>
    <mergeCell ref="B231:J231"/>
    <mergeCell ref="L231:T231"/>
    <mergeCell ref="I225:J225"/>
    <mergeCell ref="S225:T225"/>
    <mergeCell ref="I226:J226"/>
    <mergeCell ref="S226:T226"/>
    <mergeCell ref="I227:J227"/>
    <mergeCell ref="S227:T227"/>
    <mergeCell ref="I222:J222"/>
    <mergeCell ref="S222:T222"/>
    <mergeCell ref="I223:J223"/>
    <mergeCell ref="S223:T223"/>
    <mergeCell ref="I224:J224"/>
    <mergeCell ref="S224:T224"/>
    <mergeCell ref="I219:J219"/>
    <mergeCell ref="S219:T219"/>
    <mergeCell ref="I220:J220"/>
    <mergeCell ref="S220:T220"/>
    <mergeCell ref="I221:J221"/>
    <mergeCell ref="S221:T221"/>
    <mergeCell ref="B216:J216"/>
    <mergeCell ref="L216:T216"/>
    <mergeCell ref="I217:J217"/>
    <mergeCell ref="S217:T217"/>
    <mergeCell ref="I218:J218"/>
    <mergeCell ref="S218:T218"/>
    <mergeCell ref="I212:J212"/>
    <mergeCell ref="S212:T212"/>
    <mergeCell ref="I213:J213"/>
    <mergeCell ref="S213:T213"/>
    <mergeCell ref="A214:T214"/>
    <mergeCell ref="A215:T215"/>
    <mergeCell ref="I209:J209"/>
    <mergeCell ref="S209:T209"/>
    <mergeCell ref="I210:J210"/>
    <mergeCell ref="S210:T210"/>
    <mergeCell ref="I211:J211"/>
    <mergeCell ref="S211:T211"/>
    <mergeCell ref="I206:J206"/>
    <mergeCell ref="S206:T206"/>
    <mergeCell ref="I207:J207"/>
    <mergeCell ref="S207:T207"/>
    <mergeCell ref="I208:J208"/>
    <mergeCell ref="S208:T208"/>
    <mergeCell ref="I203:J203"/>
    <mergeCell ref="S203:T203"/>
    <mergeCell ref="I204:J204"/>
    <mergeCell ref="S204:T204"/>
    <mergeCell ref="I205:J205"/>
    <mergeCell ref="S205:T205"/>
    <mergeCell ref="A199:T199"/>
    <mergeCell ref="B200:J200"/>
    <mergeCell ref="L200:T200"/>
    <mergeCell ref="I201:J201"/>
    <mergeCell ref="S201:T201"/>
    <mergeCell ref="I202:J202"/>
    <mergeCell ref="S202:T202"/>
    <mergeCell ref="D198:E198"/>
    <mergeCell ref="G198:H198"/>
    <mergeCell ref="I198:J198"/>
    <mergeCell ref="N198:O198"/>
    <mergeCell ref="Q198:R198"/>
    <mergeCell ref="S198:T198"/>
    <mergeCell ref="D197:E197"/>
    <mergeCell ref="G197:H197"/>
    <mergeCell ref="I197:J197"/>
    <mergeCell ref="N197:O197"/>
    <mergeCell ref="Q197:R197"/>
    <mergeCell ref="S197:T197"/>
    <mergeCell ref="D196:E196"/>
    <mergeCell ref="G196:H196"/>
    <mergeCell ref="I196:J196"/>
    <mergeCell ref="N196:O196"/>
    <mergeCell ref="Q196:R196"/>
    <mergeCell ref="S196:T196"/>
    <mergeCell ref="D195:E195"/>
    <mergeCell ref="G195:H195"/>
    <mergeCell ref="I195:J195"/>
    <mergeCell ref="N195:O195"/>
    <mergeCell ref="Q195:R195"/>
    <mergeCell ref="S195:T195"/>
    <mergeCell ref="D194:E194"/>
    <mergeCell ref="G194:H194"/>
    <mergeCell ref="I194:J194"/>
    <mergeCell ref="N194:O194"/>
    <mergeCell ref="Q194:R194"/>
    <mergeCell ref="S194:T194"/>
    <mergeCell ref="D193:E193"/>
    <mergeCell ref="G193:H193"/>
    <mergeCell ref="I193:J193"/>
    <mergeCell ref="N193:O193"/>
    <mergeCell ref="Q193:R193"/>
    <mergeCell ref="S193:T193"/>
    <mergeCell ref="D192:E192"/>
    <mergeCell ref="G192:H192"/>
    <mergeCell ref="I192:J192"/>
    <mergeCell ref="N192:O192"/>
    <mergeCell ref="Q192:R192"/>
    <mergeCell ref="S192:T192"/>
    <mergeCell ref="D191:E191"/>
    <mergeCell ref="G191:H191"/>
    <mergeCell ref="I191:J191"/>
    <mergeCell ref="N191:O191"/>
    <mergeCell ref="Q191:R191"/>
    <mergeCell ref="S191:T191"/>
    <mergeCell ref="D190:E190"/>
    <mergeCell ref="G190:H190"/>
    <mergeCell ref="I190:J190"/>
    <mergeCell ref="N190:O190"/>
    <mergeCell ref="Q190:R190"/>
    <mergeCell ref="S190:T190"/>
    <mergeCell ref="D189:E189"/>
    <mergeCell ref="G189:H189"/>
    <mergeCell ref="I189:J189"/>
    <mergeCell ref="N189:O189"/>
    <mergeCell ref="Q189:R189"/>
    <mergeCell ref="S189:T189"/>
    <mergeCell ref="D188:E188"/>
    <mergeCell ref="G188:H188"/>
    <mergeCell ref="I188:J188"/>
    <mergeCell ref="N188:O188"/>
    <mergeCell ref="Q188:R188"/>
    <mergeCell ref="S188:T188"/>
    <mergeCell ref="A185:T185"/>
    <mergeCell ref="B186:J186"/>
    <mergeCell ref="L186:T186"/>
    <mergeCell ref="D187:E187"/>
    <mergeCell ref="G187:H187"/>
    <mergeCell ref="I187:J187"/>
    <mergeCell ref="N187:O187"/>
    <mergeCell ref="Q187:R187"/>
    <mergeCell ref="S187:T187"/>
    <mergeCell ref="D184:E184"/>
    <mergeCell ref="G184:H184"/>
    <mergeCell ref="I184:J184"/>
    <mergeCell ref="N184:O184"/>
    <mergeCell ref="Q184:R184"/>
    <mergeCell ref="S184:T184"/>
    <mergeCell ref="D183:E183"/>
    <mergeCell ref="G183:H183"/>
    <mergeCell ref="I183:J183"/>
    <mergeCell ref="N183:O183"/>
    <mergeCell ref="Q183:R183"/>
    <mergeCell ref="S183:T183"/>
    <mergeCell ref="D182:E182"/>
    <mergeCell ref="G182:H182"/>
    <mergeCell ref="I182:J182"/>
    <mergeCell ref="N182:O182"/>
    <mergeCell ref="Q182:R182"/>
    <mergeCell ref="S182:T182"/>
    <mergeCell ref="D181:E181"/>
    <mergeCell ref="G181:H181"/>
    <mergeCell ref="I181:J181"/>
    <mergeCell ref="N181:O181"/>
    <mergeCell ref="Q181:R181"/>
    <mergeCell ref="S181:T181"/>
    <mergeCell ref="D180:E180"/>
    <mergeCell ref="G180:H180"/>
    <mergeCell ref="I180:J180"/>
    <mergeCell ref="N180:O180"/>
    <mergeCell ref="Q180:R180"/>
    <mergeCell ref="S180:T180"/>
    <mergeCell ref="D179:E179"/>
    <mergeCell ref="G179:H179"/>
    <mergeCell ref="I179:J179"/>
    <mergeCell ref="N179:O179"/>
    <mergeCell ref="Q179:R179"/>
    <mergeCell ref="S179:T179"/>
    <mergeCell ref="D178:E178"/>
    <mergeCell ref="G178:H178"/>
    <mergeCell ref="I178:J178"/>
    <mergeCell ref="N178:O178"/>
    <mergeCell ref="Q178:R178"/>
    <mergeCell ref="S178:T178"/>
    <mergeCell ref="D177:E177"/>
    <mergeCell ref="G177:H177"/>
    <mergeCell ref="I177:J177"/>
    <mergeCell ref="N177:O177"/>
    <mergeCell ref="Q177:R177"/>
    <mergeCell ref="S177:T177"/>
    <mergeCell ref="D176:E176"/>
    <mergeCell ref="G176:H176"/>
    <mergeCell ref="I176:J176"/>
    <mergeCell ref="N176:O176"/>
    <mergeCell ref="Q176:R176"/>
    <mergeCell ref="S176:T176"/>
    <mergeCell ref="D175:E175"/>
    <mergeCell ref="G175:H175"/>
    <mergeCell ref="I175:J175"/>
    <mergeCell ref="N175:O175"/>
    <mergeCell ref="Q175:R175"/>
    <mergeCell ref="S175:T175"/>
    <mergeCell ref="D174:E174"/>
    <mergeCell ref="G174:H174"/>
    <mergeCell ref="I174:J174"/>
    <mergeCell ref="N174:O174"/>
    <mergeCell ref="Q174:R174"/>
    <mergeCell ref="S174:T174"/>
    <mergeCell ref="D173:E173"/>
    <mergeCell ref="G173:H173"/>
    <mergeCell ref="I173:J173"/>
    <mergeCell ref="N173:O173"/>
    <mergeCell ref="Q173:R173"/>
    <mergeCell ref="S173:T173"/>
    <mergeCell ref="D172:E172"/>
    <mergeCell ref="G172:H172"/>
    <mergeCell ref="I172:J172"/>
    <mergeCell ref="N172:O172"/>
    <mergeCell ref="Q172:R172"/>
    <mergeCell ref="S172:T172"/>
    <mergeCell ref="D171:E171"/>
    <mergeCell ref="G171:H171"/>
    <mergeCell ref="I171:J171"/>
    <mergeCell ref="N171:O171"/>
    <mergeCell ref="Q171:R171"/>
    <mergeCell ref="S171:T171"/>
    <mergeCell ref="D170:E170"/>
    <mergeCell ref="G170:H170"/>
    <mergeCell ref="I170:J170"/>
    <mergeCell ref="N170:O170"/>
    <mergeCell ref="Q170:R170"/>
    <mergeCell ref="S170:T170"/>
    <mergeCell ref="D169:E169"/>
    <mergeCell ref="G169:H169"/>
    <mergeCell ref="I169:J169"/>
    <mergeCell ref="N169:O169"/>
    <mergeCell ref="Q169:R169"/>
    <mergeCell ref="S169:T169"/>
    <mergeCell ref="D168:E168"/>
    <mergeCell ref="G168:H168"/>
    <mergeCell ref="I168:J168"/>
    <mergeCell ref="N168:O168"/>
    <mergeCell ref="Q168:R168"/>
    <mergeCell ref="S168:T168"/>
    <mergeCell ref="D167:E167"/>
    <mergeCell ref="G167:H167"/>
    <mergeCell ref="I167:J167"/>
    <mergeCell ref="N167:O167"/>
    <mergeCell ref="Q167:R167"/>
    <mergeCell ref="S167:T167"/>
    <mergeCell ref="D166:E166"/>
    <mergeCell ref="G166:H166"/>
    <mergeCell ref="I166:J166"/>
    <mergeCell ref="N166:O166"/>
    <mergeCell ref="Q166:R166"/>
    <mergeCell ref="S166:T166"/>
    <mergeCell ref="D165:E165"/>
    <mergeCell ref="G165:H165"/>
    <mergeCell ref="I165:J165"/>
    <mergeCell ref="N165:O165"/>
    <mergeCell ref="Q165:R165"/>
    <mergeCell ref="S165:T165"/>
    <mergeCell ref="D164:E164"/>
    <mergeCell ref="G164:H164"/>
    <mergeCell ref="I164:J164"/>
    <mergeCell ref="N164:O164"/>
    <mergeCell ref="Q164:R164"/>
    <mergeCell ref="S164:T164"/>
    <mergeCell ref="D163:E163"/>
    <mergeCell ref="G163:H163"/>
    <mergeCell ref="I163:J163"/>
    <mergeCell ref="N163:O163"/>
    <mergeCell ref="Q163:R163"/>
    <mergeCell ref="S163:T163"/>
    <mergeCell ref="D162:E162"/>
    <mergeCell ref="G162:H162"/>
    <mergeCell ref="I162:J162"/>
    <mergeCell ref="N162:O162"/>
    <mergeCell ref="Q162:R162"/>
    <mergeCell ref="S162:T162"/>
    <mergeCell ref="D161:E161"/>
    <mergeCell ref="G161:H161"/>
    <mergeCell ref="I161:J161"/>
    <mergeCell ref="N161:O161"/>
    <mergeCell ref="Q161:R161"/>
    <mergeCell ref="S161:T161"/>
    <mergeCell ref="D160:E160"/>
    <mergeCell ref="G160:H160"/>
    <mergeCell ref="I160:J160"/>
    <mergeCell ref="N160:O160"/>
    <mergeCell ref="Q160:R160"/>
    <mergeCell ref="S160:T160"/>
    <mergeCell ref="D159:E159"/>
    <mergeCell ref="G159:H159"/>
    <mergeCell ref="I159:J159"/>
    <mergeCell ref="N159:O159"/>
    <mergeCell ref="Q159:R159"/>
    <mergeCell ref="S159:T159"/>
    <mergeCell ref="D158:E158"/>
    <mergeCell ref="G158:H158"/>
    <mergeCell ref="I158:J158"/>
    <mergeCell ref="N158:O158"/>
    <mergeCell ref="Q158:R158"/>
    <mergeCell ref="S158:T158"/>
    <mergeCell ref="D157:E157"/>
    <mergeCell ref="G157:H157"/>
    <mergeCell ref="I157:J157"/>
    <mergeCell ref="N157:O157"/>
    <mergeCell ref="Q157:R157"/>
    <mergeCell ref="S157:T157"/>
    <mergeCell ref="D156:E156"/>
    <mergeCell ref="G156:H156"/>
    <mergeCell ref="I156:J156"/>
    <mergeCell ref="N156:O156"/>
    <mergeCell ref="Q156:R156"/>
    <mergeCell ref="S156:T156"/>
    <mergeCell ref="D155:E155"/>
    <mergeCell ref="G155:H155"/>
    <mergeCell ref="I155:J155"/>
    <mergeCell ref="N155:O155"/>
    <mergeCell ref="Q155:R155"/>
    <mergeCell ref="S155:T155"/>
    <mergeCell ref="D154:E154"/>
    <mergeCell ref="G154:H154"/>
    <mergeCell ref="I154:J154"/>
    <mergeCell ref="N154:O154"/>
    <mergeCell ref="Q154:R154"/>
    <mergeCell ref="S154:T154"/>
    <mergeCell ref="D153:E153"/>
    <mergeCell ref="G153:H153"/>
    <mergeCell ref="I153:J153"/>
    <mergeCell ref="N153:O153"/>
    <mergeCell ref="Q153:R153"/>
    <mergeCell ref="S153:T153"/>
    <mergeCell ref="A149:T149"/>
    <mergeCell ref="A150:T150"/>
    <mergeCell ref="B151:J151"/>
    <mergeCell ref="L151:T151"/>
    <mergeCell ref="D152:E152"/>
    <mergeCell ref="G152:H152"/>
    <mergeCell ref="I152:J152"/>
    <mergeCell ref="N152:O152"/>
    <mergeCell ref="Q152:R152"/>
    <mergeCell ref="S152:T152"/>
    <mergeCell ref="D148:E148"/>
    <mergeCell ref="G148:H148"/>
    <mergeCell ref="I148:J148"/>
    <mergeCell ref="N148:O148"/>
    <mergeCell ref="Q148:R148"/>
    <mergeCell ref="S148:T148"/>
    <mergeCell ref="D147:E147"/>
    <mergeCell ref="G147:H147"/>
    <mergeCell ref="I147:J147"/>
    <mergeCell ref="N147:O147"/>
    <mergeCell ref="Q147:R147"/>
    <mergeCell ref="S147:T147"/>
    <mergeCell ref="D146:E146"/>
    <mergeCell ref="G146:H146"/>
    <mergeCell ref="I146:J146"/>
    <mergeCell ref="N146:O146"/>
    <mergeCell ref="Q146:R146"/>
    <mergeCell ref="S146:T146"/>
    <mergeCell ref="D145:E145"/>
    <mergeCell ref="G145:H145"/>
    <mergeCell ref="I145:J145"/>
    <mergeCell ref="N145:O145"/>
    <mergeCell ref="Q145:R145"/>
    <mergeCell ref="S145:T145"/>
    <mergeCell ref="D144:E144"/>
    <mergeCell ref="G144:H144"/>
    <mergeCell ref="I144:J144"/>
    <mergeCell ref="N144:O144"/>
    <mergeCell ref="Q144:R144"/>
    <mergeCell ref="S144:T144"/>
    <mergeCell ref="D143:E143"/>
    <mergeCell ref="G143:H143"/>
    <mergeCell ref="I143:J143"/>
    <mergeCell ref="N143:O143"/>
    <mergeCell ref="Q143:R143"/>
    <mergeCell ref="S143:T143"/>
    <mergeCell ref="D142:E142"/>
    <mergeCell ref="G142:H142"/>
    <mergeCell ref="I142:J142"/>
    <mergeCell ref="N142:O142"/>
    <mergeCell ref="Q142:R142"/>
    <mergeCell ref="S142:T142"/>
    <mergeCell ref="D141:E141"/>
    <mergeCell ref="G141:H141"/>
    <mergeCell ref="I141:J141"/>
    <mergeCell ref="N141:O141"/>
    <mergeCell ref="Q141:R141"/>
    <mergeCell ref="S141:T141"/>
    <mergeCell ref="D140:E140"/>
    <mergeCell ref="G140:H140"/>
    <mergeCell ref="I140:J140"/>
    <mergeCell ref="N140:O140"/>
    <mergeCell ref="Q140:R140"/>
    <mergeCell ref="S140:T140"/>
    <mergeCell ref="D139:E139"/>
    <mergeCell ref="G139:H139"/>
    <mergeCell ref="I139:J139"/>
    <mergeCell ref="N139:O139"/>
    <mergeCell ref="Q139:R139"/>
    <mergeCell ref="S139:T139"/>
    <mergeCell ref="D138:E138"/>
    <mergeCell ref="G138:H138"/>
    <mergeCell ref="I138:J138"/>
    <mergeCell ref="N138:O138"/>
    <mergeCell ref="Q138:R138"/>
    <mergeCell ref="S138:T138"/>
    <mergeCell ref="D137:E137"/>
    <mergeCell ref="G137:H137"/>
    <mergeCell ref="I137:J137"/>
    <mergeCell ref="N137:O137"/>
    <mergeCell ref="Q137:R137"/>
    <mergeCell ref="S137:T137"/>
    <mergeCell ref="D136:E136"/>
    <mergeCell ref="G136:H136"/>
    <mergeCell ref="I136:J136"/>
    <mergeCell ref="N136:O136"/>
    <mergeCell ref="Q136:R136"/>
    <mergeCell ref="S136:T136"/>
    <mergeCell ref="A120:T120"/>
    <mergeCell ref="B121:J121"/>
    <mergeCell ref="L121:T121"/>
    <mergeCell ref="A134:T134"/>
    <mergeCell ref="B135:J135"/>
    <mergeCell ref="L135:T135"/>
    <mergeCell ref="A69:T69"/>
    <mergeCell ref="B70:J70"/>
    <mergeCell ref="L70:T70"/>
    <mergeCell ref="A84:T84"/>
    <mergeCell ref="A85:T85"/>
    <mergeCell ref="B86:J86"/>
    <mergeCell ref="L86:T86"/>
    <mergeCell ref="A19:T19"/>
    <mergeCell ref="B21:J21"/>
    <mergeCell ref="L21:T21"/>
    <mergeCell ref="A55:T55"/>
    <mergeCell ref="B56:J56"/>
    <mergeCell ref="L56:T56"/>
    <mergeCell ref="A1:T1"/>
    <mergeCell ref="A2:T2"/>
    <mergeCell ref="A3:T3"/>
    <mergeCell ref="A4:T4"/>
    <mergeCell ref="B5:J5"/>
    <mergeCell ref="L5:T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9BB19-C71A-403A-AE08-F72586AD4371}">
  <sheetPr codeName="Hoja15"/>
  <dimension ref="A1:Z411"/>
  <sheetViews>
    <sheetView workbookViewId="0">
      <selection activeCell="B7" sqref="B7"/>
    </sheetView>
  </sheetViews>
  <sheetFormatPr baseColWidth="10" defaultColWidth="0" defaultRowHeight="15" customHeight="1" zeroHeight="1" x14ac:dyDescent="0.25"/>
  <cols>
    <col min="1" max="1" width="29.85546875" bestFit="1" customWidth="1"/>
    <col min="2" max="5" width="11.42578125" style="466" customWidth="1"/>
    <col min="6" max="6" width="12.28515625" style="466" customWidth="1"/>
    <col min="7" max="9" width="12.7109375" style="466" customWidth="1"/>
    <col min="10" max="10" width="11.42578125" style="466" customWidth="1"/>
    <col min="11" max="11" width="1.28515625" style="466" customWidth="1"/>
    <col min="12" max="14" width="12.5703125" style="466" customWidth="1"/>
    <col min="15" max="17" width="11.42578125" style="466" customWidth="1"/>
    <col min="18" max="19" width="14" style="466" customWidth="1"/>
    <col min="20" max="20" width="11.42578125" style="466" customWidth="1"/>
    <col min="21" max="24" width="11.42578125" hidden="1" customWidth="1"/>
    <col min="25" max="25" width="24" hidden="1" customWidth="1"/>
    <col min="26" max="16384" width="11.42578125" hidden="1"/>
  </cols>
  <sheetData>
    <row r="1" spans="1:26" ht="5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6" ht="21" x14ac:dyDescent="0.35">
      <c r="A2" s="426" t="s">
        <v>87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</row>
    <row r="3" spans="1:26" ht="21" x14ac:dyDescent="0.25">
      <c r="A3" s="4" t="s">
        <v>88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6" ht="21" x14ac:dyDescent="0.35">
      <c r="A4" s="427" t="s">
        <v>89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7"/>
      <c r="P4" s="427"/>
      <c r="Q4" s="427"/>
      <c r="R4" s="427"/>
      <c r="S4" s="427"/>
      <c r="T4" s="427"/>
    </row>
    <row r="5" spans="1:26" x14ac:dyDescent="0.25">
      <c r="A5" s="72"/>
      <c r="B5" s="11" t="s">
        <v>119</v>
      </c>
      <c r="C5" s="12"/>
      <c r="D5" s="12"/>
      <c r="E5" s="12"/>
      <c r="F5" s="12"/>
      <c r="G5" s="12"/>
      <c r="H5" s="12"/>
      <c r="I5" s="12"/>
      <c r="J5" s="13"/>
      <c r="K5" s="428"/>
      <c r="L5" s="11" t="str">
        <f>CONCATENATE("acumulado ",B5)</f>
        <v>acumulado septiembre</v>
      </c>
      <c r="M5" s="12"/>
      <c r="N5" s="12"/>
      <c r="O5" s="12"/>
      <c r="P5" s="12"/>
      <c r="Q5" s="12"/>
      <c r="R5" s="12"/>
      <c r="S5" s="12"/>
      <c r="T5" s="13"/>
    </row>
    <row r="6" spans="1:26" x14ac:dyDescent="0.25">
      <c r="A6" s="15"/>
      <c r="B6" s="16">
        <v>2022</v>
      </c>
      <c r="C6" s="16">
        <v>2023</v>
      </c>
      <c r="D6" s="16">
        <v>2024</v>
      </c>
      <c r="E6" s="16">
        <v>2025</v>
      </c>
      <c r="F6" s="16" t="str">
        <f>CONCATENATE("var ",RIGHT(E6,2),"/",RIGHT(D6,2))</f>
        <v>var 25/24</v>
      </c>
      <c r="G6" s="16" t="str">
        <f>CONCATENATE("var ",RIGHT(D6,2),"/",RIGHT(C6,2))</f>
        <v>var 24/23</v>
      </c>
      <c r="H6" s="16" t="str">
        <f>CONCATENATE("dif ",RIGHT(E6,2),"-",RIGHT(D6,2))</f>
        <v>dif 25-24</v>
      </c>
      <c r="I6" s="16" t="str">
        <f>CONCATENATE("dif ",RIGHT(D6,2),"-",RIGHT(C6,2))</f>
        <v>dif 24-23</v>
      </c>
      <c r="J6" s="16" t="str">
        <f>CONCATENATE("cuota ",RIGHT(E6,2))</f>
        <v>cuota 25</v>
      </c>
      <c r="K6" s="429"/>
      <c r="L6" s="16">
        <v>2022</v>
      </c>
      <c r="M6" s="16">
        <v>2023</v>
      </c>
      <c r="N6" s="16">
        <v>2024</v>
      </c>
      <c r="O6" s="16">
        <v>2025</v>
      </c>
      <c r="P6" s="16" t="str">
        <f>CONCATENATE("var ",RIGHT(O6,2),"/",RIGHT(N6,2))</f>
        <v>var 25/24</v>
      </c>
      <c r="Q6" s="16" t="str">
        <f>CONCATENATE("var ",RIGHT(N6,2),"/",RIGHT(M6,2))</f>
        <v>var 24/23</v>
      </c>
      <c r="R6" s="16" t="str">
        <f>CONCATENATE("dif ",RIGHT(O6,2),"-",RIGHT(N6,2))</f>
        <v>dif 25-24</v>
      </c>
      <c r="S6" s="16" t="str">
        <f>CONCATENATE("dif ",RIGHT(N6,2),"-",RIGHT(M6,2))</f>
        <v>dif 24-23</v>
      </c>
      <c r="T6" s="16" t="str">
        <f>CONCATENATE("cuota ",RIGHT(O6,2))</f>
        <v>cuota 25</v>
      </c>
      <c r="Z6" s="430"/>
    </row>
    <row r="7" spans="1:26" x14ac:dyDescent="0.25">
      <c r="A7" s="431" t="s">
        <v>90</v>
      </c>
      <c r="B7" s="432">
        <v>642299</v>
      </c>
      <c r="C7" s="432">
        <v>714832</v>
      </c>
      <c r="D7" s="432">
        <v>791341</v>
      </c>
      <c r="E7" s="432">
        <v>808976</v>
      </c>
      <c r="F7" s="433">
        <f>IFERROR(E7/D7-1,"-")</f>
        <v>2.2284956801176703E-2</v>
      </c>
      <c r="G7" s="433">
        <f>IFERROR(D7/C7-1,"-")</f>
        <v>0.10703074288783943</v>
      </c>
      <c r="H7" s="432">
        <f>IFERROR(E7-D7,"-")</f>
        <v>17635</v>
      </c>
      <c r="I7" s="432">
        <f>IFERROR(D7-C7,"-")</f>
        <v>76509</v>
      </c>
      <c r="J7" s="433">
        <f>E7/$E$7</f>
        <v>1</v>
      </c>
      <c r="K7" s="434"/>
      <c r="L7" s="432">
        <v>5810721</v>
      </c>
      <c r="M7" s="432">
        <v>6634555</v>
      </c>
      <c r="N7" s="432">
        <v>7414567</v>
      </c>
      <c r="O7" s="432">
        <v>7722526</v>
      </c>
      <c r="P7" s="433">
        <f>IFERROR(O7/N7-1,"-")</f>
        <v>4.1534320210472098E-2</v>
      </c>
      <c r="Q7" s="433">
        <f>IFERROR(N7/M7-1,"-")</f>
        <v>0.11756809612701979</v>
      </c>
      <c r="R7" s="432">
        <f>IFERROR(O7-N7,"-")</f>
        <v>307959</v>
      </c>
      <c r="S7" s="432">
        <f>IFERROR(N7-M7,"-")</f>
        <v>780012</v>
      </c>
      <c r="T7" s="433">
        <f>O7/$O$7</f>
        <v>1</v>
      </c>
      <c r="Z7" s="435"/>
    </row>
    <row r="8" spans="1:26" x14ac:dyDescent="0.25">
      <c r="A8" s="436" t="s">
        <v>91</v>
      </c>
      <c r="B8" s="437">
        <v>602962</v>
      </c>
      <c r="C8" s="437">
        <v>671740</v>
      </c>
      <c r="D8" s="437">
        <v>744883</v>
      </c>
      <c r="E8" s="437">
        <v>768885</v>
      </c>
      <c r="F8" s="438">
        <f>IFERROR(E8/D8-1,"-")</f>
        <v>3.2222510112326352E-2</v>
      </c>
      <c r="G8" s="439">
        <f t="shared" ref="G8:G9" si="0">IFERROR(D8/C8-1,"-")</f>
        <v>0.10888587846488229</v>
      </c>
      <c r="H8" s="437">
        <f>IFERROR(E8-D8,"-")</f>
        <v>24002</v>
      </c>
      <c r="I8" s="437">
        <f t="shared" ref="I8:I9" si="1">IFERROR(D8-C8,"-")</f>
        <v>73143</v>
      </c>
      <c r="J8" s="438">
        <f>E8/$E$7</f>
        <v>0.95044228753386995</v>
      </c>
      <c r="K8" s="429"/>
      <c r="L8" s="437">
        <v>5372628</v>
      </c>
      <c r="M8" s="437">
        <v>6127798</v>
      </c>
      <c r="N8" s="437">
        <v>6896504</v>
      </c>
      <c r="O8" s="437">
        <v>7224108</v>
      </c>
      <c r="P8" s="438">
        <f>IFERROR(O8/N8-1,"-")</f>
        <v>4.7502908720128412E-2</v>
      </c>
      <c r="Q8" s="438">
        <f t="shared" ref="Q8:Q9" si="2">IFERROR(N8/M8-1,"-")</f>
        <v>0.12544571475756872</v>
      </c>
      <c r="R8" s="437">
        <f>IFERROR(O8-N8,"-")</f>
        <v>327604</v>
      </c>
      <c r="S8" s="437">
        <f t="shared" ref="S8:S9" si="3">IFERROR(N8-M8,"-")</f>
        <v>768706</v>
      </c>
      <c r="T8" s="438">
        <f>O8/$O$7</f>
        <v>0.93545920078482092</v>
      </c>
    </row>
    <row r="9" spans="1:26" x14ac:dyDescent="0.25">
      <c r="A9" s="436" t="s">
        <v>92</v>
      </c>
      <c r="B9" s="437">
        <v>39337</v>
      </c>
      <c r="C9" s="437">
        <v>43092</v>
      </c>
      <c r="D9" s="437">
        <v>46458</v>
      </c>
      <c r="E9" s="437">
        <v>40091</v>
      </c>
      <c r="F9" s="438">
        <f>IFERROR(E9/D9-1,"-")</f>
        <v>-0.13704851694003184</v>
      </c>
      <c r="G9" s="439">
        <f t="shared" si="0"/>
        <v>7.8111946532999132E-2</v>
      </c>
      <c r="H9" s="437">
        <f t="shared" ref="H9" si="4">IFERROR(E9-D9,"-")</f>
        <v>-6367</v>
      </c>
      <c r="I9" s="437">
        <f t="shared" si="1"/>
        <v>3366</v>
      </c>
      <c r="J9" s="438">
        <f>E9/$E$7</f>
        <v>4.955771246613002E-2</v>
      </c>
      <c r="K9" s="429"/>
      <c r="L9" s="437">
        <v>438093</v>
      </c>
      <c r="M9" s="437">
        <v>506757</v>
      </c>
      <c r="N9" s="437">
        <v>518063</v>
      </c>
      <c r="O9" s="437">
        <v>498418</v>
      </c>
      <c r="P9" s="438">
        <f>IFERROR(O9/N9-1,"-")</f>
        <v>-3.7920098520836221E-2</v>
      </c>
      <c r="Q9" s="438">
        <f t="shared" si="2"/>
        <v>2.2310495957628573E-2</v>
      </c>
      <c r="R9" s="437">
        <f>IFERROR(O9-N9,"-")</f>
        <v>-19645</v>
      </c>
      <c r="S9" s="437">
        <f t="shared" si="3"/>
        <v>11306</v>
      </c>
      <c r="T9" s="438">
        <f>O9/$O$7</f>
        <v>6.4540799215179079E-2</v>
      </c>
    </row>
    <row r="10" spans="1:26" ht="21" x14ac:dyDescent="0.35">
      <c r="A10" s="427" t="s">
        <v>93</v>
      </c>
      <c r="B10" s="427"/>
      <c r="C10" s="427"/>
      <c r="D10" s="427"/>
      <c r="E10" s="427"/>
      <c r="F10" s="427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27"/>
      <c r="R10" s="427"/>
      <c r="S10" s="427"/>
      <c r="T10" s="427"/>
    </row>
    <row r="11" spans="1:26" x14ac:dyDescent="0.25">
      <c r="A11" s="72"/>
      <c r="B11" s="11" t="s">
        <v>119</v>
      </c>
      <c r="C11" s="12"/>
      <c r="D11" s="12"/>
      <c r="E11" s="12"/>
      <c r="F11" s="12"/>
      <c r="G11" s="12"/>
      <c r="H11" s="12"/>
      <c r="I11" s="12"/>
      <c r="J11" s="13"/>
      <c r="K11" s="428"/>
      <c r="L11" s="11" t="str">
        <f>CONCATENATE("acumulado ",B11)</f>
        <v>acumulado septiembre</v>
      </c>
      <c r="M11" s="12"/>
      <c r="N11" s="12"/>
      <c r="O11" s="12"/>
      <c r="P11" s="12"/>
      <c r="Q11" s="12"/>
      <c r="R11" s="12"/>
      <c r="S11" s="12"/>
      <c r="T11" s="13"/>
      <c r="Y11" s="440"/>
    </row>
    <row r="12" spans="1:26" x14ac:dyDescent="0.25">
      <c r="A12" s="15" t="s">
        <v>94</v>
      </c>
      <c r="B12" s="16">
        <f>B$6</f>
        <v>2022</v>
      </c>
      <c r="C12" s="16">
        <f t="shared" ref="C12" si="5">C$6</f>
        <v>2023</v>
      </c>
      <c r="D12" s="16">
        <f>D$6</f>
        <v>2024</v>
      </c>
      <c r="E12" s="16">
        <v>2025</v>
      </c>
      <c r="F12" s="16" t="str">
        <f>CONCATENATE("var ",RIGHT(E12,2),"/",RIGHT(D12,2))</f>
        <v>var 25/24</v>
      </c>
      <c r="G12" s="16" t="str">
        <f>$G$6</f>
        <v>var 24/23</v>
      </c>
      <c r="H12" s="16" t="str">
        <f>CONCATENATE("dif ",RIGHT(E12,2),"-",RIGHT(D12,2))</f>
        <v>dif 25-24</v>
      </c>
      <c r="I12" s="16" t="str">
        <f>CONCATENATE("dif ",RIGHT(D12,2),"-",RIGHT(C12,2))</f>
        <v>dif 24-23</v>
      </c>
      <c r="J12" s="16" t="str">
        <f>CONCATENATE("cuota ",RIGHT(E12,2))</f>
        <v>cuota 25</v>
      </c>
      <c r="K12" s="429"/>
      <c r="L12" s="16">
        <f>L$6</f>
        <v>2022</v>
      </c>
      <c r="M12" s="16">
        <f>M$6</f>
        <v>2023</v>
      </c>
      <c r="N12" s="16">
        <f t="shared" ref="N12:O12" si="6">N$6</f>
        <v>2024</v>
      </c>
      <c r="O12" s="16">
        <f t="shared" si="6"/>
        <v>2025</v>
      </c>
      <c r="P12" s="16" t="str">
        <f>CONCATENATE("var ",RIGHT(O12,2),"/",RIGHT(N12,2))</f>
        <v>var 25/24</v>
      </c>
      <c r="Q12" s="16" t="str">
        <f>$Q$6</f>
        <v>var 24/23</v>
      </c>
      <c r="R12" s="16" t="str">
        <f>CONCATENATE("dif ",RIGHT(O12,2),"-",RIGHT(N12,2))</f>
        <v>dif 25-24</v>
      </c>
      <c r="S12" s="16" t="str">
        <f>$S$6</f>
        <v>dif 24-23</v>
      </c>
      <c r="T12" s="16" t="str">
        <f>CONCATENATE("cuota ",RIGHT(O12,2))</f>
        <v>cuota 25</v>
      </c>
      <c r="Y12" s="441"/>
    </row>
    <row r="13" spans="1:26" x14ac:dyDescent="0.25">
      <c r="A13" s="442" t="s">
        <v>95</v>
      </c>
      <c r="B13" s="443">
        <v>642299</v>
      </c>
      <c r="C13" s="443">
        <v>714832</v>
      </c>
      <c r="D13" s="443">
        <v>791341</v>
      </c>
      <c r="E13" s="443">
        <v>808976</v>
      </c>
      <c r="F13" s="444">
        <f>IFERROR(E13/D13-1,"-")</f>
        <v>2.2284956801176703E-2</v>
      </c>
      <c r="G13" s="444">
        <f t="shared" ref="G13:G47" si="7">IFERROR(D13/C13-1,"-")</f>
        <v>0.10703074288783943</v>
      </c>
      <c r="H13" s="443">
        <f>IFERROR(E13-D13,"-")</f>
        <v>17635</v>
      </c>
      <c r="I13" s="443">
        <f t="shared" ref="I13:I47" si="8">IFERROR(D13-C13,"-")</f>
        <v>76509</v>
      </c>
      <c r="J13" s="444">
        <f>IFERROR(E13/$E$7,"-")</f>
        <v>1</v>
      </c>
      <c r="K13" s="434"/>
      <c r="L13" s="432">
        <v>5810721</v>
      </c>
      <c r="M13" s="432">
        <v>6634555</v>
      </c>
      <c r="N13" s="432">
        <v>7414567</v>
      </c>
      <c r="O13" s="432">
        <v>7722526</v>
      </c>
      <c r="P13" s="433">
        <f t="shared" ref="P13:P47" si="9">IFERROR(O13/N13-1,"-")</f>
        <v>4.1534320210472098E-2</v>
      </c>
      <c r="Q13" s="433">
        <f t="shared" ref="Q13:Q47" si="10">IFERROR(N13/M13-1,"-")</f>
        <v>0.11756809612701979</v>
      </c>
      <c r="R13" s="432">
        <f t="shared" ref="R13:R47" si="11">IFERROR(O13-N13,"-")</f>
        <v>307959</v>
      </c>
      <c r="S13" s="432">
        <f t="shared" ref="S13:S47" si="12">IFERROR(N13-M13,"-")</f>
        <v>780012</v>
      </c>
      <c r="T13" s="433">
        <f>O13/$O$13</f>
        <v>1</v>
      </c>
      <c r="Y13" s="441"/>
    </row>
    <row r="14" spans="1:26" x14ac:dyDescent="0.25">
      <c r="A14" s="445" t="s">
        <v>96</v>
      </c>
      <c r="B14" s="446">
        <v>270396</v>
      </c>
      <c r="C14" s="446">
        <v>306342</v>
      </c>
      <c r="D14" s="446">
        <v>339505</v>
      </c>
      <c r="E14" s="446">
        <v>358248</v>
      </c>
      <c r="F14" s="447">
        <f t="shared" ref="F14:F47" si="13">IFERROR(E14/D14-1,"-")</f>
        <v>5.5206845260010962E-2</v>
      </c>
      <c r="G14" s="447">
        <f t="shared" si="7"/>
        <v>0.10825482630524053</v>
      </c>
      <c r="H14" s="446">
        <f t="shared" ref="H14:H47" si="14">IFERROR(E14-D14,"-")</f>
        <v>18743</v>
      </c>
      <c r="I14" s="446">
        <f t="shared" si="8"/>
        <v>33163</v>
      </c>
      <c r="J14" s="447">
        <f t="shared" ref="J14:J20" si="15">IFERROR(E14/$E$7,"-")</f>
        <v>0.44284132038527718</v>
      </c>
      <c r="K14" s="434"/>
      <c r="L14" s="446">
        <v>2330107</v>
      </c>
      <c r="M14" s="446">
        <v>2644806</v>
      </c>
      <c r="N14" s="446">
        <v>2926592</v>
      </c>
      <c r="O14" s="446">
        <v>3090754</v>
      </c>
      <c r="P14" s="447">
        <f>IFERROR(O14/N14-1,"-")</f>
        <v>5.6093230624562729E-2</v>
      </c>
      <c r="Q14" s="447">
        <f t="shared" si="10"/>
        <v>0.10654316422452159</v>
      </c>
      <c r="R14" s="446">
        <f t="shared" si="11"/>
        <v>164162</v>
      </c>
      <c r="S14" s="446">
        <f t="shared" si="12"/>
        <v>281786</v>
      </c>
      <c r="T14" s="447">
        <f t="shared" ref="T14:T47" si="16">O14/$O$13</f>
        <v>0.4002257810462535</v>
      </c>
    </row>
    <row r="15" spans="1:26" x14ac:dyDescent="0.25">
      <c r="A15" s="436" t="s">
        <v>97</v>
      </c>
      <c r="B15" s="437">
        <v>108798</v>
      </c>
      <c r="C15" s="437">
        <v>127504</v>
      </c>
      <c r="D15" s="437">
        <v>137542</v>
      </c>
      <c r="E15" s="437">
        <v>138086</v>
      </c>
      <c r="F15" s="438">
        <f t="shared" si="13"/>
        <v>3.9551555161332352E-3</v>
      </c>
      <c r="G15" s="438">
        <f t="shared" si="7"/>
        <v>7.8726941899861957E-2</v>
      </c>
      <c r="H15" s="437">
        <f t="shared" si="14"/>
        <v>544</v>
      </c>
      <c r="I15" s="437">
        <f t="shared" si="8"/>
        <v>10038</v>
      </c>
      <c r="J15" s="438">
        <f t="shared" si="15"/>
        <v>0.1706923320345721</v>
      </c>
      <c r="K15" s="429"/>
      <c r="L15" s="437">
        <v>952800</v>
      </c>
      <c r="M15" s="437">
        <v>1084128</v>
      </c>
      <c r="N15" s="437">
        <v>1156399</v>
      </c>
      <c r="O15" s="437">
        <v>1189697</v>
      </c>
      <c r="P15" s="438">
        <f t="shared" si="9"/>
        <v>2.8794559663230412E-2</v>
      </c>
      <c r="Q15" s="438">
        <f t="shared" si="10"/>
        <v>6.6662792585377328E-2</v>
      </c>
      <c r="R15" s="437">
        <f>IFERROR(O15-N15,"-")</f>
        <v>33298</v>
      </c>
      <c r="S15" s="437">
        <f>IFERROR(N15-M15,"-")</f>
        <v>72271</v>
      </c>
      <c r="T15" s="438">
        <f t="shared" si="16"/>
        <v>0.15405542176225759</v>
      </c>
    </row>
    <row r="16" spans="1:26" x14ac:dyDescent="0.25">
      <c r="A16" s="448" t="s">
        <v>98</v>
      </c>
      <c r="B16" s="449">
        <v>161598</v>
      </c>
      <c r="C16" s="449">
        <v>178838</v>
      </c>
      <c r="D16" s="449">
        <v>201963</v>
      </c>
      <c r="E16" s="449">
        <v>220162</v>
      </c>
      <c r="F16" s="450">
        <f t="shared" si="13"/>
        <v>9.0110564806424875E-2</v>
      </c>
      <c r="G16" s="450">
        <f t="shared" si="7"/>
        <v>0.12930697055435636</v>
      </c>
      <c r="H16" s="449">
        <f t="shared" si="14"/>
        <v>18199</v>
      </c>
      <c r="I16" s="449">
        <f t="shared" si="8"/>
        <v>23125</v>
      </c>
      <c r="J16" s="450">
        <f t="shared" si="15"/>
        <v>0.27214898835070511</v>
      </c>
      <c r="K16" s="429"/>
      <c r="L16" s="449">
        <v>1377307</v>
      </c>
      <c r="M16" s="449">
        <v>1560678</v>
      </c>
      <c r="N16" s="449">
        <v>1770193</v>
      </c>
      <c r="O16" s="449">
        <v>1901057</v>
      </c>
      <c r="P16" s="450">
        <f t="shared" si="9"/>
        <v>7.3926402375334321E-2</v>
      </c>
      <c r="Q16" s="450">
        <f t="shared" si="10"/>
        <v>0.13424614174096128</v>
      </c>
      <c r="R16" s="449">
        <f t="shared" si="11"/>
        <v>130864</v>
      </c>
      <c r="S16" s="449">
        <f t="shared" si="12"/>
        <v>209515</v>
      </c>
      <c r="T16" s="450">
        <f t="shared" si="16"/>
        <v>0.24617035928399594</v>
      </c>
    </row>
    <row r="17" spans="1:21" x14ac:dyDescent="0.25">
      <c r="A17" s="445" t="s">
        <v>99</v>
      </c>
      <c r="B17" s="446">
        <v>371903</v>
      </c>
      <c r="C17" s="446">
        <v>408490</v>
      </c>
      <c r="D17" s="446">
        <v>451836</v>
      </c>
      <c r="E17" s="446">
        <v>450728</v>
      </c>
      <c r="F17" s="447">
        <f t="shared" si="13"/>
        <v>-2.452217176143523E-3</v>
      </c>
      <c r="G17" s="447">
        <f t="shared" si="7"/>
        <v>0.10611275673823095</v>
      </c>
      <c r="H17" s="446">
        <f t="shared" si="14"/>
        <v>-1108</v>
      </c>
      <c r="I17" s="446">
        <f t="shared" si="8"/>
        <v>43346</v>
      </c>
      <c r="J17" s="447">
        <f t="shared" si="15"/>
        <v>0.55715867961472276</v>
      </c>
      <c r="K17" s="434"/>
      <c r="L17" s="446">
        <v>3480614</v>
      </c>
      <c r="M17" s="446">
        <v>3989749</v>
      </c>
      <c r="N17" s="446">
        <v>4487975</v>
      </c>
      <c r="O17" s="446">
        <v>4631772</v>
      </c>
      <c r="P17" s="447">
        <f t="shared" si="9"/>
        <v>3.2040508247037858E-2</v>
      </c>
      <c r="Q17" s="447">
        <f t="shared" si="10"/>
        <v>0.12487652732039023</v>
      </c>
      <c r="R17" s="446">
        <f t="shared" si="11"/>
        <v>143797</v>
      </c>
      <c r="S17" s="446">
        <f t="shared" si="12"/>
        <v>498226</v>
      </c>
      <c r="T17" s="447">
        <f t="shared" si="16"/>
        <v>0.5997742189537465</v>
      </c>
    </row>
    <row r="18" spans="1:21" x14ac:dyDescent="0.25">
      <c r="A18" s="436" t="s">
        <v>29</v>
      </c>
      <c r="B18" s="437">
        <v>192641</v>
      </c>
      <c r="C18" s="437">
        <v>209477</v>
      </c>
      <c r="D18" s="437">
        <v>220229</v>
      </c>
      <c r="E18" s="437">
        <v>219899</v>
      </c>
      <c r="F18" s="438">
        <f t="shared" si="13"/>
        <v>-1.4984402599113045E-3</v>
      </c>
      <c r="G18" s="438">
        <f t="shared" si="7"/>
        <v>5.132783074036773E-2</v>
      </c>
      <c r="H18" s="437">
        <f t="shared" si="14"/>
        <v>-330</v>
      </c>
      <c r="I18" s="437">
        <f t="shared" si="8"/>
        <v>10752</v>
      </c>
      <c r="J18" s="438">
        <f t="shared" si="15"/>
        <v>0.27182388599909019</v>
      </c>
      <c r="K18" s="429"/>
      <c r="L18" s="437">
        <v>1661556</v>
      </c>
      <c r="M18" s="437">
        <v>1881178</v>
      </c>
      <c r="N18" s="437">
        <v>2052007</v>
      </c>
      <c r="O18" s="437">
        <v>2095024</v>
      </c>
      <c r="P18" s="438">
        <f t="shared" si="9"/>
        <v>2.0963378779896846E-2</v>
      </c>
      <c r="Q18" s="438">
        <f t="shared" si="10"/>
        <v>9.0809588459996871E-2</v>
      </c>
      <c r="R18" s="437">
        <f t="shared" si="11"/>
        <v>43017</v>
      </c>
      <c r="S18" s="437">
        <f t="shared" si="12"/>
        <v>170829</v>
      </c>
      <c r="T18" s="438">
        <f t="shared" si="16"/>
        <v>0.27128740000357399</v>
      </c>
      <c r="U18" s="451"/>
    </row>
    <row r="19" spans="1:21" x14ac:dyDescent="0.25">
      <c r="A19" s="436" t="s">
        <v>22</v>
      </c>
      <c r="B19" s="437">
        <v>39678</v>
      </c>
      <c r="C19" s="437">
        <v>45782</v>
      </c>
      <c r="D19" s="437">
        <v>47572</v>
      </c>
      <c r="E19" s="437">
        <v>49792</v>
      </c>
      <c r="F19" s="438">
        <f>IFERROR(E19/D19-1,"-")</f>
        <v>4.66661061128395E-2</v>
      </c>
      <c r="G19" s="438">
        <f t="shared" si="7"/>
        <v>3.9098335590406652E-2</v>
      </c>
      <c r="H19" s="437">
        <f t="shared" si="14"/>
        <v>2220</v>
      </c>
      <c r="I19" s="437">
        <f t="shared" si="8"/>
        <v>1790</v>
      </c>
      <c r="J19" s="438">
        <f t="shared" si="15"/>
        <v>6.1549415557445461E-2</v>
      </c>
      <c r="K19" s="429"/>
      <c r="L19" s="437">
        <v>445717</v>
      </c>
      <c r="M19" s="437">
        <v>537617</v>
      </c>
      <c r="N19" s="437">
        <v>589190</v>
      </c>
      <c r="O19" s="437">
        <v>629786</v>
      </c>
      <c r="P19" s="438">
        <f t="shared" si="9"/>
        <v>6.8901373071504901E-2</v>
      </c>
      <c r="Q19" s="438">
        <f t="shared" si="10"/>
        <v>9.5928886177334416E-2</v>
      </c>
      <c r="R19" s="437">
        <f t="shared" si="11"/>
        <v>40596</v>
      </c>
      <c r="S19" s="437">
        <f t="shared" si="12"/>
        <v>51573</v>
      </c>
      <c r="T19" s="438">
        <f t="shared" si="16"/>
        <v>8.1551813486934202E-2</v>
      </c>
      <c r="U19" s="451"/>
    </row>
    <row r="20" spans="1:21" x14ac:dyDescent="0.25">
      <c r="A20" s="436" t="s">
        <v>100</v>
      </c>
      <c r="B20" s="437">
        <v>18128</v>
      </c>
      <c r="C20" s="437">
        <v>19048</v>
      </c>
      <c r="D20" s="437">
        <v>19436</v>
      </c>
      <c r="E20" s="437">
        <v>20812</v>
      </c>
      <c r="F20" s="438">
        <f t="shared" si="13"/>
        <v>7.079646017699126E-2</v>
      </c>
      <c r="G20" s="438">
        <f t="shared" si="7"/>
        <v>2.0369592608147746E-2</v>
      </c>
      <c r="H20" s="437">
        <f t="shared" si="14"/>
        <v>1376</v>
      </c>
      <c r="I20" s="437">
        <f t="shared" si="8"/>
        <v>388</v>
      </c>
      <c r="J20" s="438">
        <f t="shared" si="15"/>
        <v>2.5726350349083285E-2</v>
      </c>
      <c r="K20" s="429"/>
      <c r="L20" s="437">
        <v>176079</v>
      </c>
      <c r="M20" s="437">
        <v>180811</v>
      </c>
      <c r="N20" s="437">
        <v>192245</v>
      </c>
      <c r="O20" s="437">
        <v>199030</v>
      </c>
      <c r="P20" s="438">
        <f t="shared" si="9"/>
        <v>3.52935056828525E-2</v>
      </c>
      <c r="Q20" s="438">
        <f t="shared" si="10"/>
        <v>6.3237303040191151E-2</v>
      </c>
      <c r="R20" s="437">
        <f t="shared" si="11"/>
        <v>6785</v>
      </c>
      <c r="S20" s="437">
        <f t="shared" si="12"/>
        <v>11434</v>
      </c>
      <c r="T20" s="438">
        <f t="shared" si="16"/>
        <v>2.577265521669982E-2</v>
      </c>
      <c r="U20" s="451"/>
    </row>
    <row r="21" spans="1:21" x14ac:dyDescent="0.25">
      <c r="A21" s="436" t="s">
        <v>101</v>
      </c>
      <c r="B21" s="437">
        <v>16603</v>
      </c>
      <c r="C21" s="437">
        <v>17413</v>
      </c>
      <c r="D21" s="437">
        <v>17583</v>
      </c>
      <c r="E21" s="437">
        <v>16397</v>
      </c>
      <c r="F21" s="438">
        <f t="shared" si="13"/>
        <v>-6.745151566854346E-2</v>
      </c>
      <c r="G21" s="438">
        <f t="shared" si="7"/>
        <v>9.7628208809510397E-3</v>
      </c>
      <c r="H21" s="437">
        <f t="shared" si="14"/>
        <v>-1186</v>
      </c>
      <c r="I21" s="437">
        <f t="shared" si="8"/>
        <v>170</v>
      </c>
      <c r="J21" s="438">
        <f>IFERROR(E21/$E$7,"-")</f>
        <v>2.0268833686042601E-2</v>
      </c>
      <c r="K21" s="429"/>
      <c r="L21" s="437">
        <v>152070</v>
      </c>
      <c r="M21" s="437">
        <v>152084</v>
      </c>
      <c r="N21" s="437">
        <v>164791</v>
      </c>
      <c r="O21" s="437">
        <v>158909</v>
      </c>
      <c r="P21" s="438">
        <f t="shared" si="9"/>
        <v>-3.569369686451318E-2</v>
      </c>
      <c r="Q21" s="438">
        <f t="shared" si="10"/>
        <v>8.3552510454748763E-2</v>
      </c>
      <c r="R21" s="437">
        <f t="shared" si="11"/>
        <v>-5882</v>
      </c>
      <c r="S21" s="437">
        <f t="shared" si="12"/>
        <v>12707</v>
      </c>
      <c r="T21" s="438">
        <f t="shared" si="16"/>
        <v>2.0577334411046335E-2</v>
      </c>
      <c r="U21" s="451"/>
    </row>
    <row r="22" spans="1:21" x14ac:dyDescent="0.25">
      <c r="A22" s="436" t="s">
        <v>28</v>
      </c>
      <c r="B22" s="437">
        <v>1689</v>
      </c>
      <c r="C22" s="437">
        <v>1875</v>
      </c>
      <c r="D22" s="437">
        <v>2047</v>
      </c>
      <c r="E22" s="437">
        <v>1952</v>
      </c>
      <c r="F22" s="438">
        <f t="shared" si="13"/>
        <v>-4.6409379579873011E-2</v>
      </c>
      <c r="G22" s="438">
        <f t="shared" si="7"/>
        <v>9.1733333333333222E-2</v>
      </c>
      <c r="H22" s="437">
        <f t="shared" si="14"/>
        <v>-95</v>
      </c>
      <c r="I22" s="437">
        <f t="shared" si="8"/>
        <v>172</v>
      </c>
      <c r="J22" s="438">
        <f t="shared" ref="J22:J47" si="17">IFERROR(E22/$E$7,"-")</f>
        <v>2.4129269595142503E-3</v>
      </c>
      <c r="K22" s="429"/>
      <c r="L22" s="437">
        <v>15618</v>
      </c>
      <c r="M22" s="437">
        <v>18786</v>
      </c>
      <c r="N22" s="437">
        <v>19810</v>
      </c>
      <c r="O22" s="437">
        <v>18815</v>
      </c>
      <c r="P22" s="438">
        <f t="shared" si="9"/>
        <v>-5.0227158001009631E-2</v>
      </c>
      <c r="Q22" s="438">
        <f t="shared" si="10"/>
        <v>5.4508676674118961E-2</v>
      </c>
      <c r="R22" s="437">
        <f t="shared" si="11"/>
        <v>-995</v>
      </c>
      <c r="S22" s="437">
        <f t="shared" si="12"/>
        <v>1024</v>
      </c>
      <c r="T22" s="438">
        <f t="shared" si="16"/>
        <v>2.4363789775521637E-3</v>
      </c>
      <c r="U22" s="451"/>
    </row>
    <row r="23" spans="1:21" x14ac:dyDescent="0.25">
      <c r="A23" s="436" t="s">
        <v>102</v>
      </c>
      <c r="B23" s="437">
        <f>B24+B25+B26+B27</f>
        <v>2386</v>
      </c>
      <c r="C23" s="437">
        <f t="shared" ref="C23:D23" si="18">C24+C25+C26+C27</f>
        <v>4920</v>
      </c>
      <c r="D23" s="437">
        <f t="shared" si="18"/>
        <v>4616</v>
      </c>
      <c r="E23" s="437">
        <f>E24+E25+E26+E27</f>
        <v>3959</v>
      </c>
      <c r="F23" s="438">
        <f t="shared" si="13"/>
        <v>-0.14233102253032925</v>
      </c>
      <c r="G23" s="438">
        <f t="shared" si="7"/>
        <v>-6.1788617886178843E-2</v>
      </c>
      <c r="H23" s="437">
        <f t="shared" si="14"/>
        <v>-657</v>
      </c>
      <c r="I23" s="437">
        <f t="shared" si="8"/>
        <v>-304</v>
      </c>
      <c r="J23" s="438">
        <f t="shared" si="17"/>
        <v>4.8938411028262886E-3</v>
      </c>
      <c r="K23" s="429"/>
      <c r="L23" s="437">
        <f>L24+L25+L26+L27</f>
        <v>129808</v>
      </c>
      <c r="M23" s="437">
        <f t="shared" ref="M23:O23" si="19">M24+M25+M26+M27</f>
        <v>186669</v>
      </c>
      <c r="N23" s="437">
        <f t="shared" si="19"/>
        <v>182594</v>
      </c>
      <c r="O23" s="437">
        <f t="shared" si="19"/>
        <v>162353</v>
      </c>
      <c r="P23" s="438">
        <f t="shared" si="9"/>
        <v>-0.11085249241486572</v>
      </c>
      <c r="Q23" s="438">
        <f t="shared" si="10"/>
        <v>-2.1830084266803773E-2</v>
      </c>
      <c r="R23" s="437">
        <f t="shared" si="11"/>
        <v>-20241</v>
      </c>
      <c r="S23" s="437">
        <f t="shared" si="12"/>
        <v>-4075</v>
      </c>
      <c r="T23" s="438">
        <f t="shared" si="16"/>
        <v>2.1023302479007515E-2</v>
      </c>
      <c r="U23" s="451"/>
    </row>
    <row r="24" spans="1:21" x14ac:dyDescent="0.25">
      <c r="A24" s="436" t="s">
        <v>27</v>
      </c>
      <c r="B24" s="437">
        <v>0</v>
      </c>
      <c r="C24" s="437">
        <v>261</v>
      </c>
      <c r="D24" s="437">
        <v>209</v>
      </c>
      <c r="E24" s="437">
        <v>209</v>
      </c>
      <c r="F24" s="438">
        <f>IFERROR(E24/D24-1,"-")</f>
        <v>0</v>
      </c>
      <c r="G24" s="438">
        <f t="shared" si="7"/>
        <v>-0.1992337164750958</v>
      </c>
      <c r="H24" s="437">
        <f>IFERROR(E24-D24,"-")</f>
        <v>0</v>
      </c>
      <c r="I24" s="437">
        <f t="shared" si="8"/>
        <v>-52</v>
      </c>
      <c r="J24" s="438">
        <f t="shared" si="17"/>
        <v>2.583512984315975E-4</v>
      </c>
      <c r="K24" s="429"/>
      <c r="L24" s="437">
        <v>29037</v>
      </c>
      <c r="M24" s="437">
        <v>42469</v>
      </c>
      <c r="N24" s="437">
        <v>41354</v>
      </c>
      <c r="O24" s="437">
        <v>34570</v>
      </c>
      <c r="P24" s="438">
        <f t="shared" si="9"/>
        <v>-0.16404700875368772</v>
      </c>
      <c r="Q24" s="438">
        <f t="shared" si="10"/>
        <v>-2.6254444418281619E-2</v>
      </c>
      <c r="R24" s="437">
        <f t="shared" si="11"/>
        <v>-6784</v>
      </c>
      <c r="S24" s="437">
        <f t="shared" si="12"/>
        <v>-1115</v>
      </c>
      <c r="T24" s="438">
        <f t="shared" si="16"/>
        <v>4.4765145497729633E-3</v>
      </c>
      <c r="U24" s="451"/>
    </row>
    <row r="25" spans="1:21" x14ac:dyDescent="0.25">
      <c r="A25" s="436" t="s">
        <v>37</v>
      </c>
      <c r="B25" s="437">
        <v>0</v>
      </c>
      <c r="C25" s="437">
        <v>553</v>
      </c>
      <c r="D25" s="437">
        <v>5</v>
      </c>
      <c r="E25" s="437">
        <v>0</v>
      </c>
      <c r="F25" s="438">
        <f t="shared" si="13"/>
        <v>-1</v>
      </c>
      <c r="G25" s="438">
        <f t="shared" si="7"/>
        <v>-0.99095840867992768</v>
      </c>
      <c r="H25" s="437">
        <f t="shared" si="14"/>
        <v>-5</v>
      </c>
      <c r="I25" s="437">
        <f t="shared" si="8"/>
        <v>-548</v>
      </c>
      <c r="J25" s="438">
        <f>IFERROR(E25/$E$7,"-")</f>
        <v>0</v>
      </c>
      <c r="K25" s="429"/>
      <c r="L25" s="437">
        <v>25790</v>
      </c>
      <c r="M25" s="437">
        <v>40930</v>
      </c>
      <c r="N25" s="437">
        <v>41183</v>
      </c>
      <c r="O25" s="437">
        <v>32161</v>
      </c>
      <c r="P25" s="438">
        <f>IFERROR(O25/N25-1,"-")</f>
        <v>-0.2190709758881092</v>
      </c>
      <c r="Q25" s="438">
        <f t="shared" si="10"/>
        <v>6.1812851209381847E-3</v>
      </c>
      <c r="R25" s="437">
        <f>IFERROR(O25-N25,"-")</f>
        <v>-9022</v>
      </c>
      <c r="S25" s="437">
        <f t="shared" si="12"/>
        <v>253</v>
      </c>
      <c r="T25" s="438">
        <f>O25/$O$13</f>
        <v>4.1645699865562125E-3</v>
      </c>
      <c r="U25" s="451"/>
    </row>
    <row r="26" spans="1:21" x14ac:dyDescent="0.25">
      <c r="A26" s="436" t="s">
        <v>25</v>
      </c>
      <c r="B26" s="437">
        <v>2176</v>
      </c>
      <c r="C26" s="437">
        <v>2113</v>
      </c>
      <c r="D26" s="437">
        <v>2097</v>
      </c>
      <c r="E26" s="437">
        <v>2472</v>
      </c>
      <c r="F26" s="438">
        <f t="shared" si="13"/>
        <v>0.1788268955650929</v>
      </c>
      <c r="G26" s="438">
        <f t="shared" si="7"/>
        <v>-7.5721722669190861E-3</v>
      </c>
      <c r="H26" s="437">
        <f t="shared" si="14"/>
        <v>375</v>
      </c>
      <c r="I26" s="437">
        <f t="shared" si="8"/>
        <v>-16</v>
      </c>
      <c r="J26" s="438">
        <f t="shared" si="17"/>
        <v>3.0557148790569806E-3</v>
      </c>
      <c r="K26" s="429"/>
      <c r="L26" s="437">
        <v>54121</v>
      </c>
      <c r="M26" s="437">
        <v>63174</v>
      </c>
      <c r="N26" s="437">
        <v>55962</v>
      </c>
      <c r="O26" s="437">
        <v>55634</v>
      </c>
      <c r="P26" s="438">
        <f t="shared" si="9"/>
        <v>-5.8611200457453494E-3</v>
      </c>
      <c r="Q26" s="438">
        <f t="shared" si="10"/>
        <v>-0.11416088897331178</v>
      </c>
      <c r="R26" s="437">
        <f t="shared" si="11"/>
        <v>-328</v>
      </c>
      <c r="S26" s="437">
        <f t="shared" si="12"/>
        <v>-7212</v>
      </c>
      <c r="T26" s="438">
        <f t="shared" si="16"/>
        <v>7.204119481112786E-3</v>
      </c>
      <c r="U26" s="451"/>
    </row>
    <row r="27" spans="1:21" x14ac:dyDescent="0.25">
      <c r="A27" s="436" t="s">
        <v>36</v>
      </c>
      <c r="B27" s="437">
        <v>210</v>
      </c>
      <c r="C27" s="437">
        <v>1993</v>
      </c>
      <c r="D27" s="437">
        <v>2305</v>
      </c>
      <c r="E27" s="437">
        <v>1278</v>
      </c>
      <c r="F27" s="438">
        <f t="shared" si="13"/>
        <v>-0.44555314533622559</v>
      </c>
      <c r="G27" s="438">
        <f t="shared" si="7"/>
        <v>0.15654791771199195</v>
      </c>
      <c r="H27" s="437">
        <f t="shared" si="14"/>
        <v>-1027</v>
      </c>
      <c r="I27" s="437">
        <f t="shared" si="8"/>
        <v>312</v>
      </c>
      <c r="J27" s="438">
        <f t="shared" si="17"/>
        <v>1.5797749253377109E-3</v>
      </c>
      <c r="K27" s="429"/>
      <c r="L27" s="437">
        <v>20860</v>
      </c>
      <c r="M27" s="437">
        <v>40096</v>
      </c>
      <c r="N27" s="437">
        <v>44095</v>
      </c>
      <c r="O27" s="437">
        <v>39988</v>
      </c>
      <c r="P27" s="438">
        <f t="shared" si="9"/>
        <v>-9.3139811770041936E-2</v>
      </c>
      <c r="Q27" s="438">
        <f t="shared" si="10"/>
        <v>9.9735634477254642E-2</v>
      </c>
      <c r="R27" s="437">
        <f t="shared" si="11"/>
        <v>-4107</v>
      </c>
      <c r="S27" s="437">
        <f t="shared" si="12"/>
        <v>3999</v>
      </c>
      <c r="T27" s="438">
        <f t="shared" si="16"/>
        <v>5.1780984615655548E-3</v>
      </c>
      <c r="U27" s="451"/>
    </row>
    <row r="28" spans="1:21" x14ac:dyDescent="0.25">
      <c r="A28" s="436" t="s">
        <v>30</v>
      </c>
      <c r="B28" s="437">
        <v>14876</v>
      </c>
      <c r="C28" s="437">
        <v>17181</v>
      </c>
      <c r="D28" s="437">
        <v>18505</v>
      </c>
      <c r="E28" s="437">
        <v>19573</v>
      </c>
      <c r="F28" s="438">
        <f t="shared" si="13"/>
        <v>5.7714131315860673E-2</v>
      </c>
      <c r="G28" s="438">
        <f t="shared" si="7"/>
        <v>7.706187067109016E-2</v>
      </c>
      <c r="H28" s="437">
        <f t="shared" si="14"/>
        <v>1068</v>
      </c>
      <c r="I28" s="437">
        <f t="shared" si="8"/>
        <v>1324</v>
      </c>
      <c r="J28" s="438">
        <f t="shared" si="17"/>
        <v>2.4194784517711281E-2</v>
      </c>
      <c r="K28" s="429"/>
      <c r="L28" s="437">
        <v>149786</v>
      </c>
      <c r="M28" s="437">
        <v>173888</v>
      </c>
      <c r="N28" s="437">
        <v>192724</v>
      </c>
      <c r="O28" s="437">
        <v>205400</v>
      </c>
      <c r="P28" s="438">
        <f t="shared" si="9"/>
        <v>6.5772815010066266E-2</v>
      </c>
      <c r="Q28" s="438">
        <f t="shared" si="10"/>
        <v>0.10832259845417735</v>
      </c>
      <c r="R28" s="437">
        <f t="shared" si="11"/>
        <v>12676</v>
      </c>
      <c r="S28" s="437">
        <f t="shared" si="12"/>
        <v>18836</v>
      </c>
      <c r="T28" s="438">
        <f t="shared" si="16"/>
        <v>2.6597514854595505E-2</v>
      </c>
      <c r="U28" s="451"/>
    </row>
    <row r="29" spans="1:21" x14ac:dyDescent="0.25">
      <c r="A29" s="436" t="s">
        <v>35</v>
      </c>
      <c r="B29" s="437">
        <v>24756</v>
      </c>
      <c r="C29" s="437">
        <v>24026</v>
      </c>
      <c r="D29" s="437">
        <v>36663</v>
      </c>
      <c r="E29" s="437">
        <v>34942</v>
      </c>
      <c r="F29" s="438">
        <f t="shared" si="13"/>
        <v>-4.6941057742137859E-2</v>
      </c>
      <c r="G29" s="438">
        <f t="shared" si="7"/>
        <v>0.52597186381420125</v>
      </c>
      <c r="H29" s="437">
        <f t="shared" si="14"/>
        <v>-1721</v>
      </c>
      <c r="I29" s="437">
        <f t="shared" si="8"/>
        <v>12637</v>
      </c>
      <c r="J29" s="438">
        <f t="shared" si="17"/>
        <v>4.3192875932042483E-2</v>
      </c>
      <c r="K29" s="429"/>
      <c r="L29" s="437">
        <v>219254</v>
      </c>
      <c r="M29" s="437">
        <v>231389</v>
      </c>
      <c r="N29" s="437">
        <v>310782</v>
      </c>
      <c r="O29" s="437">
        <v>332246</v>
      </c>
      <c r="P29" s="438">
        <f t="shared" si="9"/>
        <v>6.9064488934365675E-2</v>
      </c>
      <c r="Q29" s="438">
        <f t="shared" si="10"/>
        <v>0.3431148412413727</v>
      </c>
      <c r="R29" s="437">
        <f t="shared" si="11"/>
        <v>21464</v>
      </c>
      <c r="S29" s="437">
        <f t="shared" si="12"/>
        <v>79393</v>
      </c>
      <c r="T29" s="438">
        <f t="shared" si="16"/>
        <v>4.3022969427360946E-2</v>
      </c>
      <c r="U29" s="451"/>
    </row>
    <row r="30" spans="1:21" x14ac:dyDescent="0.25">
      <c r="A30" s="436" t="s">
        <v>43</v>
      </c>
      <c r="B30" s="437">
        <v>11082</v>
      </c>
      <c r="C30" s="437">
        <v>13327</v>
      </c>
      <c r="D30" s="437">
        <v>18087</v>
      </c>
      <c r="E30" s="437">
        <v>18427</v>
      </c>
      <c r="F30" s="438">
        <f t="shared" si="13"/>
        <v>1.8798031735500542E-2</v>
      </c>
      <c r="G30" s="438">
        <f t="shared" si="7"/>
        <v>0.35716965558640346</v>
      </c>
      <c r="H30" s="437">
        <f t="shared" si="14"/>
        <v>340</v>
      </c>
      <c r="I30" s="437">
        <f t="shared" si="8"/>
        <v>4760</v>
      </c>
      <c r="J30" s="438">
        <f t="shared" si="17"/>
        <v>2.2778178833488261E-2</v>
      </c>
      <c r="K30" s="429"/>
      <c r="L30" s="437">
        <v>92543</v>
      </c>
      <c r="M30" s="437">
        <v>107948</v>
      </c>
      <c r="N30" s="437">
        <v>162397</v>
      </c>
      <c r="O30" s="437">
        <v>176327</v>
      </c>
      <c r="P30" s="438">
        <f t="shared" si="9"/>
        <v>8.5777446627708587E-2</v>
      </c>
      <c r="Q30" s="438">
        <f t="shared" si="10"/>
        <v>0.50440026679512351</v>
      </c>
      <c r="R30" s="437">
        <f t="shared" si="11"/>
        <v>13930</v>
      </c>
      <c r="S30" s="437">
        <f t="shared" si="12"/>
        <v>54449</v>
      </c>
      <c r="T30" s="438">
        <f t="shared" si="16"/>
        <v>2.2832814030020746E-2</v>
      </c>
      <c r="U30" s="451"/>
    </row>
    <row r="31" spans="1:21" x14ac:dyDescent="0.25">
      <c r="A31" s="436" t="s">
        <v>33</v>
      </c>
      <c r="B31" s="437">
        <v>12357</v>
      </c>
      <c r="C31" s="437">
        <v>13784</v>
      </c>
      <c r="D31" s="437">
        <v>18071</v>
      </c>
      <c r="E31" s="437">
        <v>20900</v>
      </c>
      <c r="F31" s="438">
        <f t="shared" si="13"/>
        <v>0.15654916717392497</v>
      </c>
      <c r="G31" s="438">
        <f t="shared" si="7"/>
        <v>0.31101276842716197</v>
      </c>
      <c r="H31" s="437">
        <f t="shared" si="14"/>
        <v>2829</v>
      </c>
      <c r="I31" s="437">
        <f t="shared" si="8"/>
        <v>4287</v>
      </c>
      <c r="J31" s="438">
        <f t="shared" si="17"/>
        <v>2.5835129843159749E-2</v>
      </c>
      <c r="K31" s="429"/>
      <c r="L31" s="437">
        <v>114610</v>
      </c>
      <c r="M31" s="437">
        <v>129867</v>
      </c>
      <c r="N31" s="437">
        <v>175923</v>
      </c>
      <c r="O31" s="437">
        <v>200369</v>
      </c>
      <c r="P31" s="438">
        <f t="shared" si="9"/>
        <v>0.13895852162593858</v>
      </c>
      <c r="Q31" s="438">
        <f t="shared" si="10"/>
        <v>0.35463974681789834</v>
      </c>
      <c r="R31" s="437">
        <f t="shared" si="11"/>
        <v>24446</v>
      </c>
      <c r="S31" s="437">
        <f t="shared" si="12"/>
        <v>46056</v>
      </c>
      <c r="T31" s="438">
        <f t="shared" si="16"/>
        <v>2.5946044079359527E-2</v>
      </c>
      <c r="U31" s="451"/>
    </row>
    <row r="32" spans="1:21" x14ac:dyDescent="0.25">
      <c r="A32" s="436" t="s">
        <v>44</v>
      </c>
      <c r="B32" s="437">
        <v>7948</v>
      </c>
      <c r="C32" s="437">
        <v>9702</v>
      </c>
      <c r="D32" s="437">
        <v>9032</v>
      </c>
      <c r="E32" s="437">
        <v>9081</v>
      </c>
      <c r="F32" s="438">
        <f t="shared" si="13"/>
        <v>5.425155004428639E-3</v>
      </c>
      <c r="G32" s="438">
        <f t="shared" si="7"/>
        <v>-6.9057926200783326E-2</v>
      </c>
      <c r="H32" s="437">
        <f t="shared" si="14"/>
        <v>49</v>
      </c>
      <c r="I32" s="437">
        <f t="shared" si="8"/>
        <v>-670</v>
      </c>
      <c r="J32" s="438">
        <f t="shared" si="17"/>
        <v>1.1225302110322185E-2</v>
      </c>
      <c r="K32" s="429"/>
      <c r="L32" s="437">
        <v>64666</v>
      </c>
      <c r="M32" s="437">
        <v>80488</v>
      </c>
      <c r="N32" s="437">
        <v>79892</v>
      </c>
      <c r="O32" s="437">
        <v>85772</v>
      </c>
      <c r="P32" s="438">
        <f t="shared" si="9"/>
        <v>7.3599359134832065E-2</v>
      </c>
      <c r="Q32" s="438">
        <f t="shared" si="10"/>
        <v>-7.4048305337441889E-3</v>
      </c>
      <c r="R32" s="437">
        <f t="shared" si="11"/>
        <v>5880</v>
      </c>
      <c r="S32" s="437">
        <f t="shared" si="12"/>
        <v>-596</v>
      </c>
      <c r="T32" s="438">
        <f t="shared" si="16"/>
        <v>1.1106728549699929E-2</v>
      </c>
      <c r="U32" s="451"/>
    </row>
    <row r="33" spans="1:21" x14ac:dyDescent="0.25">
      <c r="A33" s="436" t="s">
        <v>23</v>
      </c>
      <c r="B33" s="437">
        <v>5581</v>
      </c>
      <c r="C33" s="437">
        <v>5561</v>
      </c>
      <c r="D33" s="437">
        <v>6373</v>
      </c>
      <c r="E33" s="437">
        <v>5983</v>
      </c>
      <c r="F33" s="438">
        <f t="shared" si="13"/>
        <v>-6.1195669229562211E-2</v>
      </c>
      <c r="G33" s="438">
        <f t="shared" si="7"/>
        <v>0.14601690343463414</v>
      </c>
      <c r="H33" s="437">
        <f t="shared" si="14"/>
        <v>-390</v>
      </c>
      <c r="I33" s="437">
        <f t="shared" si="8"/>
        <v>812</v>
      </c>
      <c r="J33" s="438">
        <f t="shared" si="17"/>
        <v>7.3957694665849174E-3</v>
      </c>
      <c r="K33" s="429"/>
      <c r="L33" s="437">
        <v>49935</v>
      </c>
      <c r="M33" s="437">
        <v>62715</v>
      </c>
      <c r="N33" s="437">
        <v>74708</v>
      </c>
      <c r="O33" s="437">
        <v>68868</v>
      </c>
      <c r="P33" s="438">
        <f t="shared" si="9"/>
        <v>-7.8171012475236945E-2</v>
      </c>
      <c r="Q33" s="438">
        <f t="shared" si="10"/>
        <v>0.19123016822131866</v>
      </c>
      <c r="R33" s="437">
        <f t="shared" si="11"/>
        <v>-5840</v>
      </c>
      <c r="S33" s="437">
        <f t="shared" si="12"/>
        <v>11993</v>
      </c>
      <c r="T33" s="438">
        <f t="shared" si="16"/>
        <v>8.9178074635164716E-3</v>
      </c>
      <c r="U33" s="451"/>
    </row>
    <row r="34" spans="1:21" x14ac:dyDescent="0.25">
      <c r="A34" s="436" t="s">
        <v>40</v>
      </c>
      <c r="B34" s="437">
        <v>6160</v>
      </c>
      <c r="C34" s="437">
        <v>4818</v>
      </c>
      <c r="D34" s="437">
        <v>4205</v>
      </c>
      <c r="E34" s="437">
        <v>5768</v>
      </c>
      <c r="F34" s="438">
        <f t="shared" si="13"/>
        <v>0.37170035671819268</v>
      </c>
      <c r="G34" s="438">
        <f t="shared" si="7"/>
        <v>-0.12723121627231215</v>
      </c>
      <c r="H34" s="437">
        <f t="shared" si="14"/>
        <v>1563</v>
      </c>
      <c r="I34" s="437">
        <f t="shared" si="8"/>
        <v>-613</v>
      </c>
      <c r="J34" s="438">
        <f t="shared" si="17"/>
        <v>7.1300013844662882E-3</v>
      </c>
      <c r="K34" s="429"/>
      <c r="L34" s="437">
        <v>48145</v>
      </c>
      <c r="M34" s="437">
        <v>53168</v>
      </c>
      <c r="N34" s="437">
        <v>34760</v>
      </c>
      <c r="O34" s="437">
        <v>41973</v>
      </c>
      <c r="P34" s="438">
        <f t="shared" si="9"/>
        <v>0.20750863060989633</v>
      </c>
      <c r="Q34" s="438">
        <f t="shared" si="10"/>
        <v>-0.34622329220583814</v>
      </c>
      <c r="R34" s="437">
        <f t="shared" si="11"/>
        <v>7213</v>
      </c>
      <c r="S34" s="437">
        <f t="shared" si="12"/>
        <v>-18408</v>
      </c>
      <c r="T34" s="438">
        <f t="shared" si="16"/>
        <v>5.4351387097952147E-3</v>
      </c>
      <c r="U34" s="451"/>
    </row>
    <row r="35" spans="1:21" x14ac:dyDescent="0.25">
      <c r="A35" s="436" t="s">
        <v>103</v>
      </c>
      <c r="B35" s="437">
        <v>0</v>
      </c>
      <c r="C35" s="437">
        <v>0</v>
      </c>
      <c r="D35" s="437">
        <v>0</v>
      </c>
      <c r="E35" s="437">
        <v>0</v>
      </c>
      <c r="F35" s="438" t="str">
        <f>IFERROR(E35/D35-1,"-")</f>
        <v>-</v>
      </c>
      <c r="G35" s="438" t="str">
        <f t="shared" si="7"/>
        <v>-</v>
      </c>
      <c r="H35" s="437">
        <f t="shared" si="14"/>
        <v>0</v>
      </c>
      <c r="I35" s="437">
        <f t="shared" si="8"/>
        <v>0</v>
      </c>
      <c r="J35" s="438">
        <f t="shared" si="17"/>
        <v>0</v>
      </c>
      <c r="K35" s="429"/>
      <c r="L35" s="437">
        <v>779</v>
      </c>
      <c r="M35" s="437">
        <v>0</v>
      </c>
      <c r="N35" s="437">
        <v>0</v>
      </c>
      <c r="O35" s="437">
        <v>0</v>
      </c>
      <c r="P35" s="438" t="str">
        <f t="shared" si="9"/>
        <v>-</v>
      </c>
      <c r="Q35" s="438" t="str">
        <f t="shared" si="10"/>
        <v>-</v>
      </c>
      <c r="R35" s="437">
        <f t="shared" si="11"/>
        <v>0</v>
      </c>
      <c r="S35" s="437">
        <f t="shared" si="12"/>
        <v>0</v>
      </c>
      <c r="T35" s="438">
        <f t="shared" si="16"/>
        <v>0</v>
      </c>
      <c r="U35" s="451"/>
    </row>
    <row r="36" spans="1:21" x14ac:dyDescent="0.25">
      <c r="A36" s="436" t="s">
        <v>41</v>
      </c>
      <c r="B36" s="437">
        <v>0</v>
      </c>
      <c r="C36" s="437">
        <v>0</v>
      </c>
      <c r="D36" s="437">
        <v>0</v>
      </c>
      <c r="E36" s="437">
        <v>0</v>
      </c>
      <c r="F36" s="438" t="str">
        <f t="shared" si="13"/>
        <v>-</v>
      </c>
      <c r="G36" s="438" t="str">
        <f t="shared" si="7"/>
        <v>-</v>
      </c>
      <c r="H36" s="437">
        <f t="shared" si="14"/>
        <v>0</v>
      </c>
      <c r="I36" s="437">
        <f t="shared" si="8"/>
        <v>0</v>
      </c>
      <c r="J36" s="438">
        <f t="shared" si="17"/>
        <v>0</v>
      </c>
      <c r="K36" s="429"/>
      <c r="L36" s="437">
        <v>7306</v>
      </c>
      <c r="M36" s="437">
        <v>5671</v>
      </c>
      <c r="N36" s="437">
        <v>10013</v>
      </c>
      <c r="O36" s="437">
        <v>7592</v>
      </c>
      <c r="P36" s="438">
        <f t="shared" si="9"/>
        <v>-0.24178567861779687</v>
      </c>
      <c r="Q36" s="438">
        <f t="shared" si="10"/>
        <v>0.76564979721389537</v>
      </c>
      <c r="R36" s="437">
        <f t="shared" si="11"/>
        <v>-2421</v>
      </c>
      <c r="S36" s="437">
        <f t="shared" si="12"/>
        <v>4342</v>
      </c>
      <c r="T36" s="438">
        <f t="shared" si="16"/>
        <v>9.8309801741036543E-4</v>
      </c>
      <c r="U36" s="451"/>
    </row>
    <row r="37" spans="1:21" x14ac:dyDescent="0.25">
      <c r="A37" s="436" t="s">
        <v>104</v>
      </c>
      <c r="B37" s="437">
        <v>3224</v>
      </c>
      <c r="C37" s="437">
        <v>3861</v>
      </c>
      <c r="D37" s="437">
        <v>4646</v>
      </c>
      <c r="E37" s="437">
        <v>3296</v>
      </c>
      <c r="F37" s="438">
        <f t="shared" si="13"/>
        <v>-0.29057253551442097</v>
      </c>
      <c r="G37" s="438">
        <f t="shared" si="7"/>
        <v>0.20331520331520325</v>
      </c>
      <c r="H37" s="437">
        <f t="shared" si="14"/>
        <v>-1350</v>
      </c>
      <c r="I37" s="437">
        <f t="shared" si="8"/>
        <v>785</v>
      </c>
      <c r="J37" s="438">
        <f t="shared" si="17"/>
        <v>4.0742865054093072E-3</v>
      </c>
      <c r="K37" s="429"/>
      <c r="L37" s="437">
        <v>30675</v>
      </c>
      <c r="M37" s="437">
        <v>29815</v>
      </c>
      <c r="N37" s="437">
        <v>37819</v>
      </c>
      <c r="O37" s="437">
        <v>31088</v>
      </c>
      <c r="P37" s="438">
        <f t="shared" si="9"/>
        <v>-0.17797932256273297</v>
      </c>
      <c r="Q37" s="438">
        <f t="shared" si="10"/>
        <v>0.26845547543182957</v>
      </c>
      <c r="R37" s="437">
        <f t="shared" si="11"/>
        <v>-6731</v>
      </c>
      <c r="S37" s="437">
        <f t="shared" si="12"/>
        <v>8004</v>
      </c>
      <c r="T37" s="438">
        <f t="shared" si="16"/>
        <v>4.0256258120723708E-3</v>
      </c>
      <c r="U37" s="451"/>
    </row>
    <row r="38" spans="1:21" x14ac:dyDescent="0.25">
      <c r="A38" s="436" t="s">
        <v>105</v>
      </c>
      <c r="B38" s="437" t="s">
        <v>120</v>
      </c>
      <c r="C38" s="437" t="s">
        <v>120</v>
      </c>
      <c r="D38" s="437" t="s">
        <v>120</v>
      </c>
      <c r="E38" s="437" t="s">
        <v>120</v>
      </c>
      <c r="F38" s="438" t="str">
        <f t="shared" si="13"/>
        <v>-</v>
      </c>
      <c r="G38" s="438" t="str">
        <f t="shared" si="7"/>
        <v>-</v>
      </c>
      <c r="H38" s="437" t="str">
        <f t="shared" si="14"/>
        <v>-</v>
      </c>
      <c r="I38" s="437" t="str">
        <f t="shared" si="8"/>
        <v>-</v>
      </c>
      <c r="J38" s="438" t="str">
        <f t="shared" si="17"/>
        <v>-</v>
      </c>
      <c r="K38" s="429"/>
      <c r="L38" s="437">
        <v>5509</v>
      </c>
      <c r="M38" s="437">
        <v>4402</v>
      </c>
      <c r="N38" s="437">
        <v>6304</v>
      </c>
      <c r="O38" s="437">
        <v>5085</v>
      </c>
      <c r="P38" s="438">
        <f t="shared" si="9"/>
        <v>-0.19336928934010156</v>
      </c>
      <c r="Q38" s="438">
        <f t="shared" si="10"/>
        <v>0.43207632894139025</v>
      </c>
      <c r="R38" s="437">
        <f t="shared" si="11"/>
        <v>-1219</v>
      </c>
      <c r="S38" s="437">
        <f t="shared" si="12"/>
        <v>1902</v>
      </c>
      <c r="T38" s="438">
        <f t="shared" si="16"/>
        <v>6.5846330591829664E-4</v>
      </c>
      <c r="U38" s="451"/>
    </row>
    <row r="39" spans="1:21" x14ac:dyDescent="0.25">
      <c r="A39" s="436" t="s">
        <v>106</v>
      </c>
      <c r="B39" s="437">
        <v>2019</v>
      </c>
      <c r="C39" s="437">
        <v>2303</v>
      </c>
      <c r="D39" s="437">
        <v>6511</v>
      </c>
      <c r="E39" s="437">
        <v>6318</v>
      </c>
      <c r="F39" s="438">
        <f t="shared" si="13"/>
        <v>-2.9642144063891873E-2</v>
      </c>
      <c r="G39" s="438">
        <f t="shared" si="7"/>
        <v>1.8271819366044291</v>
      </c>
      <c r="H39" s="437">
        <f t="shared" si="14"/>
        <v>-193</v>
      </c>
      <c r="I39" s="437">
        <f t="shared" si="8"/>
        <v>4208</v>
      </c>
      <c r="J39" s="438">
        <f t="shared" si="17"/>
        <v>7.8098732224441761E-3</v>
      </c>
      <c r="K39" s="429"/>
      <c r="L39" s="437">
        <v>16673</v>
      </c>
      <c r="M39" s="437">
        <v>21638</v>
      </c>
      <c r="N39" s="437">
        <v>57805</v>
      </c>
      <c r="O39" s="437">
        <v>59261</v>
      </c>
      <c r="P39" s="438">
        <f t="shared" si="9"/>
        <v>2.518813251448826E-2</v>
      </c>
      <c r="Q39" s="438">
        <f t="shared" si="10"/>
        <v>1.6714576208522045</v>
      </c>
      <c r="R39" s="437">
        <f t="shared" si="11"/>
        <v>1456</v>
      </c>
      <c r="S39" s="437">
        <f t="shared" si="12"/>
        <v>36167</v>
      </c>
      <c r="T39" s="438">
        <f t="shared" si="16"/>
        <v>7.6737844586084918E-3</v>
      </c>
      <c r="U39" s="451"/>
    </row>
    <row r="40" spans="1:21" x14ac:dyDescent="0.25">
      <c r="A40" s="436" t="s">
        <v>34</v>
      </c>
      <c r="B40" s="437">
        <v>5372</v>
      </c>
      <c r="C40" s="437">
        <v>4379</v>
      </c>
      <c r="D40" s="437">
        <v>4538</v>
      </c>
      <c r="E40" s="437">
        <v>3916</v>
      </c>
      <c r="F40" s="438">
        <f t="shared" si="13"/>
        <v>-0.13706478624944907</v>
      </c>
      <c r="G40" s="438">
        <f t="shared" si="7"/>
        <v>3.63096597396666E-2</v>
      </c>
      <c r="H40" s="437">
        <f t="shared" si="14"/>
        <v>-622</v>
      </c>
      <c r="I40" s="437">
        <f t="shared" si="8"/>
        <v>159</v>
      </c>
      <c r="J40" s="438">
        <f t="shared" si="17"/>
        <v>4.840687486402563E-3</v>
      </c>
      <c r="K40" s="429"/>
      <c r="L40" s="437">
        <v>51328</v>
      </c>
      <c r="M40" s="437">
        <v>54986</v>
      </c>
      <c r="N40" s="437">
        <v>55183</v>
      </c>
      <c r="O40" s="437">
        <v>52626</v>
      </c>
      <c r="P40" s="438">
        <f t="shared" si="9"/>
        <v>-4.6336734139137081E-2</v>
      </c>
      <c r="Q40" s="438">
        <f t="shared" si="10"/>
        <v>3.5827301494926189E-3</v>
      </c>
      <c r="R40" s="437">
        <f t="shared" si="11"/>
        <v>-2557</v>
      </c>
      <c r="S40" s="437">
        <f t="shared" si="12"/>
        <v>197</v>
      </c>
      <c r="T40" s="438">
        <f t="shared" si="16"/>
        <v>6.8146096238458761E-3</v>
      </c>
      <c r="U40" s="451"/>
    </row>
    <row r="41" spans="1:21" x14ac:dyDescent="0.25">
      <c r="A41" s="436" t="s">
        <v>107</v>
      </c>
      <c r="B41" s="437">
        <v>1721</v>
      </c>
      <c r="C41" s="437">
        <v>1819</v>
      </c>
      <c r="D41" s="437">
        <v>1697</v>
      </c>
      <c r="E41" s="437">
        <v>0</v>
      </c>
      <c r="F41" s="438">
        <f t="shared" si="13"/>
        <v>-1</v>
      </c>
      <c r="G41" s="438">
        <f t="shared" si="7"/>
        <v>-6.7069818581638296E-2</v>
      </c>
      <c r="H41" s="437">
        <f t="shared" si="14"/>
        <v>-1697</v>
      </c>
      <c r="I41" s="437">
        <f t="shared" si="8"/>
        <v>-122</v>
      </c>
      <c r="J41" s="438">
        <f t="shared" si="17"/>
        <v>0</v>
      </c>
      <c r="K41" s="429"/>
      <c r="L41" s="437">
        <v>10697</v>
      </c>
      <c r="M41" s="437">
        <v>15782</v>
      </c>
      <c r="N41" s="437">
        <v>12722</v>
      </c>
      <c r="O41" s="437">
        <v>10937</v>
      </c>
      <c r="P41" s="438">
        <f t="shared" si="9"/>
        <v>-0.14030812765288481</v>
      </c>
      <c r="Q41" s="438">
        <f t="shared" si="10"/>
        <v>-0.19389177544037506</v>
      </c>
      <c r="R41" s="437">
        <f t="shared" si="11"/>
        <v>-1785</v>
      </c>
      <c r="S41" s="437">
        <f t="shared" si="12"/>
        <v>-3060</v>
      </c>
      <c r="T41" s="438">
        <f t="shared" si="16"/>
        <v>1.416246445787298E-3</v>
      </c>
      <c r="U41" s="451"/>
    </row>
    <row r="42" spans="1:21" x14ac:dyDescent="0.25">
      <c r="A42" s="436" t="s">
        <v>108</v>
      </c>
      <c r="B42" s="437">
        <v>1430</v>
      </c>
      <c r="C42" s="437">
        <v>3090</v>
      </c>
      <c r="D42" s="437">
        <v>4347</v>
      </c>
      <c r="E42" s="437">
        <v>4428</v>
      </c>
      <c r="F42" s="438">
        <f t="shared" si="13"/>
        <v>1.8633540372670732E-2</v>
      </c>
      <c r="G42" s="438">
        <f t="shared" si="7"/>
        <v>0.40679611650485437</v>
      </c>
      <c r="H42" s="437">
        <f t="shared" si="14"/>
        <v>81</v>
      </c>
      <c r="I42" s="437">
        <f t="shared" si="8"/>
        <v>1257</v>
      </c>
      <c r="J42" s="438">
        <f t="shared" si="17"/>
        <v>5.4735863610292515E-3</v>
      </c>
      <c r="K42" s="429"/>
      <c r="L42" s="437">
        <v>6696</v>
      </c>
      <c r="M42" s="437">
        <v>20564</v>
      </c>
      <c r="N42" s="437">
        <v>22695</v>
      </c>
      <c r="O42" s="437">
        <v>36426</v>
      </c>
      <c r="P42" s="438">
        <f t="shared" si="9"/>
        <v>0.60502313284864506</v>
      </c>
      <c r="Q42" s="438">
        <f t="shared" si="10"/>
        <v>0.10362769889126633</v>
      </c>
      <c r="R42" s="437">
        <f t="shared" si="11"/>
        <v>13731</v>
      </c>
      <c r="S42" s="437">
        <f t="shared" si="12"/>
        <v>2131</v>
      </c>
      <c r="T42" s="438">
        <f t="shared" si="16"/>
        <v>4.7168504191504182E-3</v>
      </c>
      <c r="U42" s="451"/>
    </row>
    <row r="43" spans="1:21" x14ac:dyDescent="0.25">
      <c r="A43" s="436" t="s">
        <v>42</v>
      </c>
      <c r="B43" s="437">
        <v>2301</v>
      </c>
      <c r="C43" s="437">
        <v>3271</v>
      </c>
      <c r="D43" s="437">
        <v>4555</v>
      </c>
      <c r="E43" s="437">
        <v>4105</v>
      </c>
      <c r="F43" s="438">
        <f t="shared" si="13"/>
        <v>-9.8792535675082283E-2</v>
      </c>
      <c r="G43" s="438">
        <f t="shared" si="7"/>
        <v>0.39254050749006431</v>
      </c>
      <c r="H43" s="437">
        <f t="shared" si="14"/>
        <v>-450</v>
      </c>
      <c r="I43" s="437">
        <f t="shared" si="8"/>
        <v>1284</v>
      </c>
      <c r="J43" s="438">
        <f t="shared" si="17"/>
        <v>5.074316172544056E-3</v>
      </c>
      <c r="K43" s="429"/>
      <c r="L43" s="437">
        <v>22794</v>
      </c>
      <c r="M43" s="437">
        <v>25021</v>
      </c>
      <c r="N43" s="437">
        <v>35801</v>
      </c>
      <c r="O43" s="437">
        <v>36792</v>
      </c>
      <c r="P43" s="438">
        <f t="shared" si="9"/>
        <v>2.7680791039356389E-2</v>
      </c>
      <c r="Q43" s="438">
        <f t="shared" si="10"/>
        <v>0.43083809599936052</v>
      </c>
      <c r="R43" s="437">
        <f t="shared" si="11"/>
        <v>991</v>
      </c>
      <c r="S43" s="437">
        <f t="shared" si="12"/>
        <v>10780</v>
      </c>
      <c r="T43" s="438">
        <f t="shared" si="16"/>
        <v>4.7642442382194632E-3</v>
      </c>
      <c r="U43" s="451"/>
    </row>
    <row r="44" spans="1:21" x14ac:dyDescent="0.25">
      <c r="A44" s="436" t="s">
        <v>109</v>
      </c>
      <c r="B44" s="437">
        <v>0</v>
      </c>
      <c r="C44" s="437">
        <v>0</v>
      </c>
      <c r="D44" s="437">
        <v>0</v>
      </c>
      <c r="E44" s="437">
        <v>0</v>
      </c>
      <c r="F44" s="438" t="str">
        <f t="shared" si="13"/>
        <v>-</v>
      </c>
      <c r="G44" s="438" t="str">
        <f t="shared" si="7"/>
        <v>-</v>
      </c>
      <c r="H44" s="437">
        <f t="shared" si="14"/>
        <v>0</v>
      </c>
      <c r="I44" s="437">
        <f t="shared" si="8"/>
        <v>0</v>
      </c>
      <c r="J44" s="438">
        <f t="shared" si="17"/>
        <v>0</v>
      </c>
      <c r="K44" s="429"/>
      <c r="L44" s="437">
        <v>555</v>
      </c>
      <c r="M44" s="437">
        <v>0</v>
      </c>
      <c r="N44" s="437">
        <v>0</v>
      </c>
      <c r="O44" s="437">
        <v>0</v>
      </c>
      <c r="P44" s="438" t="str">
        <f t="shared" si="9"/>
        <v>-</v>
      </c>
      <c r="Q44" s="438" t="str">
        <f t="shared" si="10"/>
        <v>-</v>
      </c>
      <c r="R44" s="437">
        <f t="shared" si="11"/>
        <v>0</v>
      </c>
      <c r="S44" s="437">
        <f t="shared" si="12"/>
        <v>0</v>
      </c>
      <c r="T44" s="438">
        <f t="shared" si="16"/>
        <v>0</v>
      </c>
      <c r="U44" s="451"/>
    </row>
    <row r="45" spans="1:21" x14ac:dyDescent="0.25">
      <c r="A45" s="436" t="s">
        <v>26</v>
      </c>
      <c r="B45" s="437">
        <v>1947</v>
      </c>
      <c r="C45" s="437">
        <v>1725</v>
      </c>
      <c r="D45" s="437">
        <v>1857</v>
      </c>
      <c r="E45" s="437">
        <v>3</v>
      </c>
      <c r="F45" s="438">
        <f t="shared" si="13"/>
        <v>-0.99838449111470118</v>
      </c>
      <c r="G45" s="438">
        <f t="shared" si="7"/>
        <v>7.6521739130434696E-2</v>
      </c>
      <c r="H45" s="437">
        <f t="shared" si="14"/>
        <v>-1854</v>
      </c>
      <c r="I45" s="437">
        <f t="shared" si="8"/>
        <v>132</v>
      </c>
      <c r="J45" s="438">
        <f t="shared" si="17"/>
        <v>3.7083918435157534E-6</v>
      </c>
      <c r="K45" s="429"/>
      <c r="L45" s="437">
        <v>7469</v>
      </c>
      <c r="M45" s="437">
        <v>6762</v>
      </c>
      <c r="N45" s="437">
        <v>7183</v>
      </c>
      <c r="O45" s="437">
        <v>6046</v>
      </c>
      <c r="P45" s="438">
        <f t="shared" si="9"/>
        <v>-0.15829040790755955</v>
      </c>
      <c r="Q45" s="438">
        <f t="shared" si="10"/>
        <v>6.2259686483288945E-2</v>
      </c>
      <c r="R45" s="437">
        <f t="shared" si="11"/>
        <v>-1137</v>
      </c>
      <c r="S45" s="437">
        <f t="shared" si="12"/>
        <v>421</v>
      </c>
      <c r="T45" s="438">
        <f t="shared" si="16"/>
        <v>7.8290445380177422E-4</v>
      </c>
      <c r="U45" s="451"/>
    </row>
    <row r="46" spans="1:21" x14ac:dyDescent="0.25">
      <c r="A46" s="436" t="s">
        <v>110</v>
      </c>
      <c r="B46" s="437">
        <v>0</v>
      </c>
      <c r="C46" s="437">
        <v>1038</v>
      </c>
      <c r="D46" s="437">
        <v>1254</v>
      </c>
      <c r="E46" s="437">
        <v>1162</v>
      </c>
      <c r="F46" s="438">
        <f t="shared" si="13"/>
        <v>-7.3365231259968078E-2</v>
      </c>
      <c r="G46" s="438">
        <f t="shared" si="7"/>
        <v>0.20809248554913284</v>
      </c>
      <c r="H46" s="437">
        <f t="shared" si="14"/>
        <v>-92</v>
      </c>
      <c r="I46" s="437">
        <f t="shared" si="8"/>
        <v>216</v>
      </c>
      <c r="J46" s="438">
        <f t="shared" si="17"/>
        <v>1.4363837740551018E-3</v>
      </c>
      <c r="K46" s="429"/>
      <c r="L46" s="437">
        <v>0</v>
      </c>
      <c r="M46" s="437">
        <v>7260</v>
      </c>
      <c r="N46" s="437">
        <v>9020</v>
      </c>
      <c r="O46" s="437">
        <v>9858</v>
      </c>
      <c r="P46" s="438">
        <f t="shared" si="9"/>
        <v>9.2904656319290568E-2</v>
      </c>
      <c r="Q46" s="438">
        <f t="shared" si="10"/>
        <v>0.24242424242424243</v>
      </c>
      <c r="R46" s="437">
        <f t="shared" si="11"/>
        <v>838</v>
      </c>
      <c r="S46" s="437">
        <f t="shared" si="12"/>
        <v>1760</v>
      </c>
      <c r="T46" s="438">
        <f t="shared" si="16"/>
        <v>1.276525323449866E-3</v>
      </c>
      <c r="U46" s="451"/>
    </row>
    <row r="47" spans="1:21" x14ac:dyDescent="0.25">
      <c r="A47" s="436" t="s">
        <v>111</v>
      </c>
      <c r="B47" s="437">
        <f>IFERROR(B17-SUM(B18:B22)-SUM(B24:B46),"-")</f>
        <v>4</v>
      </c>
      <c r="C47" s="437">
        <f>IFERROR(C17-SUM(C18:C22)-SUM(C24:C46),"-")</f>
        <v>90</v>
      </c>
      <c r="D47" s="437">
        <f>IFERROR(D17-SUM(D18:D22)-SUM(D24:D46),"-")</f>
        <v>12</v>
      </c>
      <c r="E47" s="437">
        <f>IFERROR(E17-SUM(E18:E22)-SUM(E24:E46),"-")</f>
        <v>15</v>
      </c>
      <c r="F47" s="438">
        <f t="shared" si="13"/>
        <v>0.25</v>
      </c>
      <c r="G47" s="438">
        <f t="shared" si="7"/>
        <v>-0.8666666666666667</v>
      </c>
      <c r="H47" s="437">
        <f t="shared" si="14"/>
        <v>3</v>
      </c>
      <c r="I47" s="437">
        <f t="shared" si="8"/>
        <v>-78</v>
      </c>
      <c r="J47" s="438">
        <f t="shared" si="17"/>
        <v>1.8541959217578767E-5</v>
      </c>
      <c r="K47" s="429"/>
      <c r="L47" s="437">
        <f>IFERROR(L17-SUM(L18:L22)-SUM(L24:L46),"-")</f>
        <v>346</v>
      </c>
      <c r="M47" s="437">
        <f>IFERROR(M17-SUM(M18:M22)-SUM(M24:M46),"-")</f>
        <v>1240</v>
      </c>
      <c r="N47" s="437">
        <f>IFERROR(N17-SUM(N18:N22)-SUM(N24:N46),"-")</f>
        <v>1607</v>
      </c>
      <c r="O47" s="437">
        <f>IFERROR(O17-SUM(O18:O22)-SUM(O24:O46),"-")</f>
        <v>1189</v>
      </c>
      <c r="P47" s="438">
        <f t="shared" si="9"/>
        <v>-0.26011200995644057</v>
      </c>
      <c r="Q47" s="438">
        <f t="shared" si="10"/>
        <v>0.29596774193548381</v>
      </c>
      <c r="R47" s="437">
        <f t="shared" si="11"/>
        <v>-418</v>
      </c>
      <c r="S47" s="437">
        <f t="shared" si="12"/>
        <v>367</v>
      </c>
      <c r="T47" s="438">
        <f t="shared" si="16"/>
        <v>1.539651663199321E-4</v>
      </c>
      <c r="U47" s="451"/>
    </row>
    <row r="48" spans="1:21" ht="21" x14ac:dyDescent="0.35">
      <c r="A48" s="427" t="s">
        <v>112</v>
      </c>
      <c r="B48" s="427"/>
      <c r="C48" s="427"/>
      <c r="D48" s="427"/>
      <c r="E48" s="427"/>
      <c r="F48" s="427"/>
      <c r="G48" s="427"/>
      <c r="H48" s="427"/>
      <c r="I48" s="427"/>
      <c r="J48" s="427"/>
      <c r="K48" s="427"/>
      <c r="L48" s="427"/>
      <c r="M48" s="427"/>
      <c r="N48" s="427"/>
      <c r="O48" s="427"/>
      <c r="P48" s="427"/>
      <c r="Q48" s="427"/>
      <c r="R48" s="427"/>
      <c r="S48" s="427"/>
      <c r="T48" s="427"/>
      <c r="U48" s="451"/>
    </row>
    <row r="49" spans="1:21" x14ac:dyDescent="0.25">
      <c r="A49" s="72"/>
      <c r="B49" s="11" t="s">
        <v>119</v>
      </c>
      <c r="C49" s="12"/>
      <c r="D49" s="12"/>
      <c r="E49" s="12"/>
      <c r="F49" s="12"/>
      <c r="G49" s="12"/>
      <c r="H49" s="12"/>
      <c r="I49" s="12"/>
      <c r="J49" s="13"/>
      <c r="K49" s="428"/>
      <c r="L49" s="11" t="str">
        <f>CONCATENATE("acumulado ",B49)</f>
        <v>acumulado septiembre</v>
      </c>
      <c r="M49" s="12"/>
      <c r="N49" s="12"/>
      <c r="O49" s="12"/>
      <c r="P49" s="12"/>
      <c r="Q49" s="12"/>
      <c r="R49" s="12"/>
      <c r="S49" s="12"/>
      <c r="T49" s="13"/>
      <c r="U49" s="451"/>
    </row>
    <row r="50" spans="1:21" x14ac:dyDescent="0.25">
      <c r="A50" s="15"/>
      <c r="B50" s="16">
        <f>B$6</f>
        <v>2022</v>
      </c>
      <c r="C50" s="16">
        <f t="shared" ref="C50:E50" si="20">C$6</f>
        <v>2023</v>
      </c>
      <c r="D50" s="16">
        <f t="shared" si="20"/>
        <v>2024</v>
      </c>
      <c r="E50" s="16">
        <f t="shared" si="20"/>
        <v>2025</v>
      </c>
      <c r="F50" s="16" t="str">
        <f>CONCATENATE("var ",RIGHT(E50,2),"/",RIGHT(D50,2))</f>
        <v>var 25/24</v>
      </c>
      <c r="G50" s="16" t="str">
        <f>$G$6</f>
        <v>var 24/23</v>
      </c>
      <c r="H50" s="16" t="str">
        <f>CONCATENATE("dif ",RIGHT(E50,2),"-",RIGHT(D50,2))</f>
        <v>dif 25-24</v>
      </c>
      <c r="I50" s="16" t="str">
        <f>CONCATENATE("dif ",RIGHT(D50,2),"-",RIGHT(C50,2))</f>
        <v>dif 24-23</v>
      </c>
      <c r="J50" s="16" t="str">
        <f>CONCATENATE("cuota ",RIGHT(E50,2))</f>
        <v>cuota 25</v>
      </c>
      <c r="K50" s="429"/>
      <c r="L50" s="16">
        <f>L$6</f>
        <v>2022</v>
      </c>
      <c r="M50" s="16">
        <f>M$6</f>
        <v>2023</v>
      </c>
      <c r="N50" s="16">
        <f t="shared" ref="N50:O50" si="21">N$6</f>
        <v>2024</v>
      </c>
      <c r="O50" s="16">
        <f t="shared" si="21"/>
        <v>2025</v>
      </c>
      <c r="P50" s="16" t="str">
        <f>CONCATENATE("var ",RIGHT(O50,2),"/",RIGHT(N50,2))</f>
        <v>var 25/24</v>
      </c>
      <c r="Q50" s="16" t="str">
        <f>$Q$6</f>
        <v>var 24/23</v>
      </c>
      <c r="R50" s="16" t="str">
        <f>CONCATENATE("dif ",RIGHT(O50,2),"-",RIGHT(N50,2))</f>
        <v>dif 25-24</v>
      </c>
      <c r="S50" s="16" t="str">
        <f>$S$6</f>
        <v>dif 24-23</v>
      </c>
      <c r="T50" s="16" t="str">
        <f>CONCATENATE("cuota ",RIGHT(O50,2))</f>
        <v>cuota 25</v>
      </c>
    </row>
    <row r="51" spans="1:21" x14ac:dyDescent="0.25">
      <c r="A51" s="452" t="s">
        <v>90</v>
      </c>
      <c r="B51" s="432">
        <v>642299</v>
      </c>
      <c r="C51" s="432">
        <v>714832</v>
      </c>
      <c r="D51" s="432">
        <v>791341</v>
      </c>
      <c r="E51" s="432">
        <v>808976</v>
      </c>
      <c r="F51" s="433">
        <f>IFERROR(E51/D51-1,"-")</f>
        <v>2.2284956801176703E-2</v>
      </c>
      <c r="G51" s="433">
        <f t="shared" ref="G51:G53" si="22">IFERROR(D51/C51-1,"-")</f>
        <v>0.10703074288783943</v>
      </c>
      <c r="H51" s="432">
        <f>IFERROR(E51-D51,"-")</f>
        <v>17635</v>
      </c>
      <c r="I51" s="432">
        <f t="shared" ref="I51:I53" si="23">IFERROR(D51-C51,"-")</f>
        <v>76509</v>
      </c>
      <c r="J51" s="433">
        <f>E51/$E$51</f>
        <v>1</v>
      </c>
      <c r="K51" s="434"/>
      <c r="L51" s="432">
        <v>5810721</v>
      </c>
      <c r="M51" s="432">
        <v>6634555</v>
      </c>
      <c r="N51" s="432">
        <v>7414567</v>
      </c>
      <c r="O51" s="432">
        <v>7722526</v>
      </c>
      <c r="P51" s="433">
        <f>IFERROR(O51/N51-1,"-")</f>
        <v>4.1534320210472098E-2</v>
      </c>
      <c r="Q51" s="433">
        <f t="shared" ref="Q51:Q53" si="24">IFERROR(N51/M51-1,"-")</f>
        <v>0.11756809612701979</v>
      </c>
      <c r="R51" s="432">
        <f>IFERROR(O51-N51,"-")</f>
        <v>307959</v>
      </c>
      <c r="S51" s="432">
        <f t="shared" ref="S51:S52" si="25">IFERROR(N51-M51,"-")</f>
        <v>780012</v>
      </c>
      <c r="T51" s="433">
        <f>O51/$O$51</f>
        <v>1</v>
      </c>
    </row>
    <row r="52" spans="1:21" x14ac:dyDescent="0.25">
      <c r="A52" s="436" t="s">
        <v>113</v>
      </c>
      <c r="B52" s="437">
        <v>232017</v>
      </c>
      <c r="C52" s="437">
        <v>263581</v>
      </c>
      <c r="D52" s="437">
        <v>293431</v>
      </c>
      <c r="E52" s="437">
        <v>313876</v>
      </c>
      <c r="F52" s="438">
        <f>IFERROR(E52/D52-1,"-")</f>
        <v>6.9675664807058668E-2</v>
      </c>
      <c r="G52" s="438">
        <f t="shared" si="22"/>
        <v>0.11324791999423334</v>
      </c>
      <c r="H52" s="437">
        <f>IFERROR(E52-D52,"-")</f>
        <v>20445</v>
      </c>
      <c r="I52" s="437">
        <f t="shared" si="23"/>
        <v>29850</v>
      </c>
      <c r="J52" s="438">
        <f>E52/$E$51</f>
        <v>0.38799173275845017</v>
      </c>
      <c r="K52" s="429"/>
      <c r="L52" s="437">
        <v>2027125</v>
      </c>
      <c r="M52" s="437">
        <v>2266538</v>
      </c>
      <c r="N52" s="437">
        <v>2495385</v>
      </c>
      <c r="O52" s="437">
        <v>2680951</v>
      </c>
      <c r="P52" s="438">
        <f>IFERROR(O52/N52-1,"-")</f>
        <v>7.4363675344686353E-2</v>
      </c>
      <c r="Q52" s="438">
        <f t="shared" si="24"/>
        <v>0.10096764316327378</v>
      </c>
      <c r="R52" s="437">
        <f>IFERROR(O52-N52,"-")</f>
        <v>185566</v>
      </c>
      <c r="S52" s="437">
        <f t="shared" si="25"/>
        <v>228847</v>
      </c>
      <c r="T52" s="438">
        <f>O52/$O$51</f>
        <v>0.34715985417206752</v>
      </c>
    </row>
    <row r="53" spans="1:21" x14ac:dyDescent="0.25">
      <c r="A53" s="436" t="s">
        <v>114</v>
      </c>
      <c r="B53" s="437">
        <v>410282</v>
      </c>
      <c r="C53" s="437">
        <v>451251</v>
      </c>
      <c r="D53" s="437">
        <v>497910</v>
      </c>
      <c r="E53" s="437">
        <v>495100</v>
      </c>
      <c r="F53" s="438">
        <f>IFERROR(E53/D53-1,"-")</f>
        <v>-5.6435902070655075E-3</v>
      </c>
      <c r="G53" s="438">
        <f t="shared" si="22"/>
        <v>0.10339921684384068</v>
      </c>
      <c r="H53" s="437">
        <f>IFERROR(E53-D53,"-")</f>
        <v>-2810</v>
      </c>
      <c r="I53" s="437">
        <f t="shared" si="23"/>
        <v>46659</v>
      </c>
      <c r="J53" s="438">
        <f>E53/$E$51</f>
        <v>0.61200826724154977</v>
      </c>
      <c r="K53" s="429"/>
      <c r="L53" s="437">
        <v>3783596</v>
      </c>
      <c r="M53" s="437">
        <v>4368017</v>
      </c>
      <c r="N53" s="437">
        <v>4919182</v>
      </c>
      <c r="O53" s="437">
        <v>5041575</v>
      </c>
      <c r="P53" s="438">
        <f>IFERROR(O53/N53-1,"-")</f>
        <v>2.4880762695911551E-2</v>
      </c>
      <c r="Q53" s="438">
        <f t="shared" si="24"/>
        <v>0.12618197227712247</v>
      </c>
      <c r="R53" s="437">
        <f>IFERROR(O53-N53,"-")</f>
        <v>122393</v>
      </c>
      <c r="S53" s="437">
        <f>IFERROR(N53-M53,"-")</f>
        <v>551165</v>
      </c>
      <c r="T53" s="438">
        <f>O53/$O$51</f>
        <v>0.65284014582793248</v>
      </c>
    </row>
    <row r="54" spans="1:21" ht="21" x14ac:dyDescent="0.35">
      <c r="A54" s="376" t="s">
        <v>115</v>
      </c>
      <c r="B54" s="376"/>
      <c r="C54" s="376"/>
      <c r="D54" s="376"/>
      <c r="E54" s="376"/>
      <c r="F54" s="376"/>
      <c r="G54" s="376"/>
      <c r="H54" s="376"/>
      <c r="I54" s="376"/>
      <c r="J54" s="376"/>
      <c r="K54" s="376"/>
      <c r="L54" s="376"/>
      <c r="M54" s="376"/>
      <c r="N54" s="376"/>
      <c r="O54" s="376"/>
      <c r="P54" s="376"/>
      <c r="Q54" s="376"/>
      <c r="R54" s="376"/>
      <c r="S54" s="376"/>
      <c r="T54" s="376"/>
    </row>
    <row r="55" spans="1:21" x14ac:dyDescent="0.25">
      <c r="A55" s="72"/>
      <c r="B55" s="11" t="s">
        <v>119</v>
      </c>
      <c r="C55" s="12"/>
      <c r="D55" s="12"/>
      <c r="E55" s="12"/>
      <c r="F55" s="12"/>
      <c r="G55" s="12"/>
      <c r="H55" s="12"/>
      <c r="I55" s="12"/>
      <c r="J55" s="13"/>
      <c r="K55" s="453"/>
      <c r="L55" s="11" t="str">
        <f>CONCATENATE("acumulado ",B55)</f>
        <v>acumulado septiembre</v>
      </c>
      <c r="M55" s="12"/>
      <c r="N55" s="12"/>
      <c r="O55" s="12"/>
      <c r="P55" s="12"/>
      <c r="Q55" s="12"/>
      <c r="R55" s="12"/>
      <c r="S55" s="12"/>
      <c r="T55" s="13"/>
    </row>
    <row r="56" spans="1:21" x14ac:dyDescent="0.25">
      <c r="A56" s="15"/>
      <c r="B56" s="16">
        <f>B$6</f>
        <v>2022</v>
      </c>
      <c r="C56" s="16">
        <f t="shared" ref="C56:E56" si="26">C$6</f>
        <v>2023</v>
      </c>
      <c r="D56" s="16">
        <f t="shared" si="26"/>
        <v>2024</v>
      </c>
      <c r="E56" s="16">
        <f t="shared" si="26"/>
        <v>2025</v>
      </c>
      <c r="F56" s="16" t="str">
        <f>CONCATENATE("var ",RIGHT(E56,2),"/",RIGHT(D56,2))</f>
        <v>var 25/24</v>
      </c>
      <c r="G56" s="16" t="str">
        <f>$G$6</f>
        <v>var 24/23</v>
      </c>
      <c r="H56" s="16" t="str">
        <f>CONCATENATE("dif ",RIGHT(E56,2),"-",RIGHT(D56,2))</f>
        <v>dif 25-24</v>
      </c>
      <c r="I56" s="16" t="str">
        <f>CONCATENATE("dif ",RIGHT(D56,2),"-",RIGHT(C56,2))</f>
        <v>dif 24-23</v>
      </c>
      <c r="J56" s="16" t="str">
        <f>CONCATENATE("cuota ",RIGHT(E56,2))</f>
        <v>cuota 25</v>
      </c>
      <c r="K56" s="454"/>
      <c r="L56" s="16">
        <f>L$6</f>
        <v>2022</v>
      </c>
      <c r="M56" s="16">
        <f>M$6</f>
        <v>2023</v>
      </c>
      <c r="N56" s="16">
        <f t="shared" ref="N56:O56" si="27">N$6</f>
        <v>2024</v>
      </c>
      <c r="O56" s="16">
        <f t="shared" si="27"/>
        <v>2025</v>
      </c>
      <c r="P56" s="16" t="str">
        <f>CONCATENATE("var ",RIGHT(O56,2),"/",RIGHT(N56,2))</f>
        <v>var 25/24</v>
      </c>
      <c r="Q56" s="16" t="str">
        <f>$Q$6</f>
        <v>var 24/23</v>
      </c>
      <c r="R56" s="16" t="str">
        <f>CONCATENATE("dif ",RIGHT(O56,2),"-",RIGHT(N56,2))</f>
        <v>dif 25-24</v>
      </c>
      <c r="S56" s="16" t="str">
        <f>$S$6</f>
        <v>dif 24-23</v>
      </c>
      <c r="T56" s="16" t="str">
        <f>CONCATENATE("cuota ",RIGHT(O56,2))</f>
        <v>cuota 25</v>
      </c>
    </row>
    <row r="57" spans="1:21" x14ac:dyDescent="0.25">
      <c r="A57" s="455" t="s">
        <v>90</v>
      </c>
      <c r="B57" s="456">
        <v>5172</v>
      </c>
      <c r="C57" s="456">
        <v>5892</v>
      </c>
      <c r="D57" s="456">
        <v>6341</v>
      </c>
      <c r="E57" s="456">
        <v>6540</v>
      </c>
      <c r="F57" s="457">
        <f>IFERROR(E57/D57-1,"-")</f>
        <v>3.1383062608421275E-2</v>
      </c>
      <c r="G57" s="457">
        <f t="shared" ref="G57:G59" si="28">IFERROR(D57/C57-1,"-")</f>
        <v>7.6205023761031887E-2</v>
      </c>
      <c r="H57" s="456">
        <f>IFERROR(E57-D57,"-")</f>
        <v>199</v>
      </c>
      <c r="I57" s="456">
        <f t="shared" ref="I57:I59" si="29">IFERROR(D57-C57,"-")</f>
        <v>449</v>
      </c>
      <c r="J57" s="457">
        <f>E57/$E$57</f>
        <v>1</v>
      </c>
      <c r="K57" s="458"/>
      <c r="L57" s="456">
        <v>48269</v>
      </c>
      <c r="M57" s="456">
        <v>53282</v>
      </c>
      <c r="N57" s="456">
        <v>58506</v>
      </c>
      <c r="O57" s="456">
        <v>61153</v>
      </c>
      <c r="P57" s="457">
        <f>IFERROR(O57/N57-1,"-")</f>
        <v>4.5243222917307646E-2</v>
      </c>
      <c r="Q57" s="457">
        <f t="shared" ref="Q57:Q59" si="30">IFERROR(N57/M57-1,"-")</f>
        <v>9.8044367703915114E-2</v>
      </c>
      <c r="R57" s="456">
        <f>IFERROR(O57-N57,"-")</f>
        <v>2647</v>
      </c>
      <c r="S57" s="456">
        <f t="shared" ref="S57:S59" si="31">IFERROR(N57-M57,"-")</f>
        <v>5224</v>
      </c>
      <c r="T57" s="457">
        <f>O57/$O$57</f>
        <v>1</v>
      </c>
    </row>
    <row r="58" spans="1:21" x14ac:dyDescent="0.25">
      <c r="A58" s="436" t="s">
        <v>91</v>
      </c>
      <c r="B58" s="437">
        <v>4861</v>
      </c>
      <c r="C58" s="437">
        <v>5574</v>
      </c>
      <c r="D58" s="437">
        <v>6012</v>
      </c>
      <c r="E58" s="437">
        <v>6238</v>
      </c>
      <c r="F58" s="438">
        <f t="shared" ref="F58:F59" si="32">IFERROR(E58/D58-1,"-")</f>
        <v>3.7591483699268124E-2</v>
      </c>
      <c r="G58" s="438">
        <f t="shared" si="28"/>
        <v>7.8579117330462855E-2</v>
      </c>
      <c r="H58" s="437">
        <f t="shared" ref="H58:H59" si="33">IFERROR(E58-D58,"-")</f>
        <v>226</v>
      </c>
      <c r="I58" s="437">
        <f t="shared" si="29"/>
        <v>438</v>
      </c>
      <c r="J58" s="438">
        <f>E58/$E$57</f>
        <v>0.95382262996941891</v>
      </c>
      <c r="K58" s="454"/>
      <c r="L58" s="437">
        <v>44810</v>
      </c>
      <c r="M58" s="437">
        <v>49666</v>
      </c>
      <c r="N58" s="437">
        <v>54965</v>
      </c>
      <c r="O58" s="437">
        <v>57683</v>
      </c>
      <c r="P58" s="438">
        <f>IFERROR(O58/N58-1,"-")</f>
        <v>4.9449649777130844E-2</v>
      </c>
      <c r="Q58" s="438">
        <f t="shared" si="30"/>
        <v>0.10669270728466151</v>
      </c>
      <c r="R58" s="437">
        <f>IFERROR(O58-N58,"-")</f>
        <v>2718</v>
      </c>
      <c r="S58" s="437">
        <f t="shared" si="31"/>
        <v>5299</v>
      </c>
      <c r="T58" s="438">
        <f>O58/$O$57</f>
        <v>0.94325707651300839</v>
      </c>
    </row>
    <row r="59" spans="1:21" x14ac:dyDescent="0.25">
      <c r="A59" s="436" t="s">
        <v>92</v>
      </c>
      <c r="B59" s="437">
        <v>311</v>
      </c>
      <c r="C59" s="437">
        <v>318</v>
      </c>
      <c r="D59" s="437">
        <v>329</v>
      </c>
      <c r="E59" s="437">
        <v>302</v>
      </c>
      <c r="F59" s="438">
        <f t="shared" si="32"/>
        <v>-8.2066869300911893E-2</v>
      </c>
      <c r="G59" s="438">
        <f t="shared" si="28"/>
        <v>3.4591194968553562E-2</v>
      </c>
      <c r="H59" s="437">
        <f t="shared" si="33"/>
        <v>-27</v>
      </c>
      <c r="I59" s="437">
        <f t="shared" si="29"/>
        <v>11</v>
      </c>
      <c r="J59" s="438">
        <f>E59/$E$57</f>
        <v>4.617737003058104E-2</v>
      </c>
      <c r="K59" s="454"/>
      <c r="L59" s="437">
        <v>3459</v>
      </c>
      <c r="M59" s="437">
        <v>3616</v>
      </c>
      <c r="N59" s="437">
        <v>3541</v>
      </c>
      <c r="O59" s="437">
        <v>3470</v>
      </c>
      <c r="P59" s="438">
        <f>IFERROR(O59/N59-1,"-")</f>
        <v>-2.0050833097994936E-2</v>
      </c>
      <c r="Q59" s="438">
        <f t="shared" si="30"/>
        <v>-2.0741150442477929E-2</v>
      </c>
      <c r="R59" s="437">
        <f>IFERROR(O59-N59,"-")</f>
        <v>-71</v>
      </c>
      <c r="S59" s="437">
        <f t="shared" si="31"/>
        <v>-75</v>
      </c>
      <c r="T59" s="438">
        <f>O59/$O$57</f>
        <v>5.6742923486991642E-2</v>
      </c>
    </row>
    <row r="60" spans="1:21" ht="21" x14ac:dyDescent="0.35">
      <c r="A60" s="376" t="s">
        <v>116</v>
      </c>
      <c r="B60" s="376"/>
      <c r="C60" s="376"/>
      <c r="D60" s="376"/>
      <c r="E60" s="376"/>
      <c r="F60" s="376"/>
      <c r="G60" s="376"/>
      <c r="H60" s="376"/>
      <c r="I60" s="376"/>
      <c r="J60" s="376"/>
      <c r="K60" s="376"/>
      <c r="L60" s="376"/>
      <c r="M60" s="376"/>
      <c r="N60" s="376"/>
      <c r="O60" s="376"/>
      <c r="P60" s="376"/>
      <c r="Q60" s="376"/>
      <c r="R60" s="376"/>
      <c r="S60" s="376"/>
      <c r="T60" s="376"/>
    </row>
    <row r="61" spans="1:21" x14ac:dyDescent="0.25">
      <c r="A61" s="72"/>
      <c r="B61" s="11" t="s">
        <v>119</v>
      </c>
      <c r="C61" s="12"/>
      <c r="D61" s="12"/>
      <c r="E61" s="12"/>
      <c r="F61" s="12"/>
      <c r="G61" s="12"/>
      <c r="H61" s="12"/>
      <c r="I61" s="12"/>
      <c r="J61" s="13"/>
      <c r="K61" s="453"/>
      <c r="L61" s="11" t="str">
        <f>CONCATENATE("acumulado ",B61)</f>
        <v>acumulado septiembre</v>
      </c>
      <c r="M61" s="12"/>
      <c r="N61" s="12"/>
      <c r="O61" s="12"/>
      <c r="P61" s="12"/>
      <c r="Q61" s="12"/>
      <c r="R61" s="12"/>
      <c r="S61" s="12"/>
      <c r="T61" s="13"/>
    </row>
    <row r="62" spans="1:21" x14ac:dyDescent="0.25">
      <c r="A62" s="15" t="s">
        <v>94</v>
      </c>
      <c r="B62" s="16">
        <f>B$6</f>
        <v>2022</v>
      </c>
      <c r="C62" s="16">
        <f t="shared" ref="C62:E62" si="34">C$6</f>
        <v>2023</v>
      </c>
      <c r="D62" s="16">
        <f t="shared" si="34"/>
        <v>2024</v>
      </c>
      <c r="E62" s="16">
        <f t="shared" si="34"/>
        <v>2025</v>
      </c>
      <c r="F62" s="16" t="str">
        <f>CONCATENATE("var ",RIGHT(E62,2),"/",RIGHT(D62,2))</f>
        <v>var 25/24</v>
      </c>
      <c r="G62" s="16" t="str">
        <f>$G$6</f>
        <v>var 24/23</v>
      </c>
      <c r="H62" s="16" t="str">
        <f>CONCATENATE("dif ",RIGHT(E62,2),"-",RIGHT(D62,2))</f>
        <v>dif 25-24</v>
      </c>
      <c r="I62" s="16" t="str">
        <f>CONCATENATE("dif ",RIGHT(D62,2),"-",RIGHT(C62,2))</f>
        <v>dif 24-23</v>
      </c>
      <c r="J62" s="16" t="str">
        <f>CONCATENATE("cuota ",RIGHT(E62,2))</f>
        <v>cuota 25</v>
      </c>
      <c r="K62" s="454"/>
      <c r="L62" s="16">
        <f>L$6</f>
        <v>2022</v>
      </c>
      <c r="M62" s="16">
        <f>M$6</f>
        <v>2023</v>
      </c>
      <c r="N62" s="16">
        <f t="shared" ref="N62:O62" si="35">N$6</f>
        <v>2024</v>
      </c>
      <c r="O62" s="16">
        <f t="shared" si="35"/>
        <v>2025</v>
      </c>
      <c r="P62" s="16" t="str">
        <f>CONCATENATE("var ",RIGHT(O62,2),"/",RIGHT(N62,2))</f>
        <v>var 25/24</v>
      </c>
      <c r="Q62" s="16" t="str">
        <f>$Q$6</f>
        <v>var 24/23</v>
      </c>
      <c r="R62" s="16" t="str">
        <f>CONCATENATE("dif ",RIGHT(O62,2),"-",RIGHT(N62,2))</f>
        <v>dif 25-24</v>
      </c>
      <c r="S62" s="16" t="str">
        <f>$S$6</f>
        <v>dif 24-23</v>
      </c>
      <c r="T62" s="16" t="str">
        <f>CONCATENATE("cuota ",RIGHT(O62,2))</f>
        <v>cuota 25</v>
      </c>
    </row>
    <row r="63" spans="1:21" x14ac:dyDescent="0.25">
      <c r="A63" s="459" t="s">
        <v>95</v>
      </c>
      <c r="B63" s="460">
        <v>5172</v>
      </c>
      <c r="C63" s="460">
        <v>5892</v>
      </c>
      <c r="D63" s="460">
        <v>6341</v>
      </c>
      <c r="E63" s="460">
        <v>6540</v>
      </c>
      <c r="F63" s="461">
        <f>IFERROR(E63/D63-1,"-")</f>
        <v>3.1383062608421275E-2</v>
      </c>
      <c r="G63" s="461">
        <f t="shared" ref="G63:G97" si="36">IFERROR(D63/C63-1,"-")</f>
        <v>7.6205023761031887E-2</v>
      </c>
      <c r="H63" s="460">
        <f>IFERROR(E63-D63,"-")</f>
        <v>199</v>
      </c>
      <c r="I63" s="460">
        <f>IFERROR(D63-C63,"-")</f>
        <v>449</v>
      </c>
      <c r="J63" s="461">
        <f>IFERROR(E63/$E$63,"-")</f>
        <v>1</v>
      </c>
      <c r="K63" s="458"/>
      <c r="L63" s="460">
        <v>48269</v>
      </c>
      <c r="M63" s="460">
        <v>53282</v>
      </c>
      <c r="N63" s="460">
        <v>58506</v>
      </c>
      <c r="O63" s="460">
        <v>61153</v>
      </c>
      <c r="P63" s="461">
        <f t="shared" ref="P63:P97" si="37">IFERROR(O63/N63-1,"-")</f>
        <v>4.5243222917307646E-2</v>
      </c>
      <c r="Q63" s="461">
        <f t="shared" ref="Q63:Q97" si="38">IFERROR(N63/M63-1,"-")</f>
        <v>9.8044367703915114E-2</v>
      </c>
      <c r="R63" s="460">
        <f t="shared" ref="R63:R97" si="39">IFERROR(O63-N63,"-")</f>
        <v>2647</v>
      </c>
      <c r="S63" s="460">
        <f t="shared" ref="S63:S97" si="40">IFERROR(N63-M63,"-")</f>
        <v>5224</v>
      </c>
      <c r="T63" s="461">
        <f>O63/$O$63</f>
        <v>1</v>
      </c>
    </row>
    <row r="64" spans="1:21" x14ac:dyDescent="0.25">
      <c r="A64" s="462" t="s">
        <v>96</v>
      </c>
      <c r="B64" s="463">
        <v>3031</v>
      </c>
      <c r="C64" s="463">
        <v>3553</v>
      </c>
      <c r="D64" s="463">
        <v>3786</v>
      </c>
      <c r="E64" s="463">
        <v>3928</v>
      </c>
      <c r="F64" s="464">
        <f t="shared" ref="F64:F97" si="41">IFERROR(E64/D64-1,"-")</f>
        <v>3.7506603275224482E-2</v>
      </c>
      <c r="G64" s="464">
        <f t="shared" si="36"/>
        <v>6.557838446383335E-2</v>
      </c>
      <c r="H64" s="463">
        <f t="shared" ref="H64:H97" si="42">IFERROR(E64-D64,"-")</f>
        <v>142</v>
      </c>
      <c r="I64" s="463">
        <f t="shared" ref="I64:I97" si="43">IFERROR(D64-C64,"-")</f>
        <v>233</v>
      </c>
      <c r="J64" s="464">
        <f t="shared" ref="J64:J70" si="44">IFERROR(E64/$E$63,"-")</f>
        <v>0.60061162079510699</v>
      </c>
      <c r="K64" s="465"/>
      <c r="L64" s="463">
        <v>26936</v>
      </c>
      <c r="M64" s="463">
        <v>29938</v>
      </c>
      <c r="N64" s="463">
        <v>32704</v>
      </c>
      <c r="O64" s="463">
        <v>33785</v>
      </c>
      <c r="P64" s="464">
        <f t="shared" si="37"/>
        <v>3.3054060665361984E-2</v>
      </c>
      <c r="Q64" s="464">
        <f t="shared" si="38"/>
        <v>9.2390941278642558E-2</v>
      </c>
      <c r="R64" s="463">
        <f t="shared" si="39"/>
        <v>1081</v>
      </c>
      <c r="S64" s="463">
        <f t="shared" si="40"/>
        <v>2766</v>
      </c>
      <c r="T64" s="464">
        <f t="shared" ref="T64:T96" si="45">O64/$O$63</f>
        <v>0.55246676369106995</v>
      </c>
    </row>
    <row r="65" spans="1:20" x14ac:dyDescent="0.25">
      <c r="A65" s="436" t="s">
        <v>97</v>
      </c>
      <c r="B65" s="437">
        <v>2044</v>
      </c>
      <c r="C65" s="437">
        <v>2464</v>
      </c>
      <c r="D65" s="437">
        <v>2520</v>
      </c>
      <c r="E65" s="437">
        <v>2479</v>
      </c>
      <c r="F65" s="438">
        <f t="shared" si="41"/>
        <v>-1.6269841269841323E-2</v>
      </c>
      <c r="G65" s="438">
        <f t="shared" si="36"/>
        <v>2.2727272727272707E-2</v>
      </c>
      <c r="H65" s="437">
        <f t="shared" si="42"/>
        <v>-41</v>
      </c>
      <c r="I65" s="437">
        <f t="shared" si="43"/>
        <v>56</v>
      </c>
      <c r="J65" s="438">
        <f t="shared" si="44"/>
        <v>0.37905198776758409</v>
      </c>
      <c r="K65" s="454"/>
      <c r="L65" s="437">
        <v>18082</v>
      </c>
      <c r="M65" s="437">
        <v>20274</v>
      </c>
      <c r="N65" s="437">
        <v>21377</v>
      </c>
      <c r="O65" s="437">
        <v>21438</v>
      </c>
      <c r="P65" s="438">
        <f t="shared" si="37"/>
        <v>2.8535341722411012E-3</v>
      </c>
      <c r="Q65" s="438">
        <f t="shared" si="38"/>
        <v>5.4404656209924074E-2</v>
      </c>
      <c r="R65" s="437">
        <f t="shared" si="39"/>
        <v>61</v>
      </c>
      <c r="S65" s="437">
        <f t="shared" si="40"/>
        <v>1103</v>
      </c>
      <c r="T65" s="438">
        <f t="shared" si="45"/>
        <v>0.35056334112799042</v>
      </c>
    </row>
    <row r="66" spans="1:20" x14ac:dyDescent="0.25">
      <c r="A66" s="436" t="s">
        <v>98</v>
      </c>
      <c r="B66" s="437">
        <v>987</v>
      </c>
      <c r="C66" s="437">
        <v>1089</v>
      </c>
      <c r="D66" s="437">
        <v>1266</v>
      </c>
      <c r="E66" s="437">
        <v>1449</v>
      </c>
      <c r="F66" s="438">
        <f t="shared" si="41"/>
        <v>0.14454976303317535</v>
      </c>
      <c r="G66" s="438">
        <f t="shared" si="36"/>
        <v>0.16253443526170797</v>
      </c>
      <c r="H66" s="437">
        <f t="shared" si="42"/>
        <v>183</v>
      </c>
      <c r="I66" s="437">
        <f t="shared" si="43"/>
        <v>177</v>
      </c>
      <c r="J66" s="438">
        <f t="shared" si="44"/>
        <v>0.22155963302752293</v>
      </c>
      <c r="K66" s="454"/>
      <c r="L66" s="437">
        <v>8854</v>
      </c>
      <c r="M66" s="437">
        <v>9664</v>
      </c>
      <c r="N66" s="437">
        <v>11327</v>
      </c>
      <c r="O66" s="437">
        <v>12347</v>
      </c>
      <c r="P66" s="438">
        <f t="shared" si="37"/>
        <v>9.0050322238898195E-2</v>
      </c>
      <c r="Q66" s="438">
        <f t="shared" si="38"/>
        <v>0.1720819536423841</v>
      </c>
      <c r="R66" s="437">
        <f t="shared" si="39"/>
        <v>1020</v>
      </c>
      <c r="S66" s="437">
        <f t="shared" si="40"/>
        <v>1663</v>
      </c>
      <c r="T66" s="438">
        <f t="shared" si="45"/>
        <v>0.2019034225630795</v>
      </c>
    </row>
    <row r="67" spans="1:20" x14ac:dyDescent="0.25">
      <c r="A67" s="462" t="s">
        <v>99</v>
      </c>
      <c r="B67" s="463">
        <v>2141</v>
      </c>
      <c r="C67" s="463">
        <v>2339</v>
      </c>
      <c r="D67" s="463">
        <v>2555</v>
      </c>
      <c r="E67" s="463">
        <v>2612</v>
      </c>
      <c r="F67" s="464">
        <f t="shared" si="41"/>
        <v>2.2309197651663393E-2</v>
      </c>
      <c r="G67" s="464">
        <f t="shared" si="36"/>
        <v>9.234715690466011E-2</v>
      </c>
      <c r="H67" s="463">
        <f t="shared" si="42"/>
        <v>57</v>
      </c>
      <c r="I67" s="463">
        <f t="shared" si="43"/>
        <v>216</v>
      </c>
      <c r="J67" s="464">
        <f t="shared" si="44"/>
        <v>0.39938837920489295</v>
      </c>
      <c r="K67" s="465"/>
      <c r="L67" s="463">
        <v>21333</v>
      </c>
      <c r="M67" s="463">
        <v>23344</v>
      </c>
      <c r="N67" s="463">
        <v>25802</v>
      </c>
      <c r="O67" s="463">
        <v>27368</v>
      </c>
      <c r="P67" s="464">
        <f t="shared" si="37"/>
        <v>6.0692969537245123E-2</v>
      </c>
      <c r="Q67" s="464">
        <f t="shared" si="38"/>
        <v>0.10529472241261129</v>
      </c>
      <c r="R67" s="463">
        <f t="shared" si="39"/>
        <v>1566</v>
      </c>
      <c r="S67" s="463">
        <f t="shared" si="40"/>
        <v>2458</v>
      </c>
      <c r="T67" s="464">
        <f t="shared" si="45"/>
        <v>0.44753323630893005</v>
      </c>
    </row>
    <row r="68" spans="1:20" x14ac:dyDescent="0.25">
      <c r="A68" s="436" t="s">
        <v>29</v>
      </c>
      <c r="B68" s="437">
        <v>1058</v>
      </c>
      <c r="C68" s="437">
        <v>1125</v>
      </c>
      <c r="D68" s="437">
        <v>1219</v>
      </c>
      <c r="E68" s="437">
        <v>1272</v>
      </c>
      <c r="F68" s="438">
        <f t="shared" si="41"/>
        <v>4.3478260869565188E-2</v>
      </c>
      <c r="G68" s="438">
        <f t="shared" si="36"/>
        <v>8.3555555555555605E-2</v>
      </c>
      <c r="H68" s="437">
        <f t="shared" si="42"/>
        <v>53</v>
      </c>
      <c r="I68" s="437">
        <f t="shared" si="43"/>
        <v>94</v>
      </c>
      <c r="J68" s="438">
        <f t="shared" si="44"/>
        <v>0.19449541284403671</v>
      </c>
      <c r="K68" s="454"/>
      <c r="L68" s="437">
        <v>9643</v>
      </c>
      <c r="M68" s="437">
        <v>10305</v>
      </c>
      <c r="N68" s="437">
        <v>11320</v>
      </c>
      <c r="O68" s="437">
        <v>12024</v>
      </c>
      <c r="P68" s="438">
        <f t="shared" si="37"/>
        <v>6.2190812720848143E-2</v>
      </c>
      <c r="Q68" s="438">
        <f t="shared" si="38"/>
        <v>9.8495875788452203E-2</v>
      </c>
      <c r="R68" s="437">
        <f t="shared" si="39"/>
        <v>704</v>
      </c>
      <c r="S68" s="437">
        <f t="shared" si="40"/>
        <v>1015</v>
      </c>
      <c r="T68" s="438">
        <f t="shared" si="45"/>
        <v>0.19662158847480909</v>
      </c>
    </row>
    <row r="69" spans="1:20" x14ac:dyDescent="0.25">
      <c r="A69" s="436" t="s">
        <v>22</v>
      </c>
      <c r="B69" s="437">
        <v>227</v>
      </c>
      <c r="C69" s="437">
        <v>256</v>
      </c>
      <c r="D69" s="437">
        <v>254</v>
      </c>
      <c r="E69" s="437">
        <v>272</v>
      </c>
      <c r="F69" s="438">
        <f t="shared" si="41"/>
        <v>7.0866141732283561E-2</v>
      </c>
      <c r="G69" s="438">
        <f t="shared" si="36"/>
        <v>-7.8125E-3</v>
      </c>
      <c r="H69" s="437">
        <f t="shared" si="42"/>
        <v>18</v>
      </c>
      <c r="I69" s="437">
        <f t="shared" si="43"/>
        <v>-2</v>
      </c>
      <c r="J69" s="438">
        <f t="shared" si="44"/>
        <v>4.1590214067278287E-2</v>
      </c>
      <c r="K69" s="454"/>
      <c r="L69" s="437">
        <v>2879</v>
      </c>
      <c r="M69" s="437">
        <v>3297</v>
      </c>
      <c r="N69" s="437">
        <v>3411</v>
      </c>
      <c r="O69" s="437">
        <v>3833</v>
      </c>
      <c r="P69" s="438">
        <f t="shared" si="37"/>
        <v>0.12371738493110529</v>
      </c>
      <c r="Q69" s="438">
        <f t="shared" si="38"/>
        <v>3.4576888080072754E-2</v>
      </c>
      <c r="R69" s="437">
        <f t="shared" si="39"/>
        <v>422</v>
      </c>
      <c r="S69" s="437">
        <f t="shared" si="40"/>
        <v>114</v>
      </c>
      <c r="T69" s="438">
        <f t="shared" si="45"/>
        <v>6.2678854675976642E-2</v>
      </c>
    </row>
    <row r="70" spans="1:20" x14ac:dyDescent="0.25">
      <c r="A70" s="436" t="s">
        <v>100</v>
      </c>
      <c r="B70" s="437">
        <v>107</v>
      </c>
      <c r="C70" s="437">
        <v>124</v>
      </c>
      <c r="D70" s="437">
        <v>110</v>
      </c>
      <c r="E70" s="437">
        <v>124</v>
      </c>
      <c r="F70" s="438">
        <f t="shared" si="41"/>
        <v>0.1272727272727272</v>
      </c>
      <c r="G70" s="438">
        <f t="shared" si="36"/>
        <v>-0.11290322580645162</v>
      </c>
      <c r="H70" s="437">
        <f t="shared" si="42"/>
        <v>14</v>
      </c>
      <c r="I70" s="437">
        <f t="shared" si="43"/>
        <v>-14</v>
      </c>
      <c r="J70" s="438">
        <f t="shared" si="44"/>
        <v>1.8960244648318043E-2</v>
      </c>
      <c r="K70" s="454"/>
      <c r="L70" s="437">
        <v>1153</v>
      </c>
      <c r="M70" s="437">
        <v>1177</v>
      </c>
      <c r="N70" s="437">
        <v>1208</v>
      </c>
      <c r="O70" s="437">
        <v>1290</v>
      </c>
      <c r="P70" s="438">
        <f t="shared" si="37"/>
        <v>6.7880794701986824E-2</v>
      </c>
      <c r="Q70" s="438">
        <f t="shared" si="38"/>
        <v>2.633814783347499E-2</v>
      </c>
      <c r="R70" s="437">
        <f t="shared" si="39"/>
        <v>82</v>
      </c>
      <c r="S70" s="437">
        <f t="shared" si="40"/>
        <v>31</v>
      </c>
      <c r="T70" s="438">
        <f t="shared" si="45"/>
        <v>2.1094631498045885E-2</v>
      </c>
    </row>
    <row r="71" spans="1:20" x14ac:dyDescent="0.25">
      <c r="A71" s="436" t="s">
        <v>101</v>
      </c>
      <c r="B71" s="437">
        <v>92</v>
      </c>
      <c r="C71" s="437">
        <v>98</v>
      </c>
      <c r="D71" s="437">
        <v>103</v>
      </c>
      <c r="E71" s="437">
        <v>91</v>
      </c>
      <c r="F71" s="438">
        <f t="shared" si="41"/>
        <v>-0.11650485436893199</v>
      </c>
      <c r="G71" s="438">
        <f t="shared" si="36"/>
        <v>5.1020408163265252E-2</v>
      </c>
      <c r="H71" s="437">
        <f>IFERROR(E71-D71,"-")</f>
        <v>-12</v>
      </c>
      <c r="I71" s="437">
        <f t="shared" si="43"/>
        <v>5</v>
      </c>
      <c r="J71" s="438">
        <f>IFERROR(E71/$E$63,"-")</f>
        <v>1.3914373088685015E-2</v>
      </c>
      <c r="K71" s="454"/>
      <c r="L71" s="437">
        <v>916</v>
      </c>
      <c r="M71" s="437">
        <v>926</v>
      </c>
      <c r="N71" s="437">
        <v>952</v>
      </c>
      <c r="O71" s="437">
        <v>907</v>
      </c>
      <c r="P71" s="438">
        <f t="shared" si="37"/>
        <v>-4.7268907563025264E-2</v>
      </c>
      <c r="Q71" s="438">
        <f t="shared" si="38"/>
        <v>2.8077753779697678E-2</v>
      </c>
      <c r="R71" s="437">
        <f t="shared" si="39"/>
        <v>-45</v>
      </c>
      <c r="S71" s="437">
        <f t="shared" si="40"/>
        <v>26</v>
      </c>
      <c r="T71" s="438">
        <f t="shared" si="45"/>
        <v>1.483165175870358E-2</v>
      </c>
    </row>
    <row r="72" spans="1:20" x14ac:dyDescent="0.25">
      <c r="A72" s="436" t="s">
        <v>28</v>
      </c>
      <c r="B72" s="437">
        <v>13</v>
      </c>
      <c r="C72" s="437">
        <v>14</v>
      </c>
      <c r="D72" s="437">
        <v>13</v>
      </c>
      <c r="E72" s="437">
        <v>13</v>
      </c>
      <c r="F72" s="438">
        <f t="shared" si="41"/>
        <v>0</v>
      </c>
      <c r="G72" s="438">
        <f t="shared" si="36"/>
        <v>-7.1428571428571397E-2</v>
      </c>
      <c r="H72" s="437">
        <f t="shared" si="42"/>
        <v>0</v>
      </c>
      <c r="I72" s="437">
        <f t="shared" si="43"/>
        <v>-1</v>
      </c>
      <c r="J72" s="438">
        <f t="shared" ref="J72:J96" si="46">IFERROR(E72/$E$63,"-")</f>
        <v>1.9877675840978591E-3</v>
      </c>
      <c r="K72" s="454"/>
      <c r="L72" s="437">
        <v>127</v>
      </c>
      <c r="M72" s="437">
        <v>137</v>
      </c>
      <c r="N72" s="437">
        <v>148</v>
      </c>
      <c r="O72" s="437">
        <v>142</v>
      </c>
      <c r="P72" s="438">
        <f t="shared" si="37"/>
        <v>-4.0540540540540571E-2</v>
      </c>
      <c r="Q72" s="438">
        <f t="shared" si="38"/>
        <v>8.0291970802919721E-2</v>
      </c>
      <c r="R72" s="437">
        <f t="shared" si="39"/>
        <v>-6</v>
      </c>
      <c r="S72" s="437">
        <f t="shared" si="40"/>
        <v>11</v>
      </c>
      <c r="T72" s="438">
        <f t="shared" si="45"/>
        <v>2.3220447075368339E-3</v>
      </c>
    </row>
    <row r="73" spans="1:20" x14ac:dyDescent="0.25">
      <c r="A73" s="436" t="s">
        <v>102</v>
      </c>
      <c r="B73" s="437">
        <f t="shared" ref="B73:E73" si="47">B74+B75+B76+B77</f>
        <v>13</v>
      </c>
      <c r="C73" s="437">
        <f t="shared" si="47"/>
        <v>30</v>
      </c>
      <c r="D73" s="437">
        <f t="shared" si="47"/>
        <v>26</v>
      </c>
      <c r="E73" s="437">
        <f t="shared" si="47"/>
        <v>21</v>
      </c>
      <c r="F73" s="438">
        <f>IFERROR(E73/D73-1,"-")</f>
        <v>-0.19230769230769229</v>
      </c>
      <c r="G73" s="438">
        <f t="shared" si="36"/>
        <v>-0.1333333333333333</v>
      </c>
      <c r="H73" s="437">
        <f t="shared" si="42"/>
        <v>-5</v>
      </c>
      <c r="I73" s="437">
        <f t="shared" si="43"/>
        <v>-4</v>
      </c>
      <c r="J73" s="438">
        <f t="shared" ref="J73" si="48">IFERROR(E73/$E$7,"-")</f>
        <v>2.5958742904610274E-5</v>
      </c>
      <c r="K73" s="454"/>
      <c r="L73" s="437">
        <f t="shared" ref="L73:O73" si="49">L74+L75+L76+L77</f>
        <v>811</v>
      </c>
      <c r="M73" s="437">
        <f t="shared" si="49"/>
        <v>1093</v>
      </c>
      <c r="N73" s="437">
        <f t="shared" si="49"/>
        <v>1065</v>
      </c>
      <c r="O73" s="437">
        <f t="shared" si="49"/>
        <v>959</v>
      </c>
      <c r="P73" s="438">
        <f t="shared" si="37"/>
        <v>-9.9530516431924898E-2</v>
      </c>
      <c r="Q73" s="438">
        <f t="shared" si="38"/>
        <v>-2.5617566331198494E-2</v>
      </c>
      <c r="R73" s="437">
        <f t="shared" si="39"/>
        <v>-106</v>
      </c>
      <c r="S73" s="437">
        <f t="shared" si="40"/>
        <v>-28</v>
      </c>
      <c r="T73" s="438">
        <f t="shared" ref="T73" si="50">O73/$O$13</f>
        <v>1.2418216526561385E-4</v>
      </c>
    </row>
    <row r="74" spans="1:20" x14ac:dyDescent="0.25">
      <c r="A74" s="436" t="s">
        <v>27</v>
      </c>
      <c r="B74" s="437">
        <v>0</v>
      </c>
      <c r="C74" s="437">
        <v>1</v>
      </c>
      <c r="D74" s="437">
        <v>1</v>
      </c>
      <c r="E74" s="437">
        <v>1</v>
      </c>
      <c r="F74" s="438">
        <f t="shared" si="41"/>
        <v>0</v>
      </c>
      <c r="G74" s="438">
        <f t="shared" si="36"/>
        <v>0</v>
      </c>
      <c r="H74" s="437">
        <f t="shared" si="42"/>
        <v>0</v>
      </c>
      <c r="I74" s="437">
        <f t="shared" si="43"/>
        <v>0</v>
      </c>
      <c r="J74" s="438">
        <f t="shared" si="46"/>
        <v>1.529051987767584E-4</v>
      </c>
      <c r="K74" s="454"/>
      <c r="L74" s="437">
        <v>191</v>
      </c>
      <c r="M74" s="437">
        <v>249</v>
      </c>
      <c r="N74" s="437">
        <v>262</v>
      </c>
      <c r="O74" s="437">
        <v>229</v>
      </c>
      <c r="P74" s="438">
        <f t="shared" si="37"/>
        <v>-0.12595419847328249</v>
      </c>
      <c r="Q74" s="438">
        <f t="shared" si="38"/>
        <v>5.2208835341365445E-2</v>
      </c>
      <c r="R74" s="437">
        <f t="shared" si="39"/>
        <v>-33</v>
      </c>
      <c r="S74" s="437">
        <f t="shared" si="40"/>
        <v>13</v>
      </c>
      <c r="T74" s="438">
        <f t="shared" si="45"/>
        <v>3.7447059015910914E-3</v>
      </c>
    </row>
    <row r="75" spans="1:20" x14ac:dyDescent="0.25">
      <c r="A75" s="436" t="s">
        <v>37</v>
      </c>
      <c r="B75" s="437">
        <v>0</v>
      </c>
      <c r="C75" s="437">
        <v>4</v>
      </c>
      <c r="D75" s="437">
        <v>1</v>
      </c>
      <c r="E75" s="437">
        <v>0</v>
      </c>
      <c r="F75" s="438">
        <f t="shared" si="41"/>
        <v>-1</v>
      </c>
      <c r="G75" s="438">
        <f t="shared" si="36"/>
        <v>-0.75</v>
      </c>
      <c r="H75" s="437">
        <f t="shared" si="42"/>
        <v>-1</v>
      </c>
      <c r="I75" s="437">
        <f t="shared" si="43"/>
        <v>-3</v>
      </c>
      <c r="J75" s="438">
        <f t="shared" si="46"/>
        <v>0</v>
      </c>
      <c r="K75" s="454"/>
      <c r="L75" s="437">
        <v>154</v>
      </c>
      <c r="M75" s="437">
        <v>232</v>
      </c>
      <c r="N75" s="437">
        <v>224</v>
      </c>
      <c r="O75" s="437">
        <v>179</v>
      </c>
      <c r="P75" s="438">
        <f t="shared" si="37"/>
        <v>-0.2008928571428571</v>
      </c>
      <c r="Q75" s="438">
        <f t="shared" si="38"/>
        <v>-3.4482758620689613E-2</v>
      </c>
      <c r="R75" s="437">
        <f t="shared" si="39"/>
        <v>-45</v>
      </c>
      <c r="S75" s="437">
        <f t="shared" si="40"/>
        <v>-8</v>
      </c>
      <c r="T75" s="438">
        <f t="shared" si="45"/>
        <v>2.9270845256978398E-3</v>
      </c>
    </row>
    <row r="76" spans="1:20" x14ac:dyDescent="0.25">
      <c r="A76" s="436" t="s">
        <v>25</v>
      </c>
      <c r="B76" s="437">
        <v>12</v>
      </c>
      <c r="C76" s="437">
        <v>14</v>
      </c>
      <c r="D76" s="437">
        <v>12</v>
      </c>
      <c r="E76" s="437">
        <v>14</v>
      </c>
      <c r="F76" s="438">
        <f t="shared" si="41"/>
        <v>0.16666666666666674</v>
      </c>
      <c r="G76" s="438">
        <f t="shared" si="36"/>
        <v>-0.1428571428571429</v>
      </c>
      <c r="H76" s="437">
        <f t="shared" si="42"/>
        <v>2</v>
      </c>
      <c r="I76" s="437">
        <f t="shared" si="43"/>
        <v>-2</v>
      </c>
      <c r="J76" s="438">
        <f t="shared" si="46"/>
        <v>2.1406727828746177E-3</v>
      </c>
      <c r="K76" s="454"/>
      <c r="L76" s="437">
        <v>329</v>
      </c>
      <c r="M76" s="437">
        <v>382</v>
      </c>
      <c r="N76" s="437">
        <v>323</v>
      </c>
      <c r="O76" s="437">
        <v>325</v>
      </c>
      <c r="P76" s="438">
        <f t="shared" si="37"/>
        <v>6.1919504643963563E-3</v>
      </c>
      <c r="Q76" s="438">
        <f t="shared" si="38"/>
        <v>-0.15445026178010468</v>
      </c>
      <c r="R76" s="437">
        <f t="shared" si="39"/>
        <v>2</v>
      </c>
      <c r="S76" s="437">
        <f t="shared" si="40"/>
        <v>-59</v>
      </c>
      <c r="T76" s="438">
        <f t="shared" si="45"/>
        <v>5.3145389433061335E-3</v>
      </c>
    </row>
    <row r="77" spans="1:20" x14ac:dyDescent="0.25">
      <c r="A77" s="436" t="s">
        <v>36</v>
      </c>
      <c r="B77" s="437">
        <v>1</v>
      </c>
      <c r="C77" s="437">
        <v>11</v>
      </c>
      <c r="D77" s="437">
        <v>12</v>
      </c>
      <c r="E77" s="437">
        <v>6</v>
      </c>
      <c r="F77" s="438">
        <f t="shared" si="41"/>
        <v>-0.5</v>
      </c>
      <c r="G77" s="438">
        <f t="shared" si="36"/>
        <v>9.0909090909090828E-2</v>
      </c>
      <c r="H77" s="437">
        <f t="shared" si="42"/>
        <v>-6</v>
      </c>
      <c r="I77" s="437">
        <f t="shared" si="43"/>
        <v>1</v>
      </c>
      <c r="J77" s="438">
        <f t="shared" si="46"/>
        <v>9.1743119266055051E-4</v>
      </c>
      <c r="K77" s="454"/>
      <c r="L77" s="437">
        <v>137</v>
      </c>
      <c r="M77" s="437">
        <v>230</v>
      </c>
      <c r="N77" s="437">
        <v>256</v>
      </c>
      <c r="O77" s="437">
        <v>226</v>
      </c>
      <c r="P77" s="438">
        <f t="shared" si="37"/>
        <v>-0.1171875</v>
      </c>
      <c r="Q77" s="438">
        <f t="shared" si="38"/>
        <v>0.11304347826086958</v>
      </c>
      <c r="R77" s="437">
        <f t="shared" si="39"/>
        <v>-30</v>
      </c>
      <c r="S77" s="437">
        <f t="shared" si="40"/>
        <v>26</v>
      </c>
      <c r="T77" s="438">
        <f t="shared" si="45"/>
        <v>3.6956486190374959E-3</v>
      </c>
    </row>
    <row r="78" spans="1:20" x14ac:dyDescent="0.25">
      <c r="A78" s="436" t="s">
        <v>30</v>
      </c>
      <c r="B78" s="437">
        <v>95</v>
      </c>
      <c r="C78" s="437">
        <v>105</v>
      </c>
      <c r="D78" s="437">
        <v>113</v>
      </c>
      <c r="E78" s="437">
        <v>120</v>
      </c>
      <c r="F78" s="438">
        <f t="shared" si="41"/>
        <v>6.1946902654867353E-2</v>
      </c>
      <c r="G78" s="438">
        <f t="shared" si="36"/>
        <v>7.6190476190476142E-2</v>
      </c>
      <c r="H78" s="437">
        <f t="shared" si="42"/>
        <v>7</v>
      </c>
      <c r="I78" s="437">
        <f t="shared" si="43"/>
        <v>8</v>
      </c>
      <c r="J78" s="438">
        <f t="shared" si="46"/>
        <v>1.834862385321101E-2</v>
      </c>
      <c r="K78" s="454"/>
      <c r="L78" s="437">
        <v>957</v>
      </c>
      <c r="M78" s="437">
        <v>1058</v>
      </c>
      <c r="N78" s="437">
        <v>1167</v>
      </c>
      <c r="O78" s="437">
        <v>1231</v>
      </c>
      <c r="P78" s="438">
        <f t="shared" si="37"/>
        <v>5.4841473864610135E-2</v>
      </c>
      <c r="Q78" s="438">
        <f t="shared" si="38"/>
        <v>0.10302457466918713</v>
      </c>
      <c r="R78" s="437">
        <f t="shared" si="39"/>
        <v>64</v>
      </c>
      <c r="S78" s="437">
        <f t="shared" si="40"/>
        <v>109</v>
      </c>
      <c r="T78" s="438">
        <f t="shared" si="45"/>
        <v>2.012983827449185E-2</v>
      </c>
    </row>
    <row r="79" spans="1:20" x14ac:dyDescent="0.25">
      <c r="A79" s="436" t="s">
        <v>35</v>
      </c>
      <c r="B79" s="437">
        <v>139</v>
      </c>
      <c r="C79" s="437">
        <v>135</v>
      </c>
      <c r="D79" s="437">
        <v>194</v>
      </c>
      <c r="E79" s="437">
        <v>189</v>
      </c>
      <c r="F79" s="438">
        <f t="shared" si="41"/>
        <v>-2.5773195876288679E-2</v>
      </c>
      <c r="G79" s="438">
        <f t="shared" si="36"/>
        <v>0.43703703703703711</v>
      </c>
      <c r="H79" s="437">
        <f t="shared" si="42"/>
        <v>-5</v>
      </c>
      <c r="I79" s="437">
        <f t="shared" si="43"/>
        <v>59</v>
      </c>
      <c r="J79" s="438">
        <f t="shared" si="46"/>
        <v>2.8899082568807341E-2</v>
      </c>
      <c r="K79" s="454"/>
      <c r="L79" s="437">
        <v>1318</v>
      </c>
      <c r="M79" s="437">
        <v>1308</v>
      </c>
      <c r="N79" s="437">
        <v>1687</v>
      </c>
      <c r="O79" s="437">
        <v>1801</v>
      </c>
      <c r="P79" s="438">
        <f t="shared" si="37"/>
        <v>6.7575577949021914E-2</v>
      </c>
      <c r="Q79" s="438">
        <f t="shared" si="38"/>
        <v>0.2897553516819571</v>
      </c>
      <c r="R79" s="437">
        <f t="shared" si="39"/>
        <v>114</v>
      </c>
      <c r="S79" s="437">
        <f t="shared" si="40"/>
        <v>379</v>
      </c>
      <c r="T79" s="438">
        <f t="shared" si="45"/>
        <v>2.9450721959674915E-2</v>
      </c>
    </row>
    <row r="80" spans="1:20" x14ac:dyDescent="0.25">
      <c r="A80" s="436" t="s">
        <v>43</v>
      </c>
      <c r="B80" s="437">
        <v>58</v>
      </c>
      <c r="C80" s="437">
        <v>71</v>
      </c>
      <c r="D80" s="437">
        <v>92</v>
      </c>
      <c r="E80" s="437">
        <v>93</v>
      </c>
      <c r="F80" s="438">
        <f t="shared" si="41"/>
        <v>1.0869565217391353E-2</v>
      </c>
      <c r="G80" s="438">
        <f t="shared" si="36"/>
        <v>0.29577464788732399</v>
      </c>
      <c r="H80" s="437">
        <f t="shared" si="42"/>
        <v>1</v>
      </c>
      <c r="I80" s="437">
        <f t="shared" si="43"/>
        <v>21</v>
      </c>
      <c r="J80" s="438">
        <f t="shared" si="46"/>
        <v>1.4220183486238533E-2</v>
      </c>
      <c r="K80" s="454"/>
      <c r="L80" s="437">
        <v>485</v>
      </c>
      <c r="M80" s="437">
        <v>546</v>
      </c>
      <c r="N80" s="437">
        <v>814</v>
      </c>
      <c r="O80" s="437">
        <v>890</v>
      </c>
      <c r="P80" s="438">
        <f t="shared" si="37"/>
        <v>9.3366093366093361E-2</v>
      </c>
      <c r="Q80" s="438">
        <f t="shared" si="38"/>
        <v>0.49084249084249088</v>
      </c>
      <c r="R80" s="437">
        <f t="shared" si="39"/>
        <v>76</v>
      </c>
      <c r="S80" s="437">
        <f t="shared" si="40"/>
        <v>268</v>
      </c>
      <c r="T80" s="438">
        <f t="shared" si="45"/>
        <v>1.4553660490899874E-2</v>
      </c>
    </row>
    <row r="81" spans="1:20" x14ac:dyDescent="0.25">
      <c r="A81" s="436" t="s">
        <v>33</v>
      </c>
      <c r="B81" s="437">
        <v>71</v>
      </c>
      <c r="C81" s="437">
        <v>81</v>
      </c>
      <c r="D81" s="437">
        <v>105</v>
      </c>
      <c r="E81" s="437">
        <v>123</v>
      </c>
      <c r="F81" s="438">
        <f t="shared" si="41"/>
        <v>0.17142857142857149</v>
      </c>
      <c r="G81" s="438">
        <f t="shared" si="36"/>
        <v>0.29629629629629628</v>
      </c>
      <c r="H81" s="437">
        <f t="shared" si="42"/>
        <v>18</v>
      </c>
      <c r="I81" s="437">
        <f t="shared" si="43"/>
        <v>24</v>
      </c>
      <c r="J81" s="438">
        <f t="shared" si="46"/>
        <v>1.8807339449541285E-2</v>
      </c>
      <c r="K81" s="454"/>
      <c r="L81" s="437">
        <v>688</v>
      </c>
      <c r="M81" s="437">
        <v>752</v>
      </c>
      <c r="N81" s="437">
        <v>1028</v>
      </c>
      <c r="O81" s="437">
        <v>1195</v>
      </c>
      <c r="P81" s="438">
        <f t="shared" si="37"/>
        <v>0.16245136186770437</v>
      </c>
      <c r="Q81" s="438">
        <f t="shared" si="38"/>
        <v>0.36702127659574457</v>
      </c>
      <c r="R81" s="437">
        <f t="shared" si="39"/>
        <v>167</v>
      </c>
      <c r="S81" s="437">
        <f t="shared" si="40"/>
        <v>276</v>
      </c>
      <c r="T81" s="438">
        <f t="shared" si="45"/>
        <v>1.9541150883848706E-2</v>
      </c>
    </row>
    <row r="82" spans="1:20" x14ac:dyDescent="0.25">
      <c r="A82" s="436" t="s">
        <v>44</v>
      </c>
      <c r="B82" s="437">
        <v>61</v>
      </c>
      <c r="C82" s="437">
        <v>68</v>
      </c>
      <c r="D82" s="437">
        <v>60</v>
      </c>
      <c r="E82" s="437">
        <v>60</v>
      </c>
      <c r="F82" s="438">
        <f t="shared" si="41"/>
        <v>0</v>
      </c>
      <c r="G82" s="438">
        <f t="shared" si="36"/>
        <v>-0.11764705882352944</v>
      </c>
      <c r="H82" s="437">
        <f t="shared" si="42"/>
        <v>0</v>
      </c>
      <c r="I82" s="437">
        <f t="shared" si="43"/>
        <v>-8</v>
      </c>
      <c r="J82" s="438">
        <f t="shared" si="46"/>
        <v>9.1743119266055051E-3</v>
      </c>
      <c r="K82" s="454"/>
      <c r="L82" s="437">
        <v>529</v>
      </c>
      <c r="M82" s="437">
        <v>623</v>
      </c>
      <c r="N82" s="437">
        <v>574</v>
      </c>
      <c r="O82" s="437">
        <v>603</v>
      </c>
      <c r="P82" s="438">
        <f t="shared" si="37"/>
        <v>5.0522648083623611E-2</v>
      </c>
      <c r="Q82" s="438">
        <f t="shared" si="38"/>
        <v>-7.8651685393258397E-2</v>
      </c>
      <c r="R82" s="437">
        <f t="shared" si="39"/>
        <v>29</v>
      </c>
      <c r="S82" s="437">
        <f t="shared" si="40"/>
        <v>-49</v>
      </c>
      <c r="T82" s="438">
        <f t="shared" si="45"/>
        <v>9.8605137932726121E-3</v>
      </c>
    </row>
    <row r="83" spans="1:20" x14ac:dyDescent="0.25">
      <c r="A83" s="436" t="s">
        <v>23</v>
      </c>
      <c r="B83" s="437">
        <v>31</v>
      </c>
      <c r="C83" s="437">
        <v>29</v>
      </c>
      <c r="D83" s="437">
        <v>33</v>
      </c>
      <c r="E83" s="437">
        <v>31</v>
      </c>
      <c r="F83" s="438">
        <f t="shared" si="41"/>
        <v>-6.0606060606060552E-2</v>
      </c>
      <c r="G83" s="438">
        <f t="shared" si="36"/>
        <v>0.13793103448275867</v>
      </c>
      <c r="H83" s="437">
        <f t="shared" si="42"/>
        <v>-2</v>
      </c>
      <c r="I83" s="437">
        <f t="shared" si="43"/>
        <v>4</v>
      </c>
      <c r="J83" s="438">
        <f t="shared" si="46"/>
        <v>4.7400611620795107E-3</v>
      </c>
      <c r="K83" s="454"/>
      <c r="L83" s="437">
        <v>292</v>
      </c>
      <c r="M83" s="437">
        <v>336</v>
      </c>
      <c r="N83" s="437">
        <v>416</v>
      </c>
      <c r="O83" s="437">
        <v>389</v>
      </c>
      <c r="P83" s="438">
        <f t="shared" si="37"/>
        <v>-6.4903846153846145E-2</v>
      </c>
      <c r="Q83" s="438">
        <f t="shared" si="38"/>
        <v>0.23809523809523814</v>
      </c>
      <c r="R83" s="437">
        <f t="shared" si="39"/>
        <v>-27</v>
      </c>
      <c r="S83" s="437">
        <f t="shared" si="40"/>
        <v>80</v>
      </c>
      <c r="T83" s="438">
        <f t="shared" si="45"/>
        <v>6.3610943044494954E-3</v>
      </c>
    </row>
    <row r="84" spans="1:20" x14ac:dyDescent="0.25">
      <c r="A84" s="436" t="s">
        <v>40</v>
      </c>
      <c r="B84" s="437">
        <v>54</v>
      </c>
      <c r="C84" s="437">
        <v>48</v>
      </c>
      <c r="D84" s="437">
        <v>41</v>
      </c>
      <c r="E84" s="437">
        <v>53</v>
      </c>
      <c r="F84" s="438">
        <f t="shared" si="41"/>
        <v>0.29268292682926833</v>
      </c>
      <c r="G84" s="438">
        <f t="shared" si="36"/>
        <v>-0.14583333333333337</v>
      </c>
      <c r="H84" s="437">
        <f t="shared" si="42"/>
        <v>12</v>
      </c>
      <c r="I84" s="437">
        <f t="shared" si="43"/>
        <v>-7</v>
      </c>
      <c r="J84" s="438">
        <f t="shared" si="46"/>
        <v>8.1039755351681956E-3</v>
      </c>
      <c r="K84" s="454"/>
      <c r="L84" s="437">
        <v>468</v>
      </c>
      <c r="M84" s="437">
        <v>491</v>
      </c>
      <c r="N84" s="437">
        <v>349</v>
      </c>
      <c r="O84" s="437">
        <v>384</v>
      </c>
      <c r="P84" s="438">
        <f t="shared" si="37"/>
        <v>0.10028653295128942</v>
      </c>
      <c r="Q84" s="438">
        <f t="shared" si="38"/>
        <v>-0.28920570264765788</v>
      </c>
      <c r="R84" s="437">
        <f t="shared" si="39"/>
        <v>35</v>
      </c>
      <c r="S84" s="437">
        <f t="shared" si="40"/>
        <v>-142</v>
      </c>
      <c r="T84" s="438">
        <f t="shared" si="45"/>
        <v>6.2793321668601701E-3</v>
      </c>
    </row>
    <row r="85" spans="1:20" x14ac:dyDescent="0.25">
      <c r="A85" s="436" t="s">
        <v>103</v>
      </c>
      <c r="B85" s="437">
        <v>0</v>
      </c>
      <c r="C85" s="437">
        <v>0</v>
      </c>
      <c r="D85" s="437">
        <v>0</v>
      </c>
      <c r="E85" s="437">
        <v>0</v>
      </c>
      <c r="F85" s="438" t="str">
        <f t="shared" si="41"/>
        <v>-</v>
      </c>
      <c r="G85" s="438" t="str">
        <f t="shared" si="36"/>
        <v>-</v>
      </c>
      <c r="H85" s="437">
        <f t="shared" si="42"/>
        <v>0</v>
      </c>
      <c r="I85" s="437">
        <f t="shared" si="43"/>
        <v>0</v>
      </c>
      <c r="J85" s="438">
        <f t="shared" si="46"/>
        <v>0</v>
      </c>
      <c r="K85" s="454"/>
      <c r="L85" s="437">
        <v>9</v>
      </c>
      <c r="M85" s="437">
        <v>0</v>
      </c>
      <c r="N85" s="437">
        <v>0</v>
      </c>
      <c r="O85" s="437">
        <v>0</v>
      </c>
      <c r="P85" s="438" t="str">
        <f t="shared" si="37"/>
        <v>-</v>
      </c>
      <c r="Q85" s="438" t="str">
        <f t="shared" si="38"/>
        <v>-</v>
      </c>
      <c r="R85" s="437">
        <f t="shared" si="39"/>
        <v>0</v>
      </c>
      <c r="S85" s="437">
        <f t="shared" si="40"/>
        <v>0</v>
      </c>
      <c r="T85" s="438">
        <f t="shared" si="45"/>
        <v>0</v>
      </c>
    </row>
    <row r="86" spans="1:20" x14ac:dyDescent="0.25">
      <c r="A86" s="436" t="s">
        <v>41</v>
      </c>
      <c r="B86" s="437">
        <v>0</v>
      </c>
      <c r="C86" s="437">
        <v>0</v>
      </c>
      <c r="D86" s="437">
        <v>0</v>
      </c>
      <c r="E86" s="437">
        <v>0</v>
      </c>
      <c r="F86" s="438" t="str">
        <f t="shared" si="41"/>
        <v>-</v>
      </c>
      <c r="G86" s="438" t="str">
        <f t="shared" si="36"/>
        <v>-</v>
      </c>
      <c r="H86" s="437">
        <f t="shared" si="42"/>
        <v>0</v>
      </c>
      <c r="I86" s="437">
        <f t="shared" si="43"/>
        <v>0</v>
      </c>
      <c r="J86" s="438">
        <f t="shared" si="46"/>
        <v>0</v>
      </c>
      <c r="K86" s="454"/>
      <c r="L86" s="437">
        <v>44</v>
      </c>
      <c r="M86" s="437">
        <v>32</v>
      </c>
      <c r="N86" s="437">
        <v>67</v>
      </c>
      <c r="O86" s="437">
        <v>52</v>
      </c>
      <c r="P86" s="438">
        <f t="shared" si="37"/>
        <v>-0.22388059701492535</v>
      </c>
      <c r="Q86" s="438">
        <f t="shared" si="38"/>
        <v>1.09375</v>
      </c>
      <c r="R86" s="437">
        <f t="shared" si="39"/>
        <v>-15</v>
      </c>
      <c r="S86" s="437">
        <f t="shared" si="40"/>
        <v>35</v>
      </c>
      <c r="T86" s="438">
        <f t="shared" si="45"/>
        <v>8.5032623092898144E-4</v>
      </c>
    </row>
    <row r="87" spans="1:20" x14ac:dyDescent="0.25">
      <c r="A87" s="436" t="s">
        <v>104</v>
      </c>
      <c r="B87" s="437">
        <v>23</v>
      </c>
      <c r="C87" s="437">
        <v>26</v>
      </c>
      <c r="D87" s="437">
        <v>35</v>
      </c>
      <c r="E87" s="437">
        <v>22</v>
      </c>
      <c r="F87" s="438">
        <f t="shared" si="41"/>
        <v>-0.37142857142857144</v>
      </c>
      <c r="G87" s="438">
        <f t="shared" si="36"/>
        <v>0.34615384615384626</v>
      </c>
      <c r="H87" s="437">
        <f t="shared" si="42"/>
        <v>-13</v>
      </c>
      <c r="I87" s="437">
        <f t="shared" si="43"/>
        <v>9</v>
      </c>
      <c r="J87" s="438">
        <f t="shared" si="46"/>
        <v>3.3639143730886849E-3</v>
      </c>
      <c r="K87" s="454"/>
      <c r="L87" s="437">
        <v>207</v>
      </c>
      <c r="M87" s="437">
        <v>188</v>
      </c>
      <c r="N87" s="437">
        <v>260</v>
      </c>
      <c r="O87" s="437">
        <v>230</v>
      </c>
      <c r="P87" s="438">
        <f t="shared" si="37"/>
        <v>-0.11538461538461542</v>
      </c>
      <c r="Q87" s="438">
        <f t="shared" si="38"/>
        <v>0.38297872340425543</v>
      </c>
      <c r="R87" s="437">
        <f t="shared" si="39"/>
        <v>-30</v>
      </c>
      <c r="S87" s="437">
        <f t="shared" si="40"/>
        <v>72</v>
      </c>
      <c r="T87" s="438">
        <f t="shared" si="45"/>
        <v>3.7610583291089561E-3</v>
      </c>
    </row>
    <row r="88" spans="1:20" x14ac:dyDescent="0.25">
      <c r="A88" s="436" t="s">
        <v>105</v>
      </c>
      <c r="B88" s="437" t="e">
        <v>#REF!</v>
      </c>
      <c r="C88" s="437" t="e">
        <v>#REF!</v>
      </c>
      <c r="D88" s="437" t="e">
        <v>#REF!</v>
      </c>
      <c r="E88" s="437" t="e">
        <v>#REF!</v>
      </c>
      <c r="F88" s="438" t="str">
        <f t="shared" si="41"/>
        <v>-</v>
      </c>
      <c r="G88" s="438" t="str">
        <f t="shared" si="36"/>
        <v>-</v>
      </c>
      <c r="H88" s="437" t="str">
        <f t="shared" si="42"/>
        <v>-</v>
      </c>
      <c r="I88" s="437" t="str">
        <f t="shared" si="43"/>
        <v>-</v>
      </c>
      <c r="J88" s="438" t="str">
        <f t="shared" si="46"/>
        <v>-</v>
      </c>
      <c r="K88" s="454"/>
      <c r="L88" s="437">
        <v>38</v>
      </c>
      <c r="M88" s="437">
        <v>26</v>
      </c>
      <c r="N88" s="437">
        <v>53</v>
      </c>
      <c r="O88" s="437">
        <v>43</v>
      </c>
      <c r="P88" s="438">
        <f t="shared" si="37"/>
        <v>-0.18867924528301883</v>
      </c>
      <c r="Q88" s="438">
        <f t="shared" si="38"/>
        <v>1.0384615384615383</v>
      </c>
      <c r="R88" s="437">
        <f t="shared" si="39"/>
        <v>-10</v>
      </c>
      <c r="S88" s="437">
        <f t="shared" si="40"/>
        <v>27</v>
      </c>
      <c r="T88" s="438">
        <f t="shared" si="45"/>
        <v>7.0315438326819615E-4</v>
      </c>
    </row>
    <row r="89" spans="1:20" x14ac:dyDescent="0.25">
      <c r="A89" s="436" t="s">
        <v>106</v>
      </c>
      <c r="B89" s="437">
        <v>9</v>
      </c>
      <c r="C89" s="437">
        <v>10</v>
      </c>
      <c r="D89" s="437">
        <v>31</v>
      </c>
      <c r="E89" s="437">
        <v>30</v>
      </c>
      <c r="F89" s="438">
        <f t="shared" si="41"/>
        <v>-3.2258064516129004E-2</v>
      </c>
      <c r="G89" s="438">
        <f t="shared" si="36"/>
        <v>2.1</v>
      </c>
      <c r="H89" s="437">
        <f t="shared" si="42"/>
        <v>-1</v>
      </c>
      <c r="I89" s="437">
        <f t="shared" si="43"/>
        <v>21</v>
      </c>
      <c r="J89" s="438">
        <f t="shared" si="46"/>
        <v>4.5871559633027525E-3</v>
      </c>
      <c r="K89" s="454"/>
      <c r="L89" s="437">
        <v>78</v>
      </c>
      <c r="M89" s="437">
        <v>98</v>
      </c>
      <c r="N89" s="437">
        <v>284</v>
      </c>
      <c r="O89" s="437">
        <v>286</v>
      </c>
      <c r="P89" s="438">
        <f t="shared" si="37"/>
        <v>7.0422535211267512E-3</v>
      </c>
      <c r="Q89" s="438">
        <f t="shared" si="38"/>
        <v>1.8979591836734695</v>
      </c>
      <c r="R89" s="437">
        <f t="shared" si="39"/>
        <v>2</v>
      </c>
      <c r="S89" s="437">
        <f t="shared" si="40"/>
        <v>186</v>
      </c>
      <c r="T89" s="438">
        <f t="shared" si="45"/>
        <v>4.6767942701093981E-3</v>
      </c>
    </row>
    <row r="90" spans="1:20" x14ac:dyDescent="0.25">
      <c r="A90" s="436" t="s">
        <v>34</v>
      </c>
      <c r="B90" s="437">
        <v>37</v>
      </c>
      <c r="C90" s="437">
        <v>32</v>
      </c>
      <c r="D90" s="437">
        <v>29</v>
      </c>
      <c r="E90" s="437">
        <v>29</v>
      </c>
      <c r="F90" s="438">
        <f t="shared" si="41"/>
        <v>0</v>
      </c>
      <c r="G90" s="438">
        <f t="shared" si="36"/>
        <v>-9.375E-2</v>
      </c>
      <c r="H90" s="437">
        <f t="shared" si="42"/>
        <v>0</v>
      </c>
      <c r="I90" s="437">
        <f t="shared" si="43"/>
        <v>-3</v>
      </c>
      <c r="J90" s="438">
        <f t="shared" si="46"/>
        <v>4.4342507645259936E-3</v>
      </c>
      <c r="K90" s="454"/>
      <c r="L90" s="437">
        <v>327</v>
      </c>
      <c r="M90" s="437">
        <v>372</v>
      </c>
      <c r="N90" s="437">
        <v>356</v>
      </c>
      <c r="O90" s="437">
        <v>371</v>
      </c>
      <c r="P90" s="438">
        <f t="shared" si="37"/>
        <v>4.2134831460674205E-2</v>
      </c>
      <c r="Q90" s="438">
        <f t="shared" si="38"/>
        <v>-4.3010752688172005E-2</v>
      </c>
      <c r="R90" s="437">
        <f t="shared" si="39"/>
        <v>15</v>
      </c>
      <c r="S90" s="437">
        <f t="shared" si="40"/>
        <v>-16</v>
      </c>
      <c r="T90" s="438">
        <f t="shared" si="45"/>
        <v>6.0667506091279253E-3</v>
      </c>
    </row>
    <row r="91" spans="1:20" x14ac:dyDescent="0.25">
      <c r="A91" s="436" t="s">
        <v>107</v>
      </c>
      <c r="B91" s="437">
        <v>13</v>
      </c>
      <c r="C91" s="437">
        <v>13</v>
      </c>
      <c r="D91" s="437">
        <v>12</v>
      </c>
      <c r="E91" s="437">
        <v>0</v>
      </c>
      <c r="F91" s="438">
        <f t="shared" si="41"/>
        <v>-1</v>
      </c>
      <c r="G91" s="438">
        <f t="shared" si="36"/>
        <v>-7.6923076923076872E-2</v>
      </c>
      <c r="H91" s="437">
        <f t="shared" si="42"/>
        <v>-12</v>
      </c>
      <c r="I91" s="437">
        <f t="shared" si="43"/>
        <v>-1</v>
      </c>
      <c r="J91" s="438">
        <f t="shared" si="46"/>
        <v>0</v>
      </c>
      <c r="K91" s="454"/>
      <c r="L91" s="437">
        <v>90</v>
      </c>
      <c r="M91" s="437">
        <v>118</v>
      </c>
      <c r="N91" s="437">
        <v>102</v>
      </c>
      <c r="O91" s="437">
        <v>87</v>
      </c>
      <c r="P91" s="438">
        <f t="shared" si="37"/>
        <v>-0.1470588235294118</v>
      </c>
      <c r="Q91" s="438">
        <f t="shared" si="38"/>
        <v>-0.13559322033898302</v>
      </c>
      <c r="R91" s="437">
        <f t="shared" si="39"/>
        <v>-15</v>
      </c>
      <c r="S91" s="437">
        <f t="shared" si="40"/>
        <v>-16</v>
      </c>
      <c r="T91" s="438">
        <f t="shared" si="45"/>
        <v>1.4226611940542574E-3</v>
      </c>
    </row>
    <row r="92" spans="1:20" x14ac:dyDescent="0.25">
      <c r="A92" s="436" t="s">
        <v>108</v>
      </c>
      <c r="B92" s="437">
        <v>11</v>
      </c>
      <c r="C92" s="437">
        <v>31</v>
      </c>
      <c r="D92" s="437">
        <v>35</v>
      </c>
      <c r="E92" s="437">
        <v>35</v>
      </c>
      <c r="F92" s="438">
        <f t="shared" si="41"/>
        <v>0</v>
      </c>
      <c r="G92" s="438">
        <f t="shared" si="36"/>
        <v>0.12903225806451624</v>
      </c>
      <c r="H92" s="437">
        <f t="shared" si="42"/>
        <v>0</v>
      </c>
      <c r="I92" s="437">
        <f t="shared" si="43"/>
        <v>4</v>
      </c>
      <c r="J92" s="438">
        <f t="shared" si="46"/>
        <v>5.3516819571865441E-3</v>
      </c>
      <c r="K92" s="454"/>
      <c r="L92" s="437">
        <v>62</v>
      </c>
      <c r="M92" s="437">
        <v>198</v>
      </c>
      <c r="N92" s="437">
        <v>200</v>
      </c>
      <c r="O92" s="437">
        <v>306</v>
      </c>
      <c r="P92" s="438">
        <f t="shared" si="37"/>
        <v>0.53</v>
      </c>
      <c r="Q92" s="438">
        <f t="shared" si="38"/>
        <v>1.0101010101010166E-2</v>
      </c>
      <c r="R92" s="437">
        <f t="shared" si="39"/>
        <v>106</v>
      </c>
      <c r="S92" s="437">
        <f t="shared" si="40"/>
        <v>2</v>
      </c>
      <c r="T92" s="438">
        <f t="shared" si="45"/>
        <v>5.0038428204666986E-3</v>
      </c>
    </row>
    <row r="93" spans="1:20" x14ac:dyDescent="0.25">
      <c r="A93" s="436" t="s">
        <v>42</v>
      </c>
      <c r="B93" s="437">
        <v>11</v>
      </c>
      <c r="C93" s="437">
        <v>17</v>
      </c>
      <c r="D93" s="437">
        <v>24</v>
      </c>
      <c r="E93" s="437">
        <v>25</v>
      </c>
      <c r="F93" s="438">
        <f t="shared" si="41"/>
        <v>4.1666666666666741E-2</v>
      </c>
      <c r="G93" s="438">
        <f t="shared" si="36"/>
        <v>0.41176470588235303</v>
      </c>
      <c r="H93" s="437">
        <f t="shared" si="42"/>
        <v>1</v>
      </c>
      <c r="I93" s="437">
        <f t="shared" si="43"/>
        <v>7</v>
      </c>
      <c r="J93" s="438">
        <f t="shared" si="46"/>
        <v>3.8226299694189602E-3</v>
      </c>
      <c r="K93" s="454"/>
      <c r="L93" s="437">
        <v>125</v>
      </c>
      <c r="M93" s="437">
        <v>118</v>
      </c>
      <c r="N93" s="437">
        <v>182</v>
      </c>
      <c r="O93" s="437">
        <v>183</v>
      </c>
      <c r="P93" s="438">
        <f t="shared" si="37"/>
        <v>5.494505494505475E-3</v>
      </c>
      <c r="Q93" s="438">
        <f t="shared" si="38"/>
        <v>0.54237288135593231</v>
      </c>
      <c r="R93" s="437">
        <f t="shared" si="39"/>
        <v>1</v>
      </c>
      <c r="S93" s="437">
        <f t="shared" si="40"/>
        <v>64</v>
      </c>
      <c r="T93" s="438">
        <f t="shared" si="45"/>
        <v>2.9924942357693E-3</v>
      </c>
    </row>
    <row r="94" spans="1:20" x14ac:dyDescent="0.25">
      <c r="A94" s="436" t="s">
        <v>109</v>
      </c>
      <c r="B94" s="437">
        <v>0</v>
      </c>
      <c r="C94" s="437">
        <v>0</v>
      </c>
      <c r="D94" s="437">
        <v>0</v>
      </c>
      <c r="E94" s="437">
        <v>0</v>
      </c>
      <c r="F94" s="438" t="str">
        <f t="shared" si="41"/>
        <v>-</v>
      </c>
      <c r="G94" s="438" t="str">
        <f t="shared" si="36"/>
        <v>-</v>
      </c>
      <c r="H94" s="437">
        <f t="shared" si="42"/>
        <v>0</v>
      </c>
      <c r="I94" s="437">
        <f t="shared" si="43"/>
        <v>0</v>
      </c>
      <c r="J94" s="438">
        <f t="shared" si="46"/>
        <v>0</v>
      </c>
      <c r="K94" s="454"/>
      <c r="L94" s="437">
        <v>4</v>
      </c>
      <c r="M94" s="437">
        <v>0</v>
      </c>
      <c r="N94" s="437">
        <v>0</v>
      </c>
      <c r="O94" s="437">
        <v>0</v>
      </c>
      <c r="P94" s="438" t="str">
        <f t="shared" si="37"/>
        <v>-</v>
      </c>
      <c r="Q94" s="438" t="str">
        <f t="shared" si="38"/>
        <v>-</v>
      </c>
      <c r="R94" s="437">
        <f t="shared" si="39"/>
        <v>0</v>
      </c>
      <c r="S94" s="437">
        <f t="shared" si="40"/>
        <v>0</v>
      </c>
      <c r="T94" s="438">
        <f t="shared" si="45"/>
        <v>0</v>
      </c>
    </row>
    <row r="95" spans="1:20" x14ac:dyDescent="0.25">
      <c r="A95" s="436" t="s">
        <v>26</v>
      </c>
      <c r="B95" s="437">
        <v>16</v>
      </c>
      <c r="C95" s="437">
        <v>14</v>
      </c>
      <c r="D95" s="437">
        <v>16</v>
      </c>
      <c r="E95" s="437">
        <v>1</v>
      </c>
      <c r="F95" s="438">
        <f t="shared" si="41"/>
        <v>-0.9375</v>
      </c>
      <c r="G95" s="438">
        <f t="shared" si="36"/>
        <v>0.14285714285714279</v>
      </c>
      <c r="H95" s="437">
        <f t="shared" si="42"/>
        <v>-15</v>
      </c>
      <c r="I95" s="437">
        <f t="shared" si="43"/>
        <v>2</v>
      </c>
      <c r="J95" s="438">
        <f t="shared" si="46"/>
        <v>1.529051987767584E-4</v>
      </c>
      <c r="K95" s="454"/>
      <c r="L95" s="437">
        <v>56</v>
      </c>
      <c r="M95" s="437">
        <v>57</v>
      </c>
      <c r="N95" s="437">
        <v>58</v>
      </c>
      <c r="O95" s="437">
        <v>66</v>
      </c>
      <c r="P95" s="438">
        <f t="shared" si="37"/>
        <v>0.13793103448275867</v>
      </c>
      <c r="Q95" s="438">
        <f t="shared" si="38"/>
        <v>1.7543859649122862E-2</v>
      </c>
      <c r="R95" s="437">
        <f t="shared" si="39"/>
        <v>8</v>
      </c>
      <c r="S95" s="437">
        <f t="shared" si="40"/>
        <v>1</v>
      </c>
      <c r="T95" s="438">
        <f t="shared" si="45"/>
        <v>1.0792602161790918E-3</v>
      </c>
    </row>
    <row r="96" spans="1:20" x14ac:dyDescent="0.25">
      <c r="A96" s="436" t="s">
        <v>110</v>
      </c>
      <c r="B96" s="437">
        <v>0</v>
      </c>
      <c r="C96" s="437">
        <v>4</v>
      </c>
      <c r="D96" s="437">
        <v>5</v>
      </c>
      <c r="E96" s="437">
        <v>4</v>
      </c>
      <c r="F96" s="438">
        <f t="shared" si="41"/>
        <v>-0.19999999999999996</v>
      </c>
      <c r="G96" s="438">
        <f t="shared" si="36"/>
        <v>0.25</v>
      </c>
      <c r="H96" s="437">
        <f t="shared" si="42"/>
        <v>-1</v>
      </c>
      <c r="I96" s="437">
        <f t="shared" si="43"/>
        <v>1</v>
      </c>
      <c r="J96" s="438">
        <f t="shared" si="46"/>
        <v>6.116207951070336E-4</v>
      </c>
      <c r="K96" s="454"/>
      <c r="L96" s="437">
        <v>0</v>
      </c>
      <c r="M96" s="437">
        <v>38</v>
      </c>
      <c r="N96" s="437">
        <v>39</v>
      </c>
      <c r="O96" s="437">
        <v>38</v>
      </c>
      <c r="P96" s="438">
        <f t="shared" si="37"/>
        <v>-2.5641025641025661E-2</v>
      </c>
      <c r="Q96" s="438">
        <f t="shared" si="38"/>
        <v>2.6315789473684292E-2</v>
      </c>
      <c r="R96" s="437">
        <f t="shared" si="39"/>
        <v>-1</v>
      </c>
      <c r="S96" s="437">
        <f t="shared" si="40"/>
        <v>1</v>
      </c>
      <c r="T96" s="438">
        <f t="shared" si="45"/>
        <v>6.2139224567887104E-4</v>
      </c>
    </row>
    <row r="97" spans="1:20" x14ac:dyDescent="0.25">
      <c r="A97" s="436" t="s">
        <v>111</v>
      </c>
      <c r="B97" s="437" t="str">
        <f>IFERROR(B67-SUM(B68:B72)-SUM(B74:B96),"-")</f>
        <v>-</v>
      </c>
      <c r="C97" s="437" t="str">
        <f>IFERROR(C67-SUM(C68:C72)-SUM(C74:C96),"-")</f>
        <v>-</v>
      </c>
      <c r="D97" s="437" t="str">
        <f>IFERROR(D67-SUM(D68:D72)-SUM(D74:D96),"-")</f>
        <v>-</v>
      </c>
      <c r="E97" s="437" t="str">
        <f>IFERROR(E67-SUM(E68:E72)-SUM(E74:E96),"-")</f>
        <v>-</v>
      </c>
      <c r="F97" s="438" t="str">
        <f t="shared" si="41"/>
        <v>-</v>
      </c>
      <c r="G97" s="438" t="str">
        <f t="shared" si="36"/>
        <v>-</v>
      </c>
      <c r="H97" s="437" t="str">
        <f t="shared" si="42"/>
        <v>-</v>
      </c>
      <c r="I97" s="437" t="str">
        <f t="shared" si="43"/>
        <v>-</v>
      </c>
      <c r="J97" s="438" t="str">
        <f t="shared" ref="J97" si="51">IFERROR(E97/$E$7,"-")</f>
        <v>-</v>
      </c>
      <c r="K97" s="454"/>
      <c r="L97" s="437">
        <f>IFERROR(L67-SUM(L68:L72)-SUM(L74:L96),"-")</f>
        <v>27</v>
      </c>
      <c r="M97" s="437">
        <f>IFERROR(M67-SUM(M68:M72)-SUM(M74:M96),"-")</f>
        <v>50</v>
      </c>
      <c r="N97" s="437">
        <f>IFERROR(N67-SUM(N68:N72)-SUM(N74:N96),"-")</f>
        <v>62</v>
      </c>
      <c r="O97" s="437">
        <f>IFERROR(O67-SUM(O68:O72)-SUM(O74:O96),"-")</f>
        <v>58</v>
      </c>
      <c r="P97" s="438">
        <f t="shared" si="37"/>
        <v>-6.4516129032258118E-2</v>
      </c>
      <c r="Q97" s="438">
        <f t="shared" si="38"/>
        <v>0.24</v>
      </c>
      <c r="R97" s="437">
        <f t="shared" si="39"/>
        <v>-4</v>
      </c>
      <c r="S97" s="437">
        <f t="shared" si="40"/>
        <v>12</v>
      </c>
      <c r="T97" s="438">
        <f t="shared" ref="T97" si="52">O97/$O$13</f>
        <v>7.5104959180454689E-6</v>
      </c>
    </row>
    <row r="98" spans="1:20" ht="21" x14ac:dyDescent="0.35">
      <c r="A98" s="376" t="s">
        <v>117</v>
      </c>
      <c r="B98" s="376"/>
      <c r="C98" s="376"/>
      <c r="D98" s="376"/>
      <c r="E98" s="376"/>
      <c r="F98" s="376"/>
      <c r="G98" s="376"/>
      <c r="H98" s="376"/>
      <c r="I98" s="376"/>
      <c r="J98" s="376"/>
      <c r="K98" s="376"/>
      <c r="L98" s="376"/>
      <c r="M98" s="376"/>
      <c r="N98" s="376"/>
      <c r="O98" s="376"/>
      <c r="P98" s="376"/>
      <c r="Q98" s="376"/>
      <c r="R98" s="376"/>
      <c r="S98" s="376"/>
      <c r="T98" s="376"/>
    </row>
    <row r="99" spans="1:20" x14ac:dyDescent="0.25">
      <c r="A99" s="72"/>
      <c r="B99" s="11" t="s">
        <v>119</v>
      </c>
      <c r="C99" s="12"/>
      <c r="D99" s="12"/>
      <c r="E99" s="12"/>
      <c r="F99" s="12"/>
      <c r="G99" s="12"/>
      <c r="H99" s="12"/>
      <c r="I99" s="12"/>
      <c r="J99" s="13"/>
      <c r="K99" s="453"/>
      <c r="L99" s="11" t="str">
        <f>CONCATENATE("acumulado ",B99)</f>
        <v>acumulado septiembre</v>
      </c>
      <c r="M99" s="12"/>
      <c r="N99" s="12"/>
      <c r="O99" s="12"/>
      <c r="P99" s="12"/>
      <c r="Q99" s="12"/>
      <c r="R99" s="12"/>
      <c r="S99" s="12"/>
      <c r="T99" s="13"/>
    </row>
    <row r="100" spans="1:20" x14ac:dyDescent="0.25">
      <c r="A100" s="15"/>
      <c r="B100" s="16">
        <f>B$6</f>
        <v>2022</v>
      </c>
      <c r="C100" s="16">
        <f t="shared" ref="C100:E100" si="53">C$6</f>
        <v>2023</v>
      </c>
      <c r="D100" s="16">
        <f t="shared" si="53"/>
        <v>2024</v>
      </c>
      <c r="E100" s="16">
        <f t="shared" si="53"/>
        <v>2025</v>
      </c>
      <c r="F100" s="16" t="str">
        <f>CONCATENATE("var ",RIGHT(E100,2),"/",RIGHT(D100,2))</f>
        <v>var 25/24</v>
      </c>
      <c r="G100" s="16" t="str">
        <f>$G$6</f>
        <v>var 24/23</v>
      </c>
      <c r="H100" s="16" t="str">
        <f>CONCATENATE("dif ",RIGHT(E100,2),"-",RIGHT(D100,2))</f>
        <v>dif 25-24</v>
      </c>
      <c r="I100" s="16" t="str">
        <f>CONCATENATE("dif ",RIGHT(D100,2),"-",RIGHT(C100,2))</f>
        <v>dif 24-23</v>
      </c>
      <c r="J100" s="16" t="str">
        <f>CONCATENATE("cuota ",RIGHT(E100,2))</f>
        <v>cuota 25</v>
      </c>
      <c r="K100" s="454"/>
      <c r="L100" s="16">
        <f>L$6</f>
        <v>2022</v>
      </c>
      <c r="M100" s="16">
        <f>M$6</f>
        <v>2023</v>
      </c>
      <c r="N100" s="16">
        <f t="shared" ref="N100:O100" si="54">N$6</f>
        <v>2024</v>
      </c>
      <c r="O100" s="16">
        <f t="shared" si="54"/>
        <v>2025</v>
      </c>
      <c r="P100" s="16" t="str">
        <f>CONCATENATE("var ",RIGHT(O100,2),"/",RIGHT(N100,2))</f>
        <v>var 25/24</v>
      </c>
      <c r="Q100" s="16" t="str">
        <f>$Q$6</f>
        <v>var 24/23</v>
      </c>
      <c r="R100" s="16" t="str">
        <f>CONCATENATE("dif ",RIGHT(O100,2),"-",RIGHT(N100,2))</f>
        <v>dif 25-24</v>
      </c>
      <c r="S100" s="16" t="str">
        <f>$S$6</f>
        <v>dif 24-23</v>
      </c>
      <c r="T100" s="16" t="str">
        <f>CONCATENATE("cuota ",RIGHT(O100,2))</f>
        <v>cuota 25</v>
      </c>
    </row>
    <row r="101" spans="1:20" x14ac:dyDescent="0.25">
      <c r="A101" s="455" t="s">
        <v>90</v>
      </c>
      <c r="B101" s="456">
        <v>5172</v>
      </c>
      <c r="C101" s="456">
        <v>5892</v>
      </c>
      <c r="D101" s="456">
        <v>6341</v>
      </c>
      <c r="E101" s="456">
        <v>6540</v>
      </c>
      <c r="F101" s="457">
        <f>IFERROR(E101/D101-1,"-")</f>
        <v>3.1383062608421275E-2</v>
      </c>
      <c r="G101" s="457">
        <f t="shared" ref="G101:G103" si="55">IFERROR(D101/C101-1,"-")</f>
        <v>7.6205023761031887E-2</v>
      </c>
      <c r="H101" s="456">
        <f>IFERROR(E101-D101,"-")</f>
        <v>199</v>
      </c>
      <c r="I101" s="456">
        <f t="shared" ref="I101:I103" si="56">IFERROR(D101-C101,"-")</f>
        <v>449</v>
      </c>
      <c r="J101" s="457">
        <f>E101/$E$101</f>
        <v>1</v>
      </c>
      <c r="K101" s="458"/>
      <c r="L101" s="456">
        <v>48269</v>
      </c>
      <c r="M101" s="456">
        <v>53282</v>
      </c>
      <c r="N101" s="456">
        <v>58506</v>
      </c>
      <c r="O101" s="456">
        <v>61153</v>
      </c>
      <c r="P101" s="457">
        <f>IFERROR(O101/N101-1,"-")</f>
        <v>4.5243222917307646E-2</v>
      </c>
      <c r="Q101" s="457">
        <f t="shared" ref="Q101:Q103" si="57">IFERROR(N101/M101-1,"-")</f>
        <v>9.8044367703915114E-2</v>
      </c>
      <c r="R101" s="456">
        <f>IFERROR(O101-N101,"-")</f>
        <v>2647</v>
      </c>
      <c r="S101" s="456">
        <f>IFERROR(O101-L101,"-")</f>
        <v>12884</v>
      </c>
      <c r="T101" s="457">
        <f>O101/$O$101</f>
        <v>1</v>
      </c>
    </row>
    <row r="102" spans="1:20" x14ac:dyDescent="0.25">
      <c r="A102" s="436" t="s">
        <v>113</v>
      </c>
      <c r="B102" s="437">
        <v>2632</v>
      </c>
      <c r="C102" s="437">
        <v>3127</v>
      </c>
      <c r="D102" s="437">
        <v>3316</v>
      </c>
      <c r="E102" s="437">
        <v>3459</v>
      </c>
      <c r="F102" s="438">
        <f>IFERROR(E102/D102-1,"-")</f>
        <v>4.3124246079613959E-2</v>
      </c>
      <c r="G102" s="438">
        <f t="shared" si="55"/>
        <v>6.0441317556763741E-2</v>
      </c>
      <c r="H102" s="437">
        <f>IFERROR(E102-D102,"-")</f>
        <v>143</v>
      </c>
      <c r="I102" s="437">
        <f t="shared" si="56"/>
        <v>189</v>
      </c>
      <c r="J102" s="438">
        <f>E102/$E$101</f>
        <v>0.52889908256880735</v>
      </c>
      <c r="K102" s="454"/>
      <c r="L102" s="437">
        <v>24046</v>
      </c>
      <c r="M102" s="437">
        <v>26127</v>
      </c>
      <c r="N102" s="437">
        <v>28417</v>
      </c>
      <c r="O102" s="437">
        <v>29536</v>
      </c>
      <c r="P102" s="438">
        <f>IFERROR(O102/N102-1,"-")</f>
        <v>3.9377837210120781E-2</v>
      </c>
      <c r="Q102" s="438">
        <f t="shared" si="57"/>
        <v>8.764879243694268E-2</v>
      </c>
      <c r="R102" s="437">
        <f>IFERROR(O102-N102,"-")</f>
        <v>1119</v>
      </c>
      <c r="S102" s="437">
        <f t="shared" ref="S102:S103" si="58">IFERROR(N102-M102,"-")</f>
        <v>2290</v>
      </c>
      <c r="T102" s="438">
        <f>O102/$O$101</f>
        <v>0.48298529916766142</v>
      </c>
    </row>
    <row r="103" spans="1:20" x14ac:dyDescent="0.25">
      <c r="A103" s="436" t="s">
        <v>114</v>
      </c>
      <c r="B103" s="437">
        <v>2540</v>
      </c>
      <c r="C103" s="437">
        <v>2765</v>
      </c>
      <c r="D103" s="437">
        <v>3025</v>
      </c>
      <c r="E103" s="437">
        <v>3081</v>
      </c>
      <c r="F103" s="438">
        <f t="shared" ref="F103" si="59">IFERROR(E103/D103-1,"-")</f>
        <v>1.8512396694214894E-2</v>
      </c>
      <c r="G103" s="438">
        <f t="shared" si="55"/>
        <v>9.4032549728752191E-2</v>
      </c>
      <c r="H103" s="437">
        <f t="shared" ref="H103" si="60">IFERROR(E103-D103,"-")</f>
        <v>56</v>
      </c>
      <c r="I103" s="437">
        <f t="shared" si="56"/>
        <v>260</v>
      </c>
      <c r="J103" s="438">
        <f>E103/$E$101</f>
        <v>0.47110091743119265</v>
      </c>
      <c r="K103" s="454"/>
      <c r="L103" s="437">
        <v>24223</v>
      </c>
      <c r="M103" s="437">
        <v>27155</v>
      </c>
      <c r="N103" s="437">
        <v>30089</v>
      </c>
      <c r="O103" s="437">
        <v>31617</v>
      </c>
      <c r="P103" s="438">
        <f>IFERROR(O103/N103-1,"-")</f>
        <v>5.0782678055103281E-2</v>
      </c>
      <c r="Q103" s="438">
        <f t="shared" si="57"/>
        <v>0.1080464002946051</v>
      </c>
      <c r="R103" s="437">
        <f>IFERROR(O103-N103,"-")</f>
        <v>1528</v>
      </c>
      <c r="S103" s="437">
        <f t="shared" si="58"/>
        <v>2934</v>
      </c>
      <c r="T103" s="438">
        <f>O103/$O$101</f>
        <v>0.51701470083233858</v>
      </c>
    </row>
    <row r="104" spans="1:20" ht="21" x14ac:dyDescent="0.35">
      <c r="A104" s="376" t="s">
        <v>118</v>
      </c>
      <c r="B104" s="376"/>
      <c r="C104" s="376"/>
      <c r="D104" s="376"/>
      <c r="E104" s="376"/>
      <c r="F104" s="376"/>
      <c r="G104" s="376"/>
      <c r="H104" s="376"/>
      <c r="I104" s="376"/>
      <c r="J104" s="376"/>
      <c r="K104" s="376"/>
      <c r="L104" s="376"/>
      <c r="M104" s="376"/>
      <c r="N104" s="376"/>
      <c r="O104" s="376"/>
      <c r="P104" s="376"/>
      <c r="Q104" s="376"/>
      <c r="R104" s="376"/>
      <c r="S104" s="376"/>
      <c r="T104" s="376"/>
    </row>
    <row r="105" spans="1:20" ht="15" customHeight="1" x14ac:dyDescent="0.25"/>
    <row r="106" spans="1:20" ht="15" customHeight="1" x14ac:dyDescent="0.25"/>
    <row r="107" spans="1:20" ht="15" customHeight="1" x14ac:dyDescent="0.25"/>
    <row r="108" spans="1:20" ht="15" customHeight="1" x14ac:dyDescent="0.25"/>
    <row r="109" spans="1:20" ht="15" customHeight="1" x14ac:dyDescent="0.25"/>
    <row r="110" spans="1:20" ht="15" customHeight="1" x14ac:dyDescent="0.25"/>
    <row r="111" spans="1:20" ht="15" customHeight="1" x14ac:dyDescent="0.25"/>
    <row r="112" spans="1:20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spans="2:20" ht="15" customHeight="1" x14ac:dyDescent="0.25"/>
    <row r="338" spans="2:20" ht="15" customHeight="1" x14ac:dyDescent="0.25"/>
    <row r="339" spans="2:20" ht="15" customHeight="1" x14ac:dyDescent="0.25"/>
    <row r="340" spans="2:20" ht="15" customHeight="1" x14ac:dyDescent="0.25"/>
    <row r="341" spans="2:20" ht="15" customHeight="1" x14ac:dyDescent="0.25"/>
    <row r="342" spans="2:20" ht="15" customHeight="1" x14ac:dyDescent="0.25"/>
    <row r="344" spans="2:20" ht="15" customHeight="1" x14ac:dyDescent="0.25"/>
    <row r="345" spans="2:20" ht="15" customHeight="1" x14ac:dyDescent="0.25"/>
    <row r="346" spans="2:20" ht="15" hidden="1" customHeight="1" x14ac:dyDescent="0.25">
      <c r="B346" s="467"/>
      <c r="C346" s="467"/>
      <c r="D346" s="467"/>
      <c r="E346" s="467"/>
      <c r="F346" s="467"/>
      <c r="G346" s="467"/>
      <c r="H346" s="467"/>
      <c r="I346" s="467"/>
      <c r="J346" s="467"/>
      <c r="K346" s="468"/>
      <c r="L346"/>
      <c r="M346"/>
      <c r="N346"/>
      <c r="O346"/>
      <c r="P346"/>
      <c r="Q346"/>
      <c r="R346"/>
      <c r="S346"/>
      <c r="T346"/>
    </row>
    <row r="347" spans="2:20" ht="15" hidden="1" customHeight="1" x14ac:dyDescent="0.25">
      <c r="B347"/>
      <c r="D347"/>
      <c r="E347"/>
      <c r="F347"/>
      <c r="G347"/>
      <c r="H347"/>
      <c r="I347"/>
      <c r="J347"/>
      <c r="K347" s="454"/>
      <c r="M347"/>
      <c r="O347"/>
      <c r="Q347"/>
      <c r="S347"/>
      <c r="T347"/>
    </row>
    <row r="348" spans="2:20" ht="15" hidden="1" customHeight="1" x14ac:dyDescent="0.25">
      <c r="B348"/>
      <c r="D348"/>
      <c r="E348"/>
      <c r="F348"/>
      <c r="G348"/>
      <c r="H348"/>
      <c r="I348"/>
      <c r="J348"/>
      <c r="K348" s="454"/>
      <c r="M348"/>
      <c r="O348"/>
      <c r="Q348"/>
      <c r="S348"/>
      <c r="T348"/>
    </row>
    <row r="349" spans="2:20" ht="15" hidden="1" customHeight="1" x14ac:dyDescent="0.25">
      <c r="B349"/>
      <c r="D349"/>
      <c r="E349"/>
      <c r="F349"/>
      <c r="G349"/>
      <c r="H349"/>
      <c r="I349"/>
      <c r="J349"/>
      <c r="K349" s="454"/>
      <c r="M349"/>
      <c r="O349"/>
      <c r="Q349"/>
      <c r="S349"/>
      <c r="T349"/>
    </row>
    <row r="350" spans="2:20" ht="15" hidden="1" customHeight="1" x14ac:dyDescent="0.25">
      <c r="B350"/>
      <c r="D350"/>
      <c r="E350"/>
      <c r="F350"/>
      <c r="G350"/>
      <c r="H350"/>
      <c r="I350"/>
      <c r="J350"/>
      <c r="K350" s="454"/>
      <c r="M350"/>
      <c r="O350"/>
      <c r="Q350"/>
      <c r="S350"/>
      <c r="T350"/>
    </row>
    <row r="351" spans="2:20" ht="15" hidden="1" customHeight="1" x14ac:dyDescent="0.25">
      <c r="B351"/>
      <c r="D351"/>
      <c r="E351"/>
      <c r="F351"/>
      <c r="G351"/>
      <c r="H351"/>
      <c r="I351"/>
      <c r="J351"/>
      <c r="K351" s="454"/>
      <c r="M351"/>
      <c r="O351"/>
      <c r="Q351"/>
      <c r="S351"/>
      <c r="T351"/>
    </row>
    <row r="352" spans="2:20" ht="15" hidden="1" customHeight="1" x14ac:dyDescent="0.25">
      <c r="B352"/>
      <c r="D352"/>
      <c r="E352"/>
      <c r="F352"/>
      <c r="G352"/>
      <c r="H352"/>
      <c r="I352"/>
      <c r="J352"/>
      <c r="K352" s="454"/>
      <c r="M352"/>
      <c r="O352"/>
      <c r="Q352"/>
      <c r="S352"/>
      <c r="T352"/>
    </row>
    <row r="353" spans="2:20" ht="15" hidden="1" customHeight="1" x14ac:dyDescent="0.25">
      <c r="B353"/>
      <c r="D353"/>
      <c r="E353"/>
      <c r="F353"/>
      <c r="G353"/>
      <c r="H353"/>
      <c r="I353"/>
      <c r="J353"/>
      <c r="K353" s="454"/>
      <c r="M353"/>
      <c r="O353"/>
      <c r="Q353"/>
      <c r="S353"/>
      <c r="T353"/>
    </row>
    <row r="354" spans="2:20" ht="15" hidden="1" customHeight="1" x14ac:dyDescent="0.25">
      <c r="B354"/>
      <c r="D354"/>
      <c r="E354"/>
      <c r="F354"/>
      <c r="G354"/>
      <c r="H354"/>
      <c r="I354"/>
      <c r="J354"/>
      <c r="K354" s="454"/>
      <c r="M354"/>
      <c r="O354"/>
      <c r="Q354"/>
      <c r="S354"/>
      <c r="T354"/>
    </row>
    <row r="355" spans="2:20" ht="15" hidden="1" customHeight="1" x14ac:dyDescent="0.25">
      <c r="B355"/>
      <c r="D355"/>
      <c r="E355"/>
      <c r="F355"/>
      <c r="G355"/>
      <c r="H355"/>
      <c r="I355"/>
      <c r="J355"/>
      <c r="K355" s="454"/>
      <c r="M355"/>
      <c r="O355"/>
      <c r="Q355"/>
      <c r="S355"/>
      <c r="T355"/>
    </row>
    <row r="356" spans="2:20" ht="15" hidden="1" customHeight="1" x14ac:dyDescent="0.25">
      <c r="B356"/>
      <c r="D356"/>
      <c r="E356"/>
      <c r="F356"/>
      <c r="G356"/>
      <c r="H356"/>
      <c r="I356"/>
      <c r="J356"/>
      <c r="K356" s="454"/>
      <c r="M356"/>
      <c r="O356"/>
      <c r="Q356"/>
      <c r="S356"/>
      <c r="T356"/>
    </row>
    <row r="357" spans="2:20" ht="15" hidden="1" customHeight="1" x14ac:dyDescent="0.25">
      <c r="B357"/>
      <c r="D357"/>
      <c r="E357"/>
      <c r="F357"/>
      <c r="G357"/>
      <c r="H357"/>
      <c r="I357"/>
      <c r="J357"/>
      <c r="K357" s="454"/>
      <c r="M357"/>
      <c r="O357"/>
      <c r="Q357"/>
      <c r="S357"/>
      <c r="T357"/>
    </row>
    <row r="358" spans="2:20" ht="15" hidden="1" customHeight="1" x14ac:dyDescent="0.25">
      <c r="B358"/>
      <c r="D358"/>
      <c r="E358"/>
      <c r="F358"/>
      <c r="G358"/>
      <c r="H358"/>
      <c r="I358"/>
      <c r="J358"/>
      <c r="K358" s="454"/>
      <c r="M358"/>
      <c r="O358"/>
      <c r="Q358"/>
      <c r="S358"/>
      <c r="T358"/>
    </row>
    <row r="359" spans="2:20" ht="15" hidden="1" customHeight="1" x14ac:dyDescent="0.25">
      <c r="B359"/>
      <c r="E359"/>
      <c r="F359"/>
      <c r="G359"/>
      <c r="H359"/>
      <c r="I359"/>
      <c r="J359"/>
      <c r="K359" s="454"/>
      <c r="M359"/>
      <c r="O359"/>
      <c r="Q359"/>
      <c r="S359"/>
      <c r="T359"/>
    </row>
    <row r="360" spans="2:20" ht="15" customHeight="1" x14ac:dyDescent="0.25"/>
    <row r="361" spans="2:20" ht="15" hidden="1" customHeight="1" x14ac:dyDescent="0.25">
      <c r="B361" s="467"/>
      <c r="C361" s="467"/>
      <c r="D361" s="467"/>
      <c r="E361" s="467"/>
      <c r="F361" s="467"/>
      <c r="G361" s="467"/>
      <c r="H361" s="467"/>
      <c r="I361" s="467"/>
      <c r="J361" s="467"/>
      <c r="K361" s="468"/>
      <c r="L361"/>
      <c r="M361"/>
      <c r="N361"/>
      <c r="O361"/>
      <c r="P361"/>
      <c r="Q361"/>
      <c r="R361"/>
      <c r="S361"/>
      <c r="T361"/>
    </row>
    <row r="362" spans="2:20" ht="15" hidden="1" customHeight="1" x14ac:dyDescent="0.25">
      <c r="B362"/>
      <c r="D362"/>
      <c r="E362"/>
      <c r="F362"/>
      <c r="G362"/>
      <c r="H362"/>
      <c r="I362"/>
      <c r="J362"/>
      <c r="K362" s="454"/>
      <c r="M362"/>
      <c r="P362"/>
      <c r="R362"/>
      <c r="T362"/>
    </row>
    <row r="363" spans="2:20" ht="15" hidden="1" customHeight="1" x14ac:dyDescent="0.25">
      <c r="B363"/>
      <c r="D363"/>
      <c r="E363"/>
      <c r="F363"/>
      <c r="G363"/>
      <c r="H363"/>
      <c r="I363"/>
      <c r="J363"/>
      <c r="K363" s="454"/>
      <c r="M363"/>
      <c r="P363"/>
      <c r="R363"/>
      <c r="T363"/>
    </row>
    <row r="364" spans="2:20" ht="15" hidden="1" customHeight="1" x14ac:dyDescent="0.25">
      <c r="B364"/>
      <c r="D364"/>
      <c r="E364"/>
      <c r="F364"/>
      <c r="G364"/>
      <c r="H364"/>
      <c r="I364"/>
      <c r="J364"/>
      <c r="K364" s="454"/>
      <c r="M364"/>
      <c r="P364"/>
      <c r="R364"/>
      <c r="T364"/>
    </row>
    <row r="365" spans="2:20" ht="15" hidden="1" customHeight="1" x14ac:dyDescent="0.25">
      <c r="B365"/>
      <c r="D365"/>
      <c r="E365"/>
      <c r="F365"/>
      <c r="G365"/>
      <c r="H365"/>
      <c r="I365"/>
      <c r="J365"/>
      <c r="K365" s="454"/>
      <c r="M365"/>
      <c r="P365"/>
      <c r="R365"/>
      <c r="T365"/>
    </row>
    <row r="366" spans="2:20" ht="15" hidden="1" customHeight="1" x14ac:dyDescent="0.25">
      <c r="B366"/>
      <c r="D366"/>
      <c r="E366"/>
      <c r="F366"/>
      <c r="G366"/>
      <c r="H366"/>
      <c r="I366"/>
      <c r="J366"/>
      <c r="K366" s="454"/>
      <c r="M366"/>
      <c r="P366"/>
      <c r="R366"/>
      <c r="T366"/>
    </row>
    <row r="367" spans="2:20" ht="15" hidden="1" customHeight="1" x14ac:dyDescent="0.25">
      <c r="B367"/>
      <c r="D367"/>
      <c r="E367"/>
      <c r="F367"/>
      <c r="G367"/>
      <c r="H367"/>
      <c r="I367"/>
      <c r="J367"/>
      <c r="K367" s="454"/>
      <c r="M367"/>
      <c r="P367"/>
      <c r="R367"/>
      <c r="T367"/>
    </row>
    <row r="368" spans="2:20" ht="15" hidden="1" customHeight="1" x14ac:dyDescent="0.25">
      <c r="B368"/>
      <c r="D368"/>
      <c r="E368"/>
      <c r="F368"/>
      <c r="G368"/>
      <c r="H368"/>
      <c r="I368"/>
      <c r="J368"/>
      <c r="K368" s="454"/>
      <c r="M368"/>
      <c r="P368"/>
      <c r="R368"/>
      <c r="T368"/>
    </row>
    <row r="369" spans="2:20" ht="15" hidden="1" customHeight="1" x14ac:dyDescent="0.25">
      <c r="B369"/>
      <c r="D369"/>
      <c r="E369"/>
      <c r="F369"/>
      <c r="G369"/>
      <c r="H369"/>
      <c r="I369"/>
      <c r="J369"/>
      <c r="K369" s="454"/>
      <c r="M369"/>
      <c r="P369"/>
      <c r="R369"/>
      <c r="T369"/>
    </row>
    <row r="370" spans="2:20" ht="15" hidden="1" customHeight="1" x14ac:dyDescent="0.25">
      <c r="B370"/>
      <c r="D370"/>
      <c r="E370"/>
      <c r="F370"/>
      <c r="G370"/>
      <c r="H370"/>
      <c r="I370"/>
      <c r="J370"/>
      <c r="K370" s="454"/>
      <c r="M370"/>
      <c r="P370"/>
      <c r="R370"/>
      <c r="T370"/>
    </row>
    <row r="371" spans="2:20" ht="15" hidden="1" customHeight="1" x14ac:dyDescent="0.25">
      <c r="B371"/>
      <c r="D371"/>
      <c r="E371"/>
      <c r="F371"/>
      <c r="G371"/>
      <c r="H371"/>
      <c r="I371"/>
      <c r="J371"/>
      <c r="K371" s="454"/>
      <c r="M371"/>
      <c r="P371"/>
      <c r="R371"/>
      <c r="T371"/>
    </row>
    <row r="372" spans="2:20" ht="15" hidden="1" customHeight="1" x14ac:dyDescent="0.25">
      <c r="B372"/>
      <c r="D372"/>
      <c r="E372"/>
      <c r="F372"/>
      <c r="G372"/>
      <c r="H372"/>
      <c r="I372"/>
      <c r="J372"/>
      <c r="K372" s="454"/>
      <c r="M372"/>
      <c r="P372"/>
      <c r="R372"/>
      <c r="T372"/>
    </row>
    <row r="373" spans="2:20" ht="15" hidden="1" customHeight="1" x14ac:dyDescent="0.25">
      <c r="B373"/>
      <c r="D373"/>
      <c r="E373"/>
      <c r="F373"/>
      <c r="G373"/>
      <c r="H373"/>
      <c r="I373"/>
      <c r="J373"/>
      <c r="K373" s="454"/>
      <c r="M373"/>
      <c r="P373"/>
      <c r="R373"/>
      <c r="T373"/>
    </row>
    <row r="374" spans="2:20" ht="15" customHeight="1" x14ac:dyDescent="0.25"/>
    <row r="375" spans="2:20" ht="15" hidden="1" customHeight="1" x14ac:dyDescent="0.25">
      <c r="B375" s="467"/>
      <c r="C375" s="467"/>
      <c r="D375" s="467"/>
      <c r="E375" s="467"/>
      <c r="F375" s="467"/>
      <c r="G375" s="467"/>
      <c r="H375" s="467"/>
      <c r="I375" s="467"/>
      <c r="J375" s="467"/>
      <c r="K375" s="468"/>
      <c r="L375"/>
      <c r="M375"/>
      <c r="N375"/>
      <c r="O375"/>
      <c r="P375"/>
      <c r="Q375"/>
      <c r="R375"/>
      <c r="S375"/>
      <c r="T375"/>
    </row>
    <row r="376" spans="2:20" ht="15" hidden="1" customHeight="1" x14ac:dyDescent="0.25">
      <c r="B376"/>
      <c r="D376"/>
      <c r="E376"/>
      <c r="F376"/>
      <c r="G376"/>
      <c r="H376"/>
      <c r="I376"/>
      <c r="J376"/>
      <c r="K376" s="454"/>
      <c r="M376"/>
      <c r="P376"/>
      <c r="R376"/>
      <c r="T376"/>
    </row>
    <row r="377" spans="2:20" ht="15" hidden="1" customHeight="1" x14ac:dyDescent="0.25">
      <c r="B377"/>
      <c r="D377"/>
      <c r="E377"/>
      <c r="F377"/>
      <c r="G377"/>
      <c r="H377"/>
      <c r="I377"/>
      <c r="J377"/>
      <c r="K377" s="454"/>
      <c r="M377"/>
      <c r="P377"/>
      <c r="R377"/>
      <c r="T377"/>
    </row>
    <row r="378" spans="2:20" ht="15" hidden="1" customHeight="1" x14ac:dyDescent="0.25">
      <c r="B378"/>
      <c r="D378"/>
      <c r="E378"/>
      <c r="F378"/>
      <c r="G378"/>
      <c r="H378"/>
      <c r="I378"/>
      <c r="J378"/>
      <c r="K378" s="454"/>
      <c r="M378"/>
      <c r="P378"/>
      <c r="R378"/>
      <c r="T378"/>
    </row>
    <row r="379" spans="2:20" ht="15" hidden="1" customHeight="1" x14ac:dyDescent="0.25">
      <c r="B379"/>
      <c r="D379"/>
      <c r="E379"/>
      <c r="F379"/>
      <c r="G379"/>
      <c r="H379"/>
      <c r="I379"/>
      <c r="J379"/>
      <c r="K379" s="454"/>
      <c r="M379"/>
      <c r="P379"/>
      <c r="R379"/>
      <c r="T379"/>
    </row>
    <row r="380" spans="2:20" ht="15" hidden="1" customHeight="1" x14ac:dyDescent="0.25">
      <c r="B380"/>
      <c r="D380"/>
      <c r="E380"/>
      <c r="F380"/>
      <c r="G380"/>
      <c r="H380"/>
      <c r="I380"/>
      <c r="J380"/>
      <c r="K380" s="454"/>
      <c r="M380"/>
      <c r="P380"/>
      <c r="R380"/>
      <c r="T380"/>
    </row>
    <row r="381" spans="2:20" ht="15" hidden="1" customHeight="1" x14ac:dyDescent="0.25">
      <c r="B381"/>
      <c r="D381"/>
      <c r="E381"/>
      <c r="F381"/>
      <c r="G381"/>
      <c r="H381"/>
      <c r="I381"/>
      <c r="J381"/>
      <c r="K381" s="454"/>
      <c r="M381"/>
      <c r="P381"/>
      <c r="R381"/>
      <c r="T381"/>
    </row>
    <row r="382" spans="2:20" ht="15" hidden="1" customHeight="1" x14ac:dyDescent="0.25">
      <c r="B382"/>
      <c r="D382"/>
      <c r="E382"/>
      <c r="F382"/>
      <c r="G382"/>
      <c r="H382"/>
      <c r="I382"/>
      <c r="J382"/>
      <c r="K382" s="454"/>
      <c r="M382"/>
      <c r="P382"/>
      <c r="R382"/>
      <c r="T382"/>
    </row>
    <row r="383" spans="2:20" ht="15" hidden="1" customHeight="1" x14ac:dyDescent="0.25">
      <c r="B383"/>
      <c r="D383"/>
      <c r="E383"/>
      <c r="F383"/>
      <c r="G383"/>
      <c r="H383"/>
      <c r="I383"/>
      <c r="J383"/>
      <c r="K383" s="454"/>
      <c r="M383"/>
      <c r="P383"/>
      <c r="R383"/>
      <c r="T383"/>
    </row>
    <row r="384" spans="2:20" ht="15" hidden="1" customHeight="1" x14ac:dyDescent="0.25">
      <c r="B384"/>
      <c r="D384"/>
      <c r="E384"/>
      <c r="F384"/>
      <c r="G384"/>
      <c r="H384"/>
      <c r="I384"/>
      <c r="J384"/>
      <c r="K384" s="454"/>
      <c r="M384"/>
      <c r="P384"/>
      <c r="R384"/>
      <c r="T384"/>
    </row>
    <row r="385" spans="2:20" ht="15" hidden="1" customHeight="1" x14ac:dyDescent="0.25">
      <c r="B385"/>
      <c r="D385"/>
      <c r="E385"/>
      <c r="F385"/>
      <c r="G385"/>
      <c r="H385"/>
      <c r="I385"/>
      <c r="J385"/>
      <c r="K385" s="454"/>
      <c r="M385"/>
      <c r="P385"/>
      <c r="R385"/>
      <c r="T385"/>
    </row>
    <row r="386" spans="2:20" ht="15" hidden="1" customHeight="1" x14ac:dyDescent="0.25">
      <c r="B386"/>
      <c r="D386"/>
      <c r="E386"/>
      <c r="F386"/>
      <c r="G386"/>
      <c r="H386"/>
      <c r="I386"/>
      <c r="J386"/>
      <c r="K386" s="454"/>
      <c r="M386"/>
      <c r="P386"/>
      <c r="R386"/>
      <c r="T386"/>
    </row>
    <row r="387" spans="2:20" ht="15" hidden="1" customHeight="1" x14ac:dyDescent="0.25">
      <c r="B387"/>
      <c r="D387"/>
      <c r="E387"/>
      <c r="F387"/>
      <c r="G387"/>
      <c r="H387"/>
      <c r="I387"/>
      <c r="J387"/>
      <c r="K387" s="454"/>
      <c r="M387"/>
      <c r="P387"/>
      <c r="R387"/>
      <c r="T387"/>
    </row>
    <row r="388" spans="2:20" ht="15" hidden="1" customHeight="1" x14ac:dyDescent="0.25">
      <c r="B388"/>
      <c r="D388"/>
      <c r="E388"/>
      <c r="F388"/>
      <c r="G388"/>
      <c r="H388"/>
      <c r="I388"/>
      <c r="J388"/>
      <c r="K388" s="454"/>
      <c r="M388"/>
      <c r="P388"/>
      <c r="R388"/>
      <c r="T388"/>
    </row>
    <row r="389" spans="2:20" ht="15" customHeight="1" x14ac:dyDescent="0.25"/>
    <row r="390" spans="2:20" ht="15" hidden="1" customHeight="1" x14ac:dyDescent="0.25">
      <c r="B390" s="467"/>
      <c r="C390" s="467"/>
      <c r="D390" s="467"/>
      <c r="E390" s="467"/>
      <c r="F390" s="467"/>
      <c r="G390" s="467"/>
      <c r="H390" s="467"/>
      <c r="I390" s="467"/>
      <c r="J390" s="467"/>
      <c r="K390" s="468"/>
      <c r="L390"/>
      <c r="M390"/>
      <c r="N390"/>
      <c r="O390"/>
      <c r="P390"/>
      <c r="Q390"/>
      <c r="R390"/>
      <c r="S390"/>
      <c r="T390"/>
    </row>
    <row r="391" spans="2:20" ht="15" hidden="1" customHeight="1" x14ac:dyDescent="0.25">
      <c r="B391"/>
      <c r="D391"/>
      <c r="E391"/>
      <c r="F391"/>
      <c r="G391"/>
      <c r="H391"/>
      <c r="I391"/>
      <c r="J391"/>
      <c r="K391" s="454"/>
      <c r="M391"/>
      <c r="P391"/>
      <c r="R391"/>
      <c r="T391"/>
    </row>
    <row r="392" spans="2:20" ht="15" hidden="1" customHeight="1" x14ac:dyDescent="0.25">
      <c r="B392"/>
      <c r="D392"/>
      <c r="E392"/>
      <c r="F392"/>
      <c r="G392"/>
      <c r="H392"/>
      <c r="I392"/>
      <c r="J392"/>
      <c r="K392" s="454"/>
      <c r="M392"/>
      <c r="P392"/>
      <c r="R392"/>
      <c r="T392"/>
    </row>
    <row r="393" spans="2:20" ht="15" hidden="1" customHeight="1" x14ac:dyDescent="0.25">
      <c r="B393"/>
      <c r="D393"/>
      <c r="E393"/>
      <c r="F393"/>
      <c r="G393"/>
      <c r="H393"/>
      <c r="I393"/>
      <c r="J393"/>
      <c r="K393" s="454"/>
      <c r="M393"/>
      <c r="P393"/>
      <c r="R393"/>
      <c r="T393"/>
    </row>
    <row r="394" spans="2:20" ht="15" hidden="1" customHeight="1" x14ac:dyDescent="0.25">
      <c r="B394"/>
      <c r="D394"/>
      <c r="E394"/>
      <c r="F394"/>
      <c r="G394"/>
      <c r="H394"/>
      <c r="I394"/>
      <c r="J394"/>
      <c r="K394" s="454"/>
      <c r="M394"/>
      <c r="P394"/>
      <c r="R394"/>
      <c r="T394"/>
    </row>
    <row r="395" spans="2:20" ht="15" hidden="1" customHeight="1" x14ac:dyDescent="0.25">
      <c r="B395"/>
      <c r="D395"/>
      <c r="E395"/>
      <c r="F395"/>
      <c r="G395"/>
      <c r="H395"/>
      <c r="I395"/>
      <c r="J395"/>
      <c r="K395" s="454"/>
      <c r="M395"/>
      <c r="P395"/>
      <c r="R395"/>
      <c r="T395"/>
    </row>
    <row r="396" spans="2:20" ht="15" hidden="1" customHeight="1" x14ac:dyDescent="0.25">
      <c r="B396"/>
      <c r="D396"/>
      <c r="E396"/>
      <c r="F396"/>
      <c r="G396"/>
      <c r="H396"/>
      <c r="I396"/>
      <c r="J396"/>
      <c r="K396" s="454"/>
      <c r="M396"/>
      <c r="P396"/>
      <c r="R396"/>
      <c r="T396"/>
    </row>
    <row r="397" spans="2:20" ht="15" hidden="1" customHeight="1" x14ac:dyDescent="0.25">
      <c r="B397"/>
      <c r="D397"/>
      <c r="E397"/>
      <c r="F397"/>
      <c r="G397"/>
      <c r="H397"/>
      <c r="I397"/>
      <c r="J397"/>
      <c r="K397" s="454"/>
      <c r="M397"/>
      <c r="P397"/>
      <c r="R397"/>
      <c r="T397"/>
    </row>
    <row r="398" spans="2:20" ht="15" hidden="1" customHeight="1" x14ac:dyDescent="0.25">
      <c r="B398"/>
      <c r="D398"/>
      <c r="E398"/>
      <c r="F398"/>
      <c r="G398"/>
      <c r="H398"/>
      <c r="I398"/>
      <c r="J398"/>
      <c r="K398" s="454"/>
      <c r="M398"/>
      <c r="P398"/>
      <c r="R398"/>
      <c r="T398"/>
    </row>
    <row r="399" spans="2:20" ht="15" hidden="1" customHeight="1" x14ac:dyDescent="0.25">
      <c r="B399"/>
      <c r="D399"/>
      <c r="E399"/>
      <c r="F399"/>
      <c r="G399"/>
      <c r="H399"/>
      <c r="I399"/>
      <c r="J399"/>
      <c r="K399" s="454"/>
      <c r="M399"/>
      <c r="P399"/>
      <c r="R399"/>
      <c r="T399"/>
    </row>
    <row r="400" spans="2:20" ht="15" hidden="1" customHeight="1" x14ac:dyDescent="0.25">
      <c r="B400"/>
      <c r="D400"/>
      <c r="E400"/>
      <c r="F400"/>
      <c r="G400"/>
      <c r="H400"/>
      <c r="I400"/>
      <c r="J400"/>
      <c r="K400" s="454"/>
      <c r="M400"/>
      <c r="P400"/>
      <c r="R400"/>
      <c r="T400"/>
    </row>
    <row r="401" spans="2:20" ht="15" hidden="1" customHeight="1" x14ac:dyDescent="0.25">
      <c r="B401"/>
      <c r="D401"/>
      <c r="E401"/>
      <c r="F401"/>
      <c r="G401"/>
      <c r="H401"/>
      <c r="I401"/>
      <c r="J401"/>
      <c r="K401" s="454"/>
      <c r="M401"/>
      <c r="P401"/>
      <c r="R401"/>
      <c r="T401"/>
    </row>
    <row r="402" spans="2:20" ht="15" hidden="1" customHeight="1" x14ac:dyDescent="0.25">
      <c r="B402"/>
      <c r="D402"/>
      <c r="E402"/>
      <c r="F402"/>
      <c r="G402"/>
      <c r="H402"/>
      <c r="I402"/>
      <c r="J402"/>
      <c r="K402" s="454"/>
      <c r="M402"/>
      <c r="P402"/>
      <c r="R402"/>
      <c r="T402"/>
    </row>
    <row r="403" spans="2:20" ht="15" customHeight="1" x14ac:dyDescent="0.25"/>
    <row r="404" spans="2:20" ht="15" customHeight="1" x14ac:dyDescent="0.25"/>
    <row r="405" spans="2:20" ht="15" customHeight="1" x14ac:dyDescent="0.25"/>
    <row r="406" spans="2:20" ht="15" customHeight="1" x14ac:dyDescent="0.25"/>
    <row r="407" spans="2:20" ht="15" customHeight="1" x14ac:dyDescent="0.25"/>
    <row r="408" spans="2:20" ht="15" customHeight="1" x14ac:dyDescent="0.25"/>
    <row r="409" spans="2:20" ht="15" customHeight="1" x14ac:dyDescent="0.25"/>
    <row r="410" spans="2:20" ht="15" customHeight="1" x14ac:dyDescent="0.25"/>
    <row r="411" spans="2:20" ht="15" customHeight="1" x14ac:dyDescent="0.25"/>
  </sheetData>
  <mergeCells count="26">
    <mergeCell ref="B375:J375"/>
    <mergeCell ref="B390:J390"/>
    <mergeCell ref="A98:T98"/>
    <mergeCell ref="B99:J99"/>
    <mergeCell ref="L99:T99"/>
    <mergeCell ref="A104:T104"/>
    <mergeCell ref="B346:J346"/>
    <mergeCell ref="B361:J361"/>
    <mergeCell ref="A54:T54"/>
    <mergeCell ref="B55:J55"/>
    <mergeCell ref="L55:T55"/>
    <mergeCell ref="A60:T60"/>
    <mergeCell ref="B61:J61"/>
    <mergeCell ref="L61:T61"/>
    <mergeCell ref="A10:T10"/>
    <mergeCell ref="B11:J11"/>
    <mergeCell ref="L11:T11"/>
    <mergeCell ref="A48:T48"/>
    <mergeCell ref="B49:J49"/>
    <mergeCell ref="L49:T49"/>
    <mergeCell ref="A1:T1"/>
    <mergeCell ref="A2:T2"/>
    <mergeCell ref="A3:T3"/>
    <mergeCell ref="A4:T4"/>
    <mergeCell ref="B5:J5"/>
    <mergeCell ref="L5:T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090c0b7294b84836526f6f7c1d9c854f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c85de1f908bc78fd08d97c8a0418e28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43594095-C1E1-4867-A415-AC0D8EE2669C}"/>
</file>

<file path=customXml/itemProps2.xml><?xml version="1.0" encoding="utf-8"?>
<ds:datastoreItem xmlns:ds="http://schemas.openxmlformats.org/officeDocument/2006/customXml" ds:itemID="{D7E8B5F7-7E31-42FD-B377-5DEA7BAF1DB8}"/>
</file>

<file path=customXml/itemProps3.xml><?xml version="1.0" encoding="utf-8"?>
<ds:datastoreItem xmlns:ds="http://schemas.openxmlformats.org/officeDocument/2006/customXml" ds:itemID="{61623293-B702-4461-B67F-0B833CDA12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 alojativos</vt:lpstr>
      <vt:lpstr>Pasajeros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2025-10-23T08:01:00Z</dcterms:created>
  <dcterms:modified xsi:type="dcterms:W3CDTF">2025-10-23T08:01:56Z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