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5/"/>
    </mc:Choice>
  </mc:AlternateContent>
  <xr:revisionPtr revIDLastSave="1" documentId="8_{46D48A93-D477-4A54-8A6B-FD1A9759DB32}" xr6:coauthVersionLast="47" xr6:coauthVersionMax="47" xr10:uidLastSave="{2D05FA7C-0B84-42BA-936D-6ECA1694B6EE}"/>
  <bookViews>
    <workbookView xWindow="-120" yWindow="-120" windowWidth="29040" windowHeight="15720" xr2:uid="{AABA71C8-8507-43AC-83B5-48DB39A73B91}"/>
  </bookViews>
  <sheets>
    <sheet name="Indicadores alojativos" sheetId="1" r:id="rId1"/>
    <sheet name="Pasaje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2" l="1"/>
  <c r="L61" i="2"/>
  <c r="L55" i="2"/>
  <c r="E50" i="2"/>
  <c r="L49" i="2"/>
  <c r="M12" i="2"/>
  <c r="D12" i="2"/>
  <c r="L11" i="2"/>
  <c r="S6" i="2"/>
  <c r="N50" i="2"/>
  <c r="J6" i="2"/>
  <c r="F6" i="2"/>
  <c r="L5" i="2"/>
  <c r="L324" i="1"/>
  <c r="N22" i="1"/>
  <c r="E22" i="1"/>
  <c r="J22" i="1" s="1"/>
  <c r="B22" i="1"/>
  <c r="S6" i="1"/>
  <c r="R6" i="1"/>
  <c r="J6" i="1"/>
  <c r="I6" i="1"/>
  <c r="F6" i="1"/>
  <c r="L5" i="1"/>
  <c r="M141" i="1" l="1"/>
  <c r="D141" i="1"/>
  <c r="M167" i="1"/>
  <c r="S9" i="2"/>
  <c r="Q9" i="2"/>
  <c r="F14" i="2"/>
  <c r="H14" i="2"/>
  <c r="F9" i="2"/>
  <c r="H9" i="2"/>
  <c r="F18" i="2"/>
  <c r="H18" i="2"/>
  <c r="F26" i="2"/>
  <c r="H26" i="2"/>
  <c r="H30" i="2"/>
  <c r="F30" i="2"/>
  <c r="B340" i="1"/>
  <c r="B354" i="1"/>
  <c r="B325" i="1"/>
  <c r="B369" i="1"/>
  <c r="B278" i="1"/>
  <c r="B293" i="1"/>
  <c r="B309" i="1"/>
  <c r="B248" i="1"/>
  <c r="B262" i="1"/>
  <c r="B232" i="1"/>
  <c r="B201" i="1"/>
  <c r="B152" i="1"/>
  <c r="B122" i="1"/>
  <c r="B187" i="1"/>
  <c r="B217" i="1"/>
  <c r="B136" i="1"/>
  <c r="B71" i="1"/>
  <c r="B57" i="1"/>
  <c r="O22" i="1"/>
  <c r="L369" i="1"/>
  <c r="L340" i="1"/>
  <c r="L325" i="1"/>
  <c r="L354" i="1"/>
  <c r="L278" i="1"/>
  <c r="L309" i="1"/>
  <c r="L293" i="1"/>
  <c r="L248" i="1"/>
  <c r="L232" i="1"/>
  <c r="L262" i="1"/>
  <c r="L201" i="1"/>
  <c r="L136" i="1"/>
  <c r="L217" i="1"/>
  <c r="L152" i="1"/>
  <c r="L187" i="1"/>
  <c r="L122" i="1"/>
  <c r="L71" i="1"/>
  <c r="L57" i="1"/>
  <c r="L87" i="1"/>
  <c r="L308" i="1"/>
  <c r="L277" i="1"/>
  <c r="L292" i="1"/>
  <c r="L261" i="1"/>
  <c r="L216" i="1"/>
  <c r="L247" i="1"/>
  <c r="L231" i="1"/>
  <c r="L200" i="1"/>
  <c r="L151" i="1"/>
  <c r="L121" i="1"/>
  <c r="L186" i="1"/>
  <c r="L86" i="1"/>
  <c r="L70" i="1"/>
  <c r="L135" i="1"/>
  <c r="L56" i="1"/>
  <c r="O71" i="1"/>
  <c r="D369" i="1"/>
  <c r="D325" i="1"/>
  <c r="D309" i="1"/>
  <c r="D354" i="1"/>
  <c r="D278" i="1"/>
  <c r="D293" i="1"/>
  <c r="D340" i="1"/>
  <c r="D262" i="1"/>
  <c r="D232" i="1"/>
  <c r="D248" i="1"/>
  <c r="D187" i="1"/>
  <c r="D217" i="1"/>
  <c r="D136" i="1"/>
  <c r="I136" i="1" s="1"/>
  <c r="D201" i="1"/>
  <c r="D152" i="1"/>
  <c r="D122" i="1"/>
  <c r="D71" i="1"/>
  <c r="D57" i="1"/>
  <c r="D87" i="1"/>
  <c r="C369" i="1"/>
  <c r="C325" i="1"/>
  <c r="C309" i="1"/>
  <c r="C340" i="1"/>
  <c r="C354" i="1"/>
  <c r="C278" i="1"/>
  <c r="C293" i="1"/>
  <c r="C248" i="1"/>
  <c r="C262" i="1"/>
  <c r="C232" i="1"/>
  <c r="C187" i="1"/>
  <c r="C217" i="1"/>
  <c r="C136" i="1"/>
  <c r="C152" i="1"/>
  <c r="C122" i="1"/>
  <c r="C201" i="1"/>
  <c r="C71" i="1"/>
  <c r="C57" i="1"/>
  <c r="C87" i="1"/>
  <c r="T6" i="1"/>
  <c r="M369" i="1"/>
  <c r="M340" i="1"/>
  <c r="M325" i="1"/>
  <c r="M354" i="1"/>
  <c r="M309" i="1"/>
  <c r="M278" i="1"/>
  <c r="M293" i="1"/>
  <c r="M232" i="1"/>
  <c r="M248" i="1"/>
  <c r="M217" i="1"/>
  <c r="M152" i="1"/>
  <c r="M187" i="1"/>
  <c r="M262" i="1"/>
  <c r="M122" i="1"/>
  <c r="M201" i="1"/>
  <c r="M71" i="1"/>
  <c r="M57" i="1"/>
  <c r="M136" i="1"/>
  <c r="M87" i="1"/>
  <c r="E354" i="1"/>
  <c r="E369" i="1"/>
  <c r="E309" i="1"/>
  <c r="E340" i="1"/>
  <c r="E293" i="1"/>
  <c r="E325" i="1"/>
  <c r="E278" i="1"/>
  <c r="E262" i="1"/>
  <c r="E232" i="1"/>
  <c r="E248" i="1"/>
  <c r="E217" i="1"/>
  <c r="F136" i="1"/>
  <c r="E201" i="1"/>
  <c r="F152" i="1"/>
  <c r="G152" i="1" s="1"/>
  <c r="E122" i="1"/>
  <c r="E71" i="1"/>
  <c r="E57" i="1"/>
  <c r="E87" i="1"/>
  <c r="F187" i="1"/>
  <c r="G187" i="1" s="1"/>
  <c r="N354" i="1"/>
  <c r="N309" i="1"/>
  <c r="N369" i="1"/>
  <c r="N278" i="1"/>
  <c r="N325" i="1"/>
  <c r="N293" i="1"/>
  <c r="N340" i="1"/>
  <c r="N232" i="1"/>
  <c r="N262" i="1"/>
  <c r="N152" i="1"/>
  <c r="S152" i="1" s="1"/>
  <c r="N248" i="1"/>
  <c r="N187" i="1"/>
  <c r="S187" i="1" s="1"/>
  <c r="N122" i="1"/>
  <c r="N201" i="1"/>
  <c r="N136" i="1"/>
  <c r="S136" i="1" s="1"/>
  <c r="N217" i="1"/>
  <c r="N71" i="1"/>
  <c r="N57" i="1"/>
  <c r="N87" i="1"/>
  <c r="L21" i="1"/>
  <c r="B87" i="1"/>
  <c r="O354" i="1"/>
  <c r="O369" i="1"/>
  <c r="O309" i="1"/>
  <c r="O325" i="1"/>
  <c r="O293" i="1"/>
  <c r="O340" i="1"/>
  <c r="O232" i="1"/>
  <c r="O262" i="1"/>
  <c r="O248" i="1"/>
  <c r="O278" i="1"/>
  <c r="P187" i="1"/>
  <c r="Q187" i="1" s="1"/>
  <c r="O122" i="1"/>
  <c r="O201" i="1"/>
  <c r="P136" i="1"/>
  <c r="O217" i="1"/>
  <c r="O57" i="1"/>
  <c r="O87" i="1"/>
  <c r="G6" i="1"/>
  <c r="P6" i="1"/>
  <c r="C22" i="1"/>
  <c r="L22" i="1"/>
  <c r="P152" i="1"/>
  <c r="Q152" i="1" s="1"/>
  <c r="H6" i="1"/>
  <c r="Q6" i="1"/>
  <c r="D22" i="1"/>
  <c r="M22" i="1"/>
  <c r="S22" i="1" s="1"/>
  <c r="L368" i="1"/>
  <c r="L339" i="1"/>
  <c r="L353" i="1"/>
  <c r="L50" i="2"/>
  <c r="L62" i="2"/>
  <c r="L100" i="2"/>
  <c r="L56" i="2"/>
  <c r="L12" i="2"/>
  <c r="B100" i="2"/>
  <c r="B50" i="2"/>
  <c r="B62" i="2"/>
  <c r="B56" i="2"/>
  <c r="B12" i="2"/>
  <c r="J50" i="2"/>
  <c r="C100" i="2"/>
  <c r="C50" i="2"/>
  <c r="C62" i="2"/>
  <c r="C12" i="2"/>
  <c r="C56" i="2"/>
  <c r="O100" i="2"/>
  <c r="O62" i="2"/>
  <c r="O56" i="2"/>
  <c r="O50" i="2"/>
  <c r="R6" i="2"/>
  <c r="O12" i="2"/>
  <c r="P6" i="2"/>
  <c r="S50" i="2"/>
  <c r="S100" i="2"/>
  <c r="S62" i="2"/>
  <c r="S56" i="2"/>
  <c r="S12" i="2"/>
  <c r="T6" i="2"/>
  <c r="H12" i="2"/>
  <c r="D100" i="2"/>
  <c r="D62" i="2"/>
  <c r="D56" i="2"/>
  <c r="D50" i="2"/>
  <c r="H50" i="2" s="1"/>
  <c r="M100" i="2"/>
  <c r="M62" i="2"/>
  <c r="M56" i="2"/>
  <c r="M50" i="2"/>
  <c r="J12" i="2"/>
  <c r="E100" i="2"/>
  <c r="E62" i="2"/>
  <c r="E56" i="2"/>
  <c r="N100" i="2"/>
  <c r="N62" i="2"/>
  <c r="N56" i="2"/>
  <c r="G6" i="2"/>
  <c r="N12" i="2"/>
  <c r="H6" i="2"/>
  <c r="Q6" i="2"/>
  <c r="F12" i="2"/>
  <c r="I6" i="2"/>
  <c r="H38" i="2" l="1"/>
  <c r="F38" i="2"/>
  <c r="J38" i="2"/>
  <c r="M23" i="2"/>
  <c r="S34" i="1"/>
  <c r="Q34" i="1"/>
  <c r="F37" i="1"/>
  <c r="J37" i="1"/>
  <c r="H37" i="1"/>
  <c r="P139" i="1"/>
  <c r="P74" i="1"/>
  <c r="T74" i="1"/>
  <c r="R74" i="1"/>
  <c r="R280" i="1"/>
  <c r="P280" i="1"/>
  <c r="G48" i="1"/>
  <c r="I48" i="1"/>
  <c r="Q60" i="1"/>
  <c r="S60" i="1"/>
  <c r="N180" i="1"/>
  <c r="S115" i="1"/>
  <c r="Q115" i="1"/>
  <c r="S285" i="1"/>
  <c r="Q285" i="1"/>
  <c r="F177" i="1"/>
  <c r="J112" i="1"/>
  <c r="H112" i="1"/>
  <c r="F112" i="1"/>
  <c r="H221" i="1"/>
  <c r="F221" i="1"/>
  <c r="F272" i="1"/>
  <c r="H272" i="1"/>
  <c r="M144" i="1"/>
  <c r="C164" i="1"/>
  <c r="C159" i="1"/>
  <c r="C119" i="1"/>
  <c r="C190" i="1"/>
  <c r="R23" i="1"/>
  <c r="P23" i="1"/>
  <c r="T23" i="1"/>
  <c r="I62" i="1"/>
  <c r="G62" i="1"/>
  <c r="I125" i="1"/>
  <c r="D190" i="1"/>
  <c r="I190" i="1" s="1"/>
  <c r="G125" i="1"/>
  <c r="G254" i="1"/>
  <c r="I254" i="1"/>
  <c r="T109" i="1"/>
  <c r="R109" i="1"/>
  <c r="P174" i="1"/>
  <c r="P109" i="1"/>
  <c r="Q8" i="2"/>
  <c r="S8" i="2"/>
  <c r="R8" i="2"/>
  <c r="P8" i="2"/>
  <c r="H34" i="2"/>
  <c r="F34" i="2"/>
  <c r="J34" i="2"/>
  <c r="J40" i="2"/>
  <c r="H40" i="2"/>
  <c r="F40" i="2"/>
  <c r="D167" i="1"/>
  <c r="I102" i="1"/>
  <c r="G102" i="1"/>
  <c r="I47" i="1"/>
  <c r="G47" i="1"/>
  <c r="H47" i="1"/>
  <c r="F47" i="1"/>
  <c r="S12" i="1"/>
  <c r="Q12" i="1"/>
  <c r="N155" i="1"/>
  <c r="N92" i="1"/>
  <c r="S47" i="1"/>
  <c r="Q47" i="1"/>
  <c r="S37" i="1"/>
  <c r="Q37" i="1"/>
  <c r="N54" i="1"/>
  <c r="S29" i="1"/>
  <c r="Q29" i="1"/>
  <c r="F15" i="1"/>
  <c r="J15" i="1"/>
  <c r="H15" i="1"/>
  <c r="F7" i="1"/>
  <c r="J7" i="1"/>
  <c r="H7" i="1"/>
  <c r="J12" i="1"/>
  <c r="J8" i="1"/>
  <c r="J9" i="1"/>
  <c r="J17" i="1"/>
  <c r="J16" i="1"/>
  <c r="J13" i="1"/>
  <c r="T59" i="1"/>
  <c r="R59" i="1"/>
  <c r="P59" i="1"/>
  <c r="P167" i="1"/>
  <c r="T102" i="1"/>
  <c r="R102" i="1"/>
  <c r="P102" i="1"/>
  <c r="P65" i="1"/>
  <c r="T65" i="1"/>
  <c r="R65" i="1"/>
  <c r="P173" i="1"/>
  <c r="P108" i="1"/>
  <c r="T108" i="1"/>
  <c r="R108" i="1"/>
  <c r="R113" i="1"/>
  <c r="P113" i="1"/>
  <c r="P178" i="1"/>
  <c r="T113" i="1"/>
  <c r="P123" i="1"/>
  <c r="P188" i="1"/>
  <c r="T123" i="1"/>
  <c r="O133" i="1"/>
  <c r="R123" i="1"/>
  <c r="P197" i="1"/>
  <c r="T132" i="1"/>
  <c r="R132" i="1"/>
  <c r="P132" i="1"/>
  <c r="R286" i="1"/>
  <c r="P286" i="1"/>
  <c r="R283" i="1"/>
  <c r="P283" i="1"/>
  <c r="R257" i="1"/>
  <c r="P257" i="1"/>
  <c r="T257" i="1"/>
  <c r="P244" i="1"/>
  <c r="T244" i="1"/>
  <c r="R244" i="1"/>
  <c r="R301" i="1"/>
  <c r="P301" i="1"/>
  <c r="P272" i="1"/>
  <c r="R272" i="1"/>
  <c r="R304" i="1"/>
  <c r="P304" i="1"/>
  <c r="P315" i="1"/>
  <c r="R315" i="1"/>
  <c r="D159" i="1"/>
  <c r="I159" i="1" s="1"/>
  <c r="D119" i="1"/>
  <c r="I94" i="1"/>
  <c r="G94" i="1"/>
  <c r="B142" i="1"/>
  <c r="Q38" i="1"/>
  <c r="S38" i="1"/>
  <c r="Q32" i="1"/>
  <c r="S32" i="1"/>
  <c r="G11" i="1"/>
  <c r="I11" i="1"/>
  <c r="S67" i="1"/>
  <c r="Q67" i="1"/>
  <c r="Q51" i="1"/>
  <c r="S51" i="1"/>
  <c r="N164" i="1"/>
  <c r="Q99" i="1"/>
  <c r="S99" i="1"/>
  <c r="N165" i="1"/>
  <c r="S100" i="1"/>
  <c r="Q100" i="1"/>
  <c r="S49" i="1"/>
  <c r="Q49" i="1"/>
  <c r="N148" i="1"/>
  <c r="S83" i="1"/>
  <c r="Q83" i="1"/>
  <c r="Q114" i="1"/>
  <c r="N179" i="1"/>
  <c r="S114" i="1"/>
  <c r="N176" i="1"/>
  <c r="S111" i="1"/>
  <c r="Q111" i="1"/>
  <c r="S252" i="1"/>
  <c r="Q252" i="1"/>
  <c r="Q257" i="1"/>
  <c r="S257" i="1"/>
  <c r="S258" i="1"/>
  <c r="Q258" i="1"/>
  <c r="S255" i="1"/>
  <c r="Q255" i="1"/>
  <c r="S269" i="1"/>
  <c r="Q269" i="1"/>
  <c r="Q305" i="1"/>
  <c r="S305" i="1"/>
  <c r="S284" i="1"/>
  <c r="Q284" i="1"/>
  <c r="S312" i="1"/>
  <c r="Q312" i="1"/>
  <c r="S320" i="1"/>
  <c r="Q320" i="1"/>
  <c r="J80" i="1"/>
  <c r="H80" i="1"/>
  <c r="F80" i="1"/>
  <c r="F145" i="1"/>
  <c r="H64" i="1"/>
  <c r="F64" i="1"/>
  <c r="J64" i="1"/>
  <c r="F172" i="1"/>
  <c r="H107" i="1"/>
  <c r="F107" i="1"/>
  <c r="J107" i="1"/>
  <c r="F61" i="1"/>
  <c r="J61" i="1"/>
  <c r="H61" i="1"/>
  <c r="F169" i="1"/>
  <c r="F104" i="1"/>
  <c r="J104" i="1"/>
  <c r="H104" i="1"/>
  <c r="J58" i="1"/>
  <c r="E68" i="1"/>
  <c r="H58" i="1"/>
  <c r="F58" i="1"/>
  <c r="F162" i="1"/>
  <c r="J97" i="1"/>
  <c r="H97" i="1"/>
  <c r="F97" i="1"/>
  <c r="J130" i="1"/>
  <c r="H130" i="1"/>
  <c r="F130" i="1"/>
  <c r="F195" i="1"/>
  <c r="H127" i="1"/>
  <c r="F127" i="1"/>
  <c r="F192" i="1"/>
  <c r="J127" i="1"/>
  <c r="H220" i="1"/>
  <c r="F220" i="1"/>
  <c r="F124" i="1"/>
  <c r="J124" i="1"/>
  <c r="H124" i="1"/>
  <c r="F189" i="1"/>
  <c r="H224" i="1"/>
  <c r="F224" i="1"/>
  <c r="H249" i="1"/>
  <c r="F249" i="1"/>
  <c r="J249" i="1"/>
  <c r="F240" i="1"/>
  <c r="J240" i="1"/>
  <c r="H240" i="1"/>
  <c r="H286" i="1"/>
  <c r="F286" i="1"/>
  <c r="F271" i="1"/>
  <c r="H271" i="1"/>
  <c r="H303" i="1"/>
  <c r="F303" i="1"/>
  <c r="F314" i="1"/>
  <c r="H314" i="1"/>
  <c r="M165" i="1"/>
  <c r="M140" i="1"/>
  <c r="M175" i="1"/>
  <c r="M179" i="1"/>
  <c r="M189" i="1"/>
  <c r="C160" i="1"/>
  <c r="C195" i="1"/>
  <c r="C173" i="1"/>
  <c r="C174" i="1"/>
  <c r="C145" i="1"/>
  <c r="C176" i="1"/>
  <c r="C181" i="1"/>
  <c r="T42" i="1"/>
  <c r="R42" i="1"/>
  <c r="P42" i="1"/>
  <c r="R35" i="1"/>
  <c r="P35" i="1"/>
  <c r="T35" i="1"/>
  <c r="G24" i="1"/>
  <c r="I24" i="1"/>
  <c r="I60" i="1"/>
  <c r="G60" i="1"/>
  <c r="D168" i="1"/>
  <c r="I103" i="1"/>
  <c r="G103" i="1"/>
  <c r="D143" i="1"/>
  <c r="G78" i="1"/>
  <c r="I78" i="1"/>
  <c r="I58" i="1"/>
  <c r="D68" i="1"/>
  <c r="G58" i="1"/>
  <c r="D162" i="1"/>
  <c r="I97" i="1"/>
  <c r="G97" i="1"/>
  <c r="D191" i="1"/>
  <c r="I126" i="1"/>
  <c r="G126" i="1"/>
  <c r="G131" i="1"/>
  <c r="D196" i="1"/>
  <c r="I131" i="1"/>
  <c r="I222" i="1"/>
  <c r="G222" i="1"/>
  <c r="D181" i="1"/>
  <c r="I181" i="1" s="1"/>
  <c r="I116" i="1"/>
  <c r="G116" i="1"/>
  <c r="I252" i="1"/>
  <c r="G252" i="1"/>
  <c r="I228" i="1"/>
  <c r="G228" i="1"/>
  <c r="I265" i="1"/>
  <c r="G265" i="1"/>
  <c r="G250" i="1"/>
  <c r="I250" i="1"/>
  <c r="I251" i="1"/>
  <c r="G251" i="1"/>
  <c r="G296" i="1"/>
  <c r="I296" i="1"/>
  <c r="I282" i="1"/>
  <c r="G282" i="1"/>
  <c r="I317" i="1"/>
  <c r="G317" i="1"/>
  <c r="N27" i="1"/>
  <c r="B172" i="1"/>
  <c r="L142" i="1"/>
  <c r="L147" i="1"/>
  <c r="L144" i="1"/>
  <c r="L178" i="1"/>
  <c r="L137" i="1"/>
  <c r="L181" i="1"/>
  <c r="D137" i="1"/>
  <c r="I72" i="1"/>
  <c r="G72" i="1"/>
  <c r="I46" i="1"/>
  <c r="G46" i="1"/>
  <c r="H46" i="1"/>
  <c r="F46" i="1"/>
  <c r="T16" i="1"/>
  <c r="R16" i="1"/>
  <c r="P16" i="1"/>
  <c r="T8" i="1"/>
  <c r="R8" i="1"/>
  <c r="P8" i="1"/>
  <c r="B153" i="1"/>
  <c r="B166" i="1"/>
  <c r="B137" i="1"/>
  <c r="B179" i="1"/>
  <c r="B193" i="1"/>
  <c r="B178" i="1"/>
  <c r="T66" i="1"/>
  <c r="R66" i="1"/>
  <c r="P66" i="1"/>
  <c r="I12" i="1"/>
  <c r="G12" i="1"/>
  <c r="F12" i="1"/>
  <c r="H12" i="1"/>
  <c r="R117" i="1"/>
  <c r="P117" i="1"/>
  <c r="P182" i="1"/>
  <c r="T117" i="1"/>
  <c r="P265" i="1"/>
  <c r="R265" i="1"/>
  <c r="H32" i="1"/>
  <c r="F32" i="1"/>
  <c r="J32" i="1"/>
  <c r="N154" i="1"/>
  <c r="S89" i="1"/>
  <c r="Q89" i="1"/>
  <c r="Q298" i="1"/>
  <c r="S298" i="1"/>
  <c r="J233" i="1"/>
  <c r="H233" i="1"/>
  <c r="F233" i="1"/>
  <c r="M169" i="1"/>
  <c r="C178" i="1"/>
  <c r="D172" i="1"/>
  <c r="I107" i="1"/>
  <c r="G107" i="1"/>
  <c r="I256" i="1"/>
  <c r="G256" i="1"/>
  <c r="I310" i="1"/>
  <c r="G310" i="1"/>
  <c r="S31" i="1"/>
  <c r="Q31" i="1"/>
  <c r="I67" i="1"/>
  <c r="G67" i="1"/>
  <c r="B161" i="1"/>
  <c r="F35" i="2"/>
  <c r="J35" i="2"/>
  <c r="H35" i="2"/>
  <c r="J37" i="2"/>
  <c r="H37" i="2"/>
  <c r="F37" i="2"/>
  <c r="H42" i="2"/>
  <c r="F42" i="2"/>
  <c r="J42" i="2"/>
  <c r="S7" i="2"/>
  <c r="Q7" i="2"/>
  <c r="I9" i="2"/>
  <c r="G9" i="2"/>
  <c r="B160" i="1"/>
  <c r="G44" i="1"/>
  <c r="I44" i="1"/>
  <c r="I34" i="1"/>
  <c r="G34" i="1"/>
  <c r="H34" i="1"/>
  <c r="F34" i="1"/>
  <c r="T11" i="1"/>
  <c r="P11" i="1"/>
  <c r="R11" i="1"/>
  <c r="T41" i="1"/>
  <c r="P41" i="1"/>
  <c r="R41" i="1"/>
  <c r="N158" i="1"/>
  <c r="P44" i="1"/>
  <c r="T44" i="1"/>
  <c r="R44" i="1"/>
  <c r="J25" i="1"/>
  <c r="E27" i="1"/>
  <c r="T67" i="1"/>
  <c r="R67" i="1"/>
  <c r="P67" i="1"/>
  <c r="R51" i="1"/>
  <c r="P51" i="1"/>
  <c r="T51" i="1"/>
  <c r="R99" i="1"/>
  <c r="P99" i="1"/>
  <c r="P164" i="1"/>
  <c r="Q164" i="1" s="1"/>
  <c r="T99" i="1"/>
  <c r="P143" i="1"/>
  <c r="P78" i="1"/>
  <c r="T78" i="1"/>
  <c r="R78" i="1"/>
  <c r="T116" i="1"/>
  <c r="P181" i="1"/>
  <c r="R116" i="1"/>
  <c r="P116" i="1"/>
  <c r="P131" i="1"/>
  <c r="P196" i="1"/>
  <c r="T131" i="1"/>
  <c r="R131" i="1"/>
  <c r="T237" i="1"/>
  <c r="R237" i="1"/>
  <c r="P237" i="1"/>
  <c r="T238" i="1"/>
  <c r="R238" i="1"/>
  <c r="P238" i="1"/>
  <c r="R284" i="1"/>
  <c r="P284" i="1"/>
  <c r="P254" i="1"/>
  <c r="T254" i="1"/>
  <c r="R254" i="1"/>
  <c r="R289" i="1"/>
  <c r="P289" i="1"/>
  <c r="P266" i="1"/>
  <c r="R266" i="1"/>
  <c r="P274" i="1"/>
  <c r="R274" i="1"/>
  <c r="P317" i="1"/>
  <c r="R317" i="1"/>
  <c r="B146" i="1"/>
  <c r="L54" i="1"/>
  <c r="H18" i="1"/>
  <c r="F18" i="1"/>
  <c r="J18" i="1"/>
  <c r="H10" i="1"/>
  <c r="F10" i="1"/>
  <c r="J10" i="1"/>
  <c r="N141" i="1"/>
  <c r="S141" i="1" s="1"/>
  <c r="S76" i="1"/>
  <c r="Q76" i="1"/>
  <c r="Q64" i="1"/>
  <c r="S64" i="1"/>
  <c r="N172" i="1"/>
  <c r="Q107" i="1"/>
  <c r="S107" i="1"/>
  <c r="S65" i="1"/>
  <c r="Q65" i="1"/>
  <c r="N173" i="1"/>
  <c r="S108" i="1"/>
  <c r="Q108" i="1"/>
  <c r="S58" i="1"/>
  <c r="N68" i="1"/>
  <c r="Q58" i="1"/>
  <c r="N162" i="1"/>
  <c r="S97" i="1"/>
  <c r="Q97" i="1"/>
  <c r="P97" i="1"/>
  <c r="R97" i="1"/>
  <c r="N178" i="1"/>
  <c r="S113" i="1"/>
  <c r="Q113" i="1"/>
  <c r="Q123" i="1"/>
  <c r="N188" i="1"/>
  <c r="S123" i="1"/>
  <c r="N133" i="1"/>
  <c r="N189" i="1"/>
  <c r="S189" i="1" s="1"/>
  <c r="S124" i="1"/>
  <c r="Q124" i="1"/>
  <c r="S264" i="1"/>
  <c r="Q264" i="1"/>
  <c r="Q299" i="1"/>
  <c r="S299" i="1"/>
  <c r="S271" i="1"/>
  <c r="Q271" i="1"/>
  <c r="S286" i="1"/>
  <c r="Q286" i="1"/>
  <c r="S314" i="1"/>
  <c r="Q314" i="1"/>
  <c r="J50" i="1"/>
  <c r="H50" i="1"/>
  <c r="F50" i="1"/>
  <c r="F163" i="1"/>
  <c r="J98" i="1"/>
  <c r="H98" i="1"/>
  <c r="F98" i="1"/>
  <c r="F142" i="1"/>
  <c r="H77" i="1"/>
  <c r="F77" i="1"/>
  <c r="J77" i="1"/>
  <c r="F181" i="1"/>
  <c r="G181" i="1" s="1"/>
  <c r="J116" i="1"/>
  <c r="H116" i="1"/>
  <c r="F116" i="1"/>
  <c r="F139" i="1"/>
  <c r="F74" i="1"/>
  <c r="J74" i="1"/>
  <c r="H74" i="1"/>
  <c r="J125" i="1"/>
  <c r="F190" i="1"/>
  <c r="G190" i="1" s="1"/>
  <c r="H125" i="1"/>
  <c r="F125" i="1"/>
  <c r="J66" i="1"/>
  <c r="H66" i="1"/>
  <c r="F66" i="1"/>
  <c r="F170" i="1"/>
  <c r="J105" i="1"/>
  <c r="H105" i="1"/>
  <c r="F105" i="1"/>
  <c r="H222" i="1"/>
  <c r="F222" i="1"/>
  <c r="F132" i="1"/>
  <c r="J132" i="1"/>
  <c r="H132" i="1"/>
  <c r="F197" i="1"/>
  <c r="H226" i="1"/>
  <c r="F226" i="1"/>
  <c r="H257" i="1"/>
  <c r="F257" i="1"/>
  <c r="J257" i="1"/>
  <c r="F250" i="1"/>
  <c r="J250" i="1"/>
  <c r="H250" i="1"/>
  <c r="J237" i="1"/>
  <c r="H237" i="1"/>
  <c r="F237" i="1"/>
  <c r="H298" i="1"/>
  <c r="F298" i="1"/>
  <c r="H296" i="1"/>
  <c r="F296" i="1"/>
  <c r="F273" i="1"/>
  <c r="H273" i="1"/>
  <c r="H305" i="1"/>
  <c r="F305" i="1"/>
  <c r="F316" i="1"/>
  <c r="H316" i="1"/>
  <c r="M164" i="1"/>
  <c r="M173" i="1"/>
  <c r="M148" i="1"/>
  <c r="M178" i="1"/>
  <c r="M133" i="1"/>
  <c r="M188" i="1"/>
  <c r="M197" i="1"/>
  <c r="C168" i="1"/>
  <c r="C143" i="1"/>
  <c r="C144" i="1"/>
  <c r="C163" i="1"/>
  <c r="C179" i="1"/>
  <c r="C189" i="1"/>
  <c r="C194" i="1"/>
  <c r="P148" i="1"/>
  <c r="Q148" i="1" s="1"/>
  <c r="T83" i="1"/>
  <c r="R83" i="1"/>
  <c r="P83" i="1"/>
  <c r="R39" i="1"/>
  <c r="P39" i="1"/>
  <c r="T39" i="1"/>
  <c r="R13" i="1"/>
  <c r="P13" i="1"/>
  <c r="T13" i="1"/>
  <c r="D138" i="1"/>
  <c r="I73" i="1"/>
  <c r="G73" i="1"/>
  <c r="G300" i="1"/>
  <c r="I300" i="1"/>
  <c r="D153" i="1"/>
  <c r="G88" i="1"/>
  <c r="I88" i="1"/>
  <c r="I66" i="1"/>
  <c r="G66" i="1"/>
  <c r="D170" i="1"/>
  <c r="I105" i="1"/>
  <c r="G105" i="1"/>
  <c r="I264" i="1"/>
  <c r="G264" i="1"/>
  <c r="I115" i="1"/>
  <c r="D180" i="1"/>
  <c r="G115" i="1"/>
  <c r="I129" i="1"/>
  <c r="D194" i="1"/>
  <c r="I194" i="1" s="1"/>
  <c r="G129" i="1"/>
  <c r="G299" i="1"/>
  <c r="I299" i="1"/>
  <c r="I239" i="1"/>
  <c r="G239" i="1"/>
  <c r="I295" i="1"/>
  <c r="G295" i="1"/>
  <c r="G258" i="1"/>
  <c r="I258" i="1"/>
  <c r="I269" i="1"/>
  <c r="G269" i="1"/>
  <c r="I288" i="1"/>
  <c r="G288" i="1"/>
  <c r="I284" i="1"/>
  <c r="G284" i="1"/>
  <c r="I311" i="1"/>
  <c r="G311" i="1"/>
  <c r="I319" i="1"/>
  <c r="G319" i="1"/>
  <c r="M137" i="1"/>
  <c r="J31" i="1"/>
  <c r="H31" i="1"/>
  <c r="F31" i="1"/>
  <c r="L161" i="1"/>
  <c r="L154" i="1"/>
  <c r="L145" i="1"/>
  <c r="L179" i="1"/>
  <c r="L180" i="1"/>
  <c r="L194" i="1"/>
  <c r="J26" i="1"/>
  <c r="I43" i="1"/>
  <c r="G43" i="1"/>
  <c r="T34" i="1"/>
  <c r="R34" i="1"/>
  <c r="P34" i="1"/>
  <c r="I23" i="1"/>
  <c r="G23" i="1"/>
  <c r="S13" i="1"/>
  <c r="Q13" i="1"/>
  <c r="B165" i="1"/>
  <c r="B174" i="1"/>
  <c r="B145" i="1"/>
  <c r="B133" i="1"/>
  <c r="B188" i="1"/>
  <c r="S46" i="1"/>
  <c r="Q46" i="1"/>
  <c r="T63" i="1"/>
  <c r="R63" i="1"/>
  <c r="P63" i="1"/>
  <c r="T233" i="1"/>
  <c r="R233" i="1"/>
  <c r="P233" i="1"/>
  <c r="P250" i="1"/>
  <c r="T250" i="1"/>
  <c r="R250" i="1"/>
  <c r="N137" i="1"/>
  <c r="S137" i="1" s="1"/>
  <c r="S72" i="1"/>
  <c r="Q72" i="1"/>
  <c r="Q118" i="1"/>
  <c r="N183" i="1"/>
  <c r="S118" i="1"/>
  <c r="S270" i="1"/>
  <c r="Q270" i="1"/>
  <c r="F65" i="1"/>
  <c r="J65" i="1"/>
  <c r="H65" i="1"/>
  <c r="F128" i="1"/>
  <c r="J128" i="1"/>
  <c r="H128" i="1"/>
  <c r="F193" i="1"/>
  <c r="F289" i="1"/>
  <c r="H289" i="1"/>
  <c r="T89" i="1"/>
  <c r="P154" i="1"/>
  <c r="Q154" i="1" s="1"/>
  <c r="R89" i="1"/>
  <c r="P89" i="1"/>
  <c r="G14" i="1"/>
  <c r="I14" i="1"/>
  <c r="I111" i="1"/>
  <c r="D176" i="1"/>
  <c r="I176" i="1" s="1"/>
  <c r="G111" i="1"/>
  <c r="I268" i="1"/>
  <c r="G268" i="1"/>
  <c r="L153" i="1"/>
  <c r="B182" i="1"/>
  <c r="H46" i="2"/>
  <c r="F46" i="2"/>
  <c r="J46" i="2"/>
  <c r="F7" i="2"/>
  <c r="J7" i="2"/>
  <c r="H7" i="2"/>
  <c r="J31" i="2"/>
  <c r="J26" i="2"/>
  <c r="J18" i="2"/>
  <c r="J9" i="2"/>
  <c r="J22" i="2"/>
  <c r="J30" i="2"/>
  <c r="J14" i="2"/>
  <c r="J53" i="2"/>
  <c r="T62" i="1"/>
  <c r="R62" i="1"/>
  <c r="P62" i="1"/>
  <c r="S43" i="1"/>
  <c r="Q43" i="1"/>
  <c r="T33" i="1"/>
  <c r="R33" i="1"/>
  <c r="P33" i="1"/>
  <c r="S11" i="1"/>
  <c r="Q11" i="1"/>
  <c r="T38" i="1"/>
  <c r="R38" i="1"/>
  <c r="P38" i="1"/>
  <c r="P137" i="1"/>
  <c r="Q137" i="1" s="1"/>
  <c r="T72" i="1"/>
  <c r="R72" i="1"/>
  <c r="P72" i="1"/>
  <c r="R60" i="1"/>
  <c r="P60" i="1"/>
  <c r="T60" i="1"/>
  <c r="R103" i="1"/>
  <c r="P103" i="1"/>
  <c r="T103" i="1"/>
  <c r="P168" i="1"/>
  <c r="P147" i="1"/>
  <c r="P82" i="1"/>
  <c r="T82" i="1"/>
  <c r="R82" i="1"/>
  <c r="T125" i="1"/>
  <c r="R125" i="1"/>
  <c r="P190" i="1"/>
  <c r="P125" i="1"/>
  <c r="P191" i="1"/>
  <c r="R126" i="1"/>
  <c r="P126" i="1"/>
  <c r="T126" i="1"/>
  <c r="T241" i="1"/>
  <c r="R241" i="1"/>
  <c r="P241" i="1"/>
  <c r="T242" i="1"/>
  <c r="R242" i="1"/>
  <c r="P242" i="1"/>
  <c r="R235" i="1"/>
  <c r="P235" i="1"/>
  <c r="T235" i="1"/>
  <c r="P259" i="1"/>
  <c r="R259" i="1"/>
  <c r="T259" i="1"/>
  <c r="P258" i="1"/>
  <c r="T258" i="1"/>
  <c r="R258" i="1"/>
  <c r="R297" i="1"/>
  <c r="P297" i="1"/>
  <c r="P267" i="1"/>
  <c r="R267" i="1"/>
  <c r="P288" i="1"/>
  <c r="R288" i="1"/>
  <c r="P310" i="1"/>
  <c r="R310" i="1"/>
  <c r="P318" i="1"/>
  <c r="R318" i="1"/>
  <c r="I50" i="1"/>
  <c r="G50" i="1"/>
  <c r="G45" i="1"/>
  <c r="I45" i="1"/>
  <c r="G37" i="1"/>
  <c r="I37" i="1"/>
  <c r="C54" i="1"/>
  <c r="G29" i="1"/>
  <c r="I29" i="1"/>
  <c r="N145" i="1"/>
  <c r="S80" i="1"/>
  <c r="Q80" i="1"/>
  <c r="N138" i="1"/>
  <c r="Q73" i="1"/>
  <c r="S73" i="1"/>
  <c r="S112" i="1"/>
  <c r="N177" i="1"/>
  <c r="Q112" i="1"/>
  <c r="N139" i="1"/>
  <c r="S74" i="1"/>
  <c r="Q74" i="1"/>
  <c r="S116" i="1"/>
  <c r="N181" i="1"/>
  <c r="Q116" i="1"/>
  <c r="S62" i="1"/>
  <c r="Q62" i="1"/>
  <c r="N166" i="1"/>
  <c r="S101" i="1"/>
  <c r="Q101" i="1"/>
  <c r="N182" i="1"/>
  <c r="S117" i="1"/>
  <c r="Q117" i="1"/>
  <c r="Q127" i="1"/>
  <c r="N192" i="1"/>
  <c r="S127" i="1"/>
  <c r="N193" i="1"/>
  <c r="S128" i="1"/>
  <c r="Q128" i="1"/>
  <c r="Q235" i="1"/>
  <c r="S235" i="1"/>
  <c r="S236" i="1"/>
  <c r="Q236" i="1"/>
  <c r="S266" i="1"/>
  <c r="Q266" i="1"/>
  <c r="S259" i="1"/>
  <c r="Q259" i="1"/>
  <c r="Q300" i="1"/>
  <c r="S300" i="1"/>
  <c r="S272" i="1"/>
  <c r="Q272" i="1"/>
  <c r="S279" i="1"/>
  <c r="Q279" i="1"/>
  <c r="S287" i="1"/>
  <c r="Q287" i="1"/>
  <c r="S315" i="1"/>
  <c r="Q315" i="1"/>
  <c r="J59" i="1"/>
  <c r="H59" i="1"/>
  <c r="F59" i="1"/>
  <c r="F167" i="1"/>
  <c r="G167" i="1" s="1"/>
  <c r="J102" i="1"/>
  <c r="H102" i="1"/>
  <c r="F102" i="1"/>
  <c r="F146" i="1"/>
  <c r="H81" i="1"/>
  <c r="F81" i="1"/>
  <c r="J81" i="1"/>
  <c r="J40" i="1"/>
  <c r="H40" i="1"/>
  <c r="F40" i="1"/>
  <c r="F78" i="1"/>
  <c r="F143" i="1"/>
  <c r="G143" i="1" s="1"/>
  <c r="J78" i="1"/>
  <c r="H78" i="1"/>
  <c r="J129" i="1"/>
  <c r="F194" i="1"/>
  <c r="G194" i="1" s="1"/>
  <c r="H129" i="1"/>
  <c r="F129" i="1"/>
  <c r="F174" i="1"/>
  <c r="J109" i="1"/>
  <c r="H109" i="1"/>
  <c r="F109" i="1"/>
  <c r="J234" i="1"/>
  <c r="H234" i="1"/>
  <c r="F234" i="1"/>
  <c r="J238" i="1"/>
  <c r="H238" i="1"/>
  <c r="F238" i="1"/>
  <c r="J242" i="1"/>
  <c r="H242" i="1"/>
  <c r="F242" i="1"/>
  <c r="J252" i="1"/>
  <c r="H252" i="1"/>
  <c r="F252" i="1"/>
  <c r="H227" i="1"/>
  <c r="F227" i="1"/>
  <c r="H280" i="1"/>
  <c r="F280" i="1"/>
  <c r="F254" i="1"/>
  <c r="J254" i="1"/>
  <c r="H254" i="1"/>
  <c r="J241" i="1"/>
  <c r="H241" i="1"/>
  <c r="F241" i="1"/>
  <c r="H299" i="1"/>
  <c r="F299" i="1"/>
  <c r="F266" i="1"/>
  <c r="H266" i="1"/>
  <c r="F274" i="1"/>
  <c r="H274" i="1"/>
  <c r="F317" i="1"/>
  <c r="H317" i="1"/>
  <c r="M168" i="1"/>
  <c r="M139" i="1"/>
  <c r="M154" i="1"/>
  <c r="M182" i="1"/>
  <c r="M192" i="1"/>
  <c r="C172" i="1"/>
  <c r="C147" i="1"/>
  <c r="C148" i="1"/>
  <c r="C167" i="1"/>
  <c r="C183" i="1"/>
  <c r="C193" i="1"/>
  <c r="D145" i="1"/>
  <c r="I145" i="1" s="1"/>
  <c r="I80" i="1"/>
  <c r="G80" i="1"/>
  <c r="I39" i="1"/>
  <c r="G39" i="1"/>
  <c r="G32" i="1"/>
  <c r="I32" i="1"/>
  <c r="D142" i="1"/>
  <c r="I77" i="1"/>
  <c r="G77" i="1"/>
  <c r="G52" i="1"/>
  <c r="I52" i="1"/>
  <c r="D161" i="1"/>
  <c r="G96" i="1"/>
  <c r="I96" i="1"/>
  <c r="D174" i="1"/>
  <c r="I174" i="1" s="1"/>
  <c r="I109" i="1"/>
  <c r="G109" i="1"/>
  <c r="D189" i="1"/>
  <c r="I189" i="1" s="1"/>
  <c r="I124" i="1"/>
  <c r="G124" i="1"/>
  <c r="I223" i="1"/>
  <c r="G223" i="1"/>
  <c r="I243" i="1"/>
  <c r="G243" i="1"/>
  <c r="G302" i="1"/>
  <c r="I302" i="1"/>
  <c r="I259" i="1"/>
  <c r="G259" i="1"/>
  <c r="I263" i="1"/>
  <c r="G263" i="1"/>
  <c r="I270" i="1"/>
  <c r="G270" i="1"/>
  <c r="G297" i="1"/>
  <c r="I297" i="1"/>
  <c r="I285" i="1"/>
  <c r="G285" i="1"/>
  <c r="I312" i="1"/>
  <c r="G312" i="1"/>
  <c r="I320" i="1"/>
  <c r="G320" i="1"/>
  <c r="L160" i="1"/>
  <c r="L165" i="1"/>
  <c r="L68" i="1"/>
  <c r="L162" i="1"/>
  <c r="L119" i="1"/>
  <c r="L184" i="1" s="1"/>
  <c r="L159" i="1"/>
  <c r="L183" i="1"/>
  <c r="L189" i="1"/>
  <c r="Q42" i="1"/>
  <c r="S42" i="1"/>
  <c r="I13" i="1"/>
  <c r="G13" i="1"/>
  <c r="H13" i="1"/>
  <c r="F13" i="1"/>
  <c r="B169" i="1"/>
  <c r="B140" i="1"/>
  <c r="B159" i="1"/>
  <c r="B119" i="1"/>
  <c r="B192" i="1"/>
  <c r="B177" i="1"/>
  <c r="B191" i="1"/>
  <c r="P171" i="1"/>
  <c r="T106" i="1"/>
  <c r="R106" i="1"/>
  <c r="P106" i="1"/>
  <c r="T234" i="1"/>
  <c r="R234" i="1"/>
  <c r="P234" i="1"/>
  <c r="P273" i="1"/>
  <c r="R273" i="1"/>
  <c r="N169" i="1"/>
  <c r="S169" i="1" s="1"/>
  <c r="S104" i="1"/>
  <c r="Q104" i="1"/>
  <c r="S263" i="1"/>
  <c r="Q263" i="1"/>
  <c r="S313" i="1"/>
  <c r="Q313" i="1"/>
  <c r="F166" i="1"/>
  <c r="J101" i="1"/>
  <c r="H101" i="1"/>
  <c r="F101" i="1"/>
  <c r="H253" i="1"/>
  <c r="F253" i="1"/>
  <c r="J253" i="1"/>
  <c r="F315" i="1"/>
  <c r="H315" i="1"/>
  <c r="M193" i="1"/>
  <c r="I64" i="1"/>
  <c r="G64" i="1"/>
  <c r="D195" i="1"/>
  <c r="I195" i="1" s="1"/>
  <c r="I130" i="1"/>
  <c r="G130" i="1"/>
  <c r="I255" i="1"/>
  <c r="G255" i="1"/>
  <c r="P144" i="1"/>
  <c r="T79" i="1"/>
  <c r="R79" i="1"/>
  <c r="P79" i="1"/>
  <c r="I35" i="1"/>
  <c r="G35" i="1"/>
  <c r="B141" i="1"/>
  <c r="J41" i="2"/>
  <c r="H41" i="2"/>
  <c r="F41" i="2"/>
  <c r="H25" i="2"/>
  <c r="J25" i="2"/>
  <c r="F25" i="2"/>
  <c r="J33" i="2"/>
  <c r="H33" i="2"/>
  <c r="F33" i="2"/>
  <c r="F24" i="2"/>
  <c r="E23" i="2"/>
  <c r="J24" i="2"/>
  <c r="H24" i="2"/>
  <c r="F39" i="2"/>
  <c r="J39" i="2"/>
  <c r="H39" i="2"/>
  <c r="I59" i="1"/>
  <c r="G59" i="1"/>
  <c r="Q16" i="1"/>
  <c r="S16" i="1"/>
  <c r="S8" i="1"/>
  <c r="Q8" i="1"/>
  <c r="P32" i="1"/>
  <c r="T32" i="1"/>
  <c r="R32" i="1"/>
  <c r="P162" i="1"/>
  <c r="Q162" i="1" s="1"/>
  <c r="P166" i="1"/>
  <c r="Q166" i="1" s="1"/>
  <c r="T101" i="1"/>
  <c r="R101" i="1"/>
  <c r="P101" i="1"/>
  <c r="S33" i="1"/>
  <c r="Q33" i="1"/>
  <c r="F11" i="1"/>
  <c r="J11" i="1"/>
  <c r="H11" i="1"/>
  <c r="P36" i="1"/>
  <c r="T36" i="1"/>
  <c r="R36" i="1"/>
  <c r="P141" i="1"/>
  <c r="Q141" i="1" s="1"/>
  <c r="T76" i="1"/>
  <c r="R76" i="1"/>
  <c r="P76" i="1"/>
  <c r="R64" i="1"/>
  <c r="P64" i="1"/>
  <c r="T64" i="1"/>
  <c r="R107" i="1"/>
  <c r="P172" i="1"/>
  <c r="Q172" i="1" s="1"/>
  <c r="P107" i="1"/>
  <c r="T107" i="1"/>
  <c r="P153" i="1"/>
  <c r="P88" i="1"/>
  <c r="T88" i="1"/>
  <c r="R88" i="1"/>
  <c r="T97" i="1"/>
  <c r="T129" i="1"/>
  <c r="R129" i="1"/>
  <c r="P194" i="1"/>
  <c r="P129" i="1"/>
  <c r="P195" i="1"/>
  <c r="R130" i="1"/>
  <c r="P130" i="1"/>
  <c r="T130" i="1"/>
  <c r="T111" i="1"/>
  <c r="R111" i="1"/>
  <c r="P176" i="1"/>
  <c r="Q176" i="1" s="1"/>
  <c r="P111" i="1"/>
  <c r="T251" i="1"/>
  <c r="R251" i="1"/>
  <c r="P251" i="1"/>
  <c r="R239" i="1"/>
  <c r="P239" i="1"/>
  <c r="T239" i="1"/>
  <c r="P263" i="1"/>
  <c r="R263" i="1"/>
  <c r="R281" i="1"/>
  <c r="P281" i="1"/>
  <c r="P268" i="1"/>
  <c r="R268" i="1"/>
  <c r="R295" i="1"/>
  <c r="P295" i="1"/>
  <c r="P311" i="1"/>
  <c r="R311" i="1"/>
  <c r="P319" i="1"/>
  <c r="R319" i="1"/>
  <c r="I49" i="1"/>
  <c r="G49" i="1"/>
  <c r="Q36" i="1"/>
  <c r="S36" i="1"/>
  <c r="I15" i="1"/>
  <c r="G15" i="1"/>
  <c r="I7" i="1"/>
  <c r="G7" i="1"/>
  <c r="N119" i="1"/>
  <c r="N159" i="1"/>
  <c r="S94" i="1"/>
  <c r="Q94" i="1"/>
  <c r="N142" i="1"/>
  <c r="Q77" i="1"/>
  <c r="S77" i="1"/>
  <c r="S40" i="1"/>
  <c r="Q40" i="1"/>
  <c r="N143" i="1"/>
  <c r="S78" i="1"/>
  <c r="Q78" i="1"/>
  <c r="S125" i="1"/>
  <c r="Q125" i="1"/>
  <c r="N190" i="1"/>
  <c r="S66" i="1"/>
  <c r="Q66" i="1"/>
  <c r="N170" i="1"/>
  <c r="S105" i="1"/>
  <c r="Q105" i="1"/>
  <c r="Q131" i="1"/>
  <c r="N196" i="1"/>
  <c r="S131" i="1"/>
  <c r="N197" i="1"/>
  <c r="S197" i="1" s="1"/>
  <c r="S132" i="1"/>
  <c r="Q132" i="1"/>
  <c r="Q239" i="1"/>
  <c r="S239" i="1"/>
  <c r="S240" i="1"/>
  <c r="Q240" i="1"/>
  <c r="S233" i="1"/>
  <c r="Q233" i="1"/>
  <c r="S294" i="1"/>
  <c r="Q294" i="1"/>
  <c r="Q301" i="1"/>
  <c r="S301" i="1"/>
  <c r="S273" i="1"/>
  <c r="Q273" i="1"/>
  <c r="S280" i="1"/>
  <c r="Q280" i="1"/>
  <c r="S316" i="1"/>
  <c r="Q316" i="1"/>
  <c r="J63" i="1"/>
  <c r="H63" i="1"/>
  <c r="F63" i="1"/>
  <c r="F171" i="1"/>
  <c r="J106" i="1"/>
  <c r="H106" i="1"/>
  <c r="F106" i="1"/>
  <c r="J44" i="1"/>
  <c r="F44" i="1"/>
  <c r="H44" i="1"/>
  <c r="F82" i="1"/>
  <c r="F147" i="1"/>
  <c r="J82" i="1"/>
  <c r="H82" i="1"/>
  <c r="F41" i="1"/>
  <c r="J41" i="1"/>
  <c r="H41" i="1"/>
  <c r="F140" i="1"/>
  <c r="J75" i="1"/>
  <c r="H75" i="1"/>
  <c r="F75" i="1"/>
  <c r="J113" i="1"/>
  <c r="H113" i="1"/>
  <c r="F113" i="1"/>
  <c r="F178" i="1"/>
  <c r="H279" i="1"/>
  <c r="F279" i="1"/>
  <c r="H283" i="1"/>
  <c r="F283" i="1"/>
  <c r="J256" i="1"/>
  <c r="H256" i="1"/>
  <c r="F256" i="1"/>
  <c r="H228" i="1"/>
  <c r="F228" i="1"/>
  <c r="H284" i="1"/>
  <c r="F284" i="1"/>
  <c r="F258" i="1"/>
  <c r="J258" i="1"/>
  <c r="H258" i="1"/>
  <c r="J251" i="1"/>
  <c r="H251" i="1"/>
  <c r="F251" i="1"/>
  <c r="H300" i="1"/>
  <c r="F300" i="1"/>
  <c r="F267" i="1"/>
  <c r="H267" i="1"/>
  <c r="F310" i="1"/>
  <c r="H310" i="1"/>
  <c r="F318" i="1"/>
  <c r="H318" i="1"/>
  <c r="M172" i="1"/>
  <c r="M143" i="1"/>
  <c r="M68" i="1"/>
  <c r="M162" i="1"/>
  <c r="M196" i="1"/>
  <c r="M177" i="1"/>
  <c r="C138" i="1"/>
  <c r="C153" i="1"/>
  <c r="C154" i="1"/>
  <c r="C175" i="1"/>
  <c r="I63" i="1"/>
  <c r="G63" i="1"/>
  <c r="C171" i="1"/>
  <c r="G106" i="1"/>
  <c r="I106" i="1"/>
  <c r="C133" i="1"/>
  <c r="C188" i="1"/>
  <c r="C197" i="1"/>
  <c r="B138" i="1"/>
  <c r="R31" i="1"/>
  <c r="P31" i="1"/>
  <c r="T31" i="1"/>
  <c r="D146" i="1"/>
  <c r="I81" i="1"/>
  <c r="G81" i="1"/>
  <c r="D165" i="1"/>
  <c r="G100" i="1"/>
  <c r="I100" i="1"/>
  <c r="D140" i="1"/>
  <c r="I75" i="1"/>
  <c r="G75" i="1"/>
  <c r="D175" i="1"/>
  <c r="I110" i="1"/>
  <c r="G110" i="1"/>
  <c r="G114" i="1"/>
  <c r="D179" i="1"/>
  <c r="I179" i="1" s="1"/>
  <c r="I114" i="1"/>
  <c r="I218" i="1"/>
  <c r="G218" i="1"/>
  <c r="D193" i="1"/>
  <c r="I193" i="1" s="1"/>
  <c r="I128" i="1"/>
  <c r="G128" i="1"/>
  <c r="I234" i="1"/>
  <c r="G234" i="1"/>
  <c r="I224" i="1"/>
  <c r="G224" i="1"/>
  <c r="I249" i="1"/>
  <c r="G249" i="1"/>
  <c r="G298" i="1"/>
  <c r="I298" i="1"/>
  <c r="I271" i="1"/>
  <c r="G271" i="1"/>
  <c r="I286" i="1"/>
  <c r="G286" i="1"/>
  <c r="I313" i="1"/>
  <c r="G313" i="1"/>
  <c r="L164" i="1"/>
  <c r="L169" i="1"/>
  <c r="L166" i="1"/>
  <c r="L163" i="1"/>
  <c r="L188" i="1"/>
  <c r="L133" i="1"/>
  <c r="L193" i="1"/>
  <c r="F175" i="1"/>
  <c r="G175" i="1" s="1"/>
  <c r="J110" i="1"/>
  <c r="H110" i="1"/>
  <c r="F110" i="1"/>
  <c r="G40" i="1"/>
  <c r="I40" i="1"/>
  <c r="T12" i="1"/>
  <c r="R12" i="1"/>
  <c r="P12" i="1"/>
  <c r="B173" i="1"/>
  <c r="B144" i="1"/>
  <c r="B163" i="1"/>
  <c r="B196" i="1"/>
  <c r="B181" i="1"/>
  <c r="B195" i="1"/>
  <c r="H8" i="2"/>
  <c r="F8" i="2"/>
  <c r="J8" i="2"/>
  <c r="N156" i="1"/>
  <c r="R95" i="1"/>
  <c r="P95" i="1"/>
  <c r="P160" i="1"/>
  <c r="T95" i="1"/>
  <c r="R287" i="1"/>
  <c r="P287" i="1"/>
  <c r="R305" i="1"/>
  <c r="P305" i="1"/>
  <c r="Q10" i="1"/>
  <c r="S10" i="1"/>
  <c r="S61" i="1"/>
  <c r="Q61" i="1"/>
  <c r="Q296" i="1"/>
  <c r="S296" i="1"/>
  <c r="F159" i="1"/>
  <c r="G159" i="1" s="1"/>
  <c r="E119" i="1"/>
  <c r="J94" i="1"/>
  <c r="H94" i="1"/>
  <c r="F94" i="1"/>
  <c r="J62" i="1"/>
  <c r="H62" i="1"/>
  <c r="F62" i="1"/>
  <c r="F244" i="1"/>
  <c r="J244" i="1"/>
  <c r="H244" i="1"/>
  <c r="G10" i="1"/>
  <c r="I10" i="1"/>
  <c r="C139" i="1"/>
  <c r="C180" i="1"/>
  <c r="G304" i="1"/>
  <c r="I304" i="1"/>
  <c r="S39" i="1"/>
  <c r="Q39" i="1"/>
  <c r="L148" i="1"/>
  <c r="R43" i="1"/>
  <c r="P43" i="1"/>
  <c r="T43" i="1"/>
  <c r="B170" i="1"/>
  <c r="B197" i="1"/>
  <c r="H21" i="2"/>
  <c r="J21" i="2"/>
  <c r="F21" i="2"/>
  <c r="F20" i="2"/>
  <c r="J20" i="2"/>
  <c r="H20" i="2"/>
  <c r="F43" i="2"/>
  <c r="J43" i="2"/>
  <c r="H43" i="2"/>
  <c r="H27" i="2"/>
  <c r="J27" i="2"/>
  <c r="F27" i="2"/>
  <c r="H31" i="2"/>
  <c r="F31" i="2"/>
  <c r="T9" i="2"/>
  <c r="R9" i="2"/>
  <c r="P9" i="2"/>
  <c r="T53" i="1"/>
  <c r="R53" i="1"/>
  <c r="P53" i="1"/>
  <c r="S30" i="1"/>
  <c r="Q30" i="1"/>
  <c r="M54" i="1"/>
  <c r="I16" i="1"/>
  <c r="G16" i="1"/>
  <c r="F16" i="1"/>
  <c r="H16" i="1"/>
  <c r="I8" i="1"/>
  <c r="G8" i="1"/>
  <c r="H8" i="1"/>
  <c r="F8" i="1"/>
  <c r="R24" i="1"/>
  <c r="P24" i="1"/>
  <c r="T24" i="1"/>
  <c r="D163" i="1"/>
  <c r="I163" i="1" s="1"/>
  <c r="I98" i="1"/>
  <c r="G98" i="1"/>
  <c r="G41" i="1"/>
  <c r="I41" i="1"/>
  <c r="D171" i="1"/>
  <c r="I171" i="1" s="1"/>
  <c r="F33" i="1"/>
  <c r="J33" i="1"/>
  <c r="H33" i="1"/>
  <c r="B164" i="1"/>
  <c r="P145" i="1"/>
  <c r="Q145" i="1" s="1"/>
  <c r="T80" i="1"/>
  <c r="R80" i="1"/>
  <c r="P80" i="1"/>
  <c r="P138" i="1"/>
  <c r="Q138" i="1" s="1"/>
  <c r="R73" i="1"/>
  <c r="P73" i="1"/>
  <c r="T73" i="1"/>
  <c r="P52" i="1"/>
  <c r="T52" i="1"/>
  <c r="R52" i="1"/>
  <c r="P161" i="1"/>
  <c r="P96" i="1"/>
  <c r="T96" i="1"/>
  <c r="R96" i="1"/>
  <c r="P110" i="1"/>
  <c r="P175" i="1"/>
  <c r="R110" i="1"/>
  <c r="T110" i="1"/>
  <c r="T115" i="1"/>
  <c r="R115" i="1"/>
  <c r="P115" i="1"/>
  <c r="P180" i="1"/>
  <c r="Q180" i="1" s="1"/>
  <c r="T255" i="1"/>
  <c r="R255" i="1"/>
  <c r="P255" i="1"/>
  <c r="T252" i="1"/>
  <c r="R252" i="1"/>
  <c r="P252" i="1"/>
  <c r="R243" i="1"/>
  <c r="P243" i="1"/>
  <c r="T243" i="1"/>
  <c r="R285" i="1"/>
  <c r="P285" i="1"/>
  <c r="R298" i="1"/>
  <c r="P298" i="1"/>
  <c r="P269" i="1"/>
  <c r="R269" i="1"/>
  <c r="P312" i="1"/>
  <c r="R312" i="1"/>
  <c r="P320" i="1"/>
  <c r="R320" i="1"/>
  <c r="H42" i="1"/>
  <c r="F42" i="1"/>
  <c r="J42" i="1"/>
  <c r="H36" i="1"/>
  <c r="F36" i="1"/>
  <c r="J36" i="1"/>
  <c r="J28" i="1"/>
  <c r="Q14" i="1"/>
  <c r="S14" i="1"/>
  <c r="S50" i="1"/>
  <c r="Q50" i="1"/>
  <c r="N163" i="1"/>
  <c r="S98" i="1"/>
  <c r="Q98" i="1"/>
  <c r="N146" i="1"/>
  <c r="Q81" i="1"/>
  <c r="S81" i="1"/>
  <c r="Q44" i="1"/>
  <c r="S44" i="1"/>
  <c r="N147" i="1"/>
  <c r="S82" i="1"/>
  <c r="Q82" i="1"/>
  <c r="S256" i="1"/>
  <c r="Q256" i="1"/>
  <c r="N174" i="1"/>
  <c r="S109" i="1"/>
  <c r="Q109" i="1"/>
  <c r="S126" i="1"/>
  <c r="N191" i="1"/>
  <c r="Q126" i="1"/>
  <c r="S234" i="1"/>
  <c r="Q234" i="1"/>
  <c r="S242" i="1"/>
  <c r="Q242" i="1"/>
  <c r="Q243" i="1"/>
  <c r="S243" i="1"/>
  <c r="S244" i="1"/>
  <c r="Q244" i="1"/>
  <c r="S237" i="1"/>
  <c r="Q237" i="1"/>
  <c r="Q303" i="1"/>
  <c r="S303" i="1"/>
  <c r="Q302" i="1"/>
  <c r="S302" i="1"/>
  <c r="S274" i="1"/>
  <c r="Q274" i="1"/>
  <c r="S281" i="1"/>
  <c r="Q281" i="1"/>
  <c r="S317" i="1"/>
  <c r="Q317" i="1"/>
  <c r="J67" i="1"/>
  <c r="H67" i="1"/>
  <c r="F67" i="1"/>
  <c r="F160" i="1"/>
  <c r="H95" i="1"/>
  <c r="F95" i="1"/>
  <c r="J95" i="1"/>
  <c r="H48" i="1"/>
  <c r="F48" i="1"/>
  <c r="J48" i="1"/>
  <c r="F153" i="1"/>
  <c r="G153" i="1" s="1"/>
  <c r="F88" i="1"/>
  <c r="J88" i="1"/>
  <c r="H88" i="1"/>
  <c r="H45" i="1"/>
  <c r="F45" i="1"/>
  <c r="J45" i="1"/>
  <c r="F144" i="1"/>
  <c r="J79" i="1"/>
  <c r="H79" i="1"/>
  <c r="F79" i="1"/>
  <c r="J117" i="1"/>
  <c r="H117" i="1"/>
  <c r="F117" i="1"/>
  <c r="F182" i="1"/>
  <c r="H114" i="1"/>
  <c r="F179" i="1"/>
  <c r="G179" i="1" s="1"/>
  <c r="F114" i="1"/>
  <c r="J114" i="1"/>
  <c r="H287" i="1"/>
  <c r="F287" i="1"/>
  <c r="F263" i="1"/>
  <c r="H263" i="1"/>
  <c r="H235" i="1"/>
  <c r="F235" i="1"/>
  <c r="J235" i="1"/>
  <c r="F265" i="1"/>
  <c r="H265" i="1"/>
  <c r="H281" i="1"/>
  <c r="F281" i="1"/>
  <c r="J255" i="1"/>
  <c r="H255" i="1"/>
  <c r="F255" i="1"/>
  <c r="H301" i="1"/>
  <c r="F301" i="1"/>
  <c r="F268" i="1"/>
  <c r="H268" i="1"/>
  <c r="H288" i="1"/>
  <c r="F288" i="1"/>
  <c r="F311" i="1"/>
  <c r="H311" i="1"/>
  <c r="F319" i="1"/>
  <c r="H319" i="1"/>
  <c r="M138" i="1"/>
  <c r="M147" i="1"/>
  <c r="M166" i="1"/>
  <c r="M191" i="1"/>
  <c r="M181" i="1"/>
  <c r="C142" i="1"/>
  <c r="C161" i="1"/>
  <c r="C68" i="1"/>
  <c r="C162" i="1"/>
  <c r="C182" i="1"/>
  <c r="C191" i="1"/>
  <c r="C192" i="1"/>
  <c r="B54" i="1"/>
  <c r="G18" i="1"/>
  <c r="I18" i="1"/>
  <c r="R9" i="1"/>
  <c r="P9" i="1"/>
  <c r="T9" i="1"/>
  <c r="G61" i="1"/>
  <c r="I61" i="1"/>
  <c r="D169" i="1"/>
  <c r="G104" i="1"/>
  <c r="I104" i="1"/>
  <c r="D144" i="1"/>
  <c r="I144" i="1" s="1"/>
  <c r="I79" i="1"/>
  <c r="G79" i="1"/>
  <c r="I113" i="1"/>
  <c r="G113" i="1"/>
  <c r="D178" i="1"/>
  <c r="I178" i="1" s="1"/>
  <c r="G118" i="1"/>
  <c r="D183" i="1"/>
  <c r="I183" i="1" s="1"/>
  <c r="I118" i="1"/>
  <c r="I219" i="1"/>
  <c r="G219" i="1"/>
  <c r="D197" i="1"/>
  <c r="I197" i="1" s="1"/>
  <c r="I132" i="1"/>
  <c r="G132" i="1"/>
  <c r="I238" i="1"/>
  <c r="G238" i="1"/>
  <c r="I225" i="1"/>
  <c r="G225" i="1"/>
  <c r="I253" i="1"/>
  <c r="G253" i="1"/>
  <c r="G236" i="1"/>
  <c r="I236" i="1"/>
  <c r="I233" i="1"/>
  <c r="G233" i="1"/>
  <c r="I294" i="1"/>
  <c r="G294" i="1"/>
  <c r="I272" i="1"/>
  <c r="G272" i="1"/>
  <c r="I279" i="1"/>
  <c r="G279" i="1"/>
  <c r="I287" i="1"/>
  <c r="G287" i="1"/>
  <c r="I314" i="1"/>
  <c r="G314" i="1"/>
  <c r="T49" i="1"/>
  <c r="R49" i="1"/>
  <c r="P49" i="1"/>
  <c r="S35" i="1"/>
  <c r="Q35" i="1"/>
  <c r="S23" i="1"/>
  <c r="Q23" i="1"/>
  <c r="L168" i="1"/>
  <c r="L173" i="1"/>
  <c r="L170" i="1"/>
  <c r="L167" i="1"/>
  <c r="L192" i="1"/>
  <c r="L197" i="1"/>
  <c r="M171" i="1"/>
  <c r="I31" i="1"/>
  <c r="G31" i="1"/>
  <c r="B139" i="1"/>
  <c r="B148" i="1"/>
  <c r="B167" i="1"/>
  <c r="B176" i="1"/>
  <c r="B190" i="1"/>
  <c r="J45" i="2"/>
  <c r="H45" i="2"/>
  <c r="F45" i="2"/>
  <c r="P127" i="1"/>
  <c r="P192" i="1"/>
  <c r="Q192" i="1" s="1"/>
  <c r="T127" i="1"/>
  <c r="R127" i="1"/>
  <c r="P316" i="1"/>
  <c r="R316" i="1"/>
  <c r="N168" i="1"/>
  <c r="S168" i="1" s="1"/>
  <c r="Q103" i="1"/>
  <c r="S103" i="1"/>
  <c r="S265" i="1"/>
  <c r="Q265" i="1"/>
  <c r="F173" i="1"/>
  <c r="F108" i="1"/>
  <c r="J108" i="1"/>
  <c r="H108" i="1"/>
  <c r="H225" i="1"/>
  <c r="F225" i="1"/>
  <c r="H304" i="1"/>
  <c r="F304" i="1"/>
  <c r="M183" i="1"/>
  <c r="C140" i="1"/>
  <c r="I42" i="1"/>
  <c r="G42" i="1"/>
  <c r="D166" i="1"/>
  <c r="I101" i="1"/>
  <c r="G101" i="1"/>
  <c r="I266" i="1"/>
  <c r="G266" i="1"/>
  <c r="I318" i="1"/>
  <c r="G318" i="1"/>
  <c r="L146" i="1"/>
  <c r="L176" i="1"/>
  <c r="B183" i="1"/>
  <c r="T50" i="1"/>
  <c r="R50" i="1"/>
  <c r="P50" i="1"/>
  <c r="F28" i="2"/>
  <c r="J28" i="2"/>
  <c r="H28" i="2"/>
  <c r="E47" i="2"/>
  <c r="H17" i="2"/>
  <c r="J17" i="2"/>
  <c r="F17" i="2"/>
  <c r="F16" i="2"/>
  <c r="J16" i="2"/>
  <c r="H16" i="2"/>
  <c r="J32" i="2"/>
  <c r="H32" i="2"/>
  <c r="F32" i="2"/>
  <c r="H19" i="2"/>
  <c r="J19" i="2"/>
  <c r="F19" i="2"/>
  <c r="M47" i="2"/>
  <c r="L191" i="1"/>
  <c r="I30" i="1"/>
  <c r="G30" i="1"/>
  <c r="D54" i="1"/>
  <c r="H30" i="1"/>
  <c r="F30" i="1"/>
  <c r="T15" i="1"/>
  <c r="P15" i="1"/>
  <c r="R15" i="1"/>
  <c r="P7" i="1"/>
  <c r="T7" i="1"/>
  <c r="R7" i="1"/>
  <c r="P18" i="1"/>
  <c r="T18" i="1"/>
  <c r="R18" i="1"/>
  <c r="M119" i="1"/>
  <c r="M184" i="1" s="1"/>
  <c r="M159" i="1"/>
  <c r="O119" i="1"/>
  <c r="P159" i="1"/>
  <c r="Q159" i="1" s="1"/>
  <c r="T94" i="1"/>
  <c r="R94" i="1"/>
  <c r="P94" i="1"/>
  <c r="P142" i="1"/>
  <c r="Q142" i="1" s="1"/>
  <c r="R77" i="1"/>
  <c r="P77" i="1"/>
  <c r="T77" i="1"/>
  <c r="P165" i="1"/>
  <c r="Q165" i="1" s="1"/>
  <c r="P100" i="1"/>
  <c r="T100" i="1"/>
  <c r="R100" i="1"/>
  <c r="P114" i="1"/>
  <c r="P179" i="1"/>
  <c r="Q179" i="1" s="1"/>
  <c r="T114" i="1"/>
  <c r="R114" i="1"/>
  <c r="P189" i="1"/>
  <c r="Q189" i="1" s="1"/>
  <c r="T124" i="1"/>
  <c r="R124" i="1"/>
  <c r="P124" i="1"/>
  <c r="T256" i="1"/>
  <c r="R256" i="1"/>
  <c r="P256" i="1"/>
  <c r="R249" i="1"/>
  <c r="P249" i="1"/>
  <c r="T249" i="1"/>
  <c r="P236" i="1"/>
  <c r="T236" i="1"/>
  <c r="R236" i="1"/>
  <c r="P264" i="1"/>
  <c r="R264" i="1"/>
  <c r="R299" i="1"/>
  <c r="P299" i="1"/>
  <c r="P270" i="1"/>
  <c r="R270" i="1"/>
  <c r="R302" i="1"/>
  <c r="P302" i="1"/>
  <c r="P313" i="1"/>
  <c r="R313" i="1"/>
  <c r="Q24" i="1"/>
  <c r="S24" i="1"/>
  <c r="H14" i="1"/>
  <c r="F14" i="1"/>
  <c r="J14" i="1"/>
  <c r="S59" i="1"/>
  <c r="Q59" i="1"/>
  <c r="N167" i="1"/>
  <c r="S167" i="1" s="1"/>
  <c r="S102" i="1"/>
  <c r="Q102" i="1"/>
  <c r="S48" i="1"/>
  <c r="Q48" i="1"/>
  <c r="N153" i="1"/>
  <c r="S153" i="1" s="1"/>
  <c r="S88" i="1"/>
  <c r="Q88" i="1"/>
  <c r="Q41" i="1"/>
  <c r="S41" i="1"/>
  <c r="N140" i="1"/>
  <c r="S140" i="1" s="1"/>
  <c r="S75" i="1"/>
  <c r="Q75" i="1"/>
  <c r="S129" i="1"/>
  <c r="Q129" i="1"/>
  <c r="N194" i="1"/>
  <c r="S130" i="1"/>
  <c r="N195" i="1"/>
  <c r="S195" i="1" s="1"/>
  <c r="Q130" i="1"/>
  <c r="Q249" i="1"/>
  <c r="S249" i="1"/>
  <c r="S250" i="1"/>
  <c r="Q250" i="1"/>
  <c r="S241" i="1"/>
  <c r="Q241" i="1"/>
  <c r="Q289" i="1"/>
  <c r="S289" i="1"/>
  <c r="S267" i="1"/>
  <c r="Q267" i="1"/>
  <c r="S288" i="1"/>
  <c r="Q288" i="1"/>
  <c r="S282" i="1"/>
  <c r="Q282" i="1"/>
  <c r="S310" i="1"/>
  <c r="Q310" i="1"/>
  <c r="S318" i="1"/>
  <c r="Q318" i="1"/>
  <c r="J72" i="1"/>
  <c r="F137" i="1"/>
  <c r="G137" i="1" s="1"/>
  <c r="H72" i="1"/>
  <c r="F72" i="1"/>
  <c r="H51" i="1"/>
  <c r="F51" i="1"/>
  <c r="J51" i="1"/>
  <c r="F164" i="1"/>
  <c r="H99" i="1"/>
  <c r="F99" i="1"/>
  <c r="J99" i="1"/>
  <c r="F52" i="1"/>
  <c r="J52" i="1"/>
  <c r="H52" i="1"/>
  <c r="F161" i="1"/>
  <c r="G161" i="1" s="1"/>
  <c r="F96" i="1"/>
  <c r="J96" i="1"/>
  <c r="H96" i="1"/>
  <c r="J49" i="1"/>
  <c r="F49" i="1"/>
  <c r="H49" i="1"/>
  <c r="F148" i="1"/>
  <c r="G148" i="1" s="1"/>
  <c r="J83" i="1"/>
  <c r="H83" i="1"/>
  <c r="F83" i="1"/>
  <c r="H118" i="1"/>
  <c r="F183" i="1"/>
  <c r="G183" i="1" s="1"/>
  <c r="F118" i="1"/>
  <c r="J118" i="1"/>
  <c r="H218" i="1"/>
  <c r="F218" i="1"/>
  <c r="F111" i="1"/>
  <c r="J111" i="1"/>
  <c r="F176" i="1"/>
  <c r="G176" i="1" s="1"/>
  <c r="H111" i="1"/>
  <c r="F264" i="1"/>
  <c r="H264" i="1"/>
  <c r="H239" i="1"/>
  <c r="F239" i="1"/>
  <c r="J239" i="1"/>
  <c r="H285" i="1"/>
  <c r="F285" i="1"/>
  <c r="H302" i="1"/>
  <c r="F302" i="1"/>
  <c r="F269" i="1"/>
  <c r="H269" i="1"/>
  <c r="H297" i="1"/>
  <c r="F297" i="1"/>
  <c r="F312" i="1"/>
  <c r="H312" i="1"/>
  <c r="F320" i="1"/>
  <c r="H320" i="1"/>
  <c r="M142" i="1"/>
  <c r="M153" i="1"/>
  <c r="M170" i="1"/>
  <c r="M195" i="1"/>
  <c r="M176" i="1"/>
  <c r="M190" i="1"/>
  <c r="C146" i="1"/>
  <c r="C165" i="1"/>
  <c r="C166" i="1"/>
  <c r="C137" i="1"/>
  <c r="C196" i="1"/>
  <c r="T45" i="1"/>
  <c r="R45" i="1"/>
  <c r="P45" i="1"/>
  <c r="B27" i="1"/>
  <c r="T17" i="1"/>
  <c r="R17" i="1"/>
  <c r="P17" i="1"/>
  <c r="D160" i="1"/>
  <c r="I160" i="1" s="1"/>
  <c r="I95" i="1"/>
  <c r="G95" i="1"/>
  <c r="G65" i="1"/>
  <c r="I65" i="1"/>
  <c r="D173" i="1"/>
  <c r="I173" i="1" s="1"/>
  <c r="G108" i="1"/>
  <c r="I108" i="1"/>
  <c r="D148" i="1"/>
  <c r="I148" i="1" s="1"/>
  <c r="I83" i="1"/>
  <c r="G83" i="1"/>
  <c r="I117" i="1"/>
  <c r="G117" i="1"/>
  <c r="D182" i="1"/>
  <c r="I182" i="1" s="1"/>
  <c r="D133" i="1"/>
  <c r="G123" i="1"/>
  <c r="D188" i="1"/>
  <c r="I188" i="1" s="1"/>
  <c r="I123" i="1"/>
  <c r="I220" i="1"/>
  <c r="G220" i="1"/>
  <c r="I267" i="1"/>
  <c r="G267" i="1"/>
  <c r="I242" i="1"/>
  <c r="G242" i="1"/>
  <c r="I226" i="1"/>
  <c r="G226" i="1"/>
  <c r="I257" i="1"/>
  <c r="G257" i="1"/>
  <c r="G240" i="1"/>
  <c r="I240" i="1"/>
  <c r="I237" i="1"/>
  <c r="G237" i="1"/>
  <c r="G305" i="1"/>
  <c r="I305" i="1"/>
  <c r="I273" i="1"/>
  <c r="G273" i="1"/>
  <c r="I280" i="1"/>
  <c r="G280" i="1"/>
  <c r="G303" i="1"/>
  <c r="I303" i="1"/>
  <c r="I315" i="1"/>
  <c r="G315" i="1"/>
  <c r="J35" i="1"/>
  <c r="H35" i="1"/>
  <c r="F35" i="1"/>
  <c r="J23" i="1"/>
  <c r="H23" i="1"/>
  <c r="F23" i="1"/>
  <c r="J30" i="1"/>
  <c r="J34" i="1"/>
  <c r="J46" i="1"/>
  <c r="J47" i="1"/>
  <c r="L172" i="1"/>
  <c r="L139" i="1"/>
  <c r="L174" i="1"/>
  <c r="L171" i="1"/>
  <c r="L196" i="1"/>
  <c r="B168" i="1"/>
  <c r="P48" i="1"/>
  <c r="T48" i="1"/>
  <c r="R48" i="1"/>
  <c r="T30" i="1"/>
  <c r="R30" i="1"/>
  <c r="P30" i="1"/>
  <c r="Q9" i="1"/>
  <c r="S9" i="1"/>
  <c r="B143" i="1"/>
  <c r="B154" i="1"/>
  <c r="B171" i="1"/>
  <c r="B180" i="1"/>
  <c r="B194" i="1"/>
  <c r="J44" i="2"/>
  <c r="H44" i="2"/>
  <c r="F44" i="2"/>
  <c r="D47" i="2"/>
  <c r="J52" i="2"/>
  <c r="M163" i="1"/>
  <c r="E54" i="1"/>
  <c r="F29" i="1"/>
  <c r="J29" i="1"/>
  <c r="H29" i="1"/>
  <c r="T112" i="1"/>
  <c r="P177" i="1"/>
  <c r="Q177" i="1" s="1"/>
  <c r="R112" i="1"/>
  <c r="P112" i="1"/>
  <c r="R294" i="1"/>
  <c r="P294" i="1"/>
  <c r="Q18" i="1"/>
  <c r="S18" i="1"/>
  <c r="S53" i="1"/>
  <c r="Q53" i="1"/>
  <c r="Q304" i="1"/>
  <c r="S304" i="1"/>
  <c r="F138" i="1"/>
  <c r="G138" i="1" s="1"/>
  <c r="H73" i="1"/>
  <c r="F73" i="1"/>
  <c r="J73" i="1"/>
  <c r="H131" i="1"/>
  <c r="F131" i="1"/>
  <c r="F196" i="1"/>
  <c r="G196" i="1" s="1"/>
  <c r="J131" i="1"/>
  <c r="H295" i="1"/>
  <c r="F295" i="1"/>
  <c r="M160" i="1"/>
  <c r="D147" i="1"/>
  <c r="I147" i="1" s="1"/>
  <c r="G82" i="1"/>
  <c r="I82" i="1"/>
  <c r="I235" i="1"/>
  <c r="G235" i="1"/>
  <c r="I283" i="1"/>
  <c r="G283" i="1"/>
  <c r="S17" i="1"/>
  <c r="Q17" i="1"/>
  <c r="L141" i="1"/>
  <c r="L190" i="1"/>
  <c r="H29" i="2"/>
  <c r="J29" i="2"/>
  <c r="F29" i="2"/>
  <c r="F22" i="2"/>
  <c r="H22" i="2"/>
  <c r="H13" i="2"/>
  <c r="J13" i="2"/>
  <c r="F13" i="2"/>
  <c r="I8" i="2"/>
  <c r="G8" i="2"/>
  <c r="J36" i="2"/>
  <c r="H36" i="2"/>
  <c r="F36" i="2"/>
  <c r="H15" i="2"/>
  <c r="J15" i="2"/>
  <c r="F15" i="2"/>
  <c r="D23" i="2"/>
  <c r="P7" i="2"/>
  <c r="T7" i="2"/>
  <c r="R7" i="2"/>
  <c r="T8" i="2"/>
  <c r="G7" i="2"/>
  <c r="I7" i="2"/>
  <c r="J51" i="2"/>
  <c r="T105" i="1"/>
  <c r="P170" i="1"/>
  <c r="Q170" i="1" s="1"/>
  <c r="R105" i="1"/>
  <c r="P105" i="1"/>
  <c r="R47" i="1"/>
  <c r="P47" i="1"/>
  <c r="T47" i="1"/>
  <c r="T37" i="1"/>
  <c r="P37" i="1"/>
  <c r="R37" i="1"/>
  <c r="O54" i="1"/>
  <c r="P29" i="1"/>
  <c r="T29" i="1"/>
  <c r="R29" i="1"/>
  <c r="P10" i="1"/>
  <c r="T10" i="1"/>
  <c r="R10" i="1"/>
  <c r="T58" i="1"/>
  <c r="O68" i="1"/>
  <c r="R58" i="1"/>
  <c r="P58" i="1"/>
  <c r="F38" i="1"/>
  <c r="J38" i="1"/>
  <c r="H38" i="1"/>
  <c r="S15" i="1"/>
  <c r="Q15" i="1"/>
  <c r="S7" i="1"/>
  <c r="Q7" i="1"/>
  <c r="P14" i="1"/>
  <c r="R14" i="1"/>
  <c r="T14" i="1"/>
  <c r="P163" i="1"/>
  <c r="Q163" i="1" s="1"/>
  <c r="T98" i="1"/>
  <c r="R98" i="1"/>
  <c r="P98" i="1"/>
  <c r="P146" i="1"/>
  <c r="Q146" i="1" s="1"/>
  <c r="R81" i="1"/>
  <c r="P81" i="1"/>
  <c r="T81" i="1"/>
  <c r="P61" i="1"/>
  <c r="T61" i="1"/>
  <c r="R61" i="1"/>
  <c r="P169" i="1"/>
  <c r="Q169" i="1" s="1"/>
  <c r="P104" i="1"/>
  <c r="T104" i="1"/>
  <c r="R104" i="1"/>
  <c r="P118" i="1"/>
  <c r="P183" i="1"/>
  <c r="Q183" i="1" s="1"/>
  <c r="T118" i="1"/>
  <c r="R118" i="1"/>
  <c r="P193" i="1"/>
  <c r="Q193" i="1" s="1"/>
  <c r="T128" i="1"/>
  <c r="R128" i="1"/>
  <c r="P128" i="1"/>
  <c r="R282" i="1"/>
  <c r="P282" i="1"/>
  <c r="R279" i="1"/>
  <c r="P279" i="1"/>
  <c r="R253" i="1"/>
  <c r="P253" i="1"/>
  <c r="T253" i="1"/>
  <c r="P240" i="1"/>
  <c r="T240" i="1"/>
  <c r="R240" i="1"/>
  <c r="R296" i="1"/>
  <c r="P296" i="1"/>
  <c r="R300" i="1"/>
  <c r="P300" i="1"/>
  <c r="P271" i="1"/>
  <c r="R271" i="1"/>
  <c r="R303" i="1"/>
  <c r="P303" i="1"/>
  <c r="P314" i="1"/>
  <c r="R314" i="1"/>
  <c r="M145" i="1"/>
  <c r="J39" i="1"/>
  <c r="F39" i="1"/>
  <c r="H39" i="1"/>
  <c r="I33" i="1"/>
  <c r="G33" i="1"/>
  <c r="H24" i="1"/>
  <c r="F24" i="1"/>
  <c r="J24" i="1"/>
  <c r="S63" i="1"/>
  <c r="Q63" i="1"/>
  <c r="N171" i="1"/>
  <c r="S171" i="1" s="1"/>
  <c r="S106" i="1"/>
  <c r="Q106" i="1"/>
  <c r="N160" i="1"/>
  <c r="S160" i="1" s="1"/>
  <c r="Q95" i="1"/>
  <c r="S95" i="1"/>
  <c r="S52" i="1"/>
  <c r="Q52" i="1"/>
  <c r="N161" i="1"/>
  <c r="S96" i="1"/>
  <c r="Q96" i="1"/>
  <c r="S45" i="1"/>
  <c r="Q45" i="1"/>
  <c r="N144" i="1"/>
  <c r="S144" i="1" s="1"/>
  <c r="S79" i="1"/>
  <c r="Q79" i="1"/>
  <c r="Q110" i="1"/>
  <c r="N175" i="1"/>
  <c r="S175" i="1" s="1"/>
  <c r="S110" i="1"/>
  <c r="S238" i="1"/>
  <c r="Q238" i="1"/>
  <c r="Q253" i="1"/>
  <c r="S253" i="1"/>
  <c r="S254" i="1"/>
  <c r="Q254" i="1"/>
  <c r="S251" i="1"/>
  <c r="Q251" i="1"/>
  <c r="Q297" i="1"/>
  <c r="S297" i="1"/>
  <c r="S268" i="1"/>
  <c r="Q268" i="1"/>
  <c r="S295" i="1"/>
  <c r="Q295" i="1"/>
  <c r="S283" i="1"/>
  <c r="Q283" i="1"/>
  <c r="S311" i="1"/>
  <c r="Q311" i="1"/>
  <c r="S319" i="1"/>
  <c r="Q319" i="1"/>
  <c r="J76" i="1"/>
  <c r="H76" i="1"/>
  <c r="F141" i="1"/>
  <c r="G141" i="1" s="1"/>
  <c r="F76" i="1"/>
  <c r="H60" i="1"/>
  <c r="F60" i="1"/>
  <c r="J60" i="1"/>
  <c r="F168" i="1"/>
  <c r="G168" i="1" s="1"/>
  <c r="H103" i="1"/>
  <c r="F103" i="1"/>
  <c r="J103" i="1"/>
  <c r="F165" i="1"/>
  <c r="G165" i="1" s="1"/>
  <c r="F100" i="1"/>
  <c r="J100" i="1"/>
  <c r="H100" i="1"/>
  <c r="J53" i="1"/>
  <c r="H53" i="1"/>
  <c r="F53" i="1"/>
  <c r="F154" i="1"/>
  <c r="J89" i="1"/>
  <c r="H89" i="1"/>
  <c r="F89" i="1"/>
  <c r="J126" i="1"/>
  <c r="H126" i="1"/>
  <c r="F126" i="1"/>
  <c r="F191" i="1"/>
  <c r="G191" i="1" s="1"/>
  <c r="H123" i="1"/>
  <c r="F123" i="1"/>
  <c r="F188" i="1"/>
  <c r="G188" i="1" s="1"/>
  <c r="J123" i="1"/>
  <c r="E133" i="1"/>
  <c r="H219" i="1"/>
  <c r="F219" i="1"/>
  <c r="F115" i="1"/>
  <c r="J115" i="1"/>
  <c r="F180" i="1"/>
  <c r="G180" i="1" s="1"/>
  <c r="H115" i="1"/>
  <c r="H223" i="1"/>
  <c r="F223" i="1"/>
  <c r="H243" i="1"/>
  <c r="F243" i="1"/>
  <c r="J243" i="1"/>
  <c r="F236" i="1"/>
  <c r="J236" i="1"/>
  <c r="H236" i="1"/>
  <c r="J259" i="1"/>
  <c r="F259" i="1"/>
  <c r="H259" i="1"/>
  <c r="H282" i="1"/>
  <c r="F282" i="1"/>
  <c r="H294" i="1"/>
  <c r="F294" i="1"/>
  <c r="F270" i="1"/>
  <c r="H270" i="1"/>
  <c r="F313" i="1"/>
  <c r="H313" i="1"/>
  <c r="M146" i="1"/>
  <c r="M161" i="1"/>
  <c r="M174" i="1"/>
  <c r="M180" i="1"/>
  <c r="M194" i="1"/>
  <c r="C169" i="1"/>
  <c r="C170" i="1"/>
  <c r="I38" i="1"/>
  <c r="G38" i="1"/>
  <c r="C141" i="1"/>
  <c r="I76" i="1"/>
  <c r="G76" i="1"/>
  <c r="C177" i="1"/>
  <c r="G36" i="1"/>
  <c r="I36" i="1"/>
  <c r="I51" i="1"/>
  <c r="G51" i="1"/>
  <c r="D164" i="1"/>
  <c r="I164" i="1" s="1"/>
  <c r="I99" i="1"/>
  <c r="G99" i="1"/>
  <c r="D139" i="1"/>
  <c r="I139" i="1" s="1"/>
  <c r="G74" i="1"/>
  <c r="I74" i="1"/>
  <c r="I53" i="1"/>
  <c r="G53" i="1"/>
  <c r="D154" i="1"/>
  <c r="I154" i="1" s="1"/>
  <c r="I89" i="1"/>
  <c r="G89" i="1"/>
  <c r="G127" i="1"/>
  <c r="D192" i="1"/>
  <c r="I192" i="1" s="1"/>
  <c r="I127" i="1"/>
  <c r="I221" i="1"/>
  <c r="G221" i="1"/>
  <c r="D177" i="1"/>
  <c r="I177" i="1" s="1"/>
  <c r="I112" i="1"/>
  <c r="G112" i="1"/>
  <c r="I227" i="1"/>
  <c r="G227" i="1"/>
  <c r="G301" i="1"/>
  <c r="I301" i="1"/>
  <c r="G244" i="1"/>
  <c r="I244" i="1"/>
  <c r="I241" i="1"/>
  <c r="G241" i="1"/>
  <c r="G289" i="1"/>
  <c r="I289" i="1"/>
  <c r="I274" i="1"/>
  <c r="G274" i="1"/>
  <c r="I281" i="1"/>
  <c r="G281" i="1"/>
  <c r="I316" i="1"/>
  <c r="G316" i="1"/>
  <c r="P40" i="1"/>
  <c r="T40" i="1"/>
  <c r="R40" i="1"/>
  <c r="J43" i="1"/>
  <c r="H43" i="1"/>
  <c r="F43" i="1"/>
  <c r="L138" i="1"/>
  <c r="L195" i="1"/>
  <c r="L143" i="1"/>
  <c r="L140" i="1"/>
  <c r="L175" i="1"/>
  <c r="L182" i="1"/>
  <c r="L177" i="1"/>
  <c r="P140" i="1"/>
  <c r="Q140" i="1" s="1"/>
  <c r="T75" i="1"/>
  <c r="R75" i="1"/>
  <c r="P75" i="1"/>
  <c r="T46" i="1"/>
  <c r="R46" i="1"/>
  <c r="P46" i="1"/>
  <c r="I17" i="1"/>
  <c r="G17" i="1"/>
  <c r="H17" i="1"/>
  <c r="F17" i="1"/>
  <c r="I9" i="1"/>
  <c r="G9" i="1"/>
  <c r="H9" i="1"/>
  <c r="F9" i="1"/>
  <c r="B147" i="1"/>
  <c r="B68" i="1"/>
  <c r="B162" i="1"/>
  <c r="B175" i="1"/>
  <c r="B189" i="1"/>
  <c r="Q100" i="2"/>
  <c r="Q56" i="2"/>
  <c r="Q50" i="2"/>
  <c r="Q62" i="2"/>
  <c r="Q12" i="2"/>
  <c r="P12" i="2"/>
  <c r="T12" i="2"/>
  <c r="R12" i="2"/>
  <c r="I12" i="2"/>
  <c r="R87" i="1"/>
  <c r="P87" i="1"/>
  <c r="T87" i="1"/>
  <c r="T340" i="1"/>
  <c r="R340" i="1"/>
  <c r="P340" i="1"/>
  <c r="S57" i="1"/>
  <c r="Q57" i="1"/>
  <c r="Q293" i="1"/>
  <c r="S293" i="1"/>
  <c r="F262" i="1"/>
  <c r="H262" i="1"/>
  <c r="J325" i="1"/>
  <c r="H325" i="1"/>
  <c r="F325" i="1"/>
  <c r="H354" i="1"/>
  <c r="F354" i="1"/>
  <c r="J354" i="1"/>
  <c r="I293" i="1"/>
  <c r="G293" i="1"/>
  <c r="I309" i="1"/>
  <c r="G309" i="1"/>
  <c r="T50" i="2"/>
  <c r="R50" i="2"/>
  <c r="P50" i="2"/>
  <c r="I22" i="1"/>
  <c r="G22" i="1"/>
  <c r="R122" i="1"/>
  <c r="P122" i="1"/>
  <c r="Q136" i="1"/>
  <c r="T122" i="1"/>
  <c r="P262" i="1"/>
  <c r="R262" i="1"/>
  <c r="P309" i="1"/>
  <c r="R309" i="1"/>
  <c r="S262" i="1"/>
  <c r="Q262" i="1"/>
  <c r="S232" i="1"/>
  <c r="Q232" i="1"/>
  <c r="S340" i="1"/>
  <c r="Q340" i="1"/>
  <c r="S278" i="1"/>
  <c r="Q278" i="1"/>
  <c r="H201" i="1"/>
  <c r="F201" i="1"/>
  <c r="Q22" i="1"/>
  <c r="I152" i="1"/>
  <c r="I340" i="1"/>
  <c r="G340" i="1"/>
  <c r="Q354" i="1"/>
  <c r="S354" i="1"/>
  <c r="H56" i="2"/>
  <c r="F56" i="2"/>
  <c r="J56" i="2"/>
  <c r="R56" i="2"/>
  <c r="P56" i="2"/>
  <c r="T56" i="2"/>
  <c r="J71" i="1"/>
  <c r="H71" i="1"/>
  <c r="F71" i="1"/>
  <c r="F309" i="1"/>
  <c r="H309" i="1"/>
  <c r="H22" i="1"/>
  <c r="I71" i="1"/>
  <c r="G71" i="1"/>
  <c r="I201" i="1"/>
  <c r="G201" i="1"/>
  <c r="I217" i="1"/>
  <c r="G217" i="1"/>
  <c r="I187" i="1"/>
  <c r="T22" i="1"/>
  <c r="R22" i="1"/>
  <c r="P22" i="1"/>
  <c r="G100" i="2"/>
  <c r="G62" i="2"/>
  <c r="G56" i="2"/>
  <c r="G50" i="2"/>
  <c r="G12" i="2"/>
  <c r="F62" i="2"/>
  <c r="J62" i="2"/>
  <c r="H62" i="2"/>
  <c r="I56" i="2"/>
  <c r="P62" i="2"/>
  <c r="T62" i="2"/>
  <c r="R62" i="2"/>
  <c r="T248" i="1"/>
  <c r="R248" i="1"/>
  <c r="P248" i="1"/>
  <c r="R293" i="1"/>
  <c r="P293" i="1"/>
  <c r="S122" i="1"/>
  <c r="Q122" i="1"/>
  <c r="S369" i="1"/>
  <c r="Q369" i="1"/>
  <c r="H87" i="1"/>
  <c r="F87" i="1"/>
  <c r="J87" i="1"/>
  <c r="J248" i="1"/>
  <c r="H248" i="1"/>
  <c r="F248" i="1"/>
  <c r="H293" i="1"/>
  <c r="F293" i="1"/>
  <c r="G57" i="1"/>
  <c r="I57" i="1"/>
  <c r="G232" i="1"/>
  <c r="I232" i="1"/>
  <c r="I262" i="1"/>
  <c r="G262" i="1"/>
  <c r="I278" i="1"/>
  <c r="G278" i="1"/>
  <c r="I325" i="1"/>
  <c r="G325" i="1"/>
  <c r="F22" i="1"/>
  <c r="S201" i="1"/>
  <c r="Q201" i="1"/>
  <c r="H100" i="2"/>
  <c r="F100" i="2"/>
  <c r="J100" i="2"/>
  <c r="I62" i="2"/>
  <c r="R100" i="2"/>
  <c r="P100" i="2"/>
  <c r="T100" i="2"/>
  <c r="R217" i="1"/>
  <c r="P217" i="1"/>
  <c r="P232" i="1"/>
  <c r="T232" i="1"/>
  <c r="R232" i="1"/>
  <c r="T325" i="1"/>
  <c r="R325" i="1"/>
  <c r="P325" i="1"/>
  <c r="S71" i="1"/>
  <c r="Q71" i="1"/>
  <c r="S309" i="1"/>
  <c r="Q309" i="1"/>
  <c r="H217" i="1"/>
  <c r="F217" i="1"/>
  <c r="I87" i="1"/>
  <c r="G87" i="1"/>
  <c r="I369" i="1"/>
  <c r="G369" i="1"/>
  <c r="I141" i="1"/>
  <c r="S325" i="1"/>
  <c r="Q325" i="1"/>
  <c r="I50" i="2"/>
  <c r="I100" i="2"/>
  <c r="F50" i="2"/>
  <c r="P57" i="1"/>
  <c r="T57" i="1"/>
  <c r="R57" i="1"/>
  <c r="R278" i="1"/>
  <c r="P278" i="1"/>
  <c r="T369" i="1"/>
  <c r="R369" i="1"/>
  <c r="P369" i="1"/>
  <c r="Q87" i="1"/>
  <c r="S87" i="1"/>
  <c r="S248" i="1"/>
  <c r="Q248" i="1"/>
  <c r="J122" i="1"/>
  <c r="G136" i="1"/>
  <c r="H122" i="1"/>
  <c r="F122" i="1"/>
  <c r="F232" i="1"/>
  <c r="J232" i="1"/>
  <c r="H232" i="1"/>
  <c r="H278" i="1"/>
  <c r="F278" i="1"/>
  <c r="T71" i="1"/>
  <c r="R71" i="1"/>
  <c r="P71" i="1"/>
  <c r="R201" i="1"/>
  <c r="P201" i="1"/>
  <c r="P354" i="1"/>
  <c r="T354" i="1"/>
  <c r="R354" i="1"/>
  <c r="S217" i="1"/>
  <c r="Q217" i="1"/>
  <c r="F57" i="1"/>
  <c r="J57" i="1"/>
  <c r="H57" i="1"/>
  <c r="J340" i="1"/>
  <c r="H340" i="1"/>
  <c r="F340" i="1"/>
  <c r="J369" i="1"/>
  <c r="H369" i="1"/>
  <c r="F369" i="1"/>
  <c r="I122" i="1"/>
  <c r="G122" i="1"/>
  <c r="I248" i="1"/>
  <c r="G248" i="1"/>
  <c r="I354" i="1"/>
  <c r="G354" i="1"/>
  <c r="C158" i="1" l="1"/>
  <c r="Q21" i="2"/>
  <c r="S21" i="2"/>
  <c r="I363" i="1"/>
  <c r="G363" i="1"/>
  <c r="H372" i="1"/>
  <c r="F372" i="1"/>
  <c r="J372" i="1"/>
  <c r="R360" i="1"/>
  <c r="P360" i="1"/>
  <c r="T360" i="1"/>
  <c r="T355" i="1"/>
  <c r="R355" i="1"/>
  <c r="P355" i="1"/>
  <c r="S52" i="2"/>
  <c r="Q52" i="2"/>
  <c r="S35" i="2"/>
  <c r="Q35" i="2"/>
  <c r="S37" i="2"/>
  <c r="Q37" i="2"/>
  <c r="Q30" i="2"/>
  <c r="S30" i="2"/>
  <c r="S36" i="2"/>
  <c r="Q36" i="2"/>
  <c r="M158" i="1"/>
  <c r="S93" i="1"/>
  <c r="Q93" i="1"/>
  <c r="R374" i="1"/>
  <c r="P374" i="1"/>
  <c r="T374" i="1"/>
  <c r="T373" i="1"/>
  <c r="R373" i="1"/>
  <c r="P373" i="1"/>
  <c r="G52" i="2"/>
  <c r="I52" i="2"/>
  <c r="F52" i="2"/>
  <c r="H52" i="2"/>
  <c r="S346" i="1"/>
  <c r="Q346" i="1"/>
  <c r="Q331" i="1"/>
  <c r="S331" i="1"/>
  <c r="Q341" i="1"/>
  <c r="S341" i="1"/>
  <c r="G375" i="1"/>
  <c r="I375" i="1"/>
  <c r="I378" i="1"/>
  <c r="G378" i="1"/>
  <c r="T333" i="1"/>
  <c r="R333" i="1"/>
  <c r="P333" i="1"/>
  <c r="T336" i="1"/>
  <c r="R336" i="1"/>
  <c r="P336" i="1"/>
  <c r="T350" i="1"/>
  <c r="P350" i="1"/>
  <c r="R350" i="1"/>
  <c r="P101" i="2"/>
  <c r="T101" i="2"/>
  <c r="S101" i="2"/>
  <c r="R101" i="2"/>
  <c r="I66" i="2"/>
  <c r="G66" i="2"/>
  <c r="I79" i="2"/>
  <c r="G79" i="2"/>
  <c r="G80" i="2"/>
  <c r="I80" i="2"/>
  <c r="I81" i="2"/>
  <c r="G81" i="2"/>
  <c r="N73" i="2"/>
  <c r="S74" i="2"/>
  <c r="Q74" i="2"/>
  <c r="Q79" i="2"/>
  <c r="S79" i="2"/>
  <c r="S76" i="2"/>
  <c r="Q76" i="2"/>
  <c r="S77" i="2"/>
  <c r="Q77" i="2"/>
  <c r="I334" i="1"/>
  <c r="G334" i="1"/>
  <c r="I336" i="1"/>
  <c r="G336" i="1"/>
  <c r="G342" i="1"/>
  <c r="I342" i="1"/>
  <c r="S373" i="1"/>
  <c r="Q373" i="1"/>
  <c r="S379" i="1"/>
  <c r="Q379" i="1"/>
  <c r="T89" i="2"/>
  <c r="R89" i="2"/>
  <c r="P89" i="2"/>
  <c r="T94" i="2"/>
  <c r="R94" i="2"/>
  <c r="P94" i="2"/>
  <c r="R95" i="2"/>
  <c r="P95" i="2"/>
  <c r="T95" i="2"/>
  <c r="P92" i="2"/>
  <c r="T92" i="2"/>
  <c r="R92" i="2"/>
  <c r="J70" i="2"/>
  <c r="H70" i="2"/>
  <c r="F70" i="2"/>
  <c r="J66" i="2"/>
  <c r="H66" i="2"/>
  <c r="F66" i="2"/>
  <c r="H87" i="2"/>
  <c r="F87" i="2"/>
  <c r="J87" i="2"/>
  <c r="F88" i="2"/>
  <c r="J88" i="2"/>
  <c r="H88" i="2"/>
  <c r="J89" i="2"/>
  <c r="H89" i="2"/>
  <c r="F89" i="2"/>
  <c r="I208" i="1"/>
  <c r="G208" i="1"/>
  <c r="I206" i="1"/>
  <c r="G206" i="1"/>
  <c r="J59" i="2"/>
  <c r="H59" i="2"/>
  <c r="F59" i="2"/>
  <c r="S366" i="1"/>
  <c r="Q366" i="1"/>
  <c r="S359" i="1"/>
  <c r="Q359" i="1"/>
  <c r="H202" i="1"/>
  <c r="F202" i="1"/>
  <c r="R51" i="2"/>
  <c r="P51" i="2"/>
  <c r="T51" i="2"/>
  <c r="Q101" i="2"/>
  <c r="J356" i="1"/>
  <c r="H356" i="1"/>
  <c r="F356" i="1"/>
  <c r="J329" i="1"/>
  <c r="H329" i="1"/>
  <c r="F329" i="1"/>
  <c r="F346" i="1"/>
  <c r="J346" i="1"/>
  <c r="H346" i="1"/>
  <c r="F332" i="1"/>
  <c r="J332" i="1"/>
  <c r="H332" i="1"/>
  <c r="G34" i="2"/>
  <c r="I34" i="2"/>
  <c r="I25" i="2"/>
  <c r="G25" i="2"/>
  <c r="G31" i="2"/>
  <c r="I31" i="2"/>
  <c r="I37" i="2"/>
  <c r="G37" i="2"/>
  <c r="T21" i="2"/>
  <c r="R21" i="2"/>
  <c r="P21" i="2"/>
  <c r="T40" i="2"/>
  <c r="R40" i="2"/>
  <c r="P40" i="2"/>
  <c r="R38" i="2"/>
  <c r="P38" i="2"/>
  <c r="T38" i="2"/>
  <c r="Q209" i="1"/>
  <c r="S224" i="1"/>
  <c r="R224" i="1"/>
  <c r="P224" i="1"/>
  <c r="S206" i="1"/>
  <c r="R206" i="1"/>
  <c r="P206" i="1"/>
  <c r="Q204" i="1"/>
  <c r="Q202" i="1"/>
  <c r="Q219" i="1"/>
  <c r="Q206" i="1"/>
  <c r="Q213" i="1"/>
  <c r="Q28" i="1"/>
  <c r="S28" i="1"/>
  <c r="G366" i="1"/>
  <c r="I366" i="1"/>
  <c r="F371" i="1"/>
  <c r="J371" i="1"/>
  <c r="H371" i="1"/>
  <c r="H376" i="1"/>
  <c r="J376" i="1"/>
  <c r="F376" i="1"/>
  <c r="T364" i="1"/>
  <c r="R364" i="1"/>
  <c r="P364" i="1"/>
  <c r="T359" i="1"/>
  <c r="R359" i="1"/>
  <c r="P359" i="1"/>
  <c r="S53" i="2"/>
  <c r="Q53" i="2"/>
  <c r="Q15" i="2"/>
  <c r="S15" i="2"/>
  <c r="Q13" i="2"/>
  <c r="S13" i="2"/>
  <c r="Q34" i="2"/>
  <c r="S34" i="2"/>
  <c r="S40" i="2"/>
  <c r="Q40" i="2"/>
  <c r="T380" i="1"/>
  <c r="R380" i="1"/>
  <c r="P380" i="1"/>
  <c r="T377" i="1"/>
  <c r="R377" i="1"/>
  <c r="P377" i="1"/>
  <c r="S326" i="1"/>
  <c r="Q326" i="1"/>
  <c r="Q335" i="1"/>
  <c r="S335" i="1"/>
  <c r="S344" i="1"/>
  <c r="Q344" i="1"/>
  <c r="L47" i="2"/>
  <c r="I372" i="1"/>
  <c r="G372" i="1"/>
  <c r="P348" i="1"/>
  <c r="T348" i="1"/>
  <c r="R348" i="1"/>
  <c r="R347" i="1"/>
  <c r="T347" i="1"/>
  <c r="P347" i="1"/>
  <c r="T344" i="1"/>
  <c r="P344" i="1"/>
  <c r="R344" i="1"/>
  <c r="I82" i="2"/>
  <c r="G82" i="2"/>
  <c r="I83" i="2"/>
  <c r="G83" i="2"/>
  <c r="G84" i="2"/>
  <c r="I84" i="2"/>
  <c r="I85" i="2"/>
  <c r="G85" i="2"/>
  <c r="J102" i="2"/>
  <c r="H102" i="2"/>
  <c r="F102" i="2"/>
  <c r="S90" i="2"/>
  <c r="Q90" i="2"/>
  <c r="Q83" i="2"/>
  <c r="S83" i="2"/>
  <c r="S80" i="2"/>
  <c r="Q80" i="2"/>
  <c r="S81" i="2"/>
  <c r="Q81" i="2"/>
  <c r="G345" i="1"/>
  <c r="I345" i="1"/>
  <c r="I346" i="1"/>
  <c r="G346" i="1"/>
  <c r="T63" i="2"/>
  <c r="R63" i="2"/>
  <c r="P63" i="2"/>
  <c r="T66" i="2"/>
  <c r="R66" i="2"/>
  <c r="P66" i="2"/>
  <c r="R67" i="2"/>
  <c r="P67" i="2"/>
  <c r="T67" i="2"/>
  <c r="O97" i="2"/>
  <c r="P64" i="2"/>
  <c r="T64" i="2"/>
  <c r="R64" i="2"/>
  <c r="P96" i="2"/>
  <c r="T96" i="2"/>
  <c r="R96" i="2"/>
  <c r="J86" i="2"/>
  <c r="H86" i="2"/>
  <c r="F86" i="2"/>
  <c r="J82" i="2"/>
  <c r="H82" i="2"/>
  <c r="F82" i="2"/>
  <c r="H91" i="2"/>
  <c r="F91" i="2"/>
  <c r="J91" i="2"/>
  <c r="F92" i="2"/>
  <c r="J92" i="2"/>
  <c r="H92" i="2"/>
  <c r="J93" i="2"/>
  <c r="H93" i="2"/>
  <c r="F93" i="2"/>
  <c r="T93" i="1"/>
  <c r="R93" i="1"/>
  <c r="P158" i="1"/>
  <c r="Q158" i="1" s="1"/>
  <c r="P93" i="1"/>
  <c r="I209" i="1"/>
  <c r="G209" i="1"/>
  <c r="I203" i="1"/>
  <c r="G203" i="1"/>
  <c r="L27" i="1"/>
  <c r="S357" i="1"/>
  <c r="Q357" i="1"/>
  <c r="Q358" i="1"/>
  <c r="S358" i="1"/>
  <c r="B23" i="2"/>
  <c r="H204" i="1"/>
  <c r="F204" i="1"/>
  <c r="H205" i="1"/>
  <c r="F205" i="1"/>
  <c r="G25" i="1"/>
  <c r="I25" i="1"/>
  <c r="D27" i="1"/>
  <c r="H25" i="1"/>
  <c r="F25" i="1"/>
  <c r="S102" i="2"/>
  <c r="Q102" i="2"/>
  <c r="F359" i="1"/>
  <c r="J359" i="1"/>
  <c r="H359" i="1"/>
  <c r="F350" i="1"/>
  <c r="J350" i="1"/>
  <c r="H350" i="1"/>
  <c r="J351" i="1"/>
  <c r="H351" i="1"/>
  <c r="F351" i="1"/>
  <c r="F336" i="1"/>
  <c r="J336" i="1"/>
  <c r="H336" i="1"/>
  <c r="G16" i="2"/>
  <c r="I16" i="2"/>
  <c r="I29" i="2"/>
  <c r="G29" i="2"/>
  <c r="G35" i="2"/>
  <c r="I35" i="2"/>
  <c r="I41" i="2"/>
  <c r="G41" i="2"/>
  <c r="R15" i="2"/>
  <c r="P15" i="2"/>
  <c r="T15" i="2"/>
  <c r="P16" i="2"/>
  <c r="T16" i="2"/>
  <c r="R16" i="2"/>
  <c r="T44" i="2"/>
  <c r="R44" i="2"/>
  <c r="P44" i="2"/>
  <c r="R42" i="2"/>
  <c r="P42" i="2"/>
  <c r="T42" i="2"/>
  <c r="Q224" i="1"/>
  <c r="S222" i="1"/>
  <c r="R222" i="1"/>
  <c r="P222" i="1"/>
  <c r="Q221" i="1"/>
  <c r="S209" i="1"/>
  <c r="R209" i="1"/>
  <c r="P209" i="1"/>
  <c r="Q222" i="1"/>
  <c r="S226" i="1"/>
  <c r="R226" i="1"/>
  <c r="P226" i="1"/>
  <c r="S218" i="1"/>
  <c r="R218" i="1"/>
  <c r="P218" i="1"/>
  <c r="I365" i="1"/>
  <c r="G365" i="1"/>
  <c r="G362" i="1"/>
  <c r="I362" i="1"/>
  <c r="I358" i="1"/>
  <c r="G358" i="1"/>
  <c r="C156" i="1"/>
  <c r="J373" i="1"/>
  <c r="F373" i="1"/>
  <c r="H373" i="1"/>
  <c r="H380" i="1"/>
  <c r="J380" i="1"/>
  <c r="F380" i="1"/>
  <c r="R365" i="1"/>
  <c r="T365" i="1"/>
  <c r="P365" i="1"/>
  <c r="S33" i="2"/>
  <c r="Q33" i="2"/>
  <c r="Q19" i="2"/>
  <c r="S19" i="2"/>
  <c r="N47" i="2"/>
  <c r="Q17" i="2"/>
  <c r="S17" i="2"/>
  <c r="Q38" i="2"/>
  <c r="S38" i="2"/>
  <c r="S44" i="2"/>
  <c r="Q44" i="2"/>
  <c r="P371" i="1"/>
  <c r="T371" i="1"/>
  <c r="R371" i="1"/>
  <c r="I53" i="2"/>
  <c r="G53" i="2"/>
  <c r="H53" i="2"/>
  <c r="F53" i="2"/>
  <c r="S330" i="1"/>
  <c r="Q330" i="1"/>
  <c r="Q345" i="1"/>
  <c r="S345" i="1"/>
  <c r="S348" i="1"/>
  <c r="Q348" i="1"/>
  <c r="G371" i="1"/>
  <c r="I371" i="1"/>
  <c r="I376" i="1"/>
  <c r="G376" i="1"/>
  <c r="T343" i="1"/>
  <c r="R343" i="1"/>
  <c r="P343" i="1"/>
  <c r="P327" i="1"/>
  <c r="T327" i="1"/>
  <c r="R327" i="1"/>
  <c r="P341" i="1"/>
  <c r="T341" i="1"/>
  <c r="R341" i="1"/>
  <c r="I90" i="2"/>
  <c r="G90" i="2"/>
  <c r="I63" i="2"/>
  <c r="G63" i="2"/>
  <c r="I87" i="2"/>
  <c r="G87" i="2"/>
  <c r="G88" i="2"/>
  <c r="I88" i="2"/>
  <c r="I89" i="2"/>
  <c r="G89" i="2"/>
  <c r="S78" i="2"/>
  <c r="Q78" i="2"/>
  <c r="Q87" i="2"/>
  <c r="S87" i="2"/>
  <c r="S84" i="2"/>
  <c r="Q84" i="2"/>
  <c r="S85" i="2"/>
  <c r="Q85" i="2"/>
  <c r="G327" i="1"/>
  <c r="I327" i="1"/>
  <c r="I349" i="1"/>
  <c r="G349" i="1"/>
  <c r="I350" i="1"/>
  <c r="G350" i="1"/>
  <c r="S377" i="1"/>
  <c r="Q377" i="1"/>
  <c r="Q372" i="1"/>
  <c r="S372" i="1"/>
  <c r="B97" i="2"/>
  <c r="T70" i="2"/>
  <c r="R70" i="2"/>
  <c r="P70" i="2"/>
  <c r="R71" i="2"/>
  <c r="P71" i="2"/>
  <c r="T71" i="2"/>
  <c r="P68" i="2"/>
  <c r="T68" i="2"/>
  <c r="R68" i="2"/>
  <c r="I59" i="2"/>
  <c r="G59" i="2"/>
  <c r="J63" i="2"/>
  <c r="H63" i="2"/>
  <c r="F63" i="2"/>
  <c r="H95" i="2"/>
  <c r="F95" i="2"/>
  <c r="J95" i="2"/>
  <c r="F96" i="2"/>
  <c r="J96" i="2"/>
  <c r="H96" i="2"/>
  <c r="I210" i="1"/>
  <c r="G210" i="1"/>
  <c r="S362" i="1"/>
  <c r="Q362" i="1"/>
  <c r="H208" i="1"/>
  <c r="F208" i="1"/>
  <c r="I26" i="1"/>
  <c r="G26" i="1"/>
  <c r="H26" i="1"/>
  <c r="F26" i="1"/>
  <c r="P52" i="2"/>
  <c r="T52" i="2"/>
  <c r="R52" i="2"/>
  <c r="H364" i="1"/>
  <c r="F364" i="1"/>
  <c r="J364" i="1"/>
  <c r="H363" i="1"/>
  <c r="F363" i="1"/>
  <c r="J363" i="1"/>
  <c r="J326" i="1"/>
  <c r="H326" i="1"/>
  <c r="F326" i="1"/>
  <c r="H327" i="1"/>
  <c r="F327" i="1"/>
  <c r="J327" i="1"/>
  <c r="H345" i="1"/>
  <c r="F345" i="1"/>
  <c r="J345" i="1"/>
  <c r="I15" i="2"/>
  <c r="G15" i="2"/>
  <c r="G20" i="2"/>
  <c r="I20" i="2"/>
  <c r="I14" i="2"/>
  <c r="G14" i="2"/>
  <c r="G39" i="2"/>
  <c r="I39" i="2"/>
  <c r="I45" i="2"/>
  <c r="G45" i="2"/>
  <c r="T25" i="2"/>
  <c r="R25" i="2"/>
  <c r="P25" i="2"/>
  <c r="P20" i="2"/>
  <c r="T20" i="2"/>
  <c r="R20" i="2"/>
  <c r="T33" i="2"/>
  <c r="P33" i="2"/>
  <c r="R33" i="2"/>
  <c r="R46" i="2"/>
  <c r="P46" i="2"/>
  <c r="T46" i="2"/>
  <c r="S59" i="2"/>
  <c r="Q59" i="2"/>
  <c r="S223" i="1"/>
  <c r="R223" i="1"/>
  <c r="P223" i="1"/>
  <c r="S211" i="1"/>
  <c r="R211" i="1"/>
  <c r="P211" i="1"/>
  <c r="S203" i="1"/>
  <c r="R203" i="1"/>
  <c r="P203" i="1"/>
  <c r="Q207" i="1"/>
  <c r="S208" i="1"/>
  <c r="R208" i="1"/>
  <c r="P208" i="1"/>
  <c r="S45" i="2"/>
  <c r="Q45" i="2"/>
  <c r="T372" i="1"/>
  <c r="R372" i="1"/>
  <c r="P372" i="1"/>
  <c r="Q349" i="1"/>
  <c r="S349" i="1"/>
  <c r="I373" i="1"/>
  <c r="G373" i="1"/>
  <c r="I380" i="1"/>
  <c r="G380" i="1"/>
  <c r="R351" i="1"/>
  <c r="T351" i="1"/>
  <c r="P351" i="1"/>
  <c r="P331" i="1"/>
  <c r="T331" i="1"/>
  <c r="R331" i="1"/>
  <c r="R345" i="1"/>
  <c r="P345" i="1"/>
  <c r="T345" i="1"/>
  <c r="I70" i="2"/>
  <c r="G70" i="2"/>
  <c r="I91" i="2"/>
  <c r="G91" i="2"/>
  <c r="G92" i="2"/>
  <c r="I92" i="2"/>
  <c r="I93" i="2"/>
  <c r="G93" i="2"/>
  <c r="S94" i="2"/>
  <c r="Q94" i="2"/>
  <c r="Q91" i="2"/>
  <c r="S91" i="2"/>
  <c r="S88" i="2"/>
  <c r="Q88" i="2"/>
  <c r="S89" i="2"/>
  <c r="Q89" i="2"/>
  <c r="G331" i="1"/>
  <c r="I331" i="1"/>
  <c r="I329" i="1"/>
  <c r="G329" i="1"/>
  <c r="I343" i="1"/>
  <c r="G343" i="1"/>
  <c r="F155" i="1"/>
  <c r="G155" i="1" s="1"/>
  <c r="J90" i="1"/>
  <c r="E92" i="1"/>
  <c r="H90" i="1"/>
  <c r="F90" i="1"/>
  <c r="Q370" i="1"/>
  <c r="S370" i="1"/>
  <c r="Q376" i="1"/>
  <c r="S376" i="1"/>
  <c r="T65" i="2"/>
  <c r="R65" i="2"/>
  <c r="P65" i="2"/>
  <c r="T74" i="2"/>
  <c r="R74" i="2"/>
  <c r="P74" i="2"/>
  <c r="O73" i="2"/>
  <c r="R75" i="2"/>
  <c r="P75" i="2"/>
  <c r="T75" i="2"/>
  <c r="P72" i="2"/>
  <c r="T72" i="2"/>
  <c r="R72" i="2"/>
  <c r="G57" i="2"/>
  <c r="I57" i="2"/>
  <c r="E73" i="2"/>
  <c r="J74" i="2"/>
  <c r="H74" i="2"/>
  <c r="F74" i="2"/>
  <c r="E97" i="2"/>
  <c r="H67" i="2"/>
  <c r="F67" i="2"/>
  <c r="J67" i="2"/>
  <c r="F68" i="2"/>
  <c r="J68" i="2"/>
  <c r="H68" i="2"/>
  <c r="J65" i="2"/>
  <c r="H65" i="2"/>
  <c r="F65" i="2"/>
  <c r="P28" i="1"/>
  <c r="R28" i="1"/>
  <c r="T28" i="1"/>
  <c r="I211" i="1"/>
  <c r="G211" i="1"/>
  <c r="I207" i="1"/>
  <c r="G207" i="1"/>
  <c r="L156" i="1"/>
  <c r="C97" i="2"/>
  <c r="T58" i="2"/>
  <c r="R58" i="2"/>
  <c r="P58" i="2"/>
  <c r="F57" i="2"/>
  <c r="J57" i="2"/>
  <c r="H57" i="2"/>
  <c r="S365" i="1"/>
  <c r="Q365" i="1"/>
  <c r="S363" i="1"/>
  <c r="Q363" i="1"/>
  <c r="H209" i="1"/>
  <c r="F209" i="1"/>
  <c r="H206" i="1"/>
  <c r="F206" i="1"/>
  <c r="J357" i="1"/>
  <c r="H357" i="1"/>
  <c r="F357" i="1"/>
  <c r="J333" i="1"/>
  <c r="H333" i="1"/>
  <c r="F333" i="1"/>
  <c r="J330" i="1"/>
  <c r="H330" i="1"/>
  <c r="F330" i="1"/>
  <c r="H331" i="1"/>
  <c r="F331" i="1"/>
  <c r="J331" i="1"/>
  <c r="J347" i="1"/>
  <c r="F347" i="1"/>
  <c r="H347" i="1"/>
  <c r="I42" i="2"/>
  <c r="G42" i="2"/>
  <c r="C23" i="2"/>
  <c r="I24" i="2"/>
  <c r="G24" i="2"/>
  <c r="I18" i="2"/>
  <c r="G18" i="2"/>
  <c r="G43" i="2"/>
  <c r="I43" i="2"/>
  <c r="T13" i="2"/>
  <c r="R13" i="2"/>
  <c r="P13" i="2"/>
  <c r="R27" i="2"/>
  <c r="P27" i="2"/>
  <c r="T27" i="2"/>
  <c r="P24" i="2"/>
  <c r="T24" i="2"/>
  <c r="R24" i="2"/>
  <c r="O23" i="2"/>
  <c r="T37" i="2"/>
  <c r="R37" i="2"/>
  <c r="P37" i="2"/>
  <c r="P31" i="2"/>
  <c r="T31" i="2"/>
  <c r="R31" i="2"/>
  <c r="S57" i="2"/>
  <c r="Q57" i="2"/>
  <c r="S219" i="1"/>
  <c r="R219" i="1"/>
  <c r="P219" i="1"/>
  <c r="S207" i="1"/>
  <c r="R207" i="1"/>
  <c r="P207" i="1"/>
  <c r="Q211" i="1"/>
  <c r="Q227" i="1"/>
  <c r="S225" i="1"/>
  <c r="R225" i="1"/>
  <c r="P225" i="1"/>
  <c r="Q210" i="1"/>
  <c r="S220" i="1"/>
  <c r="R220" i="1"/>
  <c r="P220" i="1"/>
  <c r="S213" i="1"/>
  <c r="R213" i="1"/>
  <c r="P213" i="1"/>
  <c r="P366" i="1"/>
  <c r="T366" i="1"/>
  <c r="R366" i="1"/>
  <c r="Q27" i="2"/>
  <c r="S27" i="2"/>
  <c r="I103" i="2"/>
  <c r="G103" i="2"/>
  <c r="I361" i="1"/>
  <c r="G361" i="1"/>
  <c r="I359" i="1"/>
  <c r="G359" i="1"/>
  <c r="C155" i="1"/>
  <c r="C92" i="1"/>
  <c r="H378" i="1"/>
  <c r="J378" i="1"/>
  <c r="F378" i="1"/>
  <c r="R363" i="1"/>
  <c r="P363" i="1"/>
  <c r="T363" i="1"/>
  <c r="R361" i="1"/>
  <c r="P361" i="1"/>
  <c r="T361" i="1"/>
  <c r="S14" i="2"/>
  <c r="Q14" i="2"/>
  <c r="S16" i="2"/>
  <c r="Q16" i="2"/>
  <c r="Q25" i="2"/>
  <c r="S25" i="2"/>
  <c r="Q46" i="2"/>
  <c r="S46" i="2"/>
  <c r="M155" i="1"/>
  <c r="M92" i="1"/>
  <c r="S90" i="1"/>
  <c r="Q90" i="1"/>
  <c r="R378" i="1"/>
  <c r="P378" i="1"/>
  <c r="T378" i="1"/>
  <c r="P379" i="1"/>
  <c r="T379" i="1"/>
  <c r="R379" i="1"/>
  <c r="G101" i="2"/>
  <c r="I101" i="2"/>
  <c r="S333" i="1"/>
  <c r="Q333" i="1"/>
  <c r="Q350" i="1"/>
  <c r="S350" i="1"/>
  <c r="D155" i="1"/>
  <c r="I155" i="1" s="1"/>
  <c r="I90" i="1"/>
  <c r="D92" i="1"/>
  <c r="G90" i="1"/>
  <c r="P335" i="1"/>
  <c r="T335" i="1"/>
  <c r="R335" i="1"/>
  <c r="T349" i="1"/>
  <c r="R349" i="1"/>
  <c r="P349" i="1"/>
  <c r="T102" i="2"/>
  <c r="R102" i="2"/>
  <c r="P102" i="2"/>
  <c r="D73" i="2"/>
  <c r="I74" i="2"/>
  <c r="G74" i="2"/>
  <c r="I86" i="2"/>
  <c r="G86" i="2"/>
  <c r="I95" i="2"/>
  <c r="G95" i="2"/>
  <c r="G96" i="2"/>
  <c r="I96" i="2"/>
  <c r="S66" i="2"/>
  <c r="Q66" i="2"/>
  <c r="S63" i="2"/>
  <c r="Q63" i="2"/>
  <c r="Q95" i="2"/>
  <c r="S95" i="2"/>
  <c r="S92" i="2"/>
  <c r="Q92" i="2"/>
  <c r="S93" i="2"/>
  <c r="Q93" i="2"/>
  <c r="G335" i="1"/>
  <c r="I335" i="1"/>
  <c r="I333" i="1"/>
  <c r="G333" i="1"/>
  <c r="I347" i="1"/>
  <c r="G347" i="1"/>
  <c r="F156" i="1"/>
  <c r="H91" i="1"/>
  <c r="F91" i="1"/>
  <c r="J91" i="1"/>
  <c r="Q374" i="1"/>
  <c r="S374" i="1"/>
  <c r="Q380" i="1"/>
  <c r="S380" i="1"/>
  <c r="T81" i="2"/>
  <c r="R81" i="2"/>
  <c r="P81" i="2"/>
  <c r="T78" i="2"/>
  <c r="R78" i="2"/>
  <c r="P78" i="2"/>
  <c r="R79" i="2"/>
  <c r="P79" i="2"/>
  <c r="T79" i="2"/>
  <c r="P76" i="2"/>
  <c r="T76" i="2"/>
  <c r="R76" i="2"/>
  <c r="I58" i="2"/>
  <c r="G58" i="2"/>
  <c r="J90" i="2"/>
  <c r="H90" i="2"/>
  <c r="F90" i="2"/>
  <c r="H71" i="2"/>
  <c r="F71" i="2"/>
  <c r="J71" i="2"/>
  <c r="F72" i="2"/>
  <c r="J72" i="2"/>
  <c r="H72" i="2"/>
  <c r="J69" i="2"/>
  <c r="H69" i="2"/>
  <c r="F69" i="2"/>
  <c r="T25" i="1"/>
  <c r="O27" i="1"/>
  <c r="P25" i="1"/>
  <c r="R25" i="1"/>
  <c r="I212" i="1"/>
  <c r="G212" i="1"/>
  <c r="L158" i="1"/>
  <c r="C73" i="2"/>
  <c r="T59" i="2"/>
  <c r="R59" i="2"/>
  <c r="P59" i="2"/>
  <c r="S361" i="1"/>
  <c r="Q361" i="1"/>
  <c r="B156" i="1"/>
  <c r="H210" i="1"/>
  <c r="F210" i="1"/>
  <c r="F203" i="1"/>
  <c r="H203" i="1"/>
  <c r="J365" i="1"/>
  <c r="H365" i="1"/>
  <c r="F365" i="1"/>
  <c r="J366" i="1"/>
  <c r="H366" i="1"/>
  <c r="F366" i="1"/>
  <c r="J337" i="1"/>
  <c r="H337" i="1"/>
  <c r="F337" i="1"/>
  <c r="J334" i="1"/>
  <c r="H334" i="1"/>
  <c r="F334" i="1"/>
  <c r="H335" i="1"/>
  <c r="F335" i="1"/>
  <c r="J335" i="1"/>
  <c r="H349" i="1"/>
  <c r="F349" i="1"/>
  <c r="J349" i="1"/>
  <c r="I19" i="2"/>
  <c r="G19" i="2"/>
  <c r="I28" i="2"/>
  <c r="G28" i="2"/>
  <c r="G22" i="2"/>
  <c r="I22" i="2"/>
  <c r="I36" i="2"/>
  <c r="G36" i="2"/>
  <c r="T29" i="2"/>
  <c r="R29" i="2"/>
  <c r="P29" i="2"/>
  <c r="T14" i="2"/>
  <c r="R14" i="2"/>
  <c r="P14" i="2"/>
  <c r="P28" i="2"/>
  <c r="T28" i="2"/>
  <c r="R28" i="2"/>
  <c r="T41" i="2"/>
  <c r="R41" i="2"/>
  <c r="P41" i="2"/>
  <c r="P35" i="2"/>
  <c r="T35" i="2"/>
  <c r="R35" i="2"/>
  <c r="S58" i="2"/>
  <c r="Q58" i="2"/>
  <c r="S205" i="1"/>
  <c r="R205" i="1"/>
  <c r="P205" i="1"/>
  <c r="Q208" i="1"/>
  <c r="S212" i="1"/>
  <c r="R212" i="1"/>
  <c r="P212" i="1"/>
  <c r="S202" i="1"/>
  <c r="R202" i="1"/>
  <c r="P202" i="1"/>
  <c r="S204" i="1"/>
  <c r="R204" i="1"/>
  <c r="P204" i="1"/>
  <c r="I355" i="1"/>
  <c r="G355" i="1"/>
  <c r="I356" i="1"/>
  <c r="G356" i="1"/>
  <c r="H370" i="1"/>
  <c r="J370" i="1"/>
  <c r="F370" i="1"/>
  <c r="F375" i="1"/>
  <c r="J375" i="1"/>
  <c r="H375" i="1"/>
  <c r="R356" i="1"/>
  <c r="T356" i="1"/>
  <c r="P356" i="1"/>
  <c r="P362" i="1"/>
  <c r="R362" i="1"/>
  <c r="T362" i="1"/>
  <c r="S18" i="2"/>
  <c r="Q18" i="2"/>
  <c r="S20" i="2"/>
  <c r="Q20" i="2"/>
  <c r="Q29" i="2"/>
  <c r="S29" i="2"/>
  <c r="S39" i="2"/>
  <c r="Q39" i="2"/>
  <c r="M27" i="1"/>
  <c r="S27" i="1" s="1"/>
  <c r="S25" i="1"/>
  <c r="Q25" i="1"/>
  <c r="I102" i="2"/>
  <c r="G102" i="2"/>
  <c r="S343" i="1"/>
  <c r="Q343" i="1"/>
  <c r="S342" i="1"/>
  <c r="Q342" i="1"/>
  <c r="S328" i="1"/>
  <c r="Q328" i="1"/>
  <c r="L23" i="2"/>
  <c r="G379" i="1"/>
  <c r="I379" i="1"/>
  <c r="D156" i="1"/>
  <c r="I156" i="1" s="1"/>
  <c r="I91" i="1"/>
  <c r="G91" i="1"/>
  <c r="R326" i="1"/>
  <c r="P326" i="1"/>
  <c r="T326" i="1"/>
  <c r="T337" i="1"/>
  <c r="R337" i="1"/>
  <c r="P337" i="1"/>
  <c r="I64" i="2"/>
  <c r="G64" i="2"/>
  <c r="I67" i="2"/>
  <c r="D97" i="2"/>
  <c r="G67" i="2"/>
  <c r="G68" i="2"/>
  <c r="I68" i="2"/>
  <c r="I65" i="2"/>
  <c r="G65" i="2"/>
  <c r="J103" i="2"/>
  <c r="H103" i="2"/>
  <c r="F103" i="2"/>
  <c r="S82" i="2"/>
  <c r="Q82" i="2"/>
  <c r="N97" i="2"/>
  <c r="Q67" i="2"/>
  <c r="S67" i="2"/>
  <c r="S64" i="2"/>
  <c r="Q64" i="2"/>
  <c r="S96" i="2"/>
  <c r="Q96" i="2"/>
  <c r="I326" i="1"/>
  <c r="G326" i="1"/>
  <c r="I337" i="1"/>
  <c r="G337" i="1"/>
  <c r="I351" i="1"/>
  <c r="G351" i="1"/>
  <c r="Q378" i="1"/>
  <c r="S378" i="1"/>
  <c r="C27" i="1"/>
  <c r="B73" i="2"/>
  <c r="T69" i="2"/>
  <c r="R69" i="2"/>
  <c r="P69" i="2"/>
  <c r="T82" i="2"/>
  <c r="R82" i="2"/>
  <c r="P82" i="2"/>
  <c r="R83" i="2"/>
  <c r="P83" i="2"/>
  <c r="T83" i="2"/>
  <c r="P80" i="2"/>
  <c r="T80" i="2"/>
  <c r="R80" i="2"/>
  <c r="J78" i="2"/>
  <c r="H78" i="2"/>
  <c r="F78" i="2"/>
  <c r="H75" i="2"/>
  <c r="F75" i="2"/>
  <c r="J75" i="2"/>
  <c r="F76" i="2"/>
  <c r="J76" i="2"/>
  <c r="H76" i="2"/>
  <c r="J77" i="2"/>
  <c r="H77" i="2"/>
  <c r="F77" i="2"/>
  <c r="P155" i="1"/>
  <c r="Q155" i="1" s="1"/>
  <c r="T90" i="1"/>
  <c r="O92" i="1"/>
  <c r="R90" i="1"/>
  <c r="P90" i="1"/>
  <c r="I213" i="1"/>
  <c r="G213" i="1"/>
  <c r="L155" i="1"/>
  <c r="L92" i="1"/>
  <c r="L157" i="1" s="1"/>
  <c r="J58" i="2"/>
  <c r="H58" i="2"/>
  <c r="F58" i="2"/>
  <c r="S360" i="1"/>
  <c r="Q360" i="1"/>
  <c r="B158" i="1"/>
  <c r="H211" i="1"/>
  <c r="F211" i="1"/>
  <c r="H207" i="1"/>
  <c r="F207" i="1"/>
  <c r="F355" i="1"/>
  <c r="J355" i="1"/>
  <c r="H355" i="1"/>
  <c r="H361" i="1"/>
  <c r="F361" i="1"/>
  <c r="J361" i="1"/>
  <c r="H341" i="1"/>
  <c r="F341" i="1"/>
  <c r="J341" i="1"/>
  <c r="J343" i="1"/>
  <c r="H343" i="1"/>
  <c r="F343" i="1"/>
  <c r="I27" i="2"/>
  <c r="G27" i="2"/>
  <c r="I13" i="2"/>
  <c r="G13" i="2"/>
  <c r="I26" i="2"/>
  <c r="G26" i="2"/>
  <c r="I40" i="2"/>
  <c r="G40" i="2"/>
  <c r="O47" i="2"/>
  <c r="T17" i="2"/>
  <c r="R17" i="2"/>
  <c r="P17" i="2"/>
  <c r="T18" i="2"/>
  <c r="R18" i="2"/>
  <c r="P18" i="2"/>
  <c r="T45" i="2"/>
  <c r="R45" i="2"/>
  <c r="P45" i="2"/>
  <c r="P39" i="2"/>
  <c r="T39" i="2"/>
  <c r="R39" i="2"/>
  <c r="Q225" i="1"/>
  <c r="Q205" i="1"/>
  <c r="Q212" i="1"/>
  <c r="Q220" i="1"/>
  <c r="Q223" i="1"/>
  <c r="Q218" i="1"/>
  <c r="S329" i="1"/>
  <c r="Q329" i="1"/>
  <c r="I364" i="1"/>
  <c r="G364" i="1"/>
  <c r="I360" i="1"/>
  <c r="G360" i="1"/>
  <c r="J377" i="1"/>
  <c r="F377" i="1"/>
  <c r="H377" i="1"/>
  <c r="F379" i="1"/>
  <c r="J379" i="1"/>
  <c r="H379" i="1"/>
  <c r="P357" i="1"/>
  <c r="T357" i="1"/>
  <c r="R357" i="1"/>
  <c r="S22" i="2"/>
  <c r="Q22" i="2"/>
  <c r="N23" i="2"/>
  <c r="S24" i="2"/>
  <c r="Q24" i="2"/>
  <c r="S31" i="2"/>
  <c r="Q31" i="2"/>
  <c r="S43" i="2"/>
  <c r="Q43" i="2"/>
  <c r="S26" i="1"/>
  <c r="Q26" i="1"/>
  <c r="T376" i="1"/>
  <c r="R376" i="1"/>
  <c r="P376" i="1"/>
  <c r="L73" i="2"/>
  <c r="S351" i="1"/>
  <c r="Q351" i="1"/>
  <c r="S347" i="1"/>
  <c r="Q347" i="1"/>
  <c r="S332" i="1"/>
  <c r="Q332" i="1"/>
  <c r="M97" i="2"/>
  <c r="I370" i="1"/>
  <c r="G370" i="1"/>
  <c r="R330" i="1"/>
  <c r="P330" i="1"/>
  <c r="T330" i="1"/>
  <c r="T328" i="1"/>
  <c r="R328" i="1"/>
  <c r="P328" i="1"/>
  <c r="R342" i="1"/>
  <c r="P342" i="1"/>
  <c r="T342" i="1"/>
  <c r="T103" i="2"/>
  <c r="R103" i="2"/>
  <c r="P103" i="2"/>
  <c r="I78" i="2"/>
  <c r="G78" i="2"/>
  <c r="I71" i="2"/>
  <c r="G71" i="2"/>
  <c r="G72" i="2"/>
  <c r="I72" i="2"/>
  <c r="I69" i="2"/>
  <c r="G69" i="2"/>
  <c r="S70" i="2"/>
  <c r="Q70" i="2"/>
  <c r="Q71" i="2"/>
  <c r="S71" i="2"/>
  <c r="S68" i="2"/>
  <c r="Q68" i="2"/>
  <c r="S65" i="2"/>
  <c r="Q65" i="2"/>
  <c r="G348" i="1"/>
  <c r="I348" i="1"/>
  <c r="I328" i="1"/>
  <c r="G328" i="1"/>
  <c r="I341" i="1"/>
  <c r="G341" i="1"/>
  <c r="S371" i="1"/>
  <c r="Q371" i="1"/>
  <c r="T77" i="2"/>
  <c r="R77" i="2"/>
  <c r="P77" i="2"/>
  <c r="T85" i="2"/>
  <c r="R85" i="2"/>
  <c r="P85" i="2"/>
  <c r="T86" i="2"/>
  <c r="R86" i="2"/>
  <c r="P86" i="2"/>
  <c r="R87" i="2"/>
  <c r="P87" i="2"/>
  <c r="T87" i="2"/>
  <c r="P84" i="2"/>
  <c r="T84" i="2"/>
  <c r="R84" i="2"/>
  <c r="F64" i="2"/>
  <c r="J64" i="2"/>
  <c r="H64" i="2"/>
  <c r="J94" i="2"/>
  <c r="H94" i="2"/>
  <c r="F94" i="2"/>
  <c r="H79" i="2"/>
  <c r="F79" i="2"/>
  <c r="J79" i="2"/>
  <c r="F80" i="2"/>
  <c r="J80" i="2"/>
  <c r="H80" i="2"/>
  <c r="J81" i="2"/>
  <c r="H81" i="2"/>
  <c r="F81" i="2"/>
  <c r="T26" i="1"/>
  <c r="R26" i="1"/>
  <c r="P26" i="1"/>
  <c r="R91" i="1"/>
  <c r="P156" i="1"/>
  <c r="Q156" i="1" s="1"/>
  <c r="P91" i="1"/>
  <c r="T91" i="1"/>
  <c r="I204" i="1"/>
  <c r="G204" i="1"/>
  <c r="I205" i="1"/>
  <c r="G205" i="1"/>
  <c r="P57" i="2"/>
  <c r="T57" i="2"/>
  <c r="R57" i="2"/>
  <c r="S364" i="1"/>
  <c r="Q364" i="1"/>
  <c r="B155" i="1"/>
  <c r="B92" i="1"/>
  <c r="B157" i="1" s="1"/>
  <c r="B47" i="2"/>
  <c r="H212" i="1"/>
  <c r="F212" i="1"/>
  <c r="T53" i="2"/>
  <c r="R53" i="2"/>
  <c r="P53" i="2"/>
  <c r="J360" i="1"/>
  <c r="H360" i="1"/>
  <c r="F360" i="1"/>
  <c r="H362" i="1"/>
  <c r="F362" i="1"/>
  <c r="J362" i="1"/>
  <c r="J348" i="1"/>
  <c r="H348" i="1"/>
  <c r="F348" i="1"/>
  <c r="F342" i="1"/>
  <c r="H342" i="1"/>
  <c r="J342" i="1"/>
  <c r="I32" i="2"/>
  <c r="G32" i="2"/>
  <c r="C47" i="2"/>
  <c r="G47" i="2" s="1"/>
  <c r="I17" i="2"/>
  <c r="G17" i="2"/>
  <c r="I30" i="2"/>
  <c r="G30" i="2"/>
  <c r="I44" i="2"/>
  <c r="G44" i="2"/>
  <c r="T22" i="2"/>
  <c r="R22" i="2"/>
  <c r="P22" i="2"/>
  <c r="R32" i="2"/>
  <c r="T32" i="2"/>
  <c r="P32" i="2"/>
  <c r="R30" i="2"/>
  <c r="P30" i="2"/>
  <c r="T30" i="2"/>
  <c r="P43" i="2"/>
  <c r="T43" i="2"/>
  <c r="R43" i="2"/>
  <c r="S227" i="1"/>
  <c r="R227" i="1"/>
  <c r="P227" i="1"/>
  <c r="H374" i="1"/>
  <c r="J374" i="1"/>
  <c r="F374" i="1"/>
  <c r="Q42" i="2"/>
  <c r="S42" i="2"/>
  <c r="P375" i="1"/>
  <c r="T375" i="1"/>
  <c r="R375" i="1"/>
  <c r="S334" i="1"/>
  <c r="Q334" i="1"/>
  <c r="G357" i="1"/>
  <c r="I357" i="1"/>
  <c r="T358" i="1"/>
  <c r="R358" i="1"/>
  <c r="P358" i="1"/>
  <c r="Q51" i="2"/>
  <c r="S51" i="2"/>
  <c r="S26" i="2"/>
  <c r="Q26" i="2"/>
  <c r="S28" i="2"/>
  <c r="Q28" i="2"/>
  <c r="S41" i="2"/>
  <c r="Q41" i="2"/>
  <c r="S32" i="2"/>
  <c r="Q32" i="2"/>
  <c r="M156" i="1"/>
  <c r="Q91" i="1"/>
  <c r="S91" i="1"/>
  <c r="R370" i="1"/>
  <c r="T370" i="1"/>
  <c r="P370" i="1"/>
  <c r="L97" i="2"/>
  <c r="I51" i="2"/>
  <c r="G51" i="2"/>
  <c r="H51" i="2"/>
  <c r="F51" i="2"/>
  <c r="S337" i="1"/>
  <c r="Q337" i="1"/>
  <c r="Q327" i="1"/>
  <c r="S327" i="1"/>
  <c r="S336" i="1"/>
  <c r="Q336" i="1"/>
  <c r="M73" i="2"/>
  <c r="I377" i="1"/>
  <c r="G377" i="1"/>
  <c r="I374" i="1"/>
  <c r="G374" i="1"/>
  <c r="D158" i="1"/>
  <c r="I158" i="1" s="1"/>
  <c r="I93" i="1"/>
  <c r="G93" i="1"/>
  <c r="T329" i="1"/>
  <c r="R329" i="1"/>
  <c r="P329" i="1"/>
  <c r="R334" i="1"/>
  <c r="P334" i="1"/>
  <c r="T334" i="1"/>
  <c r="T332" i="1"/>
  <c r="R332" i="1"/>
  <c r="P332" i="1"/>
  <c r="T346" i="1"/>
  <c r="R346" i="1"/>
  <c r="P346" i="1"/>
  <c r="I94" i="2"/>
  <c r="G94" i="2"/>
  <c r="I75" i="2"/>
  <c r="G75" i="2"/>
  <c r="G76" i="2"/>
  <c r="I76" i="2"/>
  <c r="I77" i="2"/>
  <c r="G77" i="2"/>
  <c r="F101" i="2"/>
  <c r="J101" i="2"/>
  <c r="H101" i="2"/>
  <c r="S86" i="2"/>
  <c r="Q86" i="2"/>
  <c r="Q75" i="2"/>
  <c r="S75" i="2"/>
  <c r="S72" i="2"/>
  <c r="Q72" i="2"/>
  <c r="S69" i="2"/>
  <c r="Q69" i="2"/>
  <c r="I330" i="1"/>
  <c r="G330" i="1"/>
  <c r="I332" i="1"/>
  <c r="G332" i="1"/>
  <c r="I344" i="1"/>
  <c r="G344" i="1"/>
  <c r="F158" i="1"/>
  <c r="G158" i="1" s="1"/>
  <c r="J93" i="1"/>
  <c r="H93" i="1"/>
  <c r="F93" i="1"/>
  <c r="S375" i="1"/>
  <c r="Q375" i="1"/>
  <c r="T93" i="2"/>
  <c r="R93" i="2"/>
  <c r="P93" i="2"/>
  <c r="T90" i="2"/>
  <c r="R90" i="2"/>
  <c r="P90" i="2"/>
  <c r="R91" i="2"/>
  <c r="P91" i="2"/>
  <c r="T91" i="2"/>
  <c r="P88" i="2"/>
  <c r="T88" i="2"/>
  <c r="R88" i="2"/>
  <c r="H83" i="2"/>
  <c r="F83" i="2"/>
  <c r="J83" i="2"/>
  <c r="F84" i="2"/>
  <c r="J84" i="2"/>
  <c r="H84" i="2"/>
  <c r="J85" i="2"/>
  <c r="H85" i="2"/>
  <c r="F85" i="2"/>
  <c r="I202" i="1"/>
  <c r="G202" i="1"/>
  <c r="S356" i="1"/>
  <c r="Q356" i="1"/>
  <c r="S355" i="1"/>
  <c r="Q355" i="1"/>
  <c r="H213" i="1"/>
  <c r="F213" i="1"/>
  <c r="G28" i="1"/>
  <c r="I28" i="1"/>
  <c r="H28" i="1"/>
  <c r="F28" i="1"/>
  <c r="S103" i="2"/>
  <c r="Q103" i="2"/>
  <c r="H358" i="1"/>
  <c r="F358" i="1"/>
  <c r="J358" i="1"/>
  <c r="J344" i="1"/>
  <c r="H344" i="1"/>
  <c r="F344" i="1"/>
  <c r="F328" i="1"/>
  <c r="J328" i="1"/>
  <c r="H328" i="1"/>
  <c r="I46" i="2"/>
  <c r="G46" i="2"/>
  <c r="I21" i="2"/>
  <c r="G21" i="2"/>
  <c r="I38" i="2"/>
  <c r="G38" i="2"/>
  <c r="G33" i="2"/>
  <c r="I33" i="2"/>
  <c r="R19" i="2"/>
  <c r="P19" i="2"/>
  <c r="T19" i="2"/>
  <c r="T26" i="2"/>
  <c r="R26" i="2"/>
  <c r="P26" i="2"/>
  <c r="T36" i="2"/>
  <c r="R36" i="2"/>
  <c r="P36" i="2"/>
  <c r="R34" i="2"/>
  <c r="T34" i="2"/>
  <c r="P34" i="2"/>
  <c r="S210" i="1"/>
  <c r="R210" i="1"/>
  <c r="P210" i="1"/>
  <c r="Q226" i="1"/>
  <c r="Q203" i="1"/>
  <c r="S221" i="1"/>
  <c r="R221" i="1"/>
  <c r="P221" i="1"/>
  <c r="I23" i="2"/>
  <c r="G23" i="2"/>
  <c r="I133" i="1"/>
  <c r="D198" i="1"/>
  <c r="I198" i="1" s="1"/>
  <c r="G133" i="1"/>
  <c r="G164" i="1"/>
  <c r="T119" i="1"/>
  <c r="R119" i="1"/>
  <c r="P119" i="1"/>
  <c r="P184" i="1"/>
  <c r="F47" i="2"/>
  <c r="J47" i="2"/>
  <c r="H47" i="2"/>
  <c r="I169" i="1"/>
  <c r="Q144" i="1"/>
  <c r="G146" i="1"/>
  <c r="I180" i="1"/>
  <c r="I138" i="1"/>
  <c r="S162" i="1"/>
  <c r="I191" i="1"/>
  <c r="S164" i="1"/>
  <c r="T133" i="1"/>
  <c r="R133" i="1"/>
  <c r="P198" i="1"/>
  <c r="P133" i="1"/>
  <c r="C184" i="1"/>
  <c r="I166" i="1"/>
  <c r="G160" i="1"/>
  <c r="Q160" i="1"/>
  <c r="S142" i="1"/>
  <c r="G174" i="1"/>
  <c r="G193" i="1"/>
  <c r="Q143" i="1"/>
  <c r="I143" i="1"/>
  <c r="H68" i="1"/>
  <c r="F68" i="1"/>
  <c r="J68" i="1"/>
  <c r="G145" i="1"/>
  <c r="S176" i="1"/>
  <c r="S180" i="1"/>
  <c r="S146" i="1"/>
  <c r="Q161" i="1"/>
  <c r="I165" i="1"/>
  <c r="S170" i="1"/>
  <c r="Q195" i="1"/>
  <c r="S177" i="1"/>
  <c r="S145" i="1"/>
  <c r="Q191" i="1"/>
  <c r="G197" i="1"/>
  <c r="G163" i="1"/>
  <c r="Q68" i="1"/>
  <c r="S68" i="1"/>
  <c r="I172" i="1"/>
  <c r="Q174" i="1"/>
  <c r="G154" i="1"/>
  <c r="R68" i="1"/>
  <c r="P68" i="1"/>
  <c r="T68" i="1"/>
  <c r="T54" i="1"/>
  <c r="R54" i="1"/>
  <c r="P54" i="1"/>
  <c r="J54" i="1"/>
  <c r="H54" i="1"/>
  <c r="F54" i="1"/>
  <c r="G144" i="1"/>
  <c r="S191" i="1"/>
  <c r="S143" i="1"/>
  <c r="G166" i="1"/>
  <c r="Q171" i="1"/>
  <c r="I142" i="1"/>
  <c r="S181" i="1"/>
  <c r="Q147" i="1"/>
  <c r="S183" i="1"/>
  <c r="I153" i="1"/>
  <c r="G170" i="1"/>
  <c r="S178" i="1"/>
  <c r="S172" i="1"/>
  <c r="Q182" i="1"/>
  <c r="I162" i="1"/>
  <c r="S179" i="1"/>
  <c r="Q188" i="1"/>
  <c r="Q167" i="1"/>
  <c r="N157" i="1"/>
  <c r="Q139" i="1"/>
  <c r="G182" i="1"/>
  <c r="S147" i="1"/>
  <c r="F119" i="1"/>
  <c r="J119" i="1"/>
  <c r="F184" i="1"/>
  <c r="H119" i="1"/>
  <c r="I175" i="1"/>
  <c r="C198" i="1"/>
  <c r="G147" i="1"/>
  <c r="G171" i="1"/>
  <c r="S193" i="1"/>
  <c r="S182" i="1"/>
  <c r="S133" i="1"/>
  <c r="Q133" i="1"/>
  <c r="N198" i="1"/>
  <c r="S198" i="1" s="1"/>
  <c r="Q181" i="1"/>
  <c r="S154" i="1"/>
  <c r="I196" i="1"/>
  <c r="I168" i="1"/>
  <c r="G192" i="1"/>
  <c r="Q173" i="1"/>
  <c r="G177" i="1"/>
  <c r="S161" i="1"/>
  <c r="G173" i="1"/>
  <c r="Q175" i="1"/>
  <c r="L198" i="1"/>
  <c r="I146" i="1"/>
  <c r="S196" i="1"/>
  <c r="S159" i="1"/>
  <c r="Q194" i="1"/>
  <c r="Q153" i="1"/>
  <c r="H23" i="2"/>
  <c r="J23" i="2"/>
  <c r="F23" i="2"/>
  <c r="Q190" i="1"/>
  <c r="Q168" i="1"/>
  <c r="B198" i="1"/>
  <c r="I68" i="1"/>
  <c r="G68" i="1"/>
  <c r="G189" i="1"/>
  <c r="G172" i="1"/>
  <c r="S165" i="1"/>
  <c r="Q197" i="1"/>
  <c r="S54" i="1"/>
  <c r="Q54" i="1"/>
  <c r="S155" i="1"/>
  <c r="S194" i="1"/>
  <c r="I54" i="1"/>
  <c r="G54" i="1"/>
  <c r="S163" i="1"/>
  <c r="S156" i="1"/>
  <c r="G140" i="1"/>
  <c r="S190" i="1"/>
  <c r="N184" i="1"/>
  <c r="S184" i="1" s="1"/>
  <c r="S119" i="1"/>
  <c r="Q119" i="1"/>
  <c r="I161" i="1"/>
  <c r="S138" i="1"/>
  <c r="I170" i="1"/>
  <c r="M198" i="1"/>
  <c r="G139" i="1"/>
  <c r="G142" i="1"/>
  <c r="S173" i="1"/>
  <c r="J27" i="1"/>
  <c r="H27" i="1"/>
  <c r="F27" i="1"/>
  <c r="S158" i="1"/>
  <c r="G162" i="1"/>
  <c r="G169" i="1"/>
  <c r="I119" i="1"/>
  <c r="D184" i="1"/>
  <c r="I184" i="1" s="1"/>
  <c r="G119" i="1"/>
  <c r="Q178" i="1"/>
  <c r="I167" i="1"/>
  <c r="J133" i="1"/>
  <c r="F198" i="1"/>
  <c r="H133" i="1"/>
  <c r="F133" i="1"/>
  <c r="S174" i="1"/>
  <c r="I140" i="1"/>
  <c r="G178" i="1"/>
  <c r="B184" i="1"/>
  <c r="S192" i="1"/>
  <c r="S166" i="1"/>
  <c r="S139" i="1"/>
  <c r="S188" i="1"/>
  <c r="Q196" i="1"/>
  <c r="I137" i="1"/>
  <c r="G195" i="1"/>
  <c r="S148" i="1"/>
  <c r="Q228" i="1" l="1"/>
  <c r="S228" i="1"/>
  <c r="R228" i="1"/>
  <c r="P228" i="1"/>
  <c r="P157" i="1"/>
  <c r="Q157" i="1" s="1"/>
  <c r="P92" i="1"/>
  <c r="T92" i="1"/>
  <c r="R92" i="1"/>
  <c r="G184" i="1"/>
  <c r="Q23" i="2"/>
  <c r="S23" i="2"/>
  <c r="F157" i="1"/>
  <c r="F92" i="1"/>
  <c r="J92" i="1"/>
  <c r="H92" i="1"/>
  <c r="T97" i="2"/>
  <c r="R97" i="2"/>
  <c r="P97" i="2"/>
  <c r="T73" i="2"/>
  <c r="R73" i="2"/>
  <c r="P73" i="2"/>
  <c r="S73" i="2"/>
  <c r="Q73" i="2"/>
  <c r="P47" i="2"/>
  <c r="T47" i="2"/>
  <c r="R47" i="2"/>
  <c r="S97" i="2"/>
  <c r="Q97" i="2"/>
  <c r="R23" i="2"/>
  <c r="P23" i="2"/>
  <c r="T23" i="2"/>
  <c r="M157" i="1"/>
  <c r="S157" i="1" s="1"/>
  <c r="Q27" i="1"/>
  <c r="I47" i="2"/>
  <c r="G156" i="1"/>
  <c r="C157" i="1"/>
  <c r="D157" i="1"/>
  <c r="I157" i="1" s="1"/>
  <c r="G92" i="1"/>
  <c r="I92" i="1"/>
  <c r="J73" i="2"/>
  <c r="H73" i="2"/>
  <c r="F73" i="2"/>
  <c r="G198" i="1"/>
  <c r="Q92" i="1"/>
  <c r="Q184" i="1"/>
  <c r="I73" i="2"/>
  <c r="G73" i="2"/>
  <c r="J97" i="2"/>
  <c r="H97" i="2"/>
  <c r="F97" i="2"/>
  <c r="R27" i="1"/>
  <c r="P27" i="1"/>
  <c r="T27" i="1"/>
  <c r="S92" i="1"/>
  <c r="Q198" i="1"/>
  <c r="I97" i="2"/>
  <c r="G97" i="2"/>
  <c r="S47" i="2"/>
  <c r="Q47" i="2"/>
  <c r="I27" i="1"/>
  <c r="G27" i="1"/>
  <c r="G157" i="1" l="1"/>
</calcChain>
</file>

<file path=xl/sharedStrings.xml><?xml version="1.0" encoding="utf-8"?>
<sst xmlns="http://schemas.openxmlformats.org/spreadsheetml/2006/main" count="464" uniqueCount="121">
  <si>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</si>
  <si>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</si>
  <si>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</si>
  <si>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</si>
  <si>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</si>
  <si>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</si>
  <si>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</si>
  <si>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</si>
  <si>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</si>
  <si>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</si>
  <si>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</si>
  <si>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</si>
  <si>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</si>
  <si>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</si>
  <si>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</si>
  <si>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</si>
  <si>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</si>
  <si>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</si>
  <si>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</si>
  <si>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</si>
  <si>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</si>
  <si>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</si>
  <si>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</si>
  <si>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</si>
  <si>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</si>
  <si>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</si>
  <si>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</si>
  <si>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</si>
  <si>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</si>
  <si>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</si>
  <si>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</si>
  <si>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</si>
  <si>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</si>
  <si>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</si>
  <si>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</si>
  <si>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</si>
  <si>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</si>
  <si>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</si>
  <si>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</si>
  <si>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</si>
  <si>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</si>
  <si>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</si>
  <si>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</si>
  <si>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</si>
  <si>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</si>
  <si>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</si>
  <si>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</si>
  <si>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</si>
  <si>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</si>
  <si>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</si>
  <si>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</si>
  <si>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</si>
  <si>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</si>
  <si>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</si>
  <si>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</si>
  <si>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</si>
  <si>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</si>
  <si>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</si>
  <si>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</si>
  <si>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</si>
  <si>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</si>
  <si>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</si>
  <si>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</si>
  <si>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</si>
  <si>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</si>
  <si>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</si>
  <si>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</si>
  <si>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</si>
  <si>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</si>
  <si>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</si>
  <si>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</si>
  <si>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</si>
  <si>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</si>
  <si>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</si>
  <si>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</si>
  <si>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</si>
  <si>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</si>
  <si>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</si>
  <si>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</si>
  <si>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</si>
  <si>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</si>
  <si>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</si>
  <si>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</si>
  <si>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</si>
  <si>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</si>
  <si>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</si>
  <si>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</si>
  <si>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</si>
  <si>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</si>
  <si>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</si>
  <si>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</si>
  <si>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</si>
  <si>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</si>
  <si>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</si>
  <si>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</si>
  <si>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</si>
  <si>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</si>
  <si>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</si>
  <si>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</si>
  <si>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</si>
  <si>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</si>
  <si>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</si>
  <si>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</si>
  <si>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</si>
  <si>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</si>
  <si>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</si>
  <si>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</si>
  <si>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</si>
  <si>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</si>
  <si>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</si>
  <si>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</si>
  <si>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</si>
  <si>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</si>
  <si>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</si>
  <si>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</si>
  <si>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</si>
  <si>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</si>
  <si>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</si>
  <si>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</si>
  <si>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mayo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</si>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</sst>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</fills>
  <borders count="149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9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64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17" fillId="0" borderId="102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0" fontId="0" fillId="10" borderId="122" xfId="0" applyFill="1" applyBorder="1"/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0" fontId="5" fillId="12" borderId="0" xfId="0" applyFont="1" applyFill="1" applyAlignment="1">
      <alignment horizontal="center"/>
    </xf>
    <xf numFmtId="0" fontId="5" fillId="12" borderId="14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169" fontId="17" fillId="0" borderId="102" xfId="0" applyNumberFormat="1" applyFont="1" applyBorder="1" applyAlignment="1">
      <alignment horizontal="right"/>
    </xf>
    <xf numFmtId="169" fontId="17" fillId="0" borderId="103" xfId="0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0" fontId="5" fillId="10" borderId="0" xfId="0" applyFont="1" applyFill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9" fontId="0" fillId="0" borderId="119" xfId="0" applyNumberFormat="1" applyBorder="1" applyAlignment="1">
      <alignment horizontal="right"/>
    </xf>
    <xf numFmtId="169" fontId="0" fillId="0" borderId="120" xfId="0" applyNumberForma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right" vertical="center"/>
    </xf>
    <xf numFmtId="169" fontId="0" fillId="0" borderId="91" xfId="0" applyNumberFormat="1" applyBorder="1" applyAlignment="1">
      <alignment horizontal="right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vertical="center"/>
    </xf>
    <xf numFmtId="169" fontId="0" fillId="0" borderId="115" xfId="0" applyNumberFormat="1" applyBorder="1" applyAlignment="1">
      <alignment horizontal="right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vertical="center"/>
    </xf>
    <xf numFmtId="169" fontId="0" fillId="0" borderId="53" xfId="0" applyNumberFormat="1" applyBorder="1" applyAlignment="1">
      <alignment horizontal="right" vertical="center"/>
    </xf>
    <xf numFmtId="169" fontId="0" fillId="0" borderId="110" xfId="0" applyNumberFormat="1" applyBorder="1" applyAlignment="1">
      <alignment horizontal="right" vertical="center"/>
    </xf>
    <xf numFmtId="169" fontId="0" fillId="0" borderId="111" xfId="0" applyNumberFormat="1" applyBorder="1" applyAlignment="1">
      <alignment horizontal="right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vertical="center"/>
    </xf>
    <xf numFmtId="169" fontId="0" fillId="0" borderId="113" xfId="0" applyNumberFormat="1" applyBorder="1" applyAlignment="1">
      <alignment horizontal="right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9" fontId="18" fillId="0" borderId="104" xfId="0" applyNumberFormat="1" applyFont="1" applyBorder="1" applyAlignment="1">
      <alignment horizontal="right" vertical="center"/>
    </xf>
    <xf numFmtId="169" fontId="18" fillId="0" borderId="105" xfId="0" applyNumberFormat="1" applyFont="1" applyBorder="1" applyAlignment="1">
      <alignment horizontal="right" vertical="center"/>
    </xf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9" fontId="0" fillId="0" borderId="106" xfId="0" applyNumberFormat="1" applyBorder="1" applyAlignment="1">
      <alignment horizontal="right" vertical="center"/>
    </xf>
    <xf numFmtId="169" fontId="0" fillId="0" borderId="107" xfId="0" applyNumberFormat="1" applyBorder="1" applyAlignment="1">
      <alignment horizontal="right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vertical="center"/>
    </xf>
    <xf numFmtId="169" fontId="0" fillId="0" borderId="109" xfId="0" applyNumberFormat="1" applyBorder="1" applyAlignment="1">
      <alignment horizontal="right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9" fontId="17" fillId="0" borderId="102" xfId="0" applyNumberFormat="1" applyFont="1" applyBorder="1" applyAlignment="1">
      <alignment horizontal="right" vertical="center"/>
    </xf>
    <xf numFmtId="169" fontId="17" fillId="0" borderId="103" xfId="0" applyNumberFormat="1" applyFont="1" applyBorder="1" applyAlignment="1">
      <alignment horizontal="right" vertical="center"/>
    </xf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5" fillId="7" borderId="0" xfId="0" applyFont="1" applyFill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1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CD2A9ED0-E81E-4BE1-99F9-F551CD5CD3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885A3A-8215-4E74-B590-41D4F2B7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620F61F6-944C-4166-9CFB-E4196B627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09C5-BC60-4DC4-BE0D-704889BAB3F8}">
  <dimension ref="A1:T381"/>
  <sheetViews>
    <sheetView tabSelected="1" zoomScaleNormal="100" workbookViewId="0">
      <pane xSplit="1" ySplit="6" topLeftCell="B7" activePane="bottomRight" state="frozen"/>
      <selection activeCell="N14" sqref="N14"/>
      <selection pane="topRight" activeCell="N14" sqref="N14"/>
      <selection pane="bottomLeft" activeCell="N14" sqref="N14"/>
      <selection pane="bottomRight" activeCell="E357" sqref="E357:E358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457" t="s">
        <v>0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0" ht="21" x14ac:dyDescent="0.3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0" ht="46.35" customHeight="1" x14ac:dyDescent="0.25">
      <c r="A3" s="460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2"/>
    </row>
    <row r="4" spans="1:20" ht="21" x14ac:dyDescent="0.35">
      <c r="A4" s="463" t="s">
        <v>3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5"/>
    </row>
    <row r="5" spans="1:20" x14ac:dyDescent="0.25">
      <c r="A5" s="1"/>
      <c r="B5" s="343" t="s">
        <v>119</v>
      </c>
      <c r="C5" s="344"/>
      <c r="D5" s="344"/>
      <c r="E5" s="344"/>
      <c r="F5" s="344"/>
      <c r="G5" s="344"/>
      <c r="H5" s="344"/>
      <c r="I5" s="344"/>
      <c r="J5" s="345"/>
      <c r="K5" s="3"/>
      <c r="L5" s="343" t="str">
        <f>CONCATENATE("acumulado ",B5)</f>
        <v>acumulado mayo</v>
      </c>
      <c r="M5" s="344"/>
      <c r="N5" s="344"/>
      <c r="O5" s="344"/>
      <c r="P5" s="344"/>
      <c r="Q5" s="344"/>
      <c r="R5" s="344"/>
      <c r="S5" s="344"/>
      <c r="T5" s="345"/>
    </row>
    <row r="6" spans="1:20" x14ac:dyDescent="0.25">
      <c r="A6" s="4"/>
      <c r="B6" s="5">
        <v>2022</v>
      </c>
      <c r="C6" s="5">
        <v>2023</v>
      </c>
      <c r="D6" s="5">
        <v>2024</v>
      </c>
      <c r="E6" s="5">
        <v>2025</v>
      </c>
      <c r="F6" s="5" t="str">
        <f>CONCATENATE("var ",RIGHT(E6,2),"/",RIGHT(D6,2))</f>
        <v>var 25/24</v>
      </c>
      <c r="G6" s="5" t="str">
        <f>CONCATENATE("var ",RIGHT(D6,2),"/",RIGHT(C6,2))</f>
        <v>var 24/23</v>
      </c>
      <c r="H6" s="5" t="str">
        <f>CONCATENATE("dif ",RIGHT(E6,2),"-",RIGHT(D6,2))</f>
        <v>dif 25-24</v>
      </c>
      <c r="I6" s="5" t="str">
        <f>CONCATENATE("dif ",RIGHT(D6,2),"-",RIGHT(C6,2))</f>
        <v>dif 24-23</v>
      </c>
      <c r="J6" s="5" t="str">
        <f>CONCATENATE("cuota ",RIGHT(E6,2))</f>
        <v>cuota 25</v>
      </c>
      <c r="K6" s="6"/>
      <c r="L6" s="5">
        <v>2022</v>
      </c>
      <c r="M6" s="5">
        <v>2023</v>
      </c>
      <c r="N6" s="5">
        <v>2024</v>
      </c>
      <c r="O6" s="5">
        <v>2025</v>
      </c>
      <c r="P6" s="5" t="str">
        <f>CONCATENATE("var ",RIGHT(O6,2),"/",RIGHT(N6,2))</f>
        <v>var 25/24</v>
      </c>
      <c r="Q6" s="5" t="str">
        <f>CONCATENATE("var ",RIGHT(N6,2),"/",RIGHT(M6,2))</f>
        <v>var 24/23</v>
      </c>
      <c r="R6" s="5" t="str">
        <f>CONCATENATE("dif ",RIGHT(O6,2),"-",RIGHT(N6,2))</f>
        <v>dif 25-24</v>
      </c>
      <c r="S6" s="5" t="str">
        <f>CONCATENATE("dif ",RIGHT(N6,2),"-",RIGHT(M6,2))</f>
        <v>dif 24-23</v>
      </c>
      <c r="T6" s="5" t="str">
        <f>CONCATENATE("cuota ",RIGHT(O6,2))</f>
        <v>cuota 25</v>
      </c>
    </row>
    <row r="7" spans="1:20" x14ac:dyDescent="0.25">
      <c r="A7" s="7" t="s">
        <v>4</v>
      </c>
      <c r="B7" s="8">
        <v>379380</v>
      </c>
      <c r="C7" s="8">
        <v>391272</v>
      </c>
      <c r="D7" s="8">
        <v>451281</v>
      </c>
      <c r="E7" s="8">
        <v>445383</v>
      </c>
      <c r="F7" s="9">
        <f>E7/D7-1</f>
        <v>-1.3069462264088227E-2</v>
      </c>
      <c r="G7" s="9">
        <f>D7/C7-1</f>
        <v>0.15336901183831197</v>
      </c>
      <c r="H7" s="8">
        <f>E7-D7</f>
        <v>-5898</v>
      </c>
      <c r="I7" s="8">
        <f>D7-C7</f>
        <v>60009</v>
      </c>
      <c r="J7" s="9">
        <f t="shared" ref="J7:J18" si="0">E7/$E$7</f>
        <v>1</v>
      </c>
      <c r="K7" s="10"/>
      <c r="L7" s="8">
        <v>1821530</v>
      </c>
      <c r="M7" s="8">
        <v>2092095</v>
      </c>
      <c r="N7" s="8">
        <v>2239198</v>
      </c>
      <c r="O7" s="8">
        <v>2228887</v>
      </c>
      <c r="P7" s="9">
        <f>O7/N7-1</f>
        <v>-4.6047736734312616E-3</v>
      </c>
      <c r="Q7" s="9">
        <f>N7/M7-1</f>
        <v>7.0313728583071056E-2</v>
      </c>
      <c r="R7" s="8">
        <f>O7-N7</f>
        <v>-10311</v>
      </c>
      <c r="S7" s="8">
        <f>N7-M7</f>
        <v>147103</v>
      </c>
      <c r="T7" s="9">
        <f t="shared" ref="T7:T18" si="1">O7/$O$7</f>
        <v>1</v>
      </c>
    </row>
    <row r="8" spans="1:20" x14ac:dyDescent="0.25">
      <c r="A8" s="11" t="s">
        <v>5</v>
      </c>
      <c r="B8" s="12">
        <v>305518</v>
      </c>
      <c r="C8" s="12">
        <v>311677</v>
      </c>
      <c r="D8" s="12">
        <v>354643</v>
      </c>
      <c r="E8" s="12">
        <v>342559</v>
      </c>
      <c r="F8" s="13">
        <f t="shared" ref="F8:F18" si="2">E8/D8-1</f>
        <v>-3.4073702286524732E-2</v>
      </c>
      <c r="G8" s="13">
        <f t="shared" ref="G8:G18" si="3">D8/C8-1</f>
        <v>0.13785425296059706</v>
      </c>
      <c r="H8" s="12">
        <f t="shared" ref="H8:H18" si="4">E8-D8</f>
        <v>-12084</v>
      </c>
      <c r="I8" s="12">
        <f t="shared" ref="I8:I18" si="5">D8-C8</f>
        <v>42966</v>
      </c>
      <c r="J8" s="13">
        <f t="shared" si="0"/>
        <v>0.7691335322632431</v>
      </c>
      <c r="K8" s="14"/>
      <c r="L8" s="12">
        <v>1449676</v>
      </c>
      <c r="M8" s="12">
        <v>1654424</v>
      </c>
      <c r="N8" s="12">
        <v>1752365</v>
      </c>
      <c r="O8" s="12">
        <v>1724148</v>
      </c>
      <c r="P8" s="13">
        <f t="shared" ref="P8:P18" si="6">O8/N8-1</f>
        <v>-1.6102238974186278E-2</v>
      </c>
      <c r="Q8" s="13">
        <f t="shared" ref="Q8:Q18" si="7">N8/M8-1</f>
        <v>5.9199455520471123E-2</v>
      </c>
      <c r="R8" s="12">
        <f t="shared" ref="R8:R18" si="8">O8-N8</f>
        <v>-28217</v>
      </c>
      <c r="S8" s="12">
        <f t="shared" ref="S8:S18" si="9">N8-M8</f>
        <v>97941</v>
      </c>
      <c r="T8" s="13">
        <f t="shared" si="1"/>
        <v>0.77354661766164012</v>
      </c>
    </row>
    <row r="9" spans="1:20" x14ac:dyDescent="0.25">
      <c r="A9" s="15" t="s">
        <v>6</v>
      </c>
      <c r="B9" s="16">
        <v>62414</v>
      </c>
      <c r="C9" s="16">
        <v>48965</v>
      </c>
      <c r="D9" s="16">
        <v>70902</v>
      </c>
      <c r="E9" s="16">
        <v>66921</v>
      </c>
      <c r="F9" s="17">
        <f t="shared" si="2"/>
        <v>-5.6147922484556134E-2</v>
      </c>
      <c r="G9" s="17">
        <f t="shared" si="3"/>
        <v>0.4480138874706423</v>
      </c>
      <c r="H9" s="16">
        <f t="shared" si="4"/>
        <v>-3981</v>
      </c>
      <c r="I9" s="16">
        <f t="shared" si="5"/>
        <v>21937</v>
      </c>
      <c r="J9" s="17">
        <f t="shared" si="0"/>
        <v>0.1502549491112144</v>
      </c>
      <c r="K9" s="18"/>
      <c r="L9" s="16">
        <v>306911</v>
      </c>
      <c r="M9" s="16">
        <v>305020</v>
      </c>
      <c r="N9" s="16">
        <v>345508</v>
      </c>
      <c r="O9" s="16">
        <v>336553</v>
      </c>
      <c r="P9" s="17">
        <f t="shared" si="6"/>
        <v>-2.5918357896199229E-2</v>
      </c>
      <c r="Q9" s="17">
        <f t="shared" si="7"/>
        <v>0.13273883679758702</v>
      </c>
      <c r="R9" s="16">
        <f t="shared" si="8"/>
        <v>-8955</v>
      </c>
      <c r="S9" s="16">
        <f t="shared" si="9"/>
        <v>40488</v>
      </c>
      <c r="T9" s="17">
        <f t="shared" si="1"/>
        <v>0.15099599037546543</v>
      </c>
    </row>
    <row r="10" spans="1:20" x14ac:dyDescent="0.25">
      <c r="A10" s="19" t="s">
        <v>7</v>
      </c>
      <c r="B10" s="20">
        <v>191717</v>
      </c>
      <c r="C10" s="20">
        <v>206620</v>
      </c>
      <c r="D10" s="20">
        <v>224963</v>
      </c>
      <c r="E10" s="20">
        <v>215274</v>
      </c>
      <c r="F10" s="21">
        <f t="shared" si="2"/>
        <v>-4.3069304730111169E-2</v>
      </c>
      <c r="G10" s="21">
        <f t="shared" si="3"/>
        <v>8.8776497918884978E-2</v>
      </c>
      <c r="H10" s="20">
        <f t="shared" si="4"/>
        <v>-9689</v>
      </c>
      <c r="I10" s="20">
        <f t="shared" si="5"/>
        <v>18343</v>
      </c>
      <c r="J10" s="21">
        <f t="shared" si="0"/>
        <v>0.48334579451842574</v>
      </c>
      <c r="K10" s="18"/>
      <c r="L10" s="20">
        <v>880480</v>
      </c>
      <c r="M10" s="20">
        <v>1035245</v>
      </c>
      <c r="N10" s="20">
        <v>1096054</v>
      </c>
      <c r="O10" s="20">
        <v>1075331</v>
      </c>
      <c r="P10" s="21">
        <f>O10/N10-1</f>
        <v>-1.8906915170238014E-2</v>
      </c>
      <c r="Q10" s="21">
        <f t="shared" si="7"/>
        <v>5.8738752662413241E-2</v>
      </c>
      <c r="R10" s="20">
        <f>O10-N10</f>
        <v>-20723</v>
      </c>
      <c r="S10" s="20">
        <f t="shared" si="9"/>
        <v>60809</v>
      </c>
      <c r="T10" s="21">
        <f t="shared" si="1"/>
        <v>0.48245200407198752</v>
      </c>
    </row>
    <row r="11" spans="1:20" x14ac:dyDescent="0.25">
      <c r="A11" s="19" t="s">
        <v>8</v>
      </c>
      <c r="B11" s="20">
        <v>41886</v>
      </c>
      <c r="C11" s="20">
        <v>45073</v>
      </c>
      <c r="D11" s="20">
        <v>46719</v>
      </c>
      <c r="E11" s="20">
        <v>46444</v>
      </c>
      <c r="F11" s="21">
        <f t="shared" si="2"/>
        <v>-5.8862561270575098E-3</v>
      </c>
      <c r="G11" s="21">
        <f t="shared" si="3"/>
        <v>3.6518536596188422E-2</v>
      </c>
      <c r="H11" s="20">
        <f t="shared" si="4"/>
        <v>-275</v>
      </c>
      <c r="I11" s="20">
        <f t="shared" si="5"/>
        <v>1646</v>
      </c>
      <c r="J11" s="21">
        <f t="shared" si="0"/>
        <v>0.10427878926676591</v>
      </c>
      <c r="K11" s="18"/>
      <c r="L11" s="20">
        <v>217852</v>
      </c>
      <c r="M11" s="20">
        <v>252267</v>
      </c>
      <c r="N11" s="20">
        <v>244508</v>
      </c>
      <c r="O11" s="20">
        <v>239599</v>
      </c>
      <c r="P11" s="21">
        <f t="shared" si="6"/>
        <v>-2.0077052693572406E-2</v>
      </c>
      <c r="Q11" s="21">
        <f t="shared" si="7"/>
        <v>-3.0757094665572637E-2</v>
      </c>
      <c r="R11" s="20">
        <f t="shared" si="8"/>
        <v>-4909</v>
      </c>
      <c r="S11" s="20">
        <f t="shared" si="9"/>
        <v>-7759</v>
      </c>
      <c r="T11" s="21">
        <f t="shared" si="1"/>
        <v>0.10749714992280901</v>
      </c>
    </row>
    <row r="12" spans="1:20" x14ac:dyDescent="0.25">
      <c r="A12" s="19" t="s">
        <v>9</v>
      </c>
      <c r="B12" s="20">
        <v>7008</v>
      </c>
      <c r="C12" s="20">
        <v>8233</v>
      </c>
      <c r="D12" s="20">
        <v>9004</v>
      </c>
      <c r="E12" s="20">
        <v>10179</v>
      </c>
      <c r="F12" s="21">
        <f>E12/D12-1</f>
        <v>0.13049755664149276</v>
      </c>
      <c r="G12" s="21">
        <f t="shared" si="3"/>
        <v>9.3647516093768868E-2</v>
      </c>
      <c r="H12" s="20">
        <f t="shared" si="4"/>
        <v>1175</v>
      </c>
      <c r="I12" s="20">
        <f t="shared" si="5"/>
        <v>771</v>
      </c>
      <c r="J12" s="21">
        <f t="shared" si="0"/>
        <v>2.2854487036999615E-2</v>
      </c>
      <c r="K12" s="18"/>
      <c r="L12" s="20">
        <v>33664</v>
      </c>
      <c r="M12" s="20">
        <v>45814</v>
      </c>
      <c r="N12" s="20">
        <v>49202</v>
      </c>
      <c r="O12" s="20">
        <v>52282</v>
      </c>
      <c r="P12" s="21">
        <f t="shared" si="6"/>
        <v>6.2599081338156948E-2</v>
      </c>
      <c r="Q12" s="21">
        <f t="shared" si="7"/>
        <v>7.3951193958178729E-2</v>
      </c>
      <c r="R12" s="20">
        <f t="shared" si="8"/>
        <v>3080</v>
      </c>
      <c r="S12" s="20">
        <f t="shared" si="9"/>
        <v>3388</v>
      </c>
      <c r="T12" s="21">
        <f t="shared" si="1"/>
        <v>2.3456550287206127E-2</v>
      </c>
    </row>
    <row r="13" spans="1:20" x14ac:dyDescent="0.25">
      <c r="A13" s="22" t="s">
        <v>10</v>
      </c>
      <c r="B13" s="23">
        <v>2493</v>
      </c>
      <c r="C13" s="23">
        <v>2786</v>
      </c>
      <c r="D13" s="23">
        <v>3055</v>
      </c>
      <c r="E13" s="23">
        <v>3741</v>
      </c>
      <c r="F13" s="24">
        <f t="shared" si="2"/>
        <v>0.22454991816693948</v>
      </c>
      <c r="G13" s="24">
        <f t="shared" si="3"/>
        <v>9.6554199569274912E-2</v>
      </c>
      <c r="H13" s="23">
        <f t="shared" si="4"/>
        <v>686</v>
      </c>
      <c r="I13" s="23">
        <f t="shared" si="5"/>
        <v>269</v>
      </c>
      <c r="J13" s="24">
        <f t="shared" si="0"/>
        <v>8.399512329837466E-3</v>
      </c>
      <c r="K13" s="18"/>
      <c r="L13" s="23">
        <v>10769</v>
      </c>
      <c r="M13" s="23">
        <v>16078</v>
      </c>
      <c r="N13" s="23">
        <v>17093</v>
      </c>
      <c r="O13" s="23">
        <v>20383</v>
      </c>
      <c r="P13" s="24">
        <f t="shared" si="6"/>
        <v>0.19247645234891486</v>
      </c>
      <c r="Q13" s="24">
        <f t="shared" si="7"/>
        <v>6.3129742505286801E-2</v>
      </c>
      <c r="R13" s="23">
        <f t="shared" si="8"/>
        <v>3290</v>
      </c>
      <c r="S13" s="23">
        <f t="shared" si="9"/>
        <v>1015</v>
      </c>
      <c r="T13" s="24">
        <f t="shared" si="1"/>
        <v>9.144923004172037E-3</v>
      </c>
    </row>
    <row r="14" spans="1:20" x14ac:dyDescent="0.25">
      <c r="A14" s="11" t="s">
        <v>11</v>
      </c>
      <c r="B14" s="12">
        <v>73862</v>
      </c>
      <c r="C14" s="12">
        <v>79595</v>
      </c>
      <c r="D14" s="12">
        <v>96638</v>
      </c>
      <c r="E14" s="12">
        <v>102824</v>
      </c>
      <c r="F14" s="13">
        <f t="shared" si="2"/>
        <v>6.4012086342846608E-2</v>
      </c>
      <c r="G14" s="13">
        <f t="shared" si="3"/>
        <v>0.21412149004334435</v>
      </c>
      <c r="H14" s="12">
        <f t="shared" si="4"/>
        <v>6186</v>
      </c>
      <c r="I14" s="12">
        <f t="shared" si="5"/>
        <v>17043</v>
      </c>
      <c r="J14" s="13">
        <f t="shared" si="0"/>
        <v>0.2308664677367569</v>
      </c>
      <c r="K14" s="14"/>
      <c r="L14" s="12">
        <v>371854</v>
      </c>
      <c r="M14" s="12">
        <v>437671</v>
      </c>
      <c r="N14" s="12">
        <v>486833</v>
      </c>
      <c r="O14" s="12">
        <v>504739</v>
      </c>
      <c r="P14" s="13">
        <f t="shared" si="6"/>
        <v>3.6780579788140866E-2</v>
      </c>
      <c r="Q14" s="13">
        <f t="shared" si="7"/>
        <v>0.11232638214549295</v>
      </c>
      <c r="R14" s="12">
        <f t="shared" si="8"/>
        <v>17906</v>
      </c>
      <c r="S14" s="12">
        <f t="shared" si="9"/>
        <v>49162</v>
      </c>
      <c r="T14" s="13">
        <f t="shared" si="1"/>
        <v>0.2264533823383599</v>
      </c>
    </row>
    <row r="15" spans="1:20" x14ac:dyDescent="0.25">
      <c r="A15" s="25" t="s">
        <v>12</v>
      </c>
      <c r="B15" s="16">
        <v>6149</v>
      </c>
      <c r="C15" s="16">
        <v>6548</v>
      </c>
      <c r="D15" s="16">
        <v>8381</v>
      </c>
      <c r="E15" s="16">
        <v>8969</v>
      </c>
      <c r="F15" s="17">
        <f t="shared" si="2"/>
        <v>7.0158692280157586E-2</v>
      </c>
      <c r="G15" s="17">
        <f t="shared" si="3"/>
        <v>0.27993280390959074</v>
      </c>
      <c r="H15" s="16">
        <f t="shared" si="4"/>
        <v>588</v>
      </c>
      <c r="I15" s="16">
        <f t="shared" si="5"/>
        <v>1833</v>
      </c>
      <c r="J15" s="17">
        <f t="shared" si="0"/>
        <v>2.0137724161003002E-2</v>
      </c>
      <c r="K15" s="18"/>
      <c r="L15" s="16">
        <v>32297</v>
      </c>
      <c r="M15" s="16">
        <v>33559</v>
      </c>
      <c r="N15" s="16">
        <v>46366</v>
      </c>
      <c r="O15" s="16">
        <v>46474</v>
      </c>
      <c r="P15" s="17">
        <f t="shared" si="6"/>
        <v>2.3292930164344749E-3</v>
      </c>
      <c r="Q15" s="17">
        <f t="shared" si="7"/>
        <v>0.38162638934414006</v>
      </c>
      <c r="R15" s="16">
        <f t="shared" si="8"/>
        <v>108</v>
      </c>
      <c r="S15" s="16">
        <f t="shared" si="9"/>
        <v>12807</v>
      </c>
      <c r="T15" s="17">
        <f t="shared" si="1"/>
        <v>2.0850765426870001E-2</v>
      </c>
    </row>
    <row r="16" spans="1:20" x14ac:dyDescent="0.25">
      <c r="A16" s="26" t="s">
        <v>8</v>
      </c>
      <c r="B16" s="20">
        <v>45510</v>
      </c>
      <c r="C16" s="20">
        <v>45837</v>
      </c>
      <c r="D16" s="20">
        <v>56404</v>
      </c>
      <c r="E16" s="20">
        <v>62681</v>
      </c>
      <c r="F16" s="21">
        <f t="shared" si="2"/>
        <v>0.11128643358627044</v>
      </c>
      <c r="G16" s="21">
        <f t="shared" si="3"/>
        <v>0.23053428452996494</v>
      </c>
      <c r="H16" s="20">
        <f t="shared" si="4"/>
        <v>6277</v>
      </c>
      <c r="I16" s="20">
        <f t="shared" si="5"/>
        <v>10567</v>
      </c>
      <c r="J16" s="21">
        <f t="shared" si="0"/>
        <v>0.14073505275235024</v>
      </c>
      <c r="K16" s="18"/>
      <c r="L16" s="20">
        <v>215674</v>
      </c>
      <c r="M16" s="20">
        <v>247283</v>
      </c>
      <c r="N16" s="20">
        <v>273765</v>
      </c>
      <c r="O16" s="20">
        <v>293648</v>
      </c>
      <c r="P16" s="21">
        <f t="shared" si="6"/>
        <v>7.2627983854765876E-2</v>
      </c>
      <c r="Q16" s="21">
        <f t="shared" si="7"/>
        <v>0.10709187449197888</v>
      </c>
      <c r="R16" s="20">
        <f t="shared" si="8"/>
        <v>19883</v>
      </c>
      <c r="S16" s="20">
        <f t="shared" si="9"/>
        <v>26482</v>
      </c>
      <c r="T16" s="21">
        <f t="shared" si="1"/>
        <v>0.13174647256680128</v>
      </c>
    </row>
    <row r="17" spans="1:20" x14ac:dyDescent="0.25">
      <c r="A17" s="26" t="s">
        <v>9</v>
      </c>
      <c r="B17" s="20">
        <v>16785</v>
      </c>
      <c r="C17" s="20">
        <v>20221</v>
      </c>
      <c r="D17" s="20">
        <v>22672</v>
      </c>
      <c r="E17" s="20">
        <v>21310</v>
      </c>
      <c r="F17" s="21">
        <f t="shared" si="2"/>
        <v>-6.0074100211714887E-2</v>
      </c>
      <c r="G17" s="21">
        <f t="shared" si="3"/>
        <v>0.12121062262004845</v>
      </c>
      <c r="H17" s="20">
        <f t="shared" si="4"/>
        <v>-1362</v>
      </c>
      <c r="I17" s="20">
        <f t="shared" si="5"/>
        <v>2451</v>
      </c>
      <c r="J17" s="21">
        <f t="shared" si="0"/>
        <v>4.7846460237593265E-2</v>
      </c>
      <c r="K17" s="18"/>
      <c r="L17" s="20">
        <v>88324</v>
      </c>
      <c r="M17" s="20">
        <v>113805</v>
      </c>
      <c r="N17" s="20">
        <v>120263</v>
      </c>
      <c r="O17" s="20">
        <v>114467</v>
      </c>
      <c r="P17" s="21">
        <f t="shared" si="6"/>
        <v>-4.8194373996989892E-2</v>
      </c>
      <c r="Q17" s="21">
        <f t="shared" si="7"/>
        <v>5.6746188656034535E-2</v>
      </c>
      <c r="R17" s="20">
        <f t="shared" si="8"/>
        <v>-5796</v>
      </c>
      <c r="S17" s="20">
        <f t="shared" si="9"/>
        <v>6458</v>
      </c>
      <c r="T17" s="21">
        <f t="shared" si="1"/>
        <v>5.1356125276875858E-2</v>
      </c>
    </row>
    <row r="18" spans="1:20" x14ac:dyDescent="0.25">
      <c r="A18" s="27" t="s">
        <v>10</v>
      </c>
      <c r="B18" s="28">
        <v>5418</v>
      </c>
      <c r="C18" s="28">
        <v>6989</v>
      </c>
      <c r="D18" s="28">
        <v>9181</v>
      </c>
      <c r="E18" s="28">
        <v>9864</v>
      </c>
      <c r="F18" s="29">
        <f t="shared" si="2"/>
        <v>7.43927676723668E-2</v>
      </c>
      <c r="G18" s="29">
        <f t="shared" si="3"/>
        <v>0.31363571326370021</v>
      </c>
      <c r="H18" s="28">
        <f t="shared" si="4"/>
        <v>683</v>
      </c>
      <c r="I18" s="28">
        <f t="shared" si="5"/>
        <v>2192</v>
      </c>
      <c r="J18" s="29">
        <f t="shared" si="0"/>
        <v>2.2147230585810414E-2</v>
      </c>
      <c r="K18" s="30"/>
      <c r="L18" s="28">
        <v>35559</v>
      </c>
      <c r="M18" s="28">
        <v>43024</v>
      </c>
      <c r="N18" s="28">
        <v>46439</v>
      </c>
      <c r="O18" s="28">
        <v>50150</v>
      </c>
      <c r="P18" s="29">
        <f t="shared" si="6"/>
        <v>7.9911281466009232E-2</v>
      </c>
      <c r="Q18" s="29">
        <f t="shared" si="7"/>
        <v>7.9374302714763756E-2</v>
      </c>
      <c r="R18" s="28">
        <f t="shared" si="8"/>
        <v>3711</v>
      </c>
      <c r="S18" s="28">
        <f t="shared" si="9"/>
        <v>3415</v>
      </c>
      <c r="T18" s="29">
        <f t="shared" si="1"/>
        <v>2.2500019067812769E-2</v>
      </c>
    </row>
    <row r="19" spans="1:20" x14ac:dyDescent="0.25">
      <c r="A19" s="348" t="s">
        <v>13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50"/>
    </row>
    <row r="20" spans="1:20" ht="21" x14ac:dyDescent="0.35">
      <c r="A20" s="31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</row>
    <row r="21" spans="1:20" x14ac:dyDescent="0.25">
      <c r="A21" s="1"/>
      <c r="B21" s="343" t="s">
        <v>119</v>
      </c>
      <c r="C21" s="344"/>
      <c r="D21" s="344"/>
      <c r="E21" s="344"/>
      <c r="F21" s="344"/>
      <c r="G21" s="344"/>
      <c r="H21" s="344"/>
      <c r="I21" s="344"/>
      <c r="J21" s="345"/>
      <c r="K21" s="3"/>
      <c r="L21" s="343" t="str">
        <f>L$5</f>
        <v>acumulado mayo</v>
      </c>
      <c r="M21" s="344"/>
      <c r="N21" s="344"/>
      <c r="O21" s="344"/>
      <c r="P21" s="344"/>
      <c r="Q21" s="344"/>
      <c r="R21" s="344"/>
      <c r="S21" s="344"/>
      <c r="T21" s="345"/>
    </row>
    <row r="22" spans="1:20" x14ac:dyDescent="0.25">
      <c r="A22" s="4"/>
      <c r="B22" s="5">
        <f>B$6</f>
        <v>2022</v>
      </c>
      <c r="C22" s="5">
        <f>C$6</f>
        <v>2023</v>
      </c>
      <c r="D22" s="5">
        <f>D$6</f>
        <v>2024</v>
      </c>
      <c r="E22" s="5">
        <f>E$6</f>
        <v>2025</v>
      </c>
      <c r="F22" s="5" t="str">
        <f>CONCATENATE("var ",RIGHT(E22,2),"/",RIGHT(D22,2))</f>
        <v>var 25/24</v>
      </c>
      <c r="G22" s="5" t="str">
        <f>CONCATENATE("var ",RIGHT(D22,2),"/",RIGHT(C22,2))</f>
        <v>var 24/23</v>
      </c>
      <c r="H22" s="5" t="str">
        <f>CONCATENATE("dif ",RIGHT(E22,2),"-",RIGHT(D22,2))</f>
        <v>dif 25-24</v>
      </c>
      <c r="I22" s="5" t="str">
        <f>CONCATENATE("dif ",RIGHT(D22,2),"-",RIGHT(C22,2))</f>
        <v>dif 24-23</v>
      </c>
      <c r="J22" s="5" t="str">
        <f>CONCATENATE("cuota ",RIGHT(E22,2))</f>
        <v>cuota 25</v>
      </c>
      <c r="K22" s="6"/>
      <c r="L22" s="5">
        <f>L$6</f>
        <v>2022</v>
      </c>
      <c r="M22" s="5">
        <f>M$6</f>
        <v>2023</v>
      </c>
      <c r="N22" s="5">
        <f>N$6</f>
        <v>2024</v>
      </c>
      <c r="O22" s="5">
        <f>O$6</f>
        <v>2025</v>
      </c>
      <c r="P22" s="5" t="str">
        <f>CONCATENATE("var ",RIGHT(O22,2),"/",RIGHT(N22,2))</f>
        <v>var 25/24</v>
      </c>
      <c r="Q22" s="5" t="str">
        <f>CONCATENATE("var ",RIGHT(N22,2),"/",RIGHT(M22,2))</f>
        <v>var 24/23</v>
      </c>
      <c r="R22" s="5" t="str">
        <f>CONCATENATE("dif ",RIGHT(O22,2),"-",RIGHT(N22,2))</f>
        <v>dif 25-24</v>
      </c>
      <c r="S22" s="5" t="str">
        <f>CONCATENATE("dif ",RIGHT(N22,2),"-",RIGHT(M22,2))</f>
        <v>dif 24-23</v>
      </c>
      <c r="T22" s="5" t="str">
        <f>CONCATENATE("cuota ",RIGHT(O22,2))</f>
        <v>cuota 25</v>
      </c>
    </row>
    <row r="23" spans="1:20" x14ac:dyDescent="0.25">
      <c r="A23" s="7" t="s">
        <v>15</v>
      </c>
      <c r="B23" s="8">
        <v>379380</v>
      </c>
      <c r="C23" s="8">
        <v>391272</v>
      </c>
      <c r="D23" s="8">
        <v>451281</v>
      </c>
      <c r="E23" s="8">
        <v>445383</v>
      </c>
      <c r="F23" s="9">
        <f>E23/D23-1</f>
        <v>-1.3069462264088227E-2</v>
      </c>
      <c r="G23" s="9">
        <f t="shared" ref="G23:G54" si="10">D23/C23-1</f>
        <v>0.15336901183831197</v>
      </c>
      <c r="H23" s="8">
        <f>E23-D23</f>
        <v>-5898</v>
      </c>
      <c r="I23" s="8">
        <f t="shared" ref="I23:I54" si="11">D23-C23</f>
        <v>60009</v>
      </c>
      <c r="J23" s="9">
        <f t="shared" ref="J23:J54" si="12">E23/$E$23</f>
        <v>1</v>
      </c>
      <c r="K23" s="10"/>
      <c r="L23" s="8">
        <v>1821530</v>
      </c>
      <c r="M23" s="8">
        <v>2092095</v>
      </c>
      <c r="N23" s="8">
        <v>2239198</v>
      </c>
      <c r="O23" s="8">
        <v>2228887</v>
      </c>
      <c r="P23" s="9">
        <f>O23/N23-1</f>
        <v>-4.6047736734312616E-3</v>
      </c>
      <c r="Q23" s="9">
        <f t="shared" ref="Q23:Q54" si="13">N23/M23-1</f>
        <v>7.0313728583071056E-2</v>
      </c>
      <c r="R23" s="8">
        <f>O23-N23</f>
        <v>-10311</v>
      </c>
      <c r="S23" s="8">
        <f t="shared" ref="S23:S54" si="14">N23-M23</f>
        <v>147103</v>
      </c>
      <c r="T23" s="9">
        <f t="shared" ref="T23:T54" si="15">O23/$O$23</f>
        <v>1</v>
      </c>
    </row>
    <row r="24" spans="1:20" x14ac:dyDescent="0.25">
      <c r="A24" s="11" t="s">
        <v>16</v>
      </c>
      <c r="B24" s="12">
        <v>94965</v>
      </c>
      <c r="C24" s="12">
        <v>86334</v>
      </c>
      <c r="D24" s="12">
        <v>106645</v>
      </c>
      <c r="E24" s="12">
        <v>105991</v>
      </c>
      <c r="F24" s="13">
        <f t="shared" ref="F24:F54" si="16">E24/D24-1</f>
        <v>-6.1324956631816363E-3</v>
      </c>
      <c r="G24" s="13">
        <f t="shared" si="10"/>
        <v>0.23526073157736227</v>
      </c>
      <c r="H24" s="12">
        <f t="shared" ref="H24:H54" si="17">E24-D24</f>
        <v>-654</v>
      </c>
      <c r="I24" s="12">
        <f t="shared" si="11"/>
        <v>20311</v>
      </c>
      <c r="J24" s="13">
        <f t="shared" si="12"/>
        <v>0.23797720164442737</v>
      </c>
      <c r="K24" s="34"/>
      <c r="L24" s="12">
        <v>345836</v>
      </c>
      <c r="M24" s="12">
        <v>368879</v>
      </c>
      <c r="N24" s="12">
        <v>368338</v>
      </c>
      <c r="O24" s="12">
        <v>373306</v>
      </c>
      <c r="P24" s="13">
        <f t="shared" ref="P24:P54" si="18">O24/N24-1</f>
        <v>1.3487611921658926E-2</v>
      </c>
      <c r="Q24" s="13">
        <f t="shared" si="13"/>
        <v>-1.4666055806917822E-3</v>
      </c>
      <c r="R24" s="12">
        <f t="shared" ref="R24:R54" si="19">O24-N24</f>
        <v>4968</v>
      </c>
      <c r="S24" s="12">
        <f t="shared" si="14"/>
        <v>-541</v>
      </c>
      <c r="T24" s="13">
        <f t="shared" si="15"/>
        <v>0.16748538620396639</v>
      </c>
    </row>
    <row r="25" spans="1:20" x14ac:dyDescent="0.25">
      <c r="A25" s="35" t="s">
        <v>17</v>
      </c>
      <c r="B25" s="16">
        <v>41792</v>
      </c>
      <c r="C25" s="16">
        <v>35498</v>
      </c>
      <c r="D25" s="16">
        <v>45956</v>
      </c>
      <c r="E25" s="16">
        <v>42733</v>
      </c>
      <c r="F25" s="17">
        <f t="shared" si="16"/>
        <v>-7.0132300461310804E-2</v>
      </c>
      <c r="G25" s="17">
        <f t="shared" si="10"/>
        <v>0.29460814693785564</v>
      </c>
      <c r="H25" s="16">
        <f t="shared" si="17"/>
        <v>-3223</v>
      </c>
      <c r="I25" s="16">
        <f t="shared" si="11"/>
        <v>10458</v>
      </c>
      <c r="J25" s="17">
        <f t="shared" si="12"/>
        <v>9.594663469418456E-2</v>
      </c>
      <c r="K25" s="18"/>
      <c r="L25" s="16">
        <v>149185</v>
      </c>
      <c r="M25" s="16">
        <v>146637</v>
      </c>
      <c r="N25" s="16">
        <v>140766</v>
      </c>
      <c r="O25" s="16">
        <v>135758</v>
      </c>
      <c r="P25" s="17">
        <f t="shared" si="18"/>
        <v>-3.5576772800250067E-2</v>
      </c>
      <c r="Q25" s="17">
        <f t="shared" si="13"/>
        <v>-4.0037643977986481E-2</v>
      </c>
      <c r="R25" s="16">
        <f>O25-N25</f>
        <v>-5008</v>
      </c>
      <c r="S25" s="16">
        <f t="shared" si="14"/>
        <v>-5871</v>
      </c>
      <c r="T25" s="17">
        <f t="shared" si="15"/>
        <v>6.0908426492684464E-2</v>
      </c>
    </row>
    <row r="26" spans="1:20" x14ac:dyDescent="0.25">
      <c r="A26" s="36" t="s">
        <v>18</v>
      </c>
      <c r="B26" s="16">
        <v>22014</v>
      </c>
      <c r="C26" s="16">
        <v>19326</v>
      </c>
      <c r="D26" s="16">
        <v>22571</v>
      </c>
      <c r="E26" s="16">
        <v>22281</v>
      </c>
      <c r="F26" s="37">
        <f t="shared" si="16"/>
        <v>-1.2848345221744717E-2</v>
      </c>
      <c r="G26" s="37">
        <f t="shared" si="10"/>
        <v>0.16790851702369869</v>
      </c>
      <c r="H26" s="16">
        <f t="shared" si="17"/>
        <v>-290</v>
      </c>
      <c r="I26" s="38">
        <f t="shared" si="11"/>
        <v>3245</v>
      </c>
      <c r="J26" s="37">
        <f t="shared" si="12"/>
        <v>5.0026606314116165E-2</v>
      </c>
      <c r="K26" s="18"/>
      <c r="L26" s="16">
        <v>68354</v>
      </c>
      <c r="M26" s="16">
        <v>87898</v>
      </c>
      <c r="N26" s="16">
        <v>66186</v>
      </c>
      <c r="O26" s="16">
        <v>74216</v>
      </c>
      <c r="P26" s="37">
        <f t="shared" si="18"/>
        <v>0.12132475145801225</v>
      </c>
      <c r="Q26" s="37">
        <f t="shared" si="13"/>
        <v>-0.24701358392682427</v>
      </c>
      <c r="R26" s="38">
        <f>O26-N26</f>
        <v>8030</v>
      </c>
      <c r="S26" s="38">
        <f t="shared" si="14"/>
        <v>-21712</v>
      </c>
      <c r="T26" s="37">
        <f t="shared" si="15"/>
        <v>3.3297336293854285E-2</v>
      </c>
    </row>
    <row r="27" spans="1:20" x14ac:dyDescent="0.25">
      <c r="A27" s="36" t="s">
        <v>19</v>
      </c>
      <c r="B27" s="38">
        <f>B25-B26</f>
        <v>19778</v>
      </c>
      <c r="C27" s="38">
        <f>C25-C26</f>
        <v>16172</v>
      </c>
      <c r="D27" s="38">
        <f>D25-D26</f>
        <v>23385</v>
      </c>
      <c r="E27" s="38">
        <f>E25-E26</f>
        <v>20452</v>
      </c>
      <c r="F27" s="37">
        <f t="shared" si="16"/>
        <v>-0.12542227923882832</v>
      </c>
      <c r="G27" s="37">
        <f t="shared" si="10"/>
        <v>0.44601780855800155</v>
      </c>
      <c r="H27" s="38">
        <f t="shared" si="17"/>
        <v>-2933</v>
      </c>
      <c r="I27" s="38">
        <f t="shared" si="11"/>
        <v>7213</v>
      </c>
      <c r="J27" s="37">
        <f t="shared" si="12"/>
        <v>4.5920028380068388E-2</v>
      </c>
      <c r="K27" s="18"/>
      <c r="L27" s="38">
        <f>L25-L26</f>
        <v>80831</v>
      </c>
      <c r="M27" s="38">
        <f>M25-M26</f>
        <v>58739</v>
      </c>
      <c r="N27" s="38">
        <f>N25-N26</f>
        <v>74580</v>
      </c>
      <c r="O27" s="38">
        <f>O25-O26</f>
        <v>61542</v>
      </c>
      <c r="P27" s="37">
        <f>O27/N27-1</f>
        <v>-0.17481898632341109</v>
      </c>
      <c r="Q27" s="37">
        <f t="shared" si="13"/>
        <v>0.269684536679208</v>
      </c>
      <c r="R27" s="38">
        <f t="shared" si="19"/>
        <v>-13038</v>
      </c>
      <c r="S27" s="38">
        <f t="shared" si="14"/>
        <v>15841</v>
      </c>
      <c r="T27" s="37">
        <f t="shared" si="15"/>
        <v>2.7611090198830179E-2</v>
      </c>
    </row>
    <row r="28" spans="1:20" x14ac:dyDescent="0.25">
      <c r="A28" s="39" t="s">
        <v>20</v>
      </c>
      <c r="B28" s="23">
        <v>53173</v>
      </c>
      <c r="C28" s="23">
        <v>50836</v>
      </c>
      <c r="D28" s="23">
        <v>60689</v>
      </c>
      <c r="E28" s="23">
        <v>63258</v>
      </c>
      <c r="F28" s="24">
        <f t="shared" si="16"/>
        <v>4.2330570614114604E-2</v>
      </c>
      <c r="G28" s="24">
        <f t="shared" si="10"/>
        <v>0.19381934062475414</v>
      </c>
      <c r="H28" s="23">
        <f t="shared" si="17"/>
        <v>2569</v>
      </c>
      <c r="I28" s="23">
        <f t="shared" si="11"/>
        <v>9853</v>
      </c>
      <c r="J28" s="24">
        <f t="shared" si="12"/>
        <v>0.14203056695024283</v>
      </c>
      <c r="K28" s="18"/>
      <c r="L28" s="16">
        <v>196651</v>
      </c>
      <c r="M28" s="16">
        <v>222242</v>
      </c>
      <c r="N28" s="16">
        <v>227572</v>
      </c>
      <c r="O28" s="16">
        <v>237548</v>
      </c>
      <c r="P28" s="24">
        <f t="shared" si="18"/>
        <v>4.3836675865220665E-2</v>
      </c>
      <c r="Q28" s="24">
        <f t="shared" si="13"/>
        <v>2.3982865524968311E-2</v>
      </c>
      <c r="R28" s="23">
        <f t="shared" si="19"/>
        <v>9976</v>
      </c>
      <c r="S28" s="23">
        <f t="shared" si="14"/>
        <v>5330</v>
      </c>
      <c r="T28" s="24">
        <f t="shared" si="15"/>
        <v>0.10657695971128191</v>
      </c>
    </row>
    <row r="29" spans="1:20" x14ac:dyDescent="0.25">
      <c r="A29" s="11" t="s">
        <v>21</v>
      </c>
      <c r="B29" s="12">
        <v>284415</v>
      </c>
      <c r="C29" s="12">
        <v>304938</v>
      </c>
      <c r="D29" s="12">
        <v>344636</v>
      </c>
      <c r="E29" s="12">
        <v>339392</v>
      </c>
      <c r="F29" s="13">
        <f t="shared" si="16"/>
        <v>-1.5216054039624449E-2</v>
      </c>
      <c r="G29" s="13">
        <f t="shared" si="10"/>
        <v>0.13018384064957478</v>
      </c>
      <c r="H29" s="12">
        <f t="shared" si="17"/>
        <v>-5244</v>
      </c>
      <c r="I29" s="12">
        <f t="shared" si="11"/>
        <v>39698</v>
      </c>
      <c r="J29" s="13">
        <f t="shared" si="12"/>
        <v>0.76202279835557263</v>
      </c>
      <c r="K29" s="34"/>
      <c r="L29" s="12">
        <v>1475694</v>
      </c>
      <c r="M29" s="12">
        <v>1723216</v>
      </c>
      <c r="N29" s="12">
        <v>1870860</v>
      </c>
      <c r="O29" s="12">
        <v>1855581</v>
      </c>
      <c r="P29" s="13">
        <f t="shared" si="18"/>
        <v>-8.1668323658637965E-3</v>
      </c>
      <c r="Q29" s="13">
        <f t="shared" si="13"/>
        <v>8.5679334453719003E-2</v>
      </c>
      <c r="R29" s="12">
        <f t="shared" si="19"/>
        <v>-15279</v>
      </c>
      <c r="S29" s="12">
        <f t="shared" si="14"/>
        <v>147644</v>
      </c>
      <c r="T29" s="13">
        <f t="shared" si="15"/>
        <v>0.83251461379603364</v>
      </c>
    </row>
    <row r="30" spans="1:20" x14ac:dyDescent="0.25">
      <c r="A30" s="35" t="s">
        <v>22</v>
      </c>
      <c r="B30" s="16">
        <v>25721</v>
      </c>
      <c r="C30" s="16">
        <v>28051</v>
      </c>
      <c r="D30" s="16">
        <v>29983</v>
      </c>
      <c r="E30" s="16">
        <v>26741</v>
      </c>
      <c r="F30" s="17">
        <f t="shared" si="16"/>
        <v>-0.1081279391655271</v>
      </c>
      <c r="G30" s="17">
        <f t="shared" si="10"/>
        <v>6.8874549926918771E-2</v>
      </c>
      <c r="H30" s="16">
        <f t="shared" si="17"/>
        <v>-3242</v>
      </c>
      <c r="I30" s="16">
        <f t="shared" si="11"/>
        <v>1932</v>
      </c>
      <c r="J30" s="17">
        <f t="shared" si="12"/>
        <v>6.0040459559525174E-2</v>
      </c>
      <c r="K30" s="18"/>
      <c r="L30" s="16">
        <v>156103</v>
      </c>
      <c r="M30" s="16">
        <v>187152</v>
      </c>
      <c r="N30" s="16">
        <v>202373</v>
      </c>
      <c r="O30" s="16">
        <v>194318</v>
      </c>
      <c r="P30" s="17">
        <f t="shared" si="18"/>
        <v>-3.9802740484155441E-2</v>
      </c>
      <c r="Q30" s="17">
        <f t="shared" si="13"/>
        <v>8.132961443105069E-2</v>
      </c>
      <c r="R30" s="16">
        <f t="shared" si="19"/>
        <v>-8055</v>
      </c>
      <c r="S30" s="16">
        <f t="shared" si="14"/>
        <v>15221</v>
      </c>
      <c r="T30" s="17">
        <f t="shared" si="15"/>
        <v>8.7181629216734627E-2</v>
      </c>
    </row>
    <row r="31" spans="1:20" x14ac:dyDescent="0.25">
      <c r="A31" s="40" t="s">
        <v>23</v>
      </c>
      <c r="B31" s="20">
        <v>1430</v>
      </c>
      <c r="C31" s="20">
        <v>1515</v>
      </c>
      <c r="D31" s="20">
        <v>1788</v>
      </c>
      <c r="E31" s="20">
        <v>1541</v>
      </c>
      <c r="F31" s="21">
        <f t="shared" si="16"/>
        <v>-0.13814317673378074</v>
      </c>
      <c r="G31" s="21">
        <f t="shared" si="10"/>
        <v>0.18019801980198014</v>
      </c>
      <c r="H31" s="20">
        <f t="shared" si="17"/>
        <v>-247</v>
      </c>
      <c r="I31" s="20">
        <f t="shared" si="11"/>
        <v>273</v>
      </c>
      <c r="J31" s="21">
        <f t="shared" si="12"/>
        <v>3.4599434643890763E-3</v>
      </c>
      <c r="K31" s="18"/>
      <c r="L31" s="20">
        <v>10646</v>
      </c>
      <c r="M31" s="20">
        <v>12231</v>
      </c>
      <c r="N31" s="20">
        <v>13713</v>
      </c>
      <c r="O31" s="20">
        <v>13463</v>
      </c>
      <c r="P31" s="21">
        <f t="shared" si="18"/>
        <v>-1.8230875811274028E-2</v>
      </c>
      <c r="Q31" s="21">
        <f t="shared" si="13"/>
        <v>0.12116752514103513</v>
      </c>
      <c r="R31" s="20">
        <f t="shared" si="19"/>
        <v>-250</v>
      </c>
      <c r="S31" s="20">
        <f t="shared" si="14"/>
        <v>1482</v>
      </c>
      <c r="T31" s="21">
        <f t="shared" si="15"/>
        <v>6.0402344309065468E-3</v>
      </c>
    </row>
    <row r="32" spans="1:20" x14ac:dyDescent="0.25">
      <c r="A32" s="40" t="s">
        <v>24</v>
      </c>
      <c r="B32" s="20">
        <v>266</v>
      </c>
      <c r="C32" s="20">
        <v>402</v>
      </c>
      <c r="D32" s="20">
        <v>321</v>
      </c>
      <c r="E32" s="20">
        <v>597</v>
      </c>
      <c r="F32" s="21">
        <f t="shared" si="16"/>
        <v>0.85981308411214963</v>
      </c>
      <c r="G32" s="21">
        <f t="shared" si="10"/>
        <v>-0.20149253731343286</v>
      </c>
      <c r="H32" s="20">
        <f t="shared" si="17"/>
        <v>276</v>
      </c>
      <c r="I32" s="20">
        <f t="shared" si="11"/>
        <v>-81</v>
      </c>
      <c r="J32" s="21">
        <f t="shared" si="12"/>
        <v>1.3404193693966765E-3</v>
      </c>
      <c r="K32" s="18"/>
      <c r="L32" s="20">
        <v>1587</v>
      </c>
      <c r="M32" s="20">
        <v>2709</v>
      </c>
      <c r="N32" s="20">
        <v>2841</v>
      </c>
      <c r="O32" s="20">
        <v>3512</v>
      </c>
      <c r="P32" s="21">
        <f t="shared" si="18"/>
        <v>0.23618444209785294</v>
      </c>
      <c r="Q32" s="21">
        <f t="shared" si="13"/>
        <v>4.8726467331118517E-2</v>
      </c>
      <c r="R32" s="20">
        <f t="shared" si="19"/>
        <v>671</v>
      </c>
      <c r="S32" s="20">
        <f t="shared" si="14"/>
        <v>132</v>
      </c>
      <c r="T32" s="21">
        <f t="shared" si="15"/>
        <v>1.5756743163740468E-3</v>
      </c>
    </row>
    <row r="33" spans="1:20" x14ac:dyDescent="0.25">
      <c r="A33" s="40" t="s">
        <v>25</v>
      </c>
      <c r="B33" s="20">
        <v>1043</v>
      </c>
      <c r="C33" s="20">
        <v>1049</v>
      </c>
      <c r="D33" s="20">
        <v>1308</v>
      </c>
      <c r="E33" s="20">
        <v>1357</v>
      </c>
      <c r="F33" s="21">
        <f t="shared" si="16"/>
        <v>3.7461773700305789E-2</v>
      </c>
      <c r="G33" s="21">
        <f t="shared" si="10"/>
        <v>0.24690181124880839</v>
      </c>
      <c r="H33" s="20">
        <f t="shared" si="17"/>
        <v>49</v>
      </c>
      <c r="I33" s="20">
        <f t="shared" si="11"/>
        <v>259</v>
      </c>
      <c r="J33" s="21">
        <f t="shared" si="12"/>
        <v>3.0468158865515748E-3</v>
      </c>
      <c r="K33" s="18"/>
      <c r="L33" s="20">
        <v>32029</v>
      </c>
      <c r="M33" s="20">
        <v>41258</v>
      </c>
      <c r="N33" s="20">
        <v>36390</v>
      </c>
      <c r="O33" s="20">
        <v>35576</v>
      </c>
      <c r="P33" s="21">
        <f t="shared" si="18"/>
        <v>-2.2368782632591344E-2</v>
      </c>
      <c r="Q33" s="21">
        <f t="shared" si="13"/>
        <v>-0.11798923845072473</v>
      </c>
      <c r="R33" s="20">
        <f t="shared" si="19"/>
        <v>-814</v>
      </c>
      <c r="S33" s="20">
        <f t="shared" si="14"/>
        <v>-4868</v>
      </c>
      <c r="T33" s="21">
        <f t="shared" si="15"/>
        <v>1.5961329578394957E-2</v>
      </c>
    </row>
    <row r="34" spans="1:20" x14ac:dyDescent="0.25">
      <c r="A34" s="40" t="s">
        <v>26</v>
      </c>
      <c r="B34" s="20">
        <v>1563</v>
      </c>
      <c r="C34" s="20">
        <v>2767</v>
      </c>
      <c r="D34" s="20">
        <v>1839</v>
      </c>
      <c r="E34" s="20">
        <v>2646</v>
      </c>
      <c r="F34" s="21">
        <f t="shared" si="16"/>
        <v>0.43882544861337691</v>
      </c>
      <c r="G34" s="21">
        <f t="shared" si="10"/>
        <v>-0.33538127936393203</v>
      </c>
      <c r="H34" s="20">
        <f t="shared" si="17"/>
        <v>807</v>
      </c>
      <c r="I34" s="20">
        <f t="shared" si="11"/>
        <v>-928</v>
      </c>
      <c r="J34" s="21">
        <f t="shared" si="12"/>
        <v>5.94095418998929E-3</v>
      </c>
      <c r="K34" s="18"/>
      <c r="L34" s="20">
        <v>9323</v>
      </c>
      <c r="M34" s="20">
        <v>13905</v>
      </c>
      <c r="N34" s="20">
        <v>12867</v>
      </c>
      <c r="O34" s="20">
        <v>17794</v>
      </c>
      <c r="P34" s="21">
        <f t="shared" si="18"/>
        <v>0.38291754099634723</v>
      </c>
      <c r="Q34" s="21">
        <f t="shared" si="13"/>
        <v>-7.4649406688241604E-2</v>
      </c>
      <c r="R34" s="20">
        <f t="shared" si="19"/>
        <v>4927</v>
      </c>
      <c r="S34" s="20">
        <f t="shared" si="14"/>
        <v>-1038</v>
      </c>
      <c r="T34" s="21">
        <f t="shared" si="15"/>
        <v>7.9833567157060904E-3</v>
      </c>
    </row>
    <row r="35" spans="1:20" x14ac:dyDescent="0.25">
      <c r="A35" s="40" t="s">
        <v>27</v>
      </c>
      <c r="B35" s="20">
        <v>300</v>
      </c>
      <c r="C35" s="20">
        <v>157</v>
      </c>
      <c r="D35" s="20">
        <v>160</v>
      </c>
      <c r="E35" s="20">
        <v>169</v>
      </c>
      <c r="F35" s="21">
        <f t="shared" si="16"/>
        <v>5.6249999999999911E-2</v>
      </c>
      <c r="G35" s="21">
        <f t="shared" si="10"/>
        <v>1.9108280254777066E-2</v>
      </c>
      <c r="H35" s="20">
        <f t="shared" si="17"/>
        <v>9</v>
      </c>
      <c r="I35" s="20">
        <f t="shared" si="11"/>
        <v>3</v>
      </c>
      <c r="J35" s="21">
        <f t="shared" si="12"/>
        <v>3.7944869920944447E-4</v>
      </c>
      <c r="K35" s="18"/>
      <c r="L35" s="20">
        <v>26595</v>
      </c>
      <c r="M35" s="20">
        <v>35465</v>
      </c>
      <c r="N35" s="20">
        <v>35581</v>
      </c>
      <c r="O35" s="20">
        <v>29477</v>
      </c>
      <c r="P35" s="21">
        <f t="shared" si="18"/>
        <v>-0.17155223293330712</v>
      </c>
      <c r="Q35" s="21">
        <f t="shared" si="13"/>
        <v>3.2708303961652696E-3</v>
      </c>
      <c r="R35" s="20">
        <f t="shared" si="19"/>
        <v>-6104</v>
      </c>
      <c r="S35" s="20">
        <f t="shared" si="14"/>
        <v>116</v>
      </c>
      <c r="T35" s="21">
        <f t="shared" si="15"/>
        <v>1.3224986282391167E-2</v>
      </c>
    </row>
    <row r="36" spans="1:20" x14ac:dyDescent="0.25">
      <c r="A36" s="40" t="s">
        <v>28</v>
      </c>
      <c r="B36" s="20">
        <v>247</v>
      </c>
      <c r="C36" s="20">
        <v>379</v>
      </c>
      <c r="D36" s="20">
        <v>460</v>
      </c>
      <c r="E36" s="20">
        <v>384</v>
      </c>
      <c r="F36" s="21">
        <f t="shared" si="16"/>
        <v>-0.16521739130434787</v>
      </c>
      <c r="G36" s="21">
        <f t="shared" si="10"/>
        <v>0.21372031662269131</v>
      </c>
      <c r="H36" s="20">
        <f t="shared" si="17"/>
        <v>-76</v>
      </c>
      <c r="I36" s="20">
        <f t="shared" si="11"/>
        <v>81</v>
      </c>
      <c r="J36" s="21">
        <f t="shared" si="12"/>
        <v>8.6217929287826431E-4</v>
      </c>
      <c r="K36" s="18"/>
      <c r="L36" s="20">
        <v>2381</v>
      </c>
      <c r="M36" s="20">
        <v>2327</v>
      </c>
      <c r="N36" s="20">
        <v>2962</v>
      </c>
      <c r="O36" s="20">
        <v>2606</v>
      </c>
      <c r="P36" s="21">
        <f t="shared" si="18"/>
        <v>-0.12018906144496966</v>
      </c>
      <c r="Q36" s="21">
        <f t="shared" si="13"/>
        <v>0.2728835410399657</v>
      </c>
      <c r="R36" s="20">
        <f t="shared" si="19"/>
        <v>-356</v>
      </c>
      <c r="S36" s="20">
        <f t="shared" si="14"/>
        <v>635</v>
      </c>
      <c r="T36" s="21">
        <f t="shared" si="15"/>
        <v>1.1691934135736805E-3</v>
      </c>
    </row>
    <row r="37" spans="1:20" x14ac:dyDescent="0.25">
      <c r="A37" s="40" t="s">
        <v>29</v>
      </c>
      <c r="B37" s="20">
        <v>147202</v>
      </c>
      <c r="C37" s="20">
        <v>164089</v>
      </c>
      <c r="D37" s="20">
        <v>183023</v>
      </c>
      <c r="E37" s="20">
        <v>185138</v>
      </c>
      <c r="F37" s="21">
        <f t="shared" si="16"/>
        <v>1.1555924665205941E-2</v>
      </c>
      <c r="G37" s="21">
        <f t="shared" si="10"/>
        <v>0.11538860008897611</v>
      </c>
      <c r="H37" s="20">
        <f t="shared" si="17"/>
        <v>2115</v>
      </c>
      <c r="I37" s="20">
        <f t="shared" si="11"/>
        <v>18934</v>
      </c>
      <c r="J37" s="21">
        <f t="shared" si="12"/>
        <v>0.41568268209608361</v>
      </c>
      <c r="K37" s="18"/>
      <c r="L37" s="20">
        <v>629929</v>
      </c>
      <c r="M37" s="20">
        <v>755555</v>
      </c>
      <c r="N37" s="20">
        <v>827641</v>
      </c>
      <c r="O37" s="20">
        <v>831395</v>
      </c>
      <c r="P37" s="21">
        <f t="shared" si="18"/>
        <v>4.5357830266987698E-3</v>
      </c>
      <c r="Q37" s="21">
        <f t="shared" si="13"/>
        <v>9.5408011329420006E-2</v>
      </c>
      <c r="R37" s="20">
        <f t="shared" si="19"/>
        <v>3754</v>
      </c>
      <c r="S37" s="20">
        <f t="shared" si="14"/>
        <v>72086</v>
      </c>
      <c r="T37" s="21">
        <f t="shared" si="15"/>
        <v>0.37300903993787032</v>
      </c>
    </row>
    <row r="38" spans="1:20" x14ac:dyDescent="0.25">
      <c r="A38" s="40" t="s">
        <v>30</v>
      </c>
      <c r="B38" s="20">
        <v>17041</v>
      </c>
      <c r="C38" s="20">
        <v>16337</v>
      </c>
      <c r="D38" s="20">
        <v>18941</v>
      </c>
      <c r="E38" s="20">
        <v>18696</v>
      </c>
      <c r="F38" s="21">
        <f t="shared" si="16"/>
        <v>-1.2934903120215391E-2</v>
      </c>
      <c r="G38" s="21">
        <f t="shared" si="10"/>
        <v>0.15939278937381407</v>
      </c>
      <c r="H38" s="20">
        <f t="shared" si="17"/>
        <v>-245</v>
      </c>
      <c r="I38" s="20">
        <f t="shared" si="11"/>
        <v>2604</v>
      </c>
      <c r="J38" s="21">
        <f t="shared" si="12"/>
        <v>4.1977354322010496E-2</v>
      </c>
      <c r="K38" s="18"/>
      <c r="L38" s="20">
        <v>83832</v>
      </c>
      <c r="M38" s="20">
        <v>97110</v>
      </c>
      <c r="N38" s="20">
        <v>102984</v>
      </c>
      <c r="O38" s="20">
        <v>96955</v>
      </c>
      <c r="P38" s="21">
        <f t="shared" si="18"/>
        <v>-5.8543074652373184E-2</v>
      </c>
      <c r="Q38" s="21">
        <f t="shared" si="13"/>
        <v>6.0488106271238795E-2</v>
      </c>
      <c r="R38" s="20">
        <f t="shared" si="19"/>
        <v>-6029</v>
      </c>
      <c r="S38" s="20">
        <f t="shared" si="14"/>
        <v>5874</v>
      </c>
      <c r="T38" s="21">
        <f t="shared" si="15"/>
        <v>4.3499289107074519E-2</v>
      </c>
    </row>
    <row r="39" spans="1:20" x14ac:dyDescent="0.25">
      <c r="A39" s="40" t="s">
        <v>31</v>
      </c>
      <c r="B39" s="20">
        <v>15470</v>
      </c>
      <c r="C39" s="20">
        <v>11219</v>
      </c>
      <c r="D39" s="20">
        <v>14531</v>
      </c>
      <c r="E39" s="20">
        <v>10823</v>
      </c>
      <c r="F39" s="21">
        <f t="shared" si="16"/>
        <v>-0.2551785837175693</v>
      </c>
      <c r="G39" s="21">
        <f t="shared" si="10"/>
        <v>0.29521347713699964</v>
      </c>
      <c r="H39" s="20">
        <f t="shared" si="17"/>
        <v>-3708</v>
      </c>
      <c r="I39" s="20">
        <f t="shared" si="11"/>
        <v>3312</v>
      </c>
      <c r="J39" s="21">
        <f t="shared" si="12"/>
        <v>2.4300433559430873E-2</v>
      </c>
      <c r="K39" s="18"/>
      <c r="L39" s="20">
        <v>75561</v>
      </c>
      <c r="M39" s="20">
        <v>65126</v>
      </c>
      <c r="N39" s="20">
        <v>72306</v>
      </c>
      <c r="O39" s="20">
        <v>66858</v>
      </c>
      <c r="P39" s="21">
        <f t="shared" si="18"/>
        <v>-7.5346444278483138E-2</v>
      </c>
      <c r="Q39" s="21">
        <f t="shared" si="13"/>
        <v>0.11024782728864047</v>
      </c>
      <c r="R39" s="20">
        <f t="shared" si="19"/>
        <v>-5448</v>
      </c>
      <c r="S39" s="20">
        <f t="shared" si="14"/>
        <v>7180</v>
      </c>
      <c r="T39" s="21">
        <f t="shared" si="15"/>
        <v>2.9996137085460142E-2</v>
      </c>
    </row>
    <row r="40" spans="1:20" x14ac:dyDescent="0.25">
      <c r="A40" s="40" t="s">
        <v>32</v>
      </c>
      <c r="B40" s="20">
        <v>9508</v>
      </c>
      <c r="C40" s="20">
        <v>11520</v>
      </c>
      <c r="D40" s="20">
        <v>11393</v>
      </c>
      <c r="E40" s="20">
        <v>10363</v>
      </c>
      <c r="F40" s="21">
        <f t="shared" si="16"/>
        <v>-9.0406389888528005E-2</v>
      </c>
      <c r="G40" s="21">
        <f t="shared" si="10"/>
        <v>-1.1024305555555558E-2</v>
      </c>
      <c r="H40" s="20">
        <f t="shared" si="17"/>
        <v>-1030</v>
      </c>
      <c r="I40" s="20">
        <f t="shared" si="11"/>
        <v>-127</v>
      </c>
      <c r="J40" s="21">
        <f t="shared" si="12"/>
        <v>2.3267614614837118E-2</v>
      </c>
      <c r="K40" s="18"/>
      <c r="L40" s="20">
        <v>62498</v>
      </c>
      <c r="M40" s="20">
        <v>60701</v>
      </c>
      <c r="N40" s="20">
        <v>65977</v>
      </c>
      <c r="O40" s="20">
        <v>60345</v>
      </c>
      <c r="P40" s="21">
        <f t="shared" si="18"/>
        <v>-8.5363081073707492E-2</v>
      </c>
      <c r="Q40" s="21">
        <f t="shared" si="13"/>
        <v>8.6917843198629274E-2</v>
      </c>
      <c r="R40" s="20">
        <f t="shared" si="19"/>
        <v>-5632</v>
      </c>
      <c r="S40" s="20">
        <f t="shared" si="14"/>
        <v>5276</v>
      </c>
      <c r="T40" s="21">
        <f t="shared" si="15"/>
        <v>2.7074050860362145E-2</v>
      </c>
    </row>
    <row r="41" spans="1:20" x14ac:dyDescent="0.25">
      <c r="A41" s="40" t="s">
        <v>33</v>
      </c>
      <c r="B41" s="20">
        <v>10696</v>
      </c>
      <c r="C41" s="20">
        <v>12097</v>
      </c>
      <c r="D41" s="20">
        <v>17029</v>
      </c>
      <c r="E41" s="20">
        <v>19119</v>
      </c>
      <c r="F41" s="21">
        <f t="shared" si="16"/>
        <v>0.12273181044101245</v>
      </c>
      <c r="G41" s="21">
        <f t="shared" si="10"/>
        <v>0.40770438951806232</v>
      </c>
      <c r="H41" s="20">
        <f t="shared" si="17"/>
        <v>2090</v>
      </c>
      <c r="I41" s="20">
        <f t="shared" si="11"/>
        <v>4932</v>
      </c>
      <c r="J41" s="21">
        <f t="shared" si="12"/>
        <v>4.2927098699321709E-2</v>
      </c>
      <c r="K41" s="18"/>
      <c r="L41" s="20">
        <v>56496</v>
      </c>
      <c r="M41" s="20">
        <v>60262</v>
      </c>
      <c r="N41" s="20">
        <v>79324</v>
      </c>
      <c r="O41" s="20">
        <v>90132</v>
      </c>
      <c r="P41" s="21">
        <f t="shared" si="18"/>
        <v>0.13625132368513948</v>
      </c>
      <c r="Q41" s="21">
        <f t="shared" si="13"/>
        <v>0.31631874149546979</v>
      </c>
      <c r="R41" s="20">
        <f t="shared" si="19"/>
        <v>10808</v>
      </c>
      <c r="S41" s="20">
        <f t="shared" si="14"/>
        <v>19062</v>
      </c>
      <c r="T41" s="21">
        <f t="shared" si="15"/>
        <v>4.0438120012364916E-2</v>
      </c>
    </row>
    <row r="42" spans="1:20" x14ac:dyDescent="0.25">
      <c r="A42" s="40" t="s">
        <v>34</v>
      </c>
      <c r="B42" s="20">
        <v>3031</v>
      </c>
      <c r="C42" s="20">
        <v>3077</v>
      </c>
      <c r="D42" s="20">
        <v>3187</v>
      </c>
      <c r="E42" s="20">
        <v>2491</v>
      </c>
      <c r="F42" s="21">
        <f t="shared" si="16"/>
        <v>-0.21838719799184181</v>
      </c>
      <c r="G42" s="21">
        <f t="shared" si="10"/>
        <v>3.5749106272343179E-2</v>
      </c>
      <c r="H42" s="20">
        <f t="shared" si="17"/>
        <v>-696</v>
      </c>
      <c r="I42" s="20">
        <f t="shared" si="11"/>
        <v>110</v>
      </c>
      <c r="J42" s="21">
        <f t="shared" si="12"/>
        <v>5.5929391108326988E-3</v>
      </c>
      <c r="K42" s="18"/>
      <c r="L42" s="20">
        <v>21893</v>
      </c>
      <c r="M42" s="20">
        <v>24564</v>
      </c>
      <c r="N42" s="20">
        <v>23449</v>
      </c>
      <c r="O42" s="20">
        <v>23183</v>
      </c>
      <c r="P42" s="21">
        <f t="shared" si="18"/>
        <v>-1.1343767324832665E-2</v>
      </c>
      <c r="Q42" s="21">
        <f t="shared" si="13"/>
        <v>-4.5391630027682761E-2</v>
      </c>
      <c r="R42" s="20">
        <f t="shared" si="19"/>
        <v>-266</v>
      </c>
      <c r="S42" s="20">
        <f t="shared" si="14"/>
        <v>-1115</v>
      </c>
      <c r="T42" s="21">
        <f t="shared" si="15"/>
        <v>1.0401155374857496E-2</v>
      </c>
    </row>
    <row r="43" spans="1:20" x14ac:dyDescent="0.25">
      <c r="A43" s="40" t="s">
        <v>35</v>
      </c>
      <c r="B43" s="20">
        <v>12696</v>
      </c>
      <c r="C43" s="20">
        <v>11441</v>
      </c>
      <c r="D43" s="20">
        <v>14915</v>
      </c>
      <c r="E43" s="20">
        <v>13418</v>
      </c>
      <c r="F43" s="21">
        <f t="shared" si="16"/>
        <v>-0.10036875628561848</v>
      </c>
      <c r="G43" s="21">
        <f t="shared" si="10"/>
        <v>0.30364478629490432</v>
      </c>
      <c r="H43" s="20">
        <f t="shared" si="17"/>
        <v>-1497</v>
      </c>
      <c r="I43" s="20">
        <f t="shared" si="11"/>
        <v>3474</v>
      </c>
      <c r="J43" s="21">
        <f t="shared" si="12"/>
        <v>3.0126879562084766E-2</v>
      </c>
      <c r="K43" s="18"/>
      <c r="L43" s="20">
        <v>59633</v>
      </c>
      <c r="M43" s="20">
        <v>65887</v>
      </c>
      <c r="N43" s="20">
        <v>79253</v>
      </c>
      <c r="O43" s="20">
        <v>79699</v>
      </c>
      <c r="P43" s="21">
        <f t="shared" si="18"/>
        <v>5.6275472221871681E-3</v>
      </c>
      <c r="Q43" s="21">
        <f t="shared" si="13"/>
        <v>0.20286247666459234</v>
      </c>
      <c r="R43" s="20">
        <f t="shared" si="19"/>
        <v>446</v>
      </c>
      <c r="S43" s="20">
        <f t="shared" si="14"/>
        <v>13366</v>
      </c>
      <c r="T43" s="21">
        <f t="shared" si="15"/>
        <v>3.5757308468307276E-2</v>
      </c>
    </row>
    <row r="44" spans="1:20" x14ac:dyDescent="0.25">
      <c r="A44" s="40" t="s">
        <v>36</v>
      </c>
      <c r="B44" s="20">
        <v>352</v>
      </c>
      <c r="C44" s="20">
        <v>281</v>
      </c>
      <c r="D44" s="20">
        <v>456</v>
      </c>
      <c r="E44" s="20">
        <v>359</v>
      </c>
      <c r="F44" s="21">
        <f t="shared" si="16"/>
        <v>-0.21271929824561409</v>
      </c>
      <c r="G44" s="21">
        <f t="shared" si="10"/>
        <v>0.62277580071174388</v>
      </c>
      <c r="H44" s="20">
        <f t="shared" si="17"/>
        <v>-97</v>
      </c>
      <c r="I44" s="20">
        <f t="shared" si="11"/>
        <v>175</v>
      </c>
      <c r="J44" s="21">
        <f t="shared" si="12"/>
        <v>8.06047828498169E-4</v>
      </c>
      <c r="K44" s="18"/>
      <c r="L44" s="20">
        <v>15735</v>
      </c>
      <c r="M44" s="20">
        <v>25765</v>
      </c>
      <c r="N44" s="20">
        <v>28796</v>
      </c>
      <c r="O44" s="20">
        <v>29727</v>
      </c>
      <c r="P44" s="21">
        <f t="shared" si="18"/>
        <v>3.2330879288790193E-2</v>
      </c>
      <c r="Q44" s="21">
        <f t="shared" si="13"/>
        <v>0.11764020958664845</v>
      </c>
      <c r="R44" s="20">
        <f t="shared" si="19"/>
        <v>931</v>
      </c>
      <c r="S44" s="20">
        <f t="shared" si="14"/>
        <v>3031</v>
      </c>
      <c r="T44" s="21">
        <f t="shared" si="15"/>
        <v>1.3337149886916654E-2</v>
      </c>
    </row>
    <row r="45" spans="1:20" x14ac:dyDescent="0.25">
      <c r="A45" s="40" t="s">
        <v>37</v>
      </c>
      <c r="B45" s="20">
        <v>447</v>
      </c>
      <c r="C45" s="20">
        <v>722</v>
      </c>
      <c r="D45" s="20">
        <v>442</v>
      </c>
      <c r="E45" s="20">
        <v>607</v>
      </c>
      <c r="F45" s="21">
        <f t="shared" si="16"/>
        <v>0.37330316742081449</v>
      </c>
      <c r="G45" s="21">
        <f t="shared" si="10"/>
        <v>-0.38781163434903043</v>
      </c>
      <c r="H45" s="20">
        <f t="shared" si="17"/>
        <v>165</v>
      </c>
      <c r="I45" s="20">
        <f t="shared" si="11"/>
        <v>-280</v>
      </c>
      <c r="J45" s="21">
        <f t="shared" si="12"/>
        <v>1.3628719551487148E-3</v>
      </c>
      <c r="K45" s="18"/>
      <c r="L45" s="20">
        <v>25354</v>
      </c>
      <c r="M45" s="20">
        <v>37850</v>
      </c>
      <c r="N45" s="20">
        <v>39869</v>
      </c>
      <c r="O45" s="20">
        <v>31635</v>
      </c>
      <c r="P45" s="21">
        <f t="shared" si="18"/>
        <v>-0.20652637387443884</v>
      </c>
      <c r="Q45" s="21">
        <f t="shared" si="13"/>
        <v>5.3342140026420015E-2</v>
      </c>
      <c r="R45" s="20">
        <f t="shared" si="19"/>
        <v>-8234</v>
      </c>
      <c r="S45" s="20">
        <f t="shared" si="14"/>
        <v>2019</v>
      </c>
      <c r="T45" s="21">
        <f t="shared" si="15"/>
        <v>1.4193182516655174E-2</v>
      </c>
    </row>
    <row r="46" spans="1:20" x14ac:dyDescent="0.25">
      <c r="A46" s="40" t="s">
        <v>38</v>
      </c>
      <c r="B46" s="20">
        <v>2184</v>
      </c>
      <c r="C46" s="20">
        <v>2083</v>
      </c>
      <c r="D46" s="20">
        <v>3278</v>
      </c>
      <c r="E46" s="20">
        <v>2196</v>
      </c>
      <c r="F46" s="21">
        <f t="shared" si="16"/>
        <v>-0.33007931665649781</v>
      </c>
      <c r="G46" s="21">
        <f t="shared" si="10"/>
        <v>0.57369179068650977</v>
      </c>
      <c r="H46" s="20">
        <f t="shared" si="17"/>
        <v>-1082</v>
      </c>
      <c r="I46" s="20">
        <f t="shared" si="11"/>
        <v>1195</v>
      </c>
      <c r="J46" s="21">
        <f t="shared" si="12"/>
        <v>4.9305878311475745E-3</v>
      </c>
      <c r="K46" s="18"/>
      <c r="L46" s="20">
        <v>11222</v>
      </c>
      <c r="M46" s="20">
        <v>11395</v>
      </c>
      <c r="N46" s="20">
        <v>13633</v>
      </c>
      <c r="O46" s="20">
        <v>10785</v>
      </c>
      <c r="P46" s="21">
        <f t="shared" si="18"/>
        <v>-0.20890486319958923</v>
      </c>
      <c r="Q46" s="21">
        <f t="shared" si="13"/>
        <v>0.19640193067134715</v>
      </c>
      <c r="R46" s="20">
        <f t="shared" si="19"/>
        <v>-2848</v>
      </c>
      <c r="S46" s="20">
        <f t="shared" si="14"/>
        <v>2238</v>
      </c>
      <c r="T46" s="21">
        <f t="shared" si="15"/>
        <v>4.838737899229526E-3</v>
      </c>
    </row>
    <row r="47" spans="1:20" x14ac:dyDescent="0.25">
      <c r="A47" s="40" t="s">
        <v>39</v>
      </c>
      <c r="B47" s="20">
        <v>1163</v>
      </c>
      <c r="C47" s="20">
        <v>1867</v>
      </c>
      <c r="D47" s="20">
        <v>2218</v>
      </c>
      <c r="E47" s="20">
        <v>1929</v>
      </c>
      <c r="F47" s="21">
        <f t="shared" si="16"/>
        <v>-0.130297565374211</v>
      </c>
      <c r="G47" s="21">
        <f t="shared" si="10"/>
        <v>0.18800214247455815</v>
      </c>
      <c r="H47" s="20">
        <f t="shared" si="17"/>
        <v>-289</v>
      </c>
      <c r="I47" s="20">
        <f t="shared" si="11"/>
        <v>351</v>
      </c>
      <c r="J47" s="21">
        <f t="shared" si="12"/>
        <v>4.3311037915681559E-3</v>
      </c>
      <c r="K47" s="18"/>
      <c r="L47" s="20">
        <v>5901</v>
      </c>
      <c r="M47" s="20">
        <v>7647</v>
      </c>
      <c r="N47" s="20">
        <v>10735</v>
      </c>
      <c r="O47" s="20">
        <v>10069</v>
      </c>
      <c r="P47" s="21">
        <f t="shared" si="18"/>
        <v>-6.2040055891942281E-2</v>
      </c>
      <c r="Q47" s="21">
        <f t="shared" si="13"/>
        <v>0.4038184909114686</v>
      </c>
      <c r="R47" s="20">
        <f t="shared" si="19"/>
        <v>-666</v>
      </c>
      <c r="S47" s="20">
        <f t="shared" si="14"/>
        <v>3088</v>
      </c>
      <c r="T47" s="21">
        <f t="shared" si="15"/>
        <v>4.5175013358685302E-3</v>
      </c>
    </row>
    <row r="48" spans="1:20" x14ac:dyDescent="0.25">
      <c r="A48" s="40" t="s">
        <v>40</v>
      </c>
      <c r="B48" s="20">
        <v>1689</v>
      </c>
      <c r="C48" s="20">
        <v>1815</v>
      </c>
      <c r="D48" s="20">
        <v>1892</v>
      </c>
      <c r="E48" s="20">
        <v>2098</v>
      </c>
      <c r="F48" s="21">
        <f t="shared" si="16"/>
        <v>0.10887949260042284</v>
      </c>
      <c r="G48" s="21">
        <f t="shared" si="10"/>
        <v>4.2424242424242475E-2</v>
      </c>
      <c r="H48" s="20">
        <f t="shared" si="17"/>
        <v>206</v>
      </c>
      <c r="I48" s="20">
        <f t="shared" si="11"/>
        <v>77</v>
      </c>
      <c r="J48" s="21">
        <f t="shared" si="12"/>
        <v>4.7105524907776006E-3</v>
      </c>
      <c r="K48" s="18"/>
      <c r="L48" s="20">
        <v>4917</v>
      </c>
      <c r="M48" s="20">
        <v>6751</v>
      </c>
      <c r="N48" s="20">
        <v>6732</v>
      </c>
      <c r="O48" s="20">
        <v>6682</v>
      </c>
      <c r="P48" s="21">
        <f t="shared" si="18"/>
        <v>-7.4272133095663051E-3</v>
      </c>
      <c r="Q48" s="21">
        <f t="shared" si="13"/>
        <v>-2.8143978669826764E-3</v>
      </c>
      <c r="R48" s="20">
        <f t="shared" si="19"/>
        <v>-50</v>
      </c>
      <c r="S48" s="20">
        <f t="shared" si="14"/>
        <v>-19</v>
      </c>
      <c r="T48" s="21">
        <f t="shared" si="15"/>
        <v>2.997908821757227E-3</v>
      </c>
    </row>
    <row r="49" spans="1:20" x14ac:dyDescent="0.25">
      <c r="A49" s="40" t="s">
        <v>41</v>
      </c>
      <c r="B49" s="20">
        <v>1393</v>
      </c>
      <c r="C49" s="20">
        <v>1069</v>
      </c>
      <c r="D49" s="20">
        <v>1020</v>
      </c>
      <c r="E49" s="20">
        <v>962</v>
      </c>
      <c r="F49" s="21">
        <f t="shared" si="16"/>
        <v>-5.6862745098039236E-2</v>
      </c>
      <c r="G49" s="21">
        <f t="shared" si="10"/>
        <v>-4.5837231057062722E-2</v>
      </c>
      <c r="H49" s="20">
        <f t="shared" si="17"/>
        <v>-58</v>
      </c>
      <c r="I49" s="20">
        <f t="shared" si="11"/>
        <v>-49</v>
      </c>
      <c r="J49" s="21">
        <f t="shared" si="12"/>
        <v>2.1599387493460684E-3</v>
      </c>
      <c r="K49" s="18"/>
      <c r="L49" s="20">
        <v>12096</v>
      </c>
      <c r="M49" s="20">
        <v>12325</v>
      </c>
      <c r="N49" s="20">
        <v>13250</v>
      </c>
      <c r="O49" s="20">
        <v>9815</v>
      </c>
      <c r="P49" s="21">
        <f t="shared" si="18"/>
        <v>-0.25924528301886796</v>
      </c>
      <c r="Q49" s="21">
        <f t="shared" si="13"/>
        <v>7.5050709939147975E-2</v>
      </c>
      <c r="R49" s="20">
        <f t="shared" si="19"/>
        <v>-3435</v>
      </c>
      <c r="S49" s="20">
        <f t="shared" si="14"/>
        <v>925</v>
      </c>
      <c r="T49" s="21">
        <f t="shared" si="15"/>
        <v>4.4035431136706348E-3</v>
      </c>
    </row>
    <row r="50" spans="1:20" x14ac:dyDescent="0.25">
      <c r="A50" s="40" t="s">
        <v>42</v>
      </c>
      <c r="B50" s="20">
        <v>2712</v>
      </c>
      <c r="C50" s="20">
        <v>3136</v>
      </c>
      <c r="D50" s="20">
        <v>4040</v>
      </c>
      <c r="E50" s="20">
        <v>3129</v>
      </c>
      <c r="F50" s="21">
        <f t="shared" si="16"/>
        <v>-0.22549504950495047</v>
      </c>
      <c r="G50" s="21">
        <f t="shared" si="10"/>
        <v>0.28826530612244894</v>
      </c>
      <c r="H50" s="20">
        <f t="shared" si="17"/>
        <v>-911</v>
      </c>
      <c r="I50" s="20">
        <f t="shared" si="11"/>
        <v>904</v>
      </c>
      <c r="J50" s="21">
        <f t="shared" si="12"/>
        <v>7.0254140818127317E-3</v>
      </c>
      <c r="K50" s="18"/>
      <c r="L50" s="20">
        <v>10097</v>
      </c>
      <c r="M50" s="20">
        <v>12660</v>
      </c>
      <c r="N50" s="20">
        <v>16077</v>
      </c>
      <c r="O50" s="20">
        <v>14827</v>
      </c>
      <c r="P50" s="21">
        <f t="shared" si="18"/>
        <v>-7.7750824158736132E-2</v>
      </c>
      <c r="Q50" s="21">
        <f t="shared" si="13"/>
        <v>0.26990521327014227</v>
      </c>
      <c r="R50" s="20">
        <f t="shared" si="19"/>
        <v>-1250</v>
      </c>
      <c r="S50" s="20">
        <f t="shared" si="14"/>
        <v>3417</v>
      </c>
      <c r="T50" s="21">
        <f t="shared" si="15"/>
        <v>6.6521990571976062E-3</v>
      </c>
    </row>
    <row r="51" spans="1:20" x14ac:dyDescent="0.25">
      <c r="A51" s="40" t="s">
        <v>43</v>
      </c>
      <c r="B51" s="20">
        <v>7440</v>
      </c>
      <c r="C51" s="20">
        <v>7048</v>
      </c>
      <c r="D51" s="20">
        <v>11119</v>
      </c>
      <c r="E51" s="20">
        <v>9660</v>
      </c>
      <c r="F51" s="21">
        <f t="shared" si="16"/>
        <v>-0.1312168360464071</v>
      </c>
      <c r="G51" s="21">
        <f t="shared" si="10"/>
        <v>0.57761066969353014</v>
      </c>
      <c r="H51" s="20">
        <f t="shared" si="17"/>
        <v>-1459</v>
      </c>
      <c r="I51" s="20">
        <f t="shared" si="11"/>
        <v>4071</v>
      </c>
      <c r="J51" s="21">
        <f t="shared" si="12"/>
        <v>2.1689197836468836E-2</v>
      </c>
      <c r="K51" s="18"/>
      <c r="L51" s="20">
        <v>36007</v>
      </c>
      <c r="M51" s="20">
        <v>42792</v>
      </c>
      <c r="N51" s="20">
        <v>59626</v>
      </c>
      <c r="O51" s="20">
        <v>60343</v>
      </c>
      <c r="P51" s="21">
        <f t="shared" si="18"/>
        <v>1.2024955556301009E-2</v>
      </c>
      <c r="Q51" s="21">
        <f t="shared" si="13"/>
        <v>0.39339128809123203</v>
      </c>
      <c r="R51" s="20">
        <f t="shared" si="19"/>
        <v>717</v>
      </c>
      <c r="S51" s="20">
        <f t="shared" si="14"/>
        <v>16834</v>
      </c>
      <c r="T51" s="21">
        <f t="shared" si="15"/>
        <v>2.7073153551525942E-2</v>
      </c>
    </row>
    <row r="52" spans="1:20" x14ac:dyDescent="0.25">
      <c r="A52" s="40" t="s">
        <v>44</v>
      </c>
      <c r="B52" s="20">
        <v>3214</v>
      </c>
      <c r="C52" s="20">
        <v>3598</v>
      </c>
      <c r="D52" s="20">
        <v>2895</v>
      </c>
      <c r="E52" s="20">
        <v>3226</v>
      </c>
      <c r="F52" s="21">
        <f t="shared" si="16"/>
        <v>0.11433506044905006</v>
      </c>
      <c r="G52" s="21">
        <f t="shared" si="10"/>
        <v>-0.19538632573652026</v>
      </c>
      <c r="H52" s="20">
        <f t="shared" si="17"/>
        <v>331</v>
      </c>
      <c r="I52" s="20">
        <f t="shared" si="11"/>
        <v>-703</v>
      </c>
      <c r="J52" s="21">
        <f t="shared" si="12"/>
        <v>7.2432041636075022E-3</v>
      </c>
      <c r="K52" s="18"/>
      <c r="L52" s="20">
        <v>16705</v>
      </c>
      <c r="M52" s="20">
        <v>20701</v>
      </c>
      <c r="N52" s="20">
        <v>18684</v>
      </c>
      <c r="O52" s="20">
        <v>19822</v>
      </c>
      <c r="P52" s="21">
        <f t="shared" si="18"/>
        <v>6.0907728537786365E-2</v>
      </c>
      <c r="Q52" s="21">
        <f t="shared" si="13"/>
        <v>-9.743490652625475E-2</v>
      </c>
      <c r="R52" s="20">
        <f t="shared" si="19"/>
        <v>1138</v>
      </c>
      <c r="S52" s="20">
        <f t="shared" si="14"/>
        <v>-2017</v>
      </c>
      <c r="T52" s="21">
        <f t="shared" si="15"/>
        <v>8.893227875616843E-3</v>
      </c>
    </row>
    <row r="53" spans="1:20" x14ac:dyDescent="0.25">
      <c r="A53" s="41" t="s">
        <v>45</v>
      </c>
      <c r="B53" s="20">
        <v>423</v>
      </c>
      <c r="C53" s="20">
        <v>592</v>
      </c>
      <c r="D53" s="20">
        <v>495</v>
      </c>
      <c r="E53" s="20">
        <v>522</v>
      </c>
      <c r="F53" s="21">
        <f t="shared" si="16"/>
        <v>5.4545454545454453E-2</v>
      </c>
      <c r="G53" s="21">
        <f t="shared" si="10"/>
        <v>-0.16385135135135132</v>
      </c>
      <c r="H53" s="20">
        <f t="shared" si="17"/>
        <v>27</v>
      </c>
      <c r="I53" s="20">
        <f t="shared" si="11"/>
        <v>-97</v>
      </c>
      <c r="J53" s="21">
        <f t="shared" si="12"/>
        <v>1.1720249762563906E-3</v>
      </c>
      <c r="K53" s="18"/>
      <c r="L53" s="20">
        <v>3507</v>
      </c>
      <c r="M53" s="20">
        <v>4123</v>
      </c>
      <c r="N53" s="20">
        <v>3615</v>
      </c>
      <c r="O53" s="20">
        <v>3657</v>
      </c>
      <c r="P53" s="21">
        <f t="shared" si="18"/>
        <v>1.1618257261410747E-2</v>
      </c>
      <c r="Q53" s="21">
        <f t="shared" si="13"/>
        <v>-0.12321125394130483</v>
      </c>
      <c r="R53" s="20">
        <f t="shared" si="19"/>
        <v>42</v>
      </c>
      <c r="S53" s="20">
        <f t="shared" si="14"/>
        <v>-508</v>
      </c>
      <c r="T53" s="21">
        <f t="shared" si="15"/>
        <v>1.6407292069988294E-3</v>
      </c>
    </row>
    <row r="54" spans="1:20" x14ac:dyDescent="0.25">
      <c r="A54" s="39" t="s">
        <v>46</v>
      </c>
      <c r="B54" s="23">
        <f>B29-SUM(B30:B53)</f>
        <v>17184</v>
      </c>
      <c r="C54" s="23">
        <f>C29-SUM(C30:C53)</f>
        <v>18627</v>
      </c>
      <c r="D54" s="23">
        <f>D29-SUM(D30:D53)</f>
        <v>17903</v>
      </c>
      <c r="E54" s="23">
        <f>E29-SUM(E30:E53)</f>
        <v>21221</v>
      </c>
      <c r="F54" s="24">
        <f t="shared" si="16"/>
        <v>0.18533206725129858</v>
      </c>
      <c r="G54" s="24">
        <f t="shared" si="10"/>
        <v>-3.8868309443281235E-2</v>
      </c>
      <c r="H54" s="23">
        <f t="shared" si="17"/>
        <v>3318</v>
      </c>
      <c r="I54" s="23">
        <f t="shared" si="11"/>
        <v>-724</v>
      </c>
      <c r="J54" s="24">
        <f t="shared" si="12"/>
        <v>4.7646632224400125E-2</v>
      </c>
      <c r="K54" s="18"/>
      <c r="L54" s="23">
        <f>L29-SUM(L30:L53)</f>
        <v>105647</v>
      </c>
      <c r="M54" s="23">
        <f>M29-SUM(M30:M53)</f>
        <v>116955</v>
      </c>
      <c r="N54" s="23">
        <f>N29-SUM(N30:N53)</f>
        <v>102182</v>
      </c>
      <c r="O54" s="23">
        <f>O29-SUM(O30:O53)</f>
        <v>112906</v>
      </c>
      <c r="P54" s="24">
        <f t="shared" si="18"/>
        <v>0.10494999119218651</v>
      </c>
      <c r="Q54" s="24">
        <f t="shared" si="13"/>
        <v>-0.12631353939549395</v>
      </c>
      <c r="R54" s="23">
        <f t="shared" si="19"/>
        <v>10724</v>
      </c>
      <c r="S54" s="23">
        <f t="shared" si="14"/>
        <v>-14773</v>
      </c>
      <c r="T54" s="24">
        <f t="shared" si="15"/>
        <v>5.0655775730218712E-2</v>
      </c>
    </row>
    <row r="55" spans="1:20" ht="21" x14ac:dyDescent="0.35">
      <c r="A55" s="454" t="s">
        <v>47</v>
      </c>
      <c r="B55" s="455"/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6"/>
    </row>
    <row r="56" spans="1:20" x14ac:dyDescent="0.25">
      <c r="A56" s="1"/>
      <c r="B56" s="343" t="s">
        <v>119</v>
      </c>
      <c r="C56" s="344"/>
      <c r="D56" s="344"/>
      <c r="E56" s="344"/>
      <c r="F56" s="344"/>
      <c r="G56" s="344"/>
      <c r="H56" s="344"/>
      <c r="I56" s="344"/>
      <c r="J56" s="345"/>
      <c r="K56" s="3"/>
      <c r="L56" s="343" t="str">
        <f>L$5</f>
        <v>acumulado mayo</v>
      </c>
      <c r="M56" s="344"/>
      <c r="N56" s="344"/>
      <c r="O56" s="344"/>
      <c r="P56" s="344"/>
      <c r="Q56" s="344"/>
      <c r="R56" s="344"/>
      <c r="S56" s="344"/>
      <c r="T56" s="345"/>
    </row>
    <row r="57" spans="1:20" x14ac:dyDescent="0.25">
      <c r="A57" s="4"/>
      <c r="B57" s="5">
        <f>B$6</f>
        <v>2022</v>
      </c>
      <c r="C57" s="5">
        <f>C$6</f>
        <v>2023</v>
      </c>
      <c r="D57" s="5">
        <f>D$6</f>
        <v>2024</v>
      </c>
      <c r="E57" s="5">
        <f>E$6</f>
        <v>2025</v>
      </c>
      <c r="F57" s="5" t="str">
        <f>CONCATENATE("var ",RIGHT(E57,2),"/",RIGHT(D57,2))</f>
        <v>var 25/24</v>
      </c>
      <c r="G57" s="5" t="str">
        <f>CONCATENATE("var ",RIGHT(D57,2),"/",RIGHT(C57,2))</f>
        <v>var 24/23</v>
      </c>
      <c r="H57" s="5" t="str">
        <f>CONCATENATE("dif ",RIGHT(E57,2),"-",RIGHT(D57,2))</f>
        <v>dif 25-24</v>
      </c>
      <c r="I57" s="5" t="str">
        <f>CONCATENATE("dif ",RIGHT(D57,2),"-",RIGHT(C57,2))</f>
        <v>dif 24-23</v>
      </c>
      <c r="J57" s="5" t="str">
        <f>CONCATENATE("cuota ",RIGHT(E57,2))</f>
        <v>cuota 25</v>
      </c>
      <c r="K57" s="6"/>
      <c r="L57" s="5">
        <f>L$6</f>
        <v>2022</v>
      </c>
      <c r="M57" s="5">
        <f>M$6</f>
        <v>2023</v>
      </c>
      <c r="N57" s="5">
        <f>N$6</f>
        <v>2024</v>
      </c>
      <c r="O57" s="5">
        <f>O$6</f>
        <v>2025</v>
      </c>
      <c r="P57" s="5" t="str">
        <f>CONCATENATE("var ",RIGHT(O57,2),"/",RIGHT(N57,2))</f>
        <v>var 25/24</v>
      </c>
      <c r="Q57" s="5" t="str">
        <f>CONCATENATE("var ",RIGHT(N57,2),"/",RIGHT(M57,2))</f>
        <v>var 24/23</v>
      </c>
      <c r="R57" s="5" t="str">
        <f>CONCATENATE("dif ",RIGHT(O57,2),"-",RIGHT(N57,2))</f>
        <v>dif 25-24</v>
      </c>
      <c r="S57" s="5" t="str">
        <f>CONCATENATE("dif ",RIGHT(N57,2),"-",RIGHT(M57,2))</f>
        <v>dif 24-23</v>
      </c>
      <c r="T57" s="5" t="str">
        <f>CONCATENATE("cuota ",RIGHT(O57,2))</f>
        <v>cuota 25</v>
      </c>
    </row>
    <row r="58" spans="1:20" x14ac:dyDescent="0.25">
      <c r="A58" s="7" t="s">
        <v>48</v>
      </c>
      <c r="B58" s="8">
        <v>379380</v>
      </c>
      <c r="C58" s="8">
        <v>391272</v>
      </c>
      <c r="D58" s="8">
        <v>451281</v>
      </c>
      <c r="E58" s="8">
        <v>445383</v>
      </c>
      <c r="F58" s="9">
        <f>E58/D58-1</f>
        <v>-1.3069462264088227E-2</v>
      </c>
      <c r="G58" s="9">
        <f t="shared" ref="G58:G68" si="20">D58/C58-1</f>
        <v>0.15336901183831197</v>
      </c>
      <c r="H58" s="8">
        <f>E58-D58</f>
        <v>-5898</v>
      </c>
      <c r="I58" s="8">
        <f t="shared" ref="I58:I68" si="21">D58-C58</f>
        <v>60009</v>
      </c>
      <c r="J58" s="9">
        <f t="shared" ref="J58:J68" si="22">E58/$E$58</f>
        <v>1</v>
      </c>
      <c r="K58" s="10"/>
      <c r="L58" s="8">
        <v>1821530</v>
      </c>
      <c r="M58" s="8">
        <v>2092095</v>
      </c>
      <c r="N58" s="8">
        <v>2239198</v>
      </c>
      <c r="O58" s="8">
        <v>2228887</v>
      </c>
      <c r="P58" s="9">
        <f>O58/N58-1</f>
        <v>-4.6047736734312616E-3</v>
      </c>
      <c r="Q58" s="9">
        <f t="shared" ref="Q58:Q68" si="23">N58/M58-1</f>
        <v>7.0313728583071056E-2</v>
      </c>
      <c r="R58" s="8">
        <f>O58-N58</f>
        <v>-10311</v>
      </c>
      <c r="S58" s="8">
        <f t="shared" ref="S58:S68" si="24">N58-M58</f>
        <v>147103</v>
      </c>
      <c r="T58" s="9">
        <f t="shared" ref="T58:T68" si="25">O58/$O$58</f>
        <v>1</v>
      </c>
    </row>
    <row r="59" spans="1:20" x14ac:dyDescent="0.25">
      <c r="A59" s="42" t="s">
        <v>49</v>
      </c>
      <c r="B59" s="43">
        <v>145846</v>
      </c>
      <c r="C59" s="43">
        <v>150325</v>
      </c>
      <c r="D59" s="43">
        <v>161561</v>
      </c>
      <c r="E59" s="43">
        <v>153212</v>
      </c>
      <c r="F59" s="44">
        <f t="shared" ref="F59:F68" si="26">E59/D59-1</f>
        <v>-5.167707553184242E-2</v>
      </c>
      <c r="G59" s="44">
        <f t="shared" si="20"/>
        <v>7.4744719773823354E-2</v>
      </c>
      <c r="H59" s="43">
        <f>E59-D59</f>
        <v>-8349</v>
      </c>
      <c r="I59" s="43">
        <f t="shared" si="21"/>
        <v>11236</v>
      </c>
      <c r="J59" s="44">
        <f t="shared" si="22"/>
        <v>0.34400055682412667</v>
      </c>
      <c r="K59" s="45"/>
      <c r="L59" s="43">
        <v>683221</v>
      </c>
      <c r="M59" s="43">
        <v>758695</v>
      </c>
      <c r="N59" s="43">
        <v>801852</v>
      </c>
      <c r="O59" s="43">
        <v>771372</v>
      </c>
      <c r="P59" s="44">
        <f t="shared" ref="P59:P68" si="27">O59/N59-1</f>
        <v>-3.8012002214872553E-2</v>
      </c>
      <c r="Q59" s="44">
        <f>N59/M59-1</f>
        <v>5.6883200759198393E-2</v>
      </c>
      <c r="R59" s="43">
        <f t="shared" ref="R59:R68" si="28">O59-N59</f>
        <v>-30480</v>
      </c>
      <c r="S59" s="43">
        <f t="shared" si="24"/>
        <v>43157</v>
      </c>
      <c r="T59" s="44">
        <f t="shared" si="25"/>
        <v>0.34607945580013699</v>
      </c>
    </row>
    <row r="60" spans="1:20" x14ac:dyDescent="0.25">
      <c r="A60" s="46" t="s">
        <v>50</v>
      </c>
      <c r="B60" s="20">
        <v>97379</v>
      </c>
      <c r="C60" s="20">
        <v>96632</v>
      </c>
      <c r="D60" s="20">
        <v>110622</v>
      </c>
      <c r="E60" s="20">
        <v>116586</v>
      </c>
      <c r="F60" s="21">
        <f t="shared" si="26"/>
        <v>5.3913326463090439E-2</v>
      </c>
      <c r="G60" s="21">
        <f t="shared" si="20"/>
        <v>0.14477605762066403</v>
      </c>
      <c r="H60" s="20">
        <f t="shared" ref="H60:H68" si="29">E60-D60</f>
        <v>5964</v>
      </c>
      <c r="I60" s="20">
        <f t="shared" si="21"/>
        <v>13990</v>
      </c>
      <c r="J60" s="21">
        <f t="shared" si="22"/>
        <v>0.26176571624871181</v>
      </c>
      <c r="K60" s="18"/>
      <c r="L60" s="20">
        <v>473974</v>
      </c>
      <c r="M60" s="20">
        <v>528116</v>
      </c>
      <c r="N60" s="20">
        <v>561508</v>
      </c>
      <c r="O60" s="20">
        <v>579080</v>
      </c>
      <c r="P60" s="21">
        <f>O60/N60-1</f>
        <v>3.1294300348347681E-2</v>
      </c>
      <c r="Q60" s="21">
        <f t="shared" si="23"/>
        <v>6.3228533125298192E-2</v>
      </c>
      <c r="R60" s="20">
        <f>O60-N60</f>
        <v>17572</v>
      </c>
      <c r="S60" s="20">
        <f>N60-M60</f>
        <v>33392</v>
      </c>
      <c r="T60" s="21">
        <f t="shared" si="25"/>
        <v>0.25980680043447696</v>
      </c>
    </row>
    <row r="61" spans="1:20" x14ac:dyDescent="0.25">
      <c r="A61" s="47" t="s">
        <v>51</v>
      </c>
      <c r="B61" s="48">
        <v>2392</v>
      </c>
      <c r="C61" s="48">
        <v>3611</v>
      </c>
      <c r="D61" s="48">
        <v>1870</v>
      </c>
      <c r="E61" s="48">
        <v>2625</v>
      </c>
      <c r="F61" s="49">
        <f t="shared" si="26"/>
        <v>0.40374331550802145</v>
      </c>
      <c r="G61" s="49">
        <f t="shared" si="20"/>
        <v>-0.48213791193575184</v>
      </c>
      <c r="H61" s="48">
        <f t="shared" si="29"/>
        <v>755</v>
      </c>
      <c r="I61" s="48">
        <f t="shared" si="21"/>
        <v>-1741</v>
      </c>
      <c r="J61" s="49">
        <f t="shared" si="22"/>
        <v>5.8938037599100103E-3</v>
      </c>
      <c r="K61" s="18"/>
      <c r="L61" s="48">
        <v>14300</v>
      </c>
      <c r="M61" s="48">
        <v>24366</v>
      </c>
      <c r="N61" s="48">
        <v>20854</v>
      </c>
      <c r="O61" s="48">
        <v>18447</v>
      </c>
      <c r="P61" s="49">
        <f t="shared" si="27"/>
        <v>-0.11542150187014477</v>
      </c>
      <c r="Q61" s="49">
        <f t="shared" si="23"/>
        <v>-0.14413527045883612</v>
      </c>
      <c r="R61" s="48">
        <f t="shared" si="28"/>
        <v>-2407</v>
      </c>
      <c r="S61" s="48">
        <f t="shared" si="24"/>
        <v>-3512</v>
      </c>
      <c r="T61" s="49">
        <f t="shared" si="25"/>
        <v>8.2763280507266637E-3</v>
      </c>
    </row>
    <row r="62" spans="1:20" x14ac:dyDescent="0.25">
      <c r="A62" s="46" t="s">
        <v>52</v>
      </c>
      <c r="B62" s="20">
        <v>53595</v>
      </c>
      <c r="C62" s="20">
        <v>58098</v>
      </c>
      <c r="D62" s="20">
        <v>77065</v>
      </c>
      <c r="E62" s="20">
        <v>77025</v>
      </c>
      <c r="F62" s="21">
        <f t="shared" si="26"/>
        <v>-5.1904236683320004E-4</v>
      </c>
      <c r="G62" s="21">
        <f t="shared" si="20"/>
        <v>0.32646562704396032</v>
      </c>
      <c r="H62" s="20">
        <f t="shared" si="29"/>
        <v>-40</v>
      </c>
      <c r="I62" s="20">
        <f t="shared" si="21"/>
        <v>18967</v>
      </c>
      <c r="J62" s="21">
        <f t="shared" si="22"/>
        <v>0.17294104175507372</v>
      </c>
      <c r="K62" s="18"/>
      <c r="L62" s="20">
        <v>258125</v>
      </c>
      <c r="M62" s="20">
        <v>307593</v>
      </c>
      <c r="N62" s="20">
        <v>351238</v>
      </c>
      <c r="O62" s="20">
        <v>366681</v>
      </c>
      <c r="P62" s="21">
        <f t="shared" si="27"/>
        <v>4.3967338385937804E-2</v>
      </c>
      <c r="Q62" s="21">
        <f t="shared" si="23"/>
        <v>0.14189204565773594</v>
      </c>
      <c r="R62" s="20">
        <f>O62-N62</f>
        <v>15443</v>
      </c>
      <c r="S62" s="20">
        <f t="shared" si="24"/>
        <v>43645</v>
      </c>
      <c r="T62" s="21">
        <f t="shared" si="25"/>
        <v>0.16451305068404096</v>
      </c>
    </row>
    <row r="63" spans="1:20" x14ac:dyDescent="0.25">
      <c r="A63" s="46" t="s">
        <v>53</v>
      </c>
      <c r="B63" s="20">
        <v>15949</v>
      </c>
      <c r="C63" s="20">
        <v>20694</v>
      </c>
      <c r="D63" s="20">
        <v>21715</v>
      </c>
      <c r="E63" s="20">
        <v>23114</v>
      </c>
      <c r="F63" s="21">
        <f t="shared" si="26"/>
        <v>6.4425512318673661E-2</v>
      </c>
      <c r="G63" s="21">
        <f t="shared" si="20"/>
        <v>4.9337972359137838E-2</v>
      </c>
      <c r="H63" s="20">
        <f t="shared" si="29"/>
        <v>1399</v>
      </c>
      <c r="I63" s="20">
        <f t="shared" si="21"/>
        <v>1021</v>
      </c>
      <c r="J63" s="21">
        <f t="shared" si="22"/>
        <v>5.1896906707260944E-2</v>
      </c>
      <c r="K63" s="18"/>
      <c r="L63" s="20">
        <v>78474</v>
      </c>
      <c r="M63" s="20">
        <v>104659</v>
      </c>
      <c r="N63" s="20">
        <v>98555</v>
      </c>
      <c r="O63" s="20">
        <v>108223</v>
      </c>
      <c r="P63" s="21">
        <f t="shared" si="27"/>
        <v>9.8097509005124151E-2</v>
      </c>
      <c r="Q63" s="21">
        <f t="shared" si="23"/>
        <v>-5.8322743385662013E-2</v>
      </c>
      <c r="R63" s="20">
        <f t="shared" si="28"/>
        <v>9668</v>
      </c>
      <c r="S63" s="20">
        <f t="shared" si="24"/>
        <v>-6104</v>
      </c>
      <c r="T63" s="21">
        <f t="shared" si="25"/>
        <v>4.8554727090247288E-2</v>
      </c>
    </row>
    <row r="64" spans="1:20" x14ac:dyDescent="0.25">
      <c r="A64" s="46" t="s">
        <v>54</v>
      </c>
      <c r="B64" s="20">
        <v>18214</v>
      </c>
      <c r="C64" s="20">
        <v>17881</v>
      </c>
      <c r="D64" s="20">
        <v>17439</v>
      </c>
      <c r="E64" s="20">
        <v>22620</v>
      </c>
      <c r="F64" s="21">
        <f t="shared" si="26"/>
        <v>0.29709272320660585</v>
      </c>
      <c r="G64" s="21">
        <f t="shared" si="20"/>
        <v>-2.4718975448800418E-2</v>
      </c>
      <c r="H64" s="20">
        <f t="shared" si="29"/>
        <v>5181</v>
      </c>
      <c r="I64" s="20">
        <f t="shared" si="21"/>
        <v>-442</v>
      </c>
      <c r="J64" s="21">
        <f t="shared" si="22"/>
        <v>5.0787748971110255E-2</v>
      </c>
      <c r="K64" s="18"/>
      <c r="L64" s="20">
        <v>86813</v>
      </c>
      <c r="M64" s="20">
        <v>108593</v>
      </c>
      <c r="N64" s="20">
        <v>105931</v>
      </c>
      <c r="O64" s="20">
        <v>119888</v>
      </c>
      <c r="P64" s="21">
        <f t="shared" si="27"/>
        <v>0.13175557674335181</v>
      </c>
      <c r="Q64" s="21">
        <f t="shared" si="23"/>
        <v>-2.4513550597183964E-2</v>
      </c>
      <c r="R64" s="20">
        <f t="shared" si="28"/>
        <v>13957</v>
      </c>
      <c r="S64" s="20">
        <f t="shared" si="24"/>
        <v>-2662</v>
      </c>
      <c r="T64" s="21">
        <f t="shared" si="25"/>
        <v>5.3788280877406523E-2</v>
      </c>
    </row>
    <row r="65" spans="1:20" x14ac:dyDescent="0.25">
      <c r="A65" s="46" t="s">
        <v>55</v>
      </c>
      <c r="B65" s="20">
        <v>3632</v>
      </c>
      <c r="C65" s="20">
        <v>5013</v>
      </c>
      <c r="D65" s="20">
        <v>4992</v>
      </c>
      <c r="E65" s="20">
        <v>4998</v>
      </c>
      <c r="F65" s="21">
        <f t="shared" si="26"/>
        <v>1.2019230769231282E-3</v>
      </c>
      <c r="G65" s="21">
        <f t="shared" si="20"/>
        <v>-4.1891083183722699E-3</v>
      </c>
      <c r="H65" s="20">
        <f t="shared" si="29"/>
        <v>6</v>
      </c>
      <c r="I65" s="20">
        <f t="shared" si="21"/>
        <v>-21</v>
      </c>
      <c r="J65" s="21">
        <f t="shared" si="22"/>
        <v>1.122180235886866E-2</v>
      </c>
      <c r="K65" s="18"/>
      <c r="L65" s="20">
        <v>20151</v>
      </c>
      <c r="M65" s="20">
        <v>26502</v>
      </c>
      <c r="N65" s="20">
        <v>25234</v>
      </c>
      <c r="O65" s="20">
        <v>24153</v>
      </c>
      <c r="P65" s="21">
        <f t="shared" si="27"/>
        <v>-4.2839026709994399E-2</v>
      </c>
      <c r="Q65" s="21">
        <f t="shared" si="23"/>
        <v>-4.7845445626745198E-2</v>
      </c>
      <c r="R65" s="20">
        <f>O65-N65</f>
        <v>-1081</v>
      </c>
      <c r="S65" s="20">
        <f t="shared" si="24"/>
        <v>-1268</v>
      </c>
      <c r="T65" s="21">
        <f t="shared" si="25"/>
        <v>1.0836350160416387E-2</v>
      </c>
    </row>
    <row r="66" spans="1:20" x14ac:dyDescent="0.25">
      <c r="A66" s="46" t="s">
        <v>56</v>
      </c>
      <c r="B66" s="20">
        <v>20251</v>
      </c>
      <c r="C66" s="20">
        <v>21547</v>
      </c>
      <c r="D66" s="20">
        <v>23449</v>
      </c>
      <c r="E66" s="20">
        <v>19536</v>
      </c>
      <c r="F66" s="21">
        <f t="shared" si="26"/>
        <v>-0.16687278775214298</v>
      </c>
      <c r="G66" s="21">
        <f t="shared" si="20"/>
        <v>8.8272149255116616E-2</v>
      </c>
      <c r="H66" s="20">
        <f t="shared" si="29"/>
        <v>-3913</v>
      </c>
      <c r="I66" s="20">
        <f t="shared" si="21"/>
        <v>1902</v>
      </c>
      <c r="J66" s="21">
        <f t="shared" si="22"/>
        <v>4.3863371525181695E-2</v>
      </c>
      <c r="K66" s="18"/>
      <c r="L66" s="20">
        <v>103640</v>
      </c>
      <c r="M66" s="20">
        <v>112296</v>
      </c>
      <c r="N66" s="20">
        <v>119581</v>
      </c>
      <c r="O66" s="20">
        <v>112906</v>
      </c>
      <c r="P66" s="21">
        <f t="shared" si="27"/>
        <v>-5.5819904499878725E-2</v>
      </c>
      <c r="Q66" s="21">
        <f t="shared" si="23"/>
        <v>6.4873192277552283E-2</v>
      </c>
      <c r="R66" s="20">
        <f t="shared" si="28"/>
        <v>-6675</v>
      </c>
      <c r="S66" s="20">
        <f t="shared" si="24"/>
        <v>7285</v>
      </c>
      <c r="T66" s="21">
        <f t="shared" si="25"/>
        <v>5.0655775730218712E-2</v>
      </c>
    </row>
    <row r="67" spans="1:20" x14ac:dyDescent="0.25">
      <c r="A67" s="50" t="s">
        <v>57</v>
      </c>
      <c r="B67" s="28">
        <v>12688</v>
      </c>
      <c r="C67" s="28">
        <v>7550</v>
      </c>
      <c r="D67" s="28">
        <v>22267</v>
      </c>
      <c r="E67" s="28">
        <v>16341</v>
      </c>
      <c r="F67" s="29">
        <f t="shared" si="26"/>
        <v>-0.26613374051286653</v>
      </c>
      <c r="G67" s="29">
        <f t="shared" si="20"/>
        <v>1.9492715231788078</v>
      </c>
      <c r="H67" s="28">
        <f t="shared" si="29"/>
        <v>-5926</v>
      </c>
      <c r="I67" s="28">
        <f t="shared" si="21"/>
        <v>14717</v>
      </c>
      <c r="J67" s="29">
        <f t="shared" si="22"/>
        <v>3.6689770377405513E-2</v>
      </c>
      <c r="K67" s="18"/>
      <c r="L67" s="28">
        <v>56946</v>
      </c>
      <c r="M67" s="28">
        <v>71722</v>
      </c>
      <c r="N67" s="28">
        <v>100800</v>
      </c>
      <c r="O67" s="28">
        <v>78000</v>
      </c>
      <c r="P67" s="29">
        <f t="shared" si="27"/>
        <v>-0.22619047619047616</v>
      </c>
      <c r="Q67" s="29">
        <f t="shared" si="23"/>
        <v>0.40542650790552415</v>
      </c>
      <c r="R67" s="28">
        <f>O67-N67</f>
        <v>-22800</v>
      </c>
      <c r="S67" s="28">
        <f t="shared" si="24"/>
        <v>29078</v>
      </c>
      <c r="T67" s="29">
        <f t="shared" si="25"/>
        <v>3.4995044611952061E-2</v>
      </c>
    </row>
    <row r="68" spans="1:20" x14ac:dyDescent="0.25">
      <c r="A68" s="51" t="s">
        <v>58</v>
      </c>
      <c r="B68" s="52">
        <f>B58-SUM(B59:B67)</f>
        <v>9434</v>
      </c>
      <c r="C68" s="52">
        <f>C58-SUM(C59:C67)</f>
        <v>9921</v>
      </c>
      <c r="D68" s="52">
        <f>D58-SUM(D59:D67)</f>
        <v>10301</v>
      </c>
      <c r="E68" s="52">
        <f>E58-SUM(E59:E67)</f>
        <v>9326</v>
      </c>
      <c r="F68" s="53">
        <f t="shared" si="26"/>
        <v>-9.4651004756819757E-2</v>
      </c>
      <c r="G68" s="53">
        <f t="shared" si="20"/>
        <v>3.8302590464670994E-2</v>
      </c>
      <c r="H68" s="52">
        <f t="shared" si="29"/>
        <v>-975</v>
      </c>
      <c r="I68" s="52">
        <f t="shared" si="21"/>
        <v>380</v>
      </c>
      <c r="J68" s="53">
        <f t="shared" si="22"/>
        <v>2.0939281472350763E-2</v>
      </c>
      <c r="K68" s="18"/>
      <c r="L68" s="52">
        <f>L58-SUM(L59:L67)</f>
        <v>45886</v>
      </c>
      <c r="M68" s="52">
        <f>M58-SUM(M59:M67)</f>
        <v>49553</v>
      </c>
      <c r="N68" s="52">
        <f>N58-SUM(N59:N67)</f>
        <v>53645</v>
      </c>
      <c r="O68" s="52">
        <f>O58-SUM(O59:O67)</f>
        <v>50137</v>
      </c>
      <c r="P68" s="53">
        <f t="shared" si="27"/>
        <v>-6.5392860471618963E-2</v>
      </c>
      <c r="Q68" s="53">
        <f t="shared" si="23"/>
        <v>8.2578249550985916E-2</v>
      </c>
      <c r="R68" s="52">
        <f t="shared" si="28"/>
        <v>-3508</v>
      </c>
      <c r="S68" s="52">
        <f t="shared" si="24"/>
        <v>4092</v>
      </c>
      <c r="T68" s="53">
        <f t="shared" si="25"/>
        <v>2.2494186560377445E-2</v>
      </c>
    </row>
    <row r="69" spans="1:20" ht="21" x14ac:dyDescent="0.35">
      <c r="A69" s="453" t="s">
        <v>59</v>
      </c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</row>
    <row r="70" spans="1:20" x14ac:dyDescent="0.25">
      <c r="A70" s="54"/>
      <c r="B70" s="343" t="s">
        <v>119</v>
      </c>
      <c r="C70" s="344"/>
      <c r="D70" s="344"/>
      <c r="E70" s="344"/>
      <c r="F70" s="344"/>
      <c r="G70" s="344"/>
      <c r="H70" s="344"/>
      <c r="I70" s="344"/>
      <c r="J70" s="345"/>
      <c r="K70" s="55"/>
      <c r="L70" s="343" t="str">
        <f>L$5</f>
        <v>acumulado mayo</v>
      </c>
      <c r="M70" s="344"/>
      <c r="N70" s="344"/>
      <c r="O70" s="344"/>
      <c r="P70" s="344"/>
      <c r="Q70" s="344"/>
      <c r="R70" s="344"/>
      <c r="S70" s="344"/>
      <c r="T70" s="345"/>
    </row>
    <row r="71" spans="1:20" x14ac:dyDescent="0.25">
      <c r="A71" s="4"/>
      <c r="B71" s="5">
        <f>B$6</f>
        <v>2022</v>
      </c>
      <c r="C71" s="5">
        <f>C$6</f>
        <v>2023</v>
      </c>
      <c r="D71" s="5">
        <f>D$6</f>
        <v>2024</v>
      </c>
      <c r="E71" s="5">
        <f>E$6</f>
        <v>2025</v>
      </c>
      <c r="F71" s="5" t="str">
        <f>CONCATENATE("var ",RIGHT(E71,2),"/",RIGHT(D71,2))</f>
        <v>var 25/24</v>
      </c>
      <c r="G71" s="5" t="str">
        <f>CONCATENATE("var ",RIGHT(D71,2),"/",RIGHT(C71,2))</f>
        <v>var 24/23</v>
      </c>
      <c r="H71" s="5" t="str">
        <f>CONCATENATE("dif ",RIGHT(E71,2),"-",RIGHT(D71,2))</f>
        <v>dif 25-24</v>
      </c>
      <c r="I71" s="5" t="str">
        <f>CONCATENATE("dif ",RIGHT(D71,2),"-",RIGHT(C71,2))</f>
        <v>dif 24-23</v>
      </c>
      <c r="J71" s="5" t="str">
        <f>CONCATENATE("cuota ",RIGHT(E71,2))</f>
        <v>cuota 25</v>
      </c>
      <c r="K71" s="56"/>
      <c r="L71" s="5">
        <f>L$6</f>
        <v>2022</v>
      </c>
      <c r="M71" s="5">
        <f>M$6</f>
        <v>2023</v>
      </c>
      <c r="N71" s="5">
        <f>N$6</f>
        <v>2024</v>
      </c>
      <c r="O71" s="5">
        <f>O$6</f>
        <v>2025</v>
      </c>
      <c r="P71" s="5" t="str">
        <f>CONCATENATE("var ",RIGHT(O71,2),"/",RIGHT(N71,2))</f>
        <v>var 25/24</v>
      </c>
      <c r="Q71" s="5" t="str">
        <f>CONCATENATE("var ",RIGHT(N71,2),"/",RIGHT(M71,2))</f>
        <v>var 24/23</v>
      </c>
      <c r="R71" s="5" t="str">
        <f>CONCATENATE("dif ",RIGHT(O71,2),"-",RIGHT(N71,2))</f>
        <v>dif 25-24</v>
      </c>
      <c r="S71" s="5" t="str">
        <f>CONCATENATE("dif ",RIGHT(N71,2),"-",RIGHT(M71,2))</f>
        <v>dif 24-23</v>
      </c>
      <c r="T71" s="5" t="str">
        <f>CONCATENATE("cuota ",RIGHT(O71,2))</f>
        <v>cuota 25</v>
      </c>
    </row>
    <row r="72" spans="1:20" x14ac:dyDescent="0.25">
      <c r="A72" s="57" t="s">
        <v>4</v>
      </c>
      <c r="B72" s="58">
        <v>2369938</v>
      </c>
      <c r="C72" s="58">
        <v>2470513</v>
      </c>
      <c r="D72" s="58">
        <v>2761397</v>
      </c>
      <c r="E72" s="58">
        <v>2610424</v>
      </c>
      <c r="F72" s="59">
        <f>E72/D72-1</f>
        <v>-5.4672689222158177E-2</v>
      </c>
      <c r="G72" s="59">
        <f t="shared" ref="G72:G83" si="30">D72/C72-1</f>
        <v>0.11774234743958045</v>
      </c>
      <c r="H72" s="58">
        <f>E72-D72</f>
        <v>-150973</v>
      </c>
      <c r="I72" s="58">
        <f t="shared" ref="I72:I83" si="31">D72-C72</f>
        <v>290884</v>
      </c>
      <c r="J72" s="59">
        <f t="shared" ref="J72:J83" si="32">E72/$E$72</f>
        <v>1</v>
      </c>
      <c r="K72" s="60"/>
      <c r="L72" s="58">
        <v>11903772</v>
      </c>
      <c r="M72" s="58">
        <v>13789247</v>
      </c>
      <c r="N72" s="58">
        <v>14767499</v>
      </c>
      <c r="O72" s="58">
        <v>14247242</v>
      </c>
      <c r="P72" s="59">
        <f>O72/N72-1</f>
        <v>-3.5229865260190674E-2</v>
      </c>
      <c r="Q72" s="59">
        <f t="shared" ref="Q72:Q83" si="33">N72/M72-1</f>
        <v>7.0943105160129472E-2</v>
      </c>
      <c r="R72" s="58">
        <f>O72-N72</f>
        <v>-520257</v>
      </c>
      <c r="S72" s="58">
        <f t="shared" ref="S72:S83" si="34">N72-M72</f>
        <v>978252</v>
      </c>
      <c r="T72" s="59">
        <f t="shared" ref="T72:T83" si="35">O72/$O$72</f>
        <v>1</v>
      </c>
    </row>
    <row r="73" spans="1:20" x14ac:dyDescent="0.25">
      <c r="A73" s="61" t="s">
        <v>5</v>
      </c>
      <c r="B73" s="62">
        <v>1862037</v>
      </c>
      <c r="C73" s="62">
        <v>1931938</v>
      </c>
      <c r="D73" s="62">
        <v>2121092</v>
      </c>
      <c r="E73" s="62">
        <v>1966633</v>
      </c>
      <c r="F73" s="63">
        <f t="shared" ref="F73:F83" si="36">E73/D73-1</f>
        <v>-7.2820509435705727E-2</v>
      </c>
      <c r="G73" s="63">
        <f t="shared" si="30"/>
        <v>9.7908939106741588E-2</v>
      </c>
      <c r="H73" s="62">
        <f t="shared" ref="H73:H83" si="37">E73-D73</f>
        <v>-154459</v>
      </c>
      <c r="I73" s="62">
        <f t="shared" si="31"/>
        <v>189154</v>
      </c>
      <c r="J73" s="63">
        <f t="shared" si="32"/>
        <v>0.7533768460602569</v>
      </c>
      <c r="K73" s="64"/>
      <c r="L73" s="62">
        <v>9131000</v>
      </c>
      <c r="M73" s="62">
        <v>10504024</v>
      </c>
      <c r="N73" s="62">
        <v>11095047</v>
      </c>
      <c r="O73" s="62">
        <v>10574481</v>
      </c>
      <c r="P73" s="63">
        <f t="shared" ref="P73:P83" si="38">O73/N73-1</f>
        <v>-4.691877375553255E-2</v>
      </c>
      <c r="Q73" s="63">
        <f t="shared" si="33"/>
        <v>5.6266341356417282E-2</v>
      </c>
      <c r="R73" s="62">
        <f t="shared" ref="R73:R83" si="39">O73-N73</f>
        <v>-520566</v>
      </c>
      <c r="S73" s="62">
        <f t="shared" si="34"/>
        <v>591023</v>
      </c>
      <c r="T73" s="63">
        <f t="shared" si="35"/>
        <v>0.74221249277579482</v>
      </c>
    </row>
    <row r="74" spans="1:20" x14ac:dyDescent="0.25">
      <c r="A74" s="26" t="s">
        <v>6</v>
      </c>
      <c r="B74" s="20">
        <v>386695</v>
      </c>
      <c r="C74" s="20">
        <v>316186</v>
      </c>
      <c r="D74" s="20">
        <v>426736</v>
      </c>
      <c r="E74" s="20">
        <v>377998</v>
      </c>
      <c r="F74" s="21">
        <f t="shared" si="36"/>
        <v>-0.1142111281916689</v>
      </c>
      <c r="G74" s="21">
        <f t="shared" si="30"/>
        <v>0.34963597376227917</v>
      </c>
      <c r="H74" s="20">
        <f t="shared" si="37"/>
        <v>-48738</v>
      </c>
      <c r="I74" s="20">
        <f t="shared" si="31"/>
        <v>110550</v>
      </c>
      <c r="J74" s="21">
        <f t="shared" si="32"/>
        <v>0.14480329632274297</v>
      </c>
      <c r="K74" s="65"/>
      <c r="L74" s="20">
        <v>1948957</v>
      </c>
      <c r="M74" s="20">
        <v>1947487</v>
      </c>
      <c r="N74" s="20">
        <v>2182979</v>
      </c>
      <c r="O74" s="20">
        <v>2024857</v>
      </c>
      <c r="P74" s="21">
        <f>O74/N74-1</f>
        <v>-7.2434045403093616E-2</v>
      </c>
      <c r="Q74" s="21">
        <f t="shared" si="33"/>
        <v>0.12092096121822626</v>
      </c>
      <c r="R74" s="20">
        <f>O74-N74</f>
        <v>-158122</v>
      </c>
      <c r="S74" s="20">
        <f t="shared" si="34"/>
        <v>235492</v>
      </c>
      <c r="T74" s="21">
        <f t="shared" si="35"/>
        <v>0.14212273505286147</v>
      </c>
    </row>
    <row r="75" spans="1:20" x14ac:dyDescent="0.25">
      <c r="A75" s="26" t="s">
        <v>7</v>
      </c>
      <c r="B75" s="20">
        <v>1193073</v>
      </c>
      <c r="C75" s="20">
        <v>1325706</v>
      </c>
      <c r="D75" s="20">
        <v>1397949</v>
      </c>
      <c r="E75" s="20">
        <v>1300249</v>
      </c>
      <c r="F75" s="21">
        <f t="shared" si="36"/>
        <v>-6.9888100352731075E-2</v>
      </c>
      <c r="G75" s="21">
        <f t="shared" si="30"/>
        <v>5.4493982828772047E-2</v>
      </c>
      <c r="H75" s="20">
        <f t="shared" si="37"/>
        <v>-97700</v>
      </c>
      <c r="I75" s="20">
        <f t="shared" si="31"/>
        <v>72243</v>
      </c>
      <c r="J75" s="21">
        <f t="shared" si="32"/>
        <v>0.49809877629074817</v>
      </c>
      <c r="K75" s="65"/>
      <c r="L75" s="20">
        <v>5640281</v>
      </c>
      <c r="M75" s="20">
        <v>6842235</v>
      </c>
      <c r="N75" s="20">
        <v>7206555</v>
      </c>
      <c r="O75" s="20">
        <v>6896965</v>
      </c>
      <c r="P75" s="21">
        <f t="shared" si="38"/>
        <v>-4.2959500066259149E-2</v>
      </c>
      <c r="Q75" s="21">
        <f t="shared" si="33"/>
        <v>5.3245759609250376E-2</v>
      </c>
      <c r="R75" s="20">
        <f t="shared" si="39"/>
        <v>-309590</v>
      </c>
      <c r="S75" s="20">
        <f t="shared" si="34"/>
        <v>364320</v>
      </c>
      <c r="T75" s="21">
        <f t="shared" si="35"/>
        <v>0.48409123674603127</v>
      </c>
    </row>
    <row r="76" spans="1:20" x14ac:dyDescent="0.25">
      <c r="A76" s="26" t="s">
        <v>8</v>
      </c>
      <c r="B76" s="20">
        <v>247135</v>
      </c>
      <c r="C76" s="20">
        <v>246501</v>
      </c>
      <c r="D76" s="20">
        <v>253319</v>
      </c>
      <c r="E76" s="20">
        <v>244100</v>
      </c>
      <c r="F76" s="21">
        <f t="shared" si="36"/>
        <v>-3.6392848542746492E-2</v>
      </c>
      <c r="G76" s="21">
        <f t="shared" si="30"/>
        <v>2.7659117001553657E-2</v>
      </c>
      <c r="H76" s="20">
        <f t="shared" si="37"/>
        <v>-9219</v>
      </c>
      <c r="I76" s="20">
        <f t="shared" si="31"/>
        <v>6818</v>
      </c>
      <c r="J76" s="21">
        <f t="shared" si="32"/>
        <v>9.3509713364572186E-2</v>
      </c>
      <c r="K76" s="65"/>
      <c r="L76" s="20">
        <v>1352656</v>
      </c>
      <c r="M76" s="20">
        <v>1466808</v>
      </c>
      <c r="N76" s="20">
        <v>1448401</v>
      </c>
      <c r="O76" s="20">
        <v>1401548</v>
      </c>
      <c r="P76" s="21">
        <f t="shared" si="38"/>
        <v>-3.2348085923718628E-2</v>
      </c>
      <c r="Q76" s="21">
        <f t="shared" si="33"/>
        <v>-1.2549018003719659E-2</v>
      </c>
      <c r="R76" s="20">
        <f>O76-N76</f>
        <v>-46853</v>
      </c>
      <c r="S76" s="20">
        <f t="shared" si="34"/>
        <v>-18407</v>
      </c>
      <c r="T76" s="21">
        <f t="shared" si="35"/>
        <v>9.8373285159331192E-2</v>
      </c>
    </row>
    <row r="77" spans="1:20" x14ac:dyDescent="0.25">
      <c r="A77" s="26" t="s">
        <v>9</v>
      </c>
      <c r="B77" s="20">
        <v>26462</v>
      </c>
      <c r="C77" s="20">
        <v>33016</v>
      </c>
      <c r="D77" s="20">
        <v>32156</v>
      </c>
      <c r="E77" s="20">
        <v>33106</v>
      </c>
      <c r="F77" s="21">
        <f t="shared" si="36"/>
        <v>2.9543475556661258E-2</v>
      </c>
      <c r="G77" s="21">
        <f t="shared" si="30"/>
        <v>-2.6047976738550971E-2</v>
      </c>
      <c r="H77" s="20">
        <f t="shared" si="37"/>
        <v>950</v>
      </c>
      <c r="I77" s="20">
        <f t="shared" si="31"/>
        <v>-860</v>
      </c>
      <c r="J77" s="21">
        <f t="shared" si="32"/>
        <v>1.2682230932599455E-2</v>
      </c>
      <c r="K77" s="65"/>
      <c r="L77" s="20">
        <v>146220</v>
      </c>
      <c r="M77" s="20">
        <v>187039</v>
      </c>
      <c r="N77" s="20">
        <v>192534</v>
      </c>
      <c r="O77" s="20">
        <v>186611</v>
      </c>
      <c r="P77" s="21">
        <f t="shared" si="38"/>
        <v>-3.0763397633664757E-2</v>
      </c>
      <c r="Q77" s="21">
        <f t="shared" si="33"/>
        <v>2.9378899587786611E-2</v>
      </c>
      <c r="R77" s="20">
        <f t="shared" si="39"/>
        <v>-5923</v>
      </c>
      <c r="S77" s="20">
        <f t="shared" si="34"/>
        <v>5495</v>
      </c>
      <c r="T77" s="21">
        <f t="shared" si="35"/>
        <v>1.3098043817884191E-2</v>
      </c>
    </row>
    <row r="78" spans="1:20" x14ac:dyDescent="0.25">
      <c r="A78" s="66" t="s">
        <v>10</v>
      </c>
      <c r="B78" s="23">
        <v>8672</v>
      </c>
      <c r="C78" s="23">
        <v>10529</v>
      </c>
      <c r="D78" s="23">
        <v>10932</v>
      </c>
      <c r="E78" s="23">
        <v>11180</v>
      </c>
      <c r="F78" s="24">
        <f t="shared" si="36"/>
        <v>2.2685693377241023E-2</v>
      </c>
      <c r="G78" s="24">
        <f t="shared" si="30"/>
        <v>3.8275239813847506E-2</v>
      </c>
      <c r="H78" s="23">
        <f t="shared" si="37"/>
        <v>248</v>
      </c>
      <c r="I78" s="23">
        <f t="shared" si="31"/>
        <v>403</v>
      </c>
      <c r="J78" s="24">
        <f t="shared" si="32"/>
        <v>4.282829149594089E-3</v>
      </c>
      <c r="K78" s="65"/>
      <c r="L78" s="23">
        <v>42886</v>
      </c>
      <c r="M78" s="23">
        <v>60455</v>
      </c>
      <c r="N78" s="23">
        <v>64578</v>
      </c>
      <c r="O78" s="23">
        <v>64500</v>
      </c>
      <c r="P78" s="24">
        <f t="shared" si="38"/>
        <v>-1.2078416798290137E-3</v>
      </c>
      <c r="Q78" s="24">
        <f t="shared" si="33"/>
        <v>6.8199487221900501E-2</v>
      </c>
      <c r="R78" s="23">
        <f t="shared" si="39"/>
        <v>-78</v>
      </c>
      <c r="S78" s="23">
        <f t="shared" si="34"/>
        <v>4123</v>
      </c>
      <c r="T78" s="24">
        <f t="shared" si="35"/>
        <v>4.5271919996866762E-3</v>
      </c>
    </row>
    <row r="79" spans="1:20" x14ac:dyDescent="0.25">
      <c r="A79" s="61" t="s">
        <v>11</v>
      </c>
      <c r="B79" s="62">
        <v>507901</v>
      </c>
      <c r="C79" s="62">
        <v>538575</v>
      </c>
      <c r="D79" s="62">
        <v>640305</v>
      </c>
      <c r="E79" s="62">
        <v>643791</v>
      </c>
      <c r="F79" s="63">
        <f t="shared" si="36"/>
        <v>5.4442804600931538E-3</v>
      </c>
      <c r="G79" s="63">
        <f t="shared" si="30"/>
        <v>0.18888734159587806</v>
      </c>
      <c r="H79" s="62">
        <f t="shared" si="37"/>
        <v>3486</v>
      </c>
      <c r="I79" s="62">
        <f t="shared" si="31"/>
        <v>101730</v>
      </c>
      <c r="J79" s="63">
        <f t="shared" si="32"/>
        <v>0.24662315393974313</v>
      </c>
      <c r="K79" s="64"/>
      <c r="L79" s="62">
        <v>2772772</v>
      </c>
      <c r="M79" s="62">
        <v>3285223</v>
      </c>
      <c r="N79" s="62">
        <v>3672452</v>
      </c>
      <c r="O79" s="62">
        <v>3672761</v>
      </c>
      <c r="P79" s="63">
        <f t="shared" si="38"/>
        <v>8.4139969698693307E-5</v>
      </c>
      <c r="Q79" s="63">
        <f t="shared" si="33"/>
        <v>0.11786992846452127</v>
      </c>
      <c r="R79" s="62">
        <f t="shared" si="39"/>
        <v>309</v>
      </c>
      <c r="S79" s="62">
        <f t="shared" si="34"/>
        <v>387229</v>
      </c>
      <c r="T79" s="63">
        <f t="shared" si="35"/>
        <v>0.25778750722420524</v>
      </c>
    </row>
    <row r="80" spans="1:20" x14ac:dyDescent="0.25">
      <c r="A80" s="25" t="s">
        <v>12</v>
      </c>
      <c r="B80" s="20">
        <v>37662</v>
      </c>
      <c r="C80" s="20">
        <v>38296</v>
      </c>
      <c r="D80" s="20">
        <v>52874</v>
      </c>
      <c r="E80" s="20">
        <v>53222</v>
      </c>
      <c r="F80" s="21">
        <f t="shared" si="36"/>
        <v>6.581684759995543E-3</v>
      </c>
      <c r="G80" s="21">
        <f t="shared" si="30"/>
        <v>0.38066638813453113</v>
      </c>
      <c r="H80" s="20">
        <f t="shared" si="37"/>
        <v>348</v>
      </c>
      <c r="I80" s="20">
        <f t="shared" si="31"/>
        <v>14578</v>
      </c>
      <c r="J80" s="21">
        <f t="shared" si="32"/>
        <v>2.0388258765625816E-2</v>
      </c>
      <c r="K80" s="65"/>
      <c r="L80" s="20">
        <v>220571</v>
      </c>
      <c r="M80" s="20">
        <v>213370</v>
      </c>
      <c r="N80" s="20">
        <v>277696</v>
      </c>
      <c r="O80" s="20">
        <v>283771</v>
      </c>
      <c r="P80" s="21">
        <f t="shared" si="38"/>
        <v>2.1876440424060783E-2</v>
      </c>
      <c r="Q80" s="21">
        <f t="shared" si="33"/>
        <v>0.30147630875943188</v>
      </c>
      <c r="R80" s="20">
        <f t="shared" si="39"/>
        <v>6075</v>
      </c>
      <c r="S80" s="20">
        <f t="shared" si="34"/>
        <v>64326</v>
      </c>
      <c r="T80" s="21">
        <f t="shared" si="35"/>
        <v>1.9917609316947096E-2</v>
      </c>
    </row>
    <row r="81" spans="1:20" x14ac:dyDescent="0.25">
      <c r="A81" s="26" t="s">
        <v>8</v>
      </c>
      <c r="B81" s="20">
        <v>326525</v>
      </c>
      <c r="C81" s="20">
        <v>329771</v>
      </c>
      <c r="D81" s="20">
        <v>398691</v>
      </c>
      <c r="E81" s="20">
        <v>410677</v>
      </c>
      <c r="F81" s="21">
        <f t="shared" si="36"/>
        <v>3.0063382418966E-2</v>
      </c>
      <c r="G81" s="21">
        <f t="shared" si="30"/>
        <v>0.20899351368070573</v>
      </c>
      <c r="H81" s="20">
        <f t="shared" si="37"/>
        <v>11986</v>
      </c>
      <c r="I81" s="20">
        <f t="shared" si="31"/>
        <v>68920</v>
      </c>
      <c r="J81" s="21">
        <f t="shared" si="32"/>
        <v>0.15732195229587223</v>
      </c>
      <c r="K81" s="65"/>
      <c r="L81" s="20">
        <v>1661253</v>
      </c>
      <c r="M81" s="20">
        <v>1973627</v>
      </c>
      <c r="N81" s="20">
        <v>2198135</v>
      </c>
      <c r="O81" s="20">
        <v>2251022</v>
      </c>
      <c r="P81" s="21">
        <f t="shared" si="38"/>
        <v>2.4059941723324485E-2</v>
      </c>
      <c r="Q81" s="21">
        <f t="shared" si="33"/>
        <v>0.11375401734978285</v>
      </c>
      <c r="R81" s="20">
        <f t="shared" si="39"/>
        <v>52887</v>
      </c>
      <c r="S81" s="20">
        <f t="shared" si="34"/>
        <v>224508</v>
      </c>
      <c r="T81" s="21">
        <f t="shared" si="35"/>
        <v>0.15799703549641397</v>
      </c>
    </row>
    <row r="82" spans="1:20" x14ac:dyDescent="0.25">
      <c r="A82" s="26" t="s">
        <v>9</v>
      </c>
      <c r="B82" s="20">
        <v>110252</v>
      </c>
      <c r="C82" s="20">
        <v>123161</v>
      </c>
      <c r="D82" s="20">
        <v>131886</v>
      </c>
      <c r="E82" s="20">
        <v>121719</v>
      </c>
      <c r="F82" s="21">
        <f t="shared" si="36"/>
        <v>-7.7089304399253877E-2</v>
      </c>
      <c r="G82" s="21">
        <f t="shared" si="30"/>
        <v>7.0842230901015713E-2</v>
      </c>
      <c r="H82" s="20">
        <f t="shared" si="37"/>
        <v>-10167</v>
      </c>
      <c r="I82" s="20">
        <f t="shared" si="31"/>
        <v>8725</v>
      </c>
      <c r="J82" s="21">
        <f t="shared" si="32"/>
        <v>4.6628057357731921E-2</v>
      </c>
      <c r="K82" s="65"/>
      <c r="L82" s="20">
        <v>639368</v>
      </c>
      <c r="M82" s="20">
        <v>778947</v>
      </c>
      <c r="N82" s="20">
        <v>849653</v>
      </c>
      <c r="O82" s="20">
        <v>767759</v>
      </c>
      <c r="P82" s="21">
        <f t="shared" si="38"/>
        <v>-9.6385230205742856E-2</v>
      </c>
      <c r="Q82" s="21">
        <f t="shared" si="33"/>
        <v>9.0771259148568539E-2</v>
      </c>
      <c r="R82" s="20">
        <f t="shared" si="39"/>
        <v>-81894</v>
      </c>
      <c r="S82" s="20">
        <f t="shared" si="34"/>
        <v>70706</v>
      </c>
      <c r="T82" s="21">
        <f t="shared" si="35"/>
        <v>5.3888254302130893E-2</v>
      </c>
    </row>
    <row r="83" spans="1:20" x14ac:dyDescent="0.25">
      <c r="A83" s="27" t="s">
        <v>10</v>
      </c>
      <c r="B83" s="52">
        <v>33462</v>
      </c>
      <c r="C83" s="52">
        <v>47347</v>
      </c>
      <c r="D83" s="52">
        <v>56854</v>
      </c>
      <c r="E83" s="52">
        <v>58173</v>
      </c>
      <c r="F83" s="53">
        <f t="shared" si="36"/>
        <v>2.3199774861927036E-2</v>
      </c>
      <c r="G83" s="53">
        <f t="shared" si="30"/>
        <v>0.20079413690413328</v>
      </c>
      <c r="H83" s="52">
        <f t="shared" si="37"/>
        <v>1319</v>
      </c>
      <c r="I83" s="52">
        <f t="shared" si="31"/>
        <v>9507</v>
      </c>
      <c r="J83" s="53">
        <f t="shared" si="32"/>
        <v>2.2284885520513144E-2</v>
      </c>
      <c r="K83" s="65"/>
      <c r="L83" s="52">
        <v>251580</v>
      </c>
      <c r="M83" s="52">
        <v>319279</v>
      </c>
      <c r="N83" s="52">
        <v>346968</v>
      </c>
      <c r="O83" s="52">
        <v>370209</v>
      </c>
      <c r="P83" s="53">
        <f t="shared" si="38"/>
        <v>6.6983122362869185E-2</v>
      </c>
      <c r="Q83" s="53">
        <f t="shared" si="33"/>
        <v>8.6723523939877145E-2</v>
      </c>
      <c r="R83" s="52">
        <f t="shared" si="39"/>
        <v>23241</v>
      </c>
      <c r="S83" s="52">
        <f t="shared" si="34"/>
        <v>27689</v>
      </c>
      <c r="T83" s="53">
        <f t="shared" si="35"/>
        <v>2.5984608108713253E-2</v>
      </c>
    </row>
    <row r="84" spans="1:20" x14ac:dyDescent="0.25">
      <c r="A84" s="348" t="s">
        <v>13</v>
      </c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50"/>
    </row>
    <row r="85" spans="1:20" ht="21" x14ac:dyDescent="0.35">
      <c r="A85" s="453" t="s">
        <v>60</v>
      </c>
      <c r="B85" s="453"/>
      <c r="C85" s="453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</row>
    <row r="86" spans="1:20" x14ac:dyDescent="0.25">
      <c r="A86" s="54"/>
      <c r="B86" s="343" t="s">
        <v>119</v>
      </c>
      <c r="C86" s="344"/>
      <c r="D86" s="344"/>
      <c r="E86" s="344"/>
      <c r="F86" s="344"/>
      <c r="G86" s="344"/>
      <c r="H86" s="344"/>
      <c r="I86" s="344"/>
      <c r="J86" s="345"/>
      <c r="K86" s="55"/>
      <c r="L86" s="343" t="str">
        <f>L$5</f>
        <v>acumulado mayo</v>
      </c>
      <c r="M86" s="344"/>
      <c r="N86" s="344"/>
      <c r="O86" s="344"/>
      <c r="P86" s="344"/>
      <c r="Q86" s="344"/>
      <c r="R86" s="344"/>
      <c r="S86" s="344"/>
      <c r="T86" s="345"/>
    </row>
    <row r="87" spans="1:20" x14ac:dyDescent="0.25">
      <c r="A87" s="4"/>
      <c r="B87" s="5">
        <f>B$6</f>
        <v>2022</v>
      </c>
      <c r="C87" s="5">
        <f>C$6</f>
        <v>2023</v>
      </c>
      <c r="D87" s="5">
        <f>D$6</f>
        <v>2024</v>
      </c>
      <c r="E87" s="5">
        <f>E$6</f>
        <v>2025</v>
      </c>
      <c r="F87" s="5" t="str">
        <f>CONCATENATE("var ",RIGHT(E87,2),"/",RIGHT(D87,2))</f>
        <v>var 25/24</v>
      </c>
      <c r="G87" s="5" t="str">
        <f>CONCATENATE("var ",RIGHT(D87,2),"/",RIGHT(C87,2))</f>
        <v>var 24/23</v>
      </c>
      <c r="H87" s="5" t="str">
        <f>CONCATENATE("dif ",RIGHT(E87,2),"-",RIGHT(D87,2))</f>
        <v>dif 25-24</v>
      </c>
      <c r="I87" s="5" t="str">
        <f>CONCATENATE("dif ",RIGHT(D87,2),"-",RIGHT(C87,2))</f>
        <v>dif 24-23</v>
      </c>
      <c r="J87" s="5" t="str">
        <f>CONCATENATE("cuota ",RIGHT(E87,2))</f>
        <v>cuota 25</v>
      </c>
      <c r="K87" s="56"/>
      <c r="L87" s="5">
        <f>L$6</f>
        <v>2022</v>
      </c>
      <c r="M87" s="5">
        <f>M$6</f>
        <v>2023</v>
      </c>
      <c r="N87" s="5">
        <f>N$6</f>
        <v>2024</v>
      </c>
      <c r="O87" s="5">
        <f>O$6</f>
        <v>2025</v>
      </c>
      <c r="P87" s="5" t="str">
        <f>CONCATENATE("var ",RIGHT(O87,2),"/",RIGHT(N87,2))</f>
        <v>var 25/24</v>
      </c>
      <c r="Q87" s="5" t="str">
        <f>CONCATENATE("var ",RIGHT(N87,2),"/",RIGHT(M87,2))</f>
        <v>var 24/23</v>
      </c>
      <c r="R87" s="5" t="str">
        <f>CONCATENATE("dif ",RIGHT(O87,2),"-",RIGHT(N87,2))</f>
        <v>dif 25-24</v>
      </c>
      <c r="S87" s="5" t="str">
        <f>CONCATENATE("dif ",RIGHT(N87,2),"-",RIGHT(M87,2))</f>
        <v>dif 24-23</v>
      </c>
      <c r="T87" s="5" t="str">
        <f>CONCATENATE("cuota ",RIGHT(O87,2))</f>
        <v>cuota 25</v>
      </c>
    </row>
    <row r="88" spans="1:20" x14ac:dyDescent="0.25">
      <c r="A88" s="57" t="s">
        <v>15</v>
      </c>
      <c r="B88" s="58">
        <v>2369938</v>
      </c>
      <c r="C88" s="58">
        <v>2470513</v>
      </c>
      <c r="D88" s="58">
        <v>2761397</v>
      </c>
      <c r="E88" s="58">
        <v>2610424</v>
      </c>
      <c r="F88" s="59">
        <f>E88/D88-1</f>
        <v>-5.4672689222158177E-2</v>
      </c>
      <c r="G88" s="59">
        <f t="shared" ref="G88:G119" si="40">D88/C88-1</f>
        <v>0.11774234743958045</v>
      </c>
      <c r="H88" s="58">
        <f>E88-D88</f>
        <v>-150973</v>
      </c>
      <c r="I88" s="58">
        <f t="shared" ref="I88:I119" si="41">D88-C88</f>
        <v>290884</v>
      </c>
      <c r="J88" s="59">
        <f>E88/$E$88</f>
        <v>1</v>
      </c>
      <c r="K88" s="60"/>
      <c r="L88" s="58">
        <v>11903772</v>
      </c>
      <c r="M88" s="58">
        <v>13789247</v>
      </c>
      <c r="N88" s="58">
        <v>14767499</v>
      </c>
      <c r="O88" s="58">
        <v>14247242</v>
      </c>
      <c r="P88" s="59">
        <f>O88/N88-1</f>
        <v>-3.5229865260190674E-2</v>
      </c>
      <c r="Q88" s="59">
        <f t="shared" ref="Q88:Q119" si="42">N88/M88-1</f>
        <v>7.0943105160129472E-2</v>
      </c>
      <c r="R88" s="58">
        <f>O88-N88</f>
        <v>-520257</v>
      </c>
      <c r="S88" s="58">
        <f t="shared" ref="S88:S119" si="43">N88-M88</f>
        <v>978252</v>
      </c>
      <c r="T88" s="59">
        <f>O88/$O$88</f>
        <v>1</v>
      </c>
    </row>
    <row r="89" spans="1:20" x14ac:dyDescent="0.25">
      <c r="A89" s="67" t="s">
        <v>16</v>
      </c>
      <c r="B89" s="68">
        <v>362315</v>
      </c>
      <c r="C89" s="68">
        <v>328000</v>
      </c>
      <c r="D89" s="68">
        <v>392023</v>
      </c>
      <c r="E89" s="68">
        <v>367661</v>
      </c>
      <c r="F89" s="69">
        <f t="shared" ref="F89:F119" si="44">E89/D89-1</f>
        <v>-6.2144312961229353E-2</v>
      </c>
      <c r="G89" s="69">
        <f t="shared" si="40"/>
        <v>0.19519207317073173</v>
      </c>
      <c r="H89" s="68">
        <f t="shared" ref="H89:H119" si="45">E89-D89</f>
        <v>-24362</v>
      </c>
      <c r="I89" s="68">
        <f t="shared" si="41"/>
        <v>64023</v>
      </c>
      <c r="J89" s="69">
        <f>E89/$E$88</f>
        <v>0.14084340321725514</v>
      </c>
      <c r="K89" s="70"/>
      <c r="L89" s="68">
        <v>1344300</v>
      </c>
      <c r="M89" s="68">
        <v>1467257</v>
      </c>
      <c r="N89" s="68">
        <v>1448118</v>
      </c>
      <c r="O89" s="68">
        <v>1400626</v>
      </c>
      <c r="P89" s="69">
        <f t="shared" ref="P89:P119" si="46">O89/N89-1</f>
        <v>-3.2795669966121599E-2</v>
      </c>
      <c r="Q89" s="69">
        <f t="shared" si="42"/>
        <v>-1.304406794447055E-2</v>
      </c>
      <c r="R89" s="68">
        <f t="shared" ref="R89:R119" si="47">O89-N89</f>
        <v>-47492</v>
      </c>
      <c r="S89" s="68">
        <f t="shared" si="43"/>
        <v>-19139</v>
      </c>
      <c r="T89" s="69">
        <f>O89/$O$88</f>
        <v>9.8308570879893808E-2</v>
      </c>
    </row>
    <row r="90" spans="1:20" x14ac:dyDescent="0.25">
      <c r="A90" s="41" t="s">
        <v>17</v>
      </c>
      <c r="B90" s="16">
        <v>103104</v>
      </c>
      <c r="C90" s="16">
        <v>96371</v>
      </c>
      <c r="D90" s="16">
        <v>136208</v>
      </c>
      <c r="E90" s="16">
        <v>99621</v>
      </c>
      <c r="F90" s="17">
        <f t="shared" si="44"/>
        <v>-0.26861124163044758</v>
      </c>
      <c r="G90" s="17">
        <f t="shared" si="40"/>
        <v>0.41337124238619505</v>
      </c>
      <c r="H90" s="16">
        <f t="shared" si="45"/>
        <v>-36587</v>
      </c>
      <c r="I90" s="16">
        <f t="shared" si="41"/>
        <v>39837</v>
      </c>
      <c r="J90" s="17">
        <f>E90/$E$23</f>
        <v>0.22367490452037908</v>
      </c>
      <c r="K90" s="71"/>
      <c r="L90" s="16">
        <v>394865</v>
      </c>
      <c r="M90" s="16">
        <v>439574</v>
      </c>
      <c r="N90" s="16">
        <v>448752</v>
      </c>
      <c r="O90" s="16">
        <v>387973</v>
      </c>
      <c r="P90" s="17">
        <f t="shared" si="46"/>
        <v>-0.13544006489107574</v>
      </c>
      <c r="Q90" s="17">
        <f t="shared" si="42"/>
        <v>2.08793058734138E-2</v>
      </c>
      <c r="R90" s="16">
        <f>O90-N90</f>
        <v>-60779</v>
      </c>
      <c r="S90" s="16">
        <f t="shared" si="43"/>
        <v>9178</v>
      </c>
      <c r="T90" s="17">
        <f>O90/$O$23</f>
        <v>0.17406580055426768</v>
      </c>
    </row>
    <row r="91" spans="1:20" x14ac:dyDescent="0.25">
      <c r="A91" s="36" t="s">
        <v>18</v>
      </c>
      <c r="B91" s="16">
        <v>59265</v>
      </c>
      <c r="C91" s="16">
        <v>49378</v>
      </c>
      <c r="D91" s="16">
        <v>63783</v>
      </c>
      <c r="E91" s="16">
        <v>55471</v>
      </c>
      <c r="F91" s="37">
        <f t="shared" si="44"/>
        <v>-0.13031685558847972</v>
      </c>
      <c r="G91" s="37">
        <f t="shared" si="40"/>
        <v>0.29172911013001745</v>
      </c>
      <c r="H91" s="16">
        <f t="shared" si="45"/>
        <v>-8312</v>
      </c>
      <c r="I91" s="38">
        <f t="shared" si="41"/>
        <v>14405</v>
      </c>
      <c r="J91" s="37">
        <f>E91/$E$23</f>
        <v>0.12454673842513073</v>
      </c>
      <c r="K91" s="72"/>
      <c r="L91" s="16">
        <v>188810</v>
      </c>
      <c r="M91" s="16">
        <v>268594</v>
      </c>
      <c r="N91" s="16">
        <v>198361</v>
      </c>
      <c r="O91" s="16">
        <v>236752</v>
      </c>
      <c r="P91" s="37">
        <f t="shared" si="46"/>
        <v>0.19354106906095447</v>
      </c>
      <c r="Q91" s="37">
        <f t="shared" si="42"/>
        <v>-0.26148387529133188</v>
      </c>
      <c r="R91" s="38">
        <f t="shared" si="47"/>
        <v>38391</v>
      </c>
      <c r="S91" s="38">
        <f t="shared" si="43"/>
        <v>-70233</v>
      </c>
      <c r="T91" s="37">
        <f>O91/$O$23</f>
        <v>0.10621983079447275</v>
      </c>
    </row>
    <row r="92" spans="1:20" x14ac:dyDescent="0.25">
      <c r="A92" s="36" t="s">
        <v>19</v>
      </c>
      <c r="B92" s="38">
        <f>B90-B91</f>
        <v>43839</v>
      </c>
      <c r="C92" s="38">
        <f>C90-C91</f>
        <v>46993</v>
      </c>
      <c r="D92" s="38">
        <f>D90-D91</f>
        <v>72425</v>
      </c>
      <c r="E92" s="38">
        <f>E90-E91</f>
        <v>44150</v>
      </c>
      <c r="F92" s="37">
        <f t="shared" si="44"/>
        <v>-0.39040386606834654</v>
      </c>
      <c r="G92" s="37">
        <f t="shared" si="40"/>
        <v>0.54118698529568232</v>
      </c>
      <c r="H92" s="38">
        <f t="shared" si="45"/>
        <v>-28275</v>
      </c>
      <c r="I92" s="38">
        <f t="shared" si="41"/>
        <v>25432</v>
      </c>
      <c r="J92" s="37">
        <f>E92/$E$23</f>
        <v>9.9128166095248355E-2</v>
      </c>
      <c r="K92" s="72"/>
      <c r="L92" s="38">
        <f>L90-L91</f>
        <v>206055</v>
      </c>
      <c r="M92" s="38">
        <f>M90-M91</f>
        <v>170980</v>
      </c>
      <c r="N92" s="38">
        <f>N90-N91</f>
        <v>250391</v>
      </c>
      <c r="O92" s="38">
        <f>O90-O91</f>
        <v>151221</v>
      </c>
      <c r="P92" s="37">
        <f t="shared" si="46"/>
        <v>-0.39606056128215472</v>
      </c>
      <c r="Q92" s="37">
        <f t="shared" si="42"/>
        <v>0.46444613405076618</v>
      </c>
      <c r="R92" s="38">
        <f t="shared" si="47"/>
        <v>-99170</v>
      </c>
      <c r="S92" s="38">
        <f t="shared" si="43"/>
        <v>79411</v>
      </c>
      <c r="T92" s="37">
        <f>O92/$O$23</f>
        <v>6.7845969759794914E-2</v>
      </c>
    </row>
    <row r="93" spans="1:20" x14ac:dyDescent="0.25">
      <c r="A93" s="73" t="s">
        <v>20</v>
      </c>
      <c r="B93" s="23">
        <v>259211</v>
      </c>
      <c r="C93" s="23">
        <v>231629</v>
      </c>
      <c r="D93" s="23">
        <v>255815</v>
      </c>
      <c r="E93" s="23">
        <v>268040</v>
      </c>
      <c r="F93" s="24">
        <f t="shared" si="44"/>
        <v>4.7788440865469184E-2</v>
      </c>
      <c r="G93" s="24">
        <f t="shared" si="40"/>
        <v>0.1044169771488026</v>
      </c>
      <c r="H93" s="23">
        <f t="shared" si="45"/>
        <v>12225</v>
      </c>
      <c r="I93" s="23">
        <f t="shared" si="41"/>
        <v>24186</v>
      </c>
      <c r="J93" s="24">
        <f>E93/$E$23</f>
        <v>0.6018191084976301</v>
      </c>
      <c r="K93" s="72"/>
      <c r="L93" s="16">
        <v>949435</v>
      </c>
      <c r="M93" s="16">
        <v>1027683</v>
      </c>
      <c r="N93" s="16">
        <v>999366</v>
      </c>
      <c r="O93" s="16">
        <v>1012653</v>
      </c>
      <c r="P93" s="24">
        <f t="shared" si="46"/>
        <v>1.3295429302177642E-2</v>
      </c>
      <c r="Q93" s="24">
        <f t="shared" si="42"/>
        <v>-2.7554216621273331E-2</v>
      </c>
      <c r="R93" s="23">
        <f t="shared" si="47"/>
        <v>13287</v>
      </c>
      <c r="S93" s="23">
        <f t="shared" si="43"/>
        <v>-28317</v>
      </c>
      <c r="T93" s="24">
        <f>O93/$O$23</f>
        <v>0.45433124245419348</v>
      </c>
    </row>
    <row r="94" spans="1:20" x14ac:dyDescent="0.25">
      <c r="A94" s="67" t="s">
        <v>21</v>
      </c>
      <c r="B94" s="68">
        <v>2007623</v>
      </c>
      <c r="C94" s="68">
        <v>2142513</v>
      </c>
      <c r="D94" s="68">
        <v>2369374</v>
      </c>
      <c r="E94" s="68">
        <v>2242763</v>
      </c>
      <c r="F94" s="69">
        <f t="shared" si="44"/>
        <v>-5.3436477314261044E-2</v>
      </c>
      <c r="G94" s="69">
        <f t="shared" si="40"/>
        <v>0.10588547187344943</v>
      </c>
      <c r="H94" s="68">
        <f t="shared" si="45"/>
        <v>-126611</v>
      </c>
      <c r="I94" s="68">
        <f t="shared" si="41"/>
        <v>226861</v>
      </c>
      <c r="J94" s="69">
        <f t="shared" ref="J94:J119" si="48">E94/$E$88</f>
        <v>0.85915659678274492</v>
      </c>
      <c r="K94" s="70"/>
      <c r="L94" s="68">
        <v>10559472</v>
      </c>
      <c r="M94" s="68">
        <v>12321990</v>
      </c>
      <c r="N94" s="68">
        <v>13319381</v>
      </c>
      <c r="O94" s="68">
        <v>12846616</v>
      </c>
      <c r="P94" s="69">
        <f t="shared" si="46"/>
        <v>-3.5494517350318278E-2</v>
      </c>
      <c r="Q94" s="69">
        <f t="shared" si="42"/>
        <v>8.0943987131948614E-2</v>
      </c>
      <c r="R94" s="68">
        <f t="shared" si="47"/>
        <v>-472765</v>
      </c>
      <c r="S94" s="68">
        <f t="shared" si="43"/>
        <v>997391</v>
      </c>
      <c r="T94" s="69">
        <f t="shared" ref="T94:T119" si="49">O94/$O$88</f>
        <v>0.90169142912010625</v>
      </c>
    </row>
    <row r="95" spans="1:20" x14ac:dyDescent="0.25">
      <c r="A95" s="35" t="s">
        <v>22</v>
      </c>
      <c r="B95" s="74">
        <v>214787</v>
      </c>
      <c r="C95" s="74">
        <v>236645</v>
      </c>
      <c r="D95" s="74">
        <v>251456</v>
      </c>
      <c r="E95" s="74">
        <v>217730</v>
      </c>
      <c r="F95" s="75">
        <f t="shared" si="44"/>
        <v>-0.13412286841435483</v>
      </c>
      <c r="G95" s="75">
        <f t="shared" si="40"/>
        <v>6.2587419975068226E-2</v>
      </c>
      <c r="H95" s="74">
        <f t="shared" si="45"/>
        <v>-33726</v>
      </c>
      <c r="I95" s="74">
        <f t="shared" si="41"/>
        <v>14811</v>
      </c>
      <c r="J95" s="75">
        <f t="shared" si="48"/>
        <v>8.3407906148579694E-2</v>
      </c>
      <c r="K95" s="71"/>
      <c r="L95" s="74">
        <v>1276733</v>
      </c>
      <c r="M95" s="74">
        <v>1551064</v>
      </c>
      <c r="N95" s="74">
        <v>1697913</v>
      </c>
      <c r="O95" s="74">
        <v>1583520</v>
      </c>
      <c r="P95" s="75">
        <f t="shared" si="46"/>
        <v>-6.7372709909164996E-2</v>
      </c>
      <c r="Q95" s="75">
        <f t="shared" si="42"/>
        <v>9.4676299624000038E-2</v>
      </c>
      <c r="R95" s="74">
        <f t="shared" si="47"/>
        <v>-114393</v>
      </c>
      <c r="S95" s="74">
        <f t="shared" si="43"/>
        <v>146849</v>
      </c>
      <c r="T95" s="75">
        <f t="shared" si="49"/>
        <v>0.11114572209835419</v>
      </c>
    </row>
    <row r="96" spans="1:20" x14ac:dyDescent="0.25">
      <c r="A96" s="40" t="s">
        <v>23</v>
      </c>
      <c r="B96" s="20">
        <v>12459</v>
      </c>
      <c r="C96" s="20">
        <v>13512</v>
      </c>
      <c r="D96" s="20">
        <v>12356</v>
      </c>
      <c r="E96" s="20">
        <v>10814</v>
      </c>
      <c r="F96" s="21">
        <f t="shared" si="44"/>
        <v>-0.12479766914859181</v>
      </c>
      <c r="G96" s="21">
        <f t="shared" si="40"/>
        <v>-8.5553582001184125E-2</v>
      </c>
      <c r="H96" s="20">
        <f t="shared" si="45"/>
        <v>-1542</v>
      </c>
      <c r="I96" s="20">
        <f t="shared" si="41"/>
        <v>-1156</v>
      </c>
      <c r="J96" s="21">
        <f t="shared" si="48"/>
        <v>4.1426220414767867E-3</v>
      </c>
      <c r="K96" s="72"/>
      <c r="L96" s="20">
        <v>88048</v>
      </c>
      <c r="M96" s="20">
        <v>104594</v>
      </c>
      <c r="N96" s="20">
        <v>112258</v>
      </c>
      <c r="O96" s="20">
        <v>102928</v>
      </c>
      <c r="P96" s="21">
        <f t="shared" si="46"/>
        <v>-8.3112116731101526E-2</v>
      </c>
      <c r="Q96" s="21">
        <f t="shared" si="42"/>
        <v>7.3273801556494655E-2</v>
      </c>
      <c r="R96" s="20">
        <f t="shared" si="47"/>
        <v>-9330</v>
      </c>
      <c r="S96" s="20">
        <f t="shared" si="43"/>
        <v>7664</v>
      </c>
      <c r="T96" s="21">
        <f t="shared" si="49"/>
        <v>7.2244157851744217E-3</v>
      </c>
    </row>
    <row r="97" spans="1:20" x14ac:dyDescent="0.25">
      <c r="A97" s="40" t="s">
        <v>24</v>
      </c>
      <c r="B97" s="20">
        <v>1384</v>
      </c>
      <c r="C97" s="20">
        <v>1886</v>
      </c>
      <c r="D97" s="20">
        <v>1415</v>
      </c>
      <c r="E97" s="20">
        <v>2692</v>
      </c>
      <c r="F97" s="21">
        <f t="shared" si="44"/>
        <v>0.90247349823321565</v>
      </c>
      <c r="G97" s="21">
        <f t="shared" si="40"/>
        <v>-0.24973488865323434</v>
      </c>
      <c r="H97" s="20">
        <f t="shared" si="45"/>
        <v>1277</v>
      </c>
      <c r="I97" s="20">
        <f t="shared" si="41"/>
        <v>-471</v>
      </c>
      <c r="J97" s="21">
        <f t="shared" si="48"/>
        <v>1.0312500957698825E-3</v>
      </c>
      <c r="K97" s="72"/>
      <c r="L97" s="20">
        <v>8258</v>
      </c>
      <c r="M97" s="20">
        <v>14891</v>
      </c>
      <c r="N97" s="20">
        <v>15850</v>
      </c>
      <c r="O97" s="20">
        <v>16699</v>
      </c>
      <c r="P97" s="21">
        <f t="shared" si="46"/>
        <v>5.3564668769715995E-2</v>
      </c>
      <c r="Q97" s="21">
        <f t="shared" si="42"/>
        <v>6.4401316231280648E-2</v>
      </c>
      <c r="R97" s="20">
        <f t="shared" si="47"/>
        <v>849</v>
      </c>
      <c r="S97" s="20">
        <f t="shared" si="43"/>
        <v>959</v>
      </c>
      <c r="T97" s="21">
        <f t="shared" si="49"/>
        <v>1.172086499267718E-3</v>
      </c>
    </row>
    <row r="98" spans="1:20" x14ac:dyDescent="0.25">
      <c r="A98" s="40" t="s">
        <v>25</v>
      </c>
      <c r="B98" s="20">
        <v>8100</v>
      </c>
      <c r="C98" s="20">
        <v>8522</v>
      </c>
      <c r="D98" s="20">
        <v>11723</v>
      </c>
      <c r="E98" s="20">
        <v>11372</v>
      </c>
      <c r="F98" s="21">
        <f t="shared" si="44"/>
        <v>-2.9941141346071842E-2</v>
      </c>
      <c r="G98" s="21">
        <f t="shared" si="40"/>
        <v>0.37561605256981934</v>
      </c>
      <c r="H98" s="20">
        <f t="shared" si="45"/>
        <v>-351</v>
      </c>
      <c r="I98" s="20">
        <f t="shared" si="41"/>
        <v>3201</v>
      </c>
      <c r="J98" s="21">
        <f t="shared" si="48"/>
        <v>4.3563804194261162E-3</v>
      </c>
      <c r="K98" s="72"/>
      <c r="L98" s="20">
        <v>257029</v>
      </c>
      <c r="M98" s="20">
        <v>324909</v>
      </c>
      <c r="N98" s="20">
        <v>303441</v>
      </c>
      <c r="O98" s="20">
        <v>294934</v>
      </c>
      <c r="P98" s="21">
        <f t="shared" si="46"/>
        <v>-2.8035104023516944E-2</v>
      </c>
      <c r="Q98" s="21">
        <f t="shared" si="42"/>
        <v>-6.6073885303269519E-2</v>
      </c>
      <c r="R98" s="20">
        <f t="shared" si="47"/>
        <v>-8507</v>
      </c>
      <c r="S98" s="20">
        <f t="shared" si="43"/>
        <v>-21468</v>
      </c>
      <c r="T98" s="21">
        <f t="shared" si="49"/>
        <v>2.0701129383497521E-2</v>
      </c>
    </row>
    <row r="99" spans="1:20" x14ac:dyDescent="0.25">
      <c r="A99" s="40" t="s">
        <v>26</v>
      </c>
      <c r="B99" s="20">
        <v>8841</v>
      </c>
      <c r="C99" s="20">
        <v>12467</v>
      </c>
      <c r="D99" s="20">
        <v>8124</v>
      </c>
      <c r="E99" s="20">
        <v>10904</v>
      </c>
      <c r="F99" s="21">
        <f t="shared" si="44"/>
        <v>0.34219596258000995</v>
      </c>
      <c r="G99" s="21">
        <f t="shared" si="40"/>
        <v>-0.34835966952755271</v>
      </c>
      <c r="H99" s="20">
        <f t="shared" si="45"/>
        <v>2780</v>
      </c>
      <c r="I99" s="20">
        <f t="shared" si="41"/>
        <v>-4343</v>
      </c>
      <c r="J99" s="21">
        <f t="shared" si="48"/>
        <v>4.1770991992105501E-3</v>
      </c>
      <c r="K99" s="72"/>
      <c r="L99" s="20">
        <v>49447</v>
      </c>
      <c r="M99" s="20">
        <v>63834</v>
      </c>
      <c r="N99" s="20">
        <v>57317</v>
      </c>
      <c r="O99" s="20">
        <v>68426</v>
      </c>
      <c r="P99" s="21">
        <f t="shared" si="46"/>
        <v>0.19381684317043812</v>
      </c>
      <c r="Q99" s="21">
        <f t="shared" si="42"/>
        <v>-0.10209292853338348</v>
      </c>
      <c r="R99" s="20">
        <f t="shared" si="47"/>
        <v>11109</v>
      </c>
      <c r="S99" s="20">
        <f t="shared" si="43"/>
        <v>-6517</v>
      </c>
      <c r="T99" s="21">
        <f t="shared" si="49"/>
        <v>4.8027541049699305E-3</v>
      </c>
    </row>
    <row r="100" spans="1:20" x14ac:dyDescent="0.25">
      <c r="A100" s="40" t="s">
        <v>27</v>
      </c>
      <c r="B100" s="20">
        <v>3764</v>
      </c>
      <c r="C100" s="20">
        <v>4067</v>
      </c>
      <c r="D100" s="20">
        <v>1780</v>
      </c>
      <c r="E100" s="20">
        <v>1891</v>
      </c>
      <c r="F100" s="21">
        <f t="shared" si="44"/>
        <v>6.2359550561797761E-2</v>
      </c>
      <c r="G100" s="21">
        <f t="shared" si="40"/>
        <v>-0.56233095647897713</v>
      </c>
      <c r="H100" s="20">
        <f t="shared" si="45"/>
        <v>111</v>
      </c>
      <c r="I100" s="20">
        <f t="shared" si="41"/>
        <v>-2287</v>
      </c>
      <c r="J100" s="21">
        <f t="shared" si="48"/>
        <v>7.2440339193939379E-4</v>
      </c>
      <c r="K100" s="72"/>
      <c r="L100" s="20">
        <v>211777</v>
      </c>
      <c r="M100" s="20">
        <v>301904</v>
      </c>
      <c r="N100" s="20">
        <v>293682</v>
      </c>
      <c r="O100" s="20">
        <v>246044</v>
      </c>
      <c r="P100" s="21">
        <f t="shared" si="46"/>
        <v>-0.16220946465905295</v>
      </c>
      <c r="Q100" s="21">
        <f t="shared" si="42"/>
        <v>-2.7233822672107721E-2</v>
      </c>
      <c r="R100" s="20">
        <f t="shared" si="47"/>
        <v>-47638</v>
      </c>
      <c r="S100" s="20">
        <f t="shared" si="43"/>
        <v>-8222</v>
      </c>
      <c r="T100" s="21">
        <f t="shared" si="49"/>
        <v>1.7269588036758272E-2</v>
      </c>
    </row>
    <row r="101" spans="1:20" x14ac:dyDescent="0.25">
      <c r="A101" s="40" t="s">
        <v>28</v>
      </c>
      <c r="B101" s="20">
        <v>2135</v>
      </c>
      <c r="C101" s="20">
        <v>2946</v>
      </c>
      <c r="D101" s="20">
        <v>3543</v>
      </c>
      <c r="E101" s="20">
        <v>2707</v>
      </c>
      <c r="F101" s="21">
        <f t="shared" si="44"/>
        <v>-0.23595822749082696</v>
      </c>
      <c r="G101" s="21">
        <f t="shared" si="40"/>
        <v>0.20264765784114047</v>
      </c>
      <c r="H101" s="20">
        <f t="shared" si="45"/>
        <v>-836</v>
      </c>
      <c r="I101" s="20">
        <f t="shared" si="41"/>
        <v>597</v>
      </c>
      <c r="J101" s="21">
        <f t="shared" si="48"/>
        <v>1.0369962887255097E-3</v>
      </c>
      <c r="K101" s="72"/>
      <c r="L101" s="20">
        <v>18656</v>
      </c>
      <c r="M101" s="20">
        <v>18950</v>
      </c>
      <c r="N101" s="20">
        <v>24425</v>
      </c>
      <c r="O101" s="20">
        <v>20865</v>
      </c>
      <c r="P101" s="21">
        <f t="shared" si="46"/>
        <v>-0.14575230296827024</v>
      </c>
      <c r="Q101" s="21">
        <f t="shared" si="42"/>
        <v>0.28891820580474925</v>
      </c>
      <c r="R101" s="20">
        <f t="shared" si="47"/>
        <v>-3560</v>
      </c>
      <c r="S101" s="20">
        <f t="shared" si="43"/>
        <v>5475</v>
      </c>
      <c r="T101" s="21">
        <f t="shared" si="49"/>
        <v>1.4644939701312016E-3</v>
      </c>
    </row>
    <row r="102" spans="1:20" x14ac:dyDescent="0.25">
      <c r="A102" s="40" t="s">
        <v>29</v>
      </c>
      <c r="B102" s="20">
        <v>1033439</v>
      </c>
      <c r="C102" s="20">
        <v>1119114</v>
      </c>
      <c r="D102" s="20">
        <v>1240622</v>
      </c>
      <c r="E102" s="20">
        <v>1200271</v>
      </c>
      <c r="F102" s="21">
        <f t="shared" si="44"/>
        <v>-3.2524814165797444E-2</v>
      </c>
      <c r="G102" s="21">
        <f t="shared" si="40"/>
        <v>0.10857517643421488</v>
      </c>
      <c r="H102" s="20">
        <f t="shared" si="45"/>
        <v>-40351</v>
      </c>
      <c r="I102" s="20">
        <f t="shared" si="41"/>
        <v>121508</v>
      </c>
      <c r="J102" s="21">
        <f t="shared" si="48"/>
        <v>0.4597992510029022</v>
      </c>
      <c r="K102" s="72"/>
      <c r="L102" s="20">
        <v>4536259</v>
      </c>
      <c r="M102" s="20">
        <v>5228570</v>
      </c>
      <c r="N102" s="20">
        <v>5692715</v>
      </c>
      <c r="O102" s="20">
        <v>5566154</v>
      </c>
      <c r="P102" s="21">
        <f t="shared" si="46"/>
        <v>-2.2232098392419131E-2</v>
      </c>
      <c r="Q102" s="21">
        <f t="shared" si="42"/>
        <v>8.8770925893695507E-2</v>
      </c>
      <c r="R102" s="20">
        <f t="shared" si="47"/>
        <v>-126561</v>
      </c>
      <c r="S102" s="20">
        <f t="shared" si="43"/>
        <v>464145</v>
      </c>
      <c r="T102" s="21">
        <f t="shared" si="49"/>
        <v>0.39068291252440296</v>
      </c>
    </row>
    <row r="103" spans="1:20" x14ac:dyDescent="0.25">
      <c r="A103" s="40" t="s">
        <v>30</v>
      </c>
      <c r="B103" s="20">
        <v>108904</v>
      </c>
      <c r="C103" s="20">
        <v>106558</v>
      </c>
      <c r="D103" s="20">
        <v>124791</v>
      </c>
      <c r="E103" s="20">
        <v>125454</v>
      </c>
      <c r="F103" s="21">
        <f t="shared" si="44"/>
        <v>5.3128831406110688E-3</v>
      </c>
      <c r="G103" s="21">
        <f t="shared" si="40"/>
        <v>0.17110869197995449</v>
      </c>
      <c r="H103" s="20">
        <f t="shared" si="45"/>
        <v>663</v>
      </c>
      <c r="I103" s="20">
        <f t="shared" si="41"/>
        <v>18233</v>
      </c>
      <c r="J103" s="21">
        <f t="shared" si="48"/>
        <v>4.8058859403683082E-2</v>
      </c>
      <c r="K103" s="72"/>
      <c r="L103" s="20">
        <v>524499</v>
      </c>
      <c r="M103" s="20">
        <v>647197</v>
      </c>
      <c r="N103" s="20">
        <v>705195</v>
      </c>
      <c r="O103" s="20">
        <v>650452</v>
      </c>
      <c r="P103" s="21">
        <f t="shared" si="46"/>
        <v>-7.7628173767539499E-2</v>
      </c>
      <c r="Q103" s="21">
        <f t="shared" si="42"/>
        <v>8.9614136035859326E-2</v>
      </c>
      <c r="R103" s="20">
        <f t="shared" si="47"/>
        <v>-54743</v>
      </c>
      <c r="S103" s="20">
        <f t="shared" si="43"/>
        <v>57998</v>
      </c>
      <c r="T103" s="21">
        <f t="shared" si="49"/>
        <v>4.5654590551630972E-2</v>
      </c>
    </row>
    <row r="104" spans="1:20" x14ac:dyDescent="0.25">
      <c r="A104" s="40" t="s">
        <v>31</v>
      </c>
      <c r="B104" s="20">
        <v>128308</v>
      </c>
      <c r="C104" s="20">
        <v>104374</v>
      </c>
      <c r="D104" s="20">
        <v>116511</v>
      </c>
      <c r="E104" s="20">
        <v>90709</v>
      </c>
      <c r="F104" s="21">
        <f t="shared" si="44"/>
        <v>-0.22145548488983868</v>
      </c>
      <c r="G104" s="21">
        <f t="shared" si="40"/>
        <v>0.11628374882633596</v>
      </c>
      <c r="H104" s="20">
        <f t="shared" si="45"/>
        <v>-25802</v>
      </c>
      <c r="I104" s="20">
        <f t="shared" si="41"/>
        <v>12137</v>
      </c>
      <c r="J104" s="21">
        <f t="shared" si="48"/>
        <v>3.474876112079877E-2</v>
      </c>
      <c r="K104" s="72"/>
      <c r="L104" s="20">
        <v>538588</v>
      </c>
      <c r="M104" s="20">
        <v>497956</v>
      </c>
      <c r="N104" s="20">
        <v>547074</v>
      </c>
      <c r="O104" s="20">
        <v>508597</v>
      </c>
      <c r="P104" s="21">
        <f t="shared" si="46"/>
        <v>-7.03323499197549E-2</v>
      </c>
      <c r="Q104" s="21">
        <f t="shared" si="42"/>
        <v>9.8639237201680441E-2</v>
      </c>
      <c r="R104" s="20">
        <f t="shared" si="47"/>
        <v>-38477</v>
      </c>
      <c r="S104" s="20">
        <f t="shared" si="43"/>
        <v>49118</v>
      </c>
      <c r="T104" s="21">
        <f t="shared" si="49"/>
        <v>3.5697926658366581E-2</v>
      </c>
    </row>
    <row r="105" spans="1:20" x14ac:dyDescent="0.25">
      <c r="A105" s="40" t="s">
        <v>32</v>
      </c>
      <c r="B105" s="20">
        <v>72154</v>
      </c>
      <c r="C105" s="20">
        <v>86039</v>
      </c>
      <c r="D105" s="20">
        <v>83225</v>
      </c>
      <c r="E105" s="20">
        <v>78088</v>
      </c>
      <c r="F105" s="21">
        <f t="shared" si="44"/>
        <v>-6.1724241513968159E-2</v>
      </c>
      <c r="G105" s="21">
        <f t="shared" si="40"/>
        <v>-3.2706098397238481E-2</v>
      </c>
      <c r="H105" s="20">
        <f t="shared" si="45"/>
        <v>-5137</v>
      </c>
      <c r="I105" s="20">
        <f t="shared" si="41"/>
        <v>-2814</v>
      </c>
      <c r="J105" s="21">
        <f t="shared" si="48"/>
        <v>2.99139143679341E-2</v>
      </c>
      <c r="K105" s="72"/>
      <c r="L105" s="20">
        <v>475192</v>
      </c>
      <c r="M105" s="20">
        <v>466874</v>
      </c>
      <c r="N105" s="20">
        <v>500514</v>
      </c>
      <c r="O105" s="20">
        <v>456482</v>
      </c>
      <c r="P105" s="21">
        <f t="shared" si="46"/>
        <v>-8.7973563177053959E-2</v>
      </c>
      <c r="Q105" s="21">
        <f t="shared" si="42"/>
        <v>7.2053701855318675E-2</v>
      </c>
      <c r="R105" s="20">
        <f t="shared" si="47"/>
        <v>-44032</v>
      </c>
      <c r="S105" s="20">
        <f t="shared" si="43"/>
        <v>33640</v>
      </c>
      <c r="T105" s="21">
        <f t="shared" si="49"/>
        <v>3.2040025711642994E-2</v>
      </c>
    </row>
    <row r="106" spans="1:20" x14ac:dyDescent="0.25">
      <c r="A106" s="40" t="s">
        <v>33</v>
      </c>
      <c r="B106" s="20">
        <v>81123</v>
      </c>
      <c r="C106" s="20">
        <v>90687</v>
      </c>
      <c r="D106" s="20">
        <v>119712</v>
      </c>
      <c r="E106" s="20">
        <v>129492</v>
      </c>
      <c r="F106" s="21">
        <f t="shared" si="44"/>
        <v>8.1696070569366563E-2</v>
      </c>
      <c r="G106" s="21">
        <f t="shared" si="40"/>
        <v>0.32005689900426737</v>
      </c>
      <c r="H106" s="20">
        <f t="shared" si="45"/>
        <v>9780</v>
      </c>
      <c r="I106" s="20">
        <f t="shared" si="41"/>
        <v>29025</v>
      </c>
      <c r="J106" s="21">
        <f t="shared" si="48"/>
        <v>4.9605734547337903E-2</v>
      </c>
      <c r="K106" s="72"/>
      <c r="L106" s="20">
        <v>398315</v>
      </c>
      <c r="M106" s="20">
        <v>432307</v>
      </c>
      <c r="N106" s="20">
        <v>553394</v>
      </c>
      <c r="O106" s="20">
        <v>610486</v>
      </c>
      <c r="P106" s="21">
        <f t="shared" si="46"/>
        <v>0.10316700217205099</v>
      </c>
      <c r="Q106" s="21">
        <f t="shared" si="42"/>
        <v>0.28009493253636886</v>
      </c>
      <c r="R106" s="20">
        <f t="shared" si="47"/>
        <v>57092</v>
      </c>
      <c r="S106" s="20">
        <f t="shared" si="43"/>
        <v>121087</v>
      </c>
      <c r="T106" s="21">
        <f t="shared" si="49"/>
        <v>4.2849416048383257E-2</v>
      </c>
    </row>
    <row r="107" spans="1:20" x14ac:dyDescent="0.25">
      <c r="A107" s="40" t="s">
        <v>34</v>
      </c>
      <c r="B107" s="20">
        <v>27614</v>
      </c>
      <c r="C107" s="20">
        <v>27615</v>
      </c>
      <c r="D107" s="20">
        <v>26206</v>
      </c>
      <c r="E107" s="20">
        <v>20602</v>
      </c>
      <c r="F107" s="21">
        <f t="shared" si="44"/>
        <v>-0.21384415782645194</v>
      </c>
      <c r="G107" s="21">
        <f t="shared" si="40"/>
        <v>-5.1022994749230444E-2</v>
      </c>
      <c r="H107" s="20">
        <f t="shared" si="45"/>
        <v>-5604</v>
      </c>
      <c r="I107" s="20">
        <f t="shared" si="41"/>
        <v>-1409</v>
      </c>
      <c r="J107" s="21">
        <f t="shared" si="48"/>
        <v>7.8922044847886778E-3</v>
      </c>
      <c r="K107" s="72"/>
      <c r="L107" s="20">
        <v>209402</v>
      </c>
      <c r="M107" s="20">
        <v>231511</v>
      </c>
      <c r="N107" s="20">
        <v>207274</v>
      </c>
      <c r="O107" s="20">
        <v>200569</v>
      </c>
      <c r="P107" s="21">
        <f t="shared" si="46"/>
        <v>-3.2348485579474562E-2</v>
      </c>
      <c r="Q107" s="21">
        <f t="shared" si="42"/>
        <v>-0.10469048986873197</v>
      </c>
      <c r="R107" s="20">
        <f t="shared" si="47"/>
        <v>-6705</v>
      </c>
      <c r="S107" s="20">
        <f t="shared" si="43"/>
        <v>-24237</v>
      </c>
      <c r="T107" s="21">
        <f t="shared" si="49"/>
        <v>1.4077742204421038E-2</v>
      </c>
    </row>
    <row r="108" spans="1:20" x14ac:dyDescent="0.25">
      <c r="A108" s="40" t="s">
        <v>35</v>
      </c>
      <c r="B108" s="20">
        <v>70056</v>
      </c>
      <c r="C108" s="20">
        <v>66969</v>
      </c>
      <c r="D108" s="20">
        <v>87213</v>
      </c>
      <c r="E108" s="20">
        <v>74867</v>
      </c>
      <c r="F108" s="21">
        <f t="shared" si="44"/>
        <v>-0.14156146446057349</v>
      </c>
      <c r="G108" s="21">
        <f t="shared" si="40"/>
        <v>0.30228911884603327</v>
      </c>
      <c r="H108" s="20">
        <f t="shared" si="45"/>
        <v>-12346</v>
      </c>
      <c r="I108" s="20">
        <f t="shared" si="41"/>
        <v>20244</v>
      </c>
      <c r="J108" s="21">
        <f t="shared" si="48"/>
        <v>2.8680015200595765E-2</v>
      </c>
      <c r="K108" s="72"/>
      <c r="L108" s="20">
        <v>362164</v>
      </c>
      <c r="M108" s="20">
        <v>433270</v>
      </c>
      <c r="N108" s="20">
        <v>502816</v>
      </c>
      <c r="O108" s="20">
        <v>497556</v>
      </c>
      <c r="P108" s="21">
        <f t="shared" si="46"/>
        <v>-1.0461083179532871E-2</v>
      </c>
      <c r="Q108" s="21">
        <f t="shared" si="42"/>
        <v>0.1605142290027004</v>
      </c>
      <c r="R108" s="20">
        <f t="shared" si="47"/>
        <v>-5260</v>
      </c>
      <c r="S108" s="20">
        <f t="shared" si="43"/>
        <v>69546</v>
      </c>
      <c r="T108" s="21">
        <f t="shared" si="49"/>
        <v>3.492296965265277E-2</v>
      </c>
    </row>
    <row r="109" spans="1:20" x14ac:dyDescent="0.25">
      <c r="A109" s="40" t="s">
        <v>36</v>
      </c>
      <c r="B109" s="20">
        <v>1557</v>
      </c>
      <c r="C109" s="20">
        <v>2885</v>
      </c>
      <c r="D109" s="20">
        <v>3720</v>
      </c>
      <c r="E109" s="20">
        <v>2596</v>
      </c>
      <c r="F109" s="21">
        <f t="shared" si="44"/>
        <v>-0.30215053763440858</v>
      </c>
      <c r="G109" s="21">
        <f t="shared" si="40"/>
        <v>0.28942807625649913</v>
      </c>
      <c r="H109" s="20">
        <f t="shared" si="45"/>
        <v>-1124</v>
      </c>
      <c r="I109" s="20">
        <f t="shared" si="41"/>
        <v>835</v>
      </c>
      <c r="J109" s="21">
        <f t="shared" si="48"/>
        <v>9.9447446085386892E-4</v>
      </c>
      <c r="K109" s="72"/>
      <c r="L109" s="20">
        <v>134650</v>
      </c>
      <c r="M109" s="20">
        <v>234820</v>
      </c>
      <c r="N109" s="20">
        <v>272988</v>
      </c>
      <c r="O109" s="20">
        <v>272761</v>
      </c>
      <c r="P109" s="21">
        <f t="shared" si="46"/>
        <v>-8.315383826394962E-4</v>
      </c>
      <c r="Q109" s="21">
        <f t="shared" si="42"/>
        <v>0.16254152116514775</v>
      </c>
      <c r="R109" s="20">
        <f t="shared" si="47"/>
        <v>-227</v>
      </c>
      <c r="S109" s="20">
        <f t="shared" si="43"/>
        <v>38168</v>
      </c>
      <c r="T109" s="21">
        <f t="shared" si="49"/>
        <v>1.9144828170954069E-2</v>
      </c>
    </row>
    <row r="110" spans="1:20" x14ac:dyDescent="0.25">
      <c r="A110" s="40" t="s">
        <v>37</v>
      </c>
      <c r="B110" s="20">
        <v>3340</v>
      </c>
      <c r="C110" s="20">
        <v>5483</v>
      </c>
      <c r="D110" s="20">
        <v>3337</v>
      </c>
      <c r="E110" s="20">
        <v>2951</v>
      </c>
      <c r="F110" s="21">
        <f t="shared" si="44"/>
        <v>-0.11567275996403958</v>
      </c>
      <c r="G110" s="21">
        <f t="shared" si="40"/>
        <v>-0.39139157395586355</v>
      </c>
      <c r="H110" s="20">
        <f t="shared" si="45"/>
        <v>-386</v>
      </c>
      <c r="I110" s="20">
        <f t="shared" si="41"/>
        <v>-2146</v>
      </c>
      <c r="J110" s="21">
        <f t="shared" si="48"/>
        <v>1.1304676941370443E-3</v>
      </c>
      <c r="K110" s="72"/>
      <c r="L110" s="20">
        <v>202244</v>
      </c>
      <c r="M110" s="20">
        <v>297195</v>
      </c>
      <c r="N110" s="20">
        <v>320825</v>
      </c>
      <c r="O110" s="20">
        <v>272435</v>
      </c>
      <c r="P110" s="21">
        <f t="shared" si="46"/>
        <v>-0.15082989168549832</v>
      </c>
      <c r="Q110" s="21">
        <f t="shared" si="42"/>
        <v>7.9510085970490696E-2</v>
      </c>
      <c r="R110" s="20">
        <f t="shared" si="47"/>
        <v>-48390</v>
      </c>
      <c r="S110" s="20">
        <f t="shared" si="43"/>
        <v>23630</v>
      </c>
      <c r="T110" s="21">
        <f t="shared" si="49"/>
        <v>1.9121946549374259E-2</v>
      </c>
    </row>
    <row r="111" spans="1:20" x14ac:dyDescent="0.25">
      <c r="A111" s="40" t="s">
        <v>38</v>
      </c>
      <c r="B111" s="20">
        <v>15365</v>
      </c>
      <c r="C111" s="20">
        <v>14540</v>
      </c>
      <c r="D111" s="20">
        <v>20806</v>
      </c>
      <c r="E111" s="20">
        <v>14127</v>
      </c>
      <c r="F111" s="21">
        <f t="shared" si="44"/>
        <v>-0.32101316927809287</v>
      </c>
      <c r="G111" s="21">
        <f t="shared" si="40"/>
        <v>0.43094910591471791</v>
      </c>
      <c r="H111" s="20">
        <f t="shared" si="45"/>
        <v>-6679</v>
      </c>
      <c r="I111" s="20">
        <f t="shared" si="41"/>
        <v>6266</v>
      </c>
      <c r="J111" s="21">
        <f t="shared" si="48"/>
        <v>5.4117645256096325E-3</v>
      </c>
      <c r="K111" s="72"/>
      <c r="L111" s="20">
        <v>76745</v>
      </c>
      <c r="M111" s="20">
        <v>76252</v>
      </c>
      <c r="N111" s="20">
        <v>85537</v>
      </c>
      <c r="O111" s="20">
        <v>66581</v>
      </c>
      <c r="P111" s="21">
        <f t="shared" si="46"/>
        <v>-0.2216117001999135</v>
      </c>
      <c r="Q111" s="21">
        <f t="shared" si="42"/>
        <v>0.12176729790694019</v>
      </c>
      <c r="R111" s="20">
        <f t="shared" si="47"/>
        <v>-18956</v>
      </c>
      <c r="S111" s="20">
        <f t="shared" si="43"/>
        <v>9285</v>
      </c>
      <c r="T111" s="21">
        <f t="shared" si="49"/>
        <v>4.6732553570719157E-3</v>
      </c>
    </row>
    <row r="112" spans="1:20" x14ac:dyDescent="0.25">
      <c r="A112" s="40" t="s">
        <v>39</v>
      </c>
      <c r="B112" s="20">
        <v>8224</v>
      </c>
      <c r="C112" s="20">
        <v>11010</v>
      </c>
      <c r="D112" s="20">
        <v>12817</v>
      </c>
      <c r="E112" s="20">
        <v>11422</v>
      </c>
      <c r="F112" s="21">
        <f t="shared" si="44"/>
        <v>-0.10883982211125853</v>
      </c>
      <c r="G112" s="21">
        <f t="shared" si="40"/>
        <v>0.16412352406902819</v>
      </c>
      <c r="H112" s="20">
        <f t="shared" si="45"/>
        <v>-1395</v>
      </c>
      <c r="I112" s="20">
        <f t="shared" si="41"/>
        <v>1807</v>
      </c>
      <c r="J112" s="21">
        <f t="shared" si="48"/>
        <v>4.3755343959448736E-3</v>
      </c>
      <c r="K112" s="72"/>
      <c r="L112" s="20">
        <v>40658</v>
      </c>
      <c r="M112" s="20">
        <v>47775</v>
      </c>
      <c r="N112" s="20">
        <v>66679</v>
      </c>
      <c r="O112" s="20">
        <v>60857</v>
      </c>
      <c r="P112" s="21">
        <f t="shared" si="46"/>
        <v>-8.7313846938316453E-2</v>
      </c>
      <c r="Q112" s="21">
        <f t="shared" si="42"/>
        <v>0.39568812140240706</v>
      </c>
      <c r="R112" s="20">
        <f t="shared" si="47"/>
        <v>-5822</v>
      </c>
      <c r="S112" s="20">
        <f t="shared" si="43"/>
        <v>18904</v>
      </c>
      <c r="T112" s="21">
        <f t="shared" si="49"/>
        <v>4.2714933879834426E-3</v>
      </c>
    </row>
    <row r="113" spans="1:20" x14ac:dyDescent="0.25">
      <c r="A113" s="40" t="s">
        <v>40</v>
      </c>
      <c r="B113" s="20">
        <v>8644</v>
      </c>
      <c r="C113" s="20">
        <v>10077</v>
      </c>
      <c r="D113" s="20">
        <v>10118</v>
      </c>
      <c r="E113" s="20">
        <v>9970</v>
      </c>
      <c r="F113" s="21">
        <f t="shared" si="44"/>
        <v>-1.4627396718719154E-2</v>
      </c>
      <c r="G113" s="21">
        <f t="shared" si="40"/>
        <v>4.068671231517218E-3</v>
      </c>
      <c r="H113" s="20">
        <f t="shared" si="45"/>
        <v>-148</v>
      </c>
      <c r="I113" s="20">
        <f t="shared" si="41"/>
        <v>41</v>
      </c>
      <c r="J113" s="21">
        <f t="shared" si="48"/>
        <v>3.8193029178401668E-3</v>
      </c>
      <c r="K113" s="72"/>
      <c r="L113" s="20">
        <v>24428</v>
      </c>
      <c r="M113" s="20">
        <v>33699</v>
      </c>
      <c r="N113" s="20">
        <v>33845</v>
      </c>
      <c r="O113" s="20">
        <v>32496</v>
      </c>
      <c r="P113" s="21">
        <f t="shared" si="46"/>
        <v>-3.9858176983306293E-2</v>
      </c>
      <c r="Q113" s="21">
        <f t="shared" si="42"/>
        <v>4.3324727736728796E-3</v>
      </c>
      <c r="R113" s="20">
        <f t="shared" si="47"/>
        <v>-1349</v>
      </c>
      <c r="S113" s="20">
        <f t="shared" si="43"/>
        <v>146</v>
      </c>
      <c r="T113" s="21">
        <f t="shared" si="49"/>
        <v>2.2808624995630735E-3</v>
      </c>
    </row>
    <row r="114" spans="1:20" x14ac:dyDescent="0.25">
      <c r="A114" s="40" t="s">
        <v>41</v>
      </c>
      <c r="B114" s="20">
        <v>8429</v>
      </c>
      <c r="C114" s="20">
        <v>7267</v>
      </c>
      <c r="D114" s="20">
        <v>6283</v>
      </c>
      <c r="E114" s="20">
        <v>5377</v>
      </c>
      <c r="F114" s="21">
        <f t="shared" si="44"/>
        <v>-0.14419863122712084</v>
      </c>
      <c r="G114" s="21">
        <f t="shared" si="40"/>
        <v>-0.13540663272326958</v>
      </c>
      <c r="H114" s="20">
        <f t="shared" si="45"/>
        <v>-906</v>
      </c>
      <c r="I114" s="20">
        <f t="shared" si="41"/>
        <v>-984</v>
      </c>
      <c r="J114" s="21">
        <f t="shared" si="48"/>
        <v>2.0598186348271394E-3</v>
      </c>
      <c r="K114" s="72"/>
      <c r="L114" s="20">
        <v>85828</v>
      </c>
      <c r="M114" s="20">
        <v>86720</v>
      </c>
      <c r="N114" s="20">
        <v>89755</v>
      </c>
      <c r="O114" s="20">
        <v>62814</v>
      </c>
      <c r="P114" s="21">
        <f t="shared" si="46"/>
        <v>-0.30016155088852992</v>
      </c>
      <c r="Q114" s="21">
        <f t="shared" si="42"/>
        <v>3.4997693726937174E-2</v>
      </c>
      <c r="R114" s="20">
        <f t="shared" si="47"/>
        <v>-26941</v>
      </c>
      <c r="S114" s="20">
        <f t="shared" si="43"/>
        <v>3035</v>
      </c>
      <c r="T114" s="21">
        <f t="shared" si="49"/>
        <v>4.4088533064855643E-3</v>
      </c>
    </row>
    <row r="115" spans="1:20" x14ac:dyDescent="0.25">
      <c r="A115" s="40" t="s">
        <v>42</v>
      </c>
      <c r="B115" s="20">
        <v>14681</v>
      </c>
      <c r="C115" s="20">
        <v>18304</v>
      </c>
      <c r="D115" s="20">
        <v>24095</v>
      </c>
      <c r="E115" s="20">
        <v>16847</v>
      </c>
      <c r="F115" s="21">
        <f t="shared" si="44"/>
        <v>-0.30080929653455069</v>
      </c>
      <c r="G115" s="21">
        <f t="shared" si="40"/>
        <v>0.31637893356643354</v>
      </c>
      <c r="H115" s="20">
        <f t="shared" si="45"/>
        <v>-7248</v>
      </c>
      <c r="I115" s="20">
        <f t="shared" si="41"/>
        <v>5791</v>
      </c>
      <c r="J115" s="21">
        <f t="shared" si="48"/>
        <v>6.4537408482300196E-3</v>
      </c>
      <c r="K115" s="72"/>
      <c r="L115" s="20">
        <v>57377</v>
      </c>
      <c r="M115" s="20">
        <v>73388</v>
      </c>
      <c r="N115" s="20">
        <v>88311</v>
      </c>
      <c r="O115" s="20">
        <v>79624</v>
      </c>
      <c r="P115" s="21">
        <f t="shared" si="46"/>
        <v>-9.8368266693843354E-2</v>
      </c>
      <c r="Q115" s="21">
        <f t="shared" si="42"/>
        <v>0.20334387093257744</v>
      </c>
      <c r="R115" s="20">
        <f t="shared" si="47"/>
        <v>-8687</v>
      </c>
      <c r="S115" s="20">
        <f t="shared" si="43"/>
        <v>14923</v>
      </c>
      <c r="T115" s="21">
        <f t="shared" si="49"/>
        <v>5.5887307873341381E-3</v>
      </c>
    </row>
    <row r="116" spans="1:20" x14ac:dyDescent="0.25">
      <c r="A116" s="40" t="s">
        <v>43</v>
      </c>
      <c r="B116" s="20">
        <v>50794</v>
      </c>
      <c r="C116" s="20">
        <v>52494</v>
      </c>
      <c r="D116" s="20">
        <v>72295</v>
      </c>
      <c r="E116" s="20">
        <v>63824</v>
      </c>
      <c r="F116" s="21">
        <f t="shared" si="44"/>
        <v>-0.11717269520713747</v>
      </c>
      <c r="G116" s="21">
        <f t="shared" si="40"/>
        <v>0.37720501390635119</v>
      </c>
      <c r="H116" s="20">
        <f t="shared" si="45"/>
        <v>-8471</v>
      </c>
      <c r="I116" s="20">
        <f t="shared" si="41"/>
        <v>19801</v>
      </c>
      <c r="J116" s="21">
        <f t="shared" si="48"/>
        <v>2.4449667946663072E-2</v>
      </c>
      <c r="K116" s="72"/>
      <c r="L116" s="20">
        <v>238475</v>
      </c>
      <c r="M116" s="20">
        <v>288298</v>
      </c>
      <c r="N116" s="20">
        <v>387617</v>
      </c>
      <c r="O116" s="20">
        <v>391730</v>
      </c>
      <c r="P116" s="21">
        <f t="shared" si="46"/>
        <v>1.0610989714073371E-2</v>
      </c>
      <c r="Q116" s="21">
        <f t="shared" si="42"/>
        <v>0.34450117586663809</v>
      </c>
      <c r="R116" s="20">
        <f t="shared" si="47"/>
        <v>4113</v>
      </c>
      <c r="S116" s="20">
        <f t="shared" si="43"/>
        <v>99319</v>
      </c>
      <c r="T116" s="21">
        <f t="shared" si="49"/>
        <v>2.7495146078097079E-2</v>
      </c>
    </row>
    <row r="117" spans="1:20" x14ac:dyDescent="0.25">
      <c r="A117" s="40" t="s">
        <v>44</v>
      </c>
      <c r="B117" s="20">
        <v>22292</v>
      </c>
      <c r="C117" s="20">
        <v>26561</v>
      </c>
      <c r="D117" s="20">
        <v>21456</v>
      </c>
      <c r="E117" s="20">
        <v>22194</v>
      </c>
      <c r="F117" s="21">
        <f t="shared" si="44"/>
        <v>3.439597315436238E-2</v>
      </c>
      <c r="G117" s="21">
        <f t="shared" si="40"/>
        <v>-0.19219908888972559</v>
      </c>
      <c r="H117" s="20">
        <f t="shared" si="45"/>
        <v>738</v>
      </c>
      <c r="I117" s="20">
        <f t="shared" si="41"/>
        <v>-5105</v>
      </c>
      <c r="J117" s="21">
        <f t="shared" si="48"/>
        <v>8.5020670971459045E-3</v>
      </c>
      <c r="K117" s="72"/>
      <c r="L117" s="20">
        <v>115401</v>
      </c>
      <c r="M117" s="20">
        <v>145586</v>
      </c>
      <c r="N117" s="20">
        <v>131876</v>
      </c>
      <c r="O117" s="20">
        <v>135061</v>
      </c>
      <c r="P117" s="21">
        <f t="shared" si="46"/>
        <v>2.4151475628620744E-2</v>
      </c>
      <c r="Q117" s="21">
        <f t="shared" si="42"/>
        <v>-9.4171142829667653E-2</v>
      </c>
      <c r="R117" s="20">
        <f t="shared" si="47"/>
        <v>3185</v>
      </c>
      <c r="S117" s="20">
        <f t="shared" si="43"/>
        <v>-13710</v>
      </c>
      <c r="T117" s="21">
        <f t="shared" si="49"/>
        <v>9.4797996692973976E-3</v>
      </c>
    </row>
    <row r="118" spans="1:20" x14ac:dyDescent="0.25">
      <c r="A118" s="41" t="s">
        <v>45</v>
      </c>
      <c r="B118" s="20">
        <v>3002</v>
      </c>
      <c r="C118" s="20">
        <v>3997</v>
      </c>
      <c r="D118" s="20">
        <v>2948</v>
      </c>
      <c r="E118" s="20">
        <v>2983</v>
      </c>
      <c r="F118" s="21">
        <f t="shared" si="44"/>
        <v>1.1872455902306678E-2</v>
      </c>
      <c r="G118" s="21">
        <f t="shared" si="40"/>
        <v>-0.26244683512634481</v>
      </c>
      <c r="H118" s="20">
        <f t="shared" si="45"/>
        <v>35</v>
      </c>
      <c r="I118" s="20">
        <f t="shared" si="41"/>
        <v>-1049</v>
      </c>
      <c r="J118" s="21">
        <f t="shared" si="48"/>
        <v>1.1427262391090489E-3</v>
      </c>
      <c r="K118" s="72"/>
      <c r="L118" s="20">
        <v>22171</v>
      </c>
      <c r="M118" s="20">
        <v>27242</v>
      </c>
      <c r="N118" s="20">
        <v>21582</v>
      </c>
      <c r="O118" s="20">
        <v>20627</v>
      </c>
      <c r="P118" s="21">
        <f t="shared" si="46"/>
        <v>-4.4249837827819438E-2</v>
      </c>
      <c r="Q118" s="21">
        <f t="shared" si="42"/>
        <v>-0.20776741795756548</v>
      </c>
      <c r="R118" s="20">
        <f t="shared" si="47"/>
        <v>-955</v>
      </c>
      <c r="S118" s="20">
        <f t="shared" si="43"/>
        <v>-5660</v>
      </c>
      <c r="T118" s="21">
        <f t="shared" si="49"/>
        <v>1.4477889825974739E-3</v>
      </c>
    </row>
    <row r="119" spans="1:20" x14ac:dyDescent="0.25">
      <c r="A119" s="39" t="s">
        <v>46</v>
      </c>
      <c r="B119" s="52">
        <f>B94-SUM(B95:B118)</f>
        <v>98227</v>
      </c>
      <c r="C119" s="52">
        <f>C94-SUM(C95:C118)</f>
        <v>108494</v>
      </c>
      <c r="D119" s="52">
        <f>D94-SUM(D95:D118)</f>
        <v>102822</v>
      </c>
      <c r="E119" s="52">
        <f>E94-SUM(E95:E118)</f>
        <v>112879</v>
      </c>
      <c r="F119" s="53">
        <f t="shared" si="44"/>
        <v>9.780980723969579E-2</v>
      </c>
      <c r="G119" s="53">
        <f t="shared" si="40"/>
        <v>-5.2279388721956921E-2</v>
      </c>
      <c r="H119" s="52">
        <f t="shared" si="45"/>
        <v>10057</v>
      </c>
      <c r="I119" s="52">
        <f t="shared" si="41"/>
        <v>-5672</v>
      </c>
      <c r="J119" s="53">
        <f t="shared" si="48"/>
        <v>4.3241634309215668E-2</v>
      </c>
      <c r="K119" s="72"/>
      <c r="L119" s="52">
        <f>L94-SUM(L95:L118)</f>
        <v>607128</v>
      </c>
      <c r="M119" s="52">
        <f>M94-SUM(M95:M118)</f>
        <v>693184</v>
      </c>
      <c r="N119" s="52">
        <f>N94-SUM(N95:N118)</f>
        <v>606498</v>
      </c>
      <c r="O119" s="52">
        <f>O94-SUM(O95:O118)</f>
        <v>627918</v>
      </c>
      <c r="P119" s="53">
        <f t="shared" si="46"/>
        <v>3.5317511352057185E-2</v>
      </c>
      <c r="Q119" s="53">
        <f t="shared" si="42"/>
        <v>-0.12505481949958452</v>
      </c>
      <c r="R119" s="52">
        <f t="shared" si="47"/>
        <v>21420</v>
      </c>
      <c r="S119" s="52">
        <f t="shared" si="43"/>
        <v>-86686</v>
      </c>
      <c r="T119" s="53">
        <f t="shared" si="49"/>
        <v>4.407295110169393E-2</v>
      </c>
    </row>
    <row r="120" spans="1:20" ht="21" x14ac:dyDescent="0.35">
      <c r="A120" s="453" t="s">
        <v>61</v>
      </c>
      <c r="B120" s="453"/>
      <c r="C120" s="453"/>
      <c r="D120" s="453"/>
      <c r="E120" s="453"/>
      <c r="F120" s="453"/>
      <c r="G120" s="453"/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</row>
    <row r="121" spans="1:20" x14ac:dyDescent="0.25">
      <c r="A121" s="54"/>
      <c r="B121" s="343" t="s">
        <v>119</v>
      </c>
      <c r="C121" s="344"/>
      <c r="D121" s="344"/>
      <c r="E121" s="344"/>
      <c r="F121" s="344"/>
      <c r="G121" s="344"/>
      <c r="H121" s="344"/>
      <c r="I121" s="344"/>
      <c r="J121" s="345"/>
      <c r="K121" s="55"/>
      <c r="L121" s="343" t="str">
        <f>L$5</f>
        <v>acumulado mayo</v>
      </c>
      <c r="M121" s="344"/>
      <c r="N121" s="344"/>
      <c r="O121" s="344"/>
      <c r="P121" s="344"/>
      <c r="Q121" s="344"/>
      <c r="R121" s="344"/>
      <c r="S121" s="344"/>
      <c r="T121" s="345"/>
    </row>
    <row r="122" spans="1:20" x14ac:dyDescent="0.25">
      <c r="A122" s="4"/>
      <c r="B122" s="5">
        <f>B$6</f>
        <v>2022</v>
      </c>
      <c r="C122" s="5">
        <f>C$6</f>
        <v>2023</v>
      </c>
      <c r="D122" s="5">
        <f>D$6</f>
        <v>2024</v>
      </c>
      <c r="E122" s="5">
        <f>E$6</f>
        <v>2025</v>
      </c>
      <c r="F122" s="5" t="str">
        <f>CONCATENATE("var ",RIGHT(E122,2),"/",RIGHT(D122,2))</f>
        <v>var 25/24</v>
      </c>
      <c r="G122" s="5" t="str">
        <f>CONCATENATE("var ",RIGHT(D122,2),"/",RIGHT(C122,2))</f>
        <v>var 24/23</v>
      </c>
      <c r="H122" s="5" t="str">
        <f>CONCATENATE("dif ",RIGHT(E122,2),"-",RIGHT(D122,2))</f>
        <v>dif 25-24</v>
      </c>
      <c r="I122" s="5" t="str">
        <f>CONCATENATE("dif ",RIGHT(D122,2),"-",RIGHT(C122,2))</f>
        <v>dif 24-23</v>
      </c>
      <c r="J122" s="5" t="str">
        <f>CONCATENATE("cuota ",RIGHT(E122,2))</f>
        <v>cuota 25</v>
      </c>
      <c r="K122" s="56"/>
      <c r="L122" s="5">
        <f>L$6</f>
        <v>2022</v>
      </c>
      <c r="M122" s="5">
        <f>M$6</f>
        <v>2023</v>
      </c>
      <c r="N122" s="5">
        <f>N$6</f>
        <v>2024</v>
      </c>
      <c r="O122" s="5">
        <f>O$6</f>
        <v>2025</v>
      </c>
      <c r="P122" s="5" t="str">
        <f>CONCATENATE("var ",RIGHT(O122,2),"/",RIGHT(M122,2))</f>
        <v>var 25/23</v>
      </c>
      <c r="Q122" s="5" t="str">
        <f>CONCATENATE("var ",RIGHT(N122,2),"/",RIGHT(M122,2))</f>
        <v>var 24/23</v>
      </c>
      <c r="R122" s="5" t="str">
        <f>CONCATENATE("dif ",RIGHT(O122,2),"-",RIGHT(N122,2))</f>
        <v>dif 25-24</v>
      </c>
      <c r="S122" s="5" t="str">
        <f>CONCATENATE("dif ",RIGHT(N122,2),"-",RIGHT(M122,2))</f>
        <v>dif 24-23</v>
      </c>
      <c r="T122" s="5" t="str">
        <f>CONCATENATE("cuota ",RIGHT(O122,2))</f>
        <v>cuota 25</v>
      </c>
    </row>
    <row r="123" spans="1:20" x14ac:dyDescent="0.25">
      <c r="A123" s="57" t="s">
        <v>48</v>
      </c>
      <c r="B123" s="58">
        <v>2369938</v>
      </c>
      <c r="C123" s="58">
        <v>2470513</v>
      </c>
      <c r="D123" s="58">
        <v>2761397</v>
      </c>
      <c r="E123" s="58">
        <v>2610424</v>
      </c>
      <c r="F123" s="59">
        <f>E123/D123-1</f>
        <v>-5.4672689222158177E-2</v>
      </c>
      <c r="G123" s="59">
        <f t="shared" ref="G123:G133" si="50">D123/C123-1</f>
        <v>0.11774234743958045</v>
      </c>
      <c r="H123" s="58">
        <f>E123-D123</f>
        <v>-150973</v>
      </c>
      <c r="I123" s="58">
        <f t="shared" ref="I123:I133" si="51">D123-C123</f>
        <v>290884</v>
      </c>
      <c r="J123" s="59">
        <f t="shared" ref="J123:J133" si="52">E123/$E$123</f>
        <v>1</v>
      </c>
      <c r="K123" s="60"/>
      <c r="L123" s="58">
        <v>11903772</v>
      </c>
      <c r="M123" s="58">
        <v>13789247</v>
      </c>
      <c r="N123" s="58">
        <v>14767499</v>
      </c>
      <c r="O123" s="58">
        <v>14247242</v>
      </c>
      <c r="P123" s="59">
        <f>O123/N123-1</f>
        <v>-3.5229865260190674E-2</v>
      </c>
      <c r="Q123" s="59">
        <f t="shared" ref="Q123:Q133" si="53">N123/M123-1</f>
        <v>7.0943105160129472E-2</v>
      </c>
      <c r="R123" s="58">
        <f>O123-N123</f>
        <v>-520257</v>
      </c>
      <c r="S123" s="58">
        <f t="shared" ref="S123:S133" si="54">N123-M123</f>
        <v>978252</v>
      </c>
      <c r="T123" s="59">
        <f>O123/$O$123</f>
        <v>1</v>
      </c>
    </row>
    <row r="124" spans="1:20" x14ac:dyDescent="0.25">
      <c r="A124" s="76" t="s">
        <v>49</v>
      </c>
      <c r="B124" s="77">
        <v>995707</v>
      </c>
      <c r="C124" s="77">
        <v>1038688</v>
      </c>
      <c r="D124" s="77">
        <v>1088673</v>
      </c>
      <c r="E124" s="77">
        <v>990589</v>
      </c>
      <c r="F124" s="78">
        <f t="shared" ref="F124:F133" si="55">E124/D124-1</f>
        <v>-9.0095005571002473E-2</v>
      </c>
      <c r="G124" s="78">
        <f t="shared" si="50"/>
        <v>4.8123209279398615E-2</v>
      </c>
      <c r="H124" s="77">
        <f t="shared" ref="H124:H133" si="56">E124-D124</f>
        <v>-98084</v>
      </c>
      <c r="I124" s="77">
        <f t="shared" si="51"/>
        <v>49985</v>
      </c>
      <c r="J124" s="78">
        <f t="shared" si="52"/>
        <v>0.37947436891478165</v>
      </c>
      <c r="K124" s="72"/>
      <c r="L124" s="77">
        <v>4868672</v>
      </c>
      <c r="M124" s="77">
        <v>5427808</v>
      </c>
      <c r="N124" s="77">
        <v>5660857</v>
      </c>
      <c r="O124" s="77">
        <v>5369729</v>
      </c>
      <c r="P124" s="78">
        <f t="shared" ref="P124:P133" si="57">O124/N124-1</f>
        <v>-5.1428255474392004E-2</v>
      </c>
      <c r="Q124" s="78">
        <f t="shared" si="53"/>
        <v>4.2936117121312956E-2</v>
      </c>
      <c r="R124" s="77">
        <f t="shared" ref="R124:R133" si="58">O124-N124</f>
        <v>-291128</v>
      </c>
      <c r="S124" s="77">
        <f t="shared" si="54"/>
        <v>233049</v>
      </c>
      <c r="T124" s="78">
        <f t="shared" ref="T124:T133" si="59">O124/$O$123</f>
        <v>0.37689603363233387</v>
      </c>
    </row>
    <row r="125" spans="1:20" x14ac:dyDescent="0.25">
      <c r="A125" s="79" t="s">
        <v>50</v>
      </c>
      <c r="B125" s="20">
        <v>653261</v>
      </c>
      <c r="C125" s="20">
        <v>671021</v>
      </c>
      <c r="D125" s="20">
        <v>746827</v>
      </c>
      <c r="E125" s="20">
        <v>741128</v>
      </c>
      <c r="F125" s="21">
        <f t="shared" si="55"/>
        <v>-7.6309506753237111E-3</v>
      </c>
      <c r="G125" s="21">
        <f t="shared" si="50"/>
        <v>0.11297112907047624</v>
      </c>
      <c r="H125" s="20">
        <f t="shared" si="56"/>
        <v>-5699</v>
      </c>
      <c r="I125" s="20">
        <f t="shared" si="51"/>
        <v>75806</v>
      </c>
      <c r="J125" s="21">
        <f t="shared" si="52"/>
        <v>0.28391096618786832</v>
      </c>
      <c r="K125" s="72"/>
      <c r="L125" s="20">
        <v>3311807</v>
      </c>
      <c r="M125" s="20">
        <v>3819949</v>
      </c>
      <c r="N125" s="20">
        <v>4065011</v>
      </c>
      <c r="O125" s="20">
        <v>4012752</v>
      </c>
      <c r="P125" s="21">
        <f t="shared" si="57"/>
        <v>-1.2855807770261851E-2</v>
      </c>
      <c r="Q125" s="21">
        <f t="shared" si="53"/>
        <v>6.4153212516711688E-2</v>
      </c>
      <c r="R125" s="20">
        <f t="shared" si="58"/>
        <v>-52259</v>
      </c>
      <c r="S125" s="20">
        <f t="shared" si="54"/>
        <v>245062</v>
      </c>
      <c r="T125" s="21">
        <f t="shared" si="59"/>
        <v>0.28165114342832109</v>
      </c>
    </row>
    <row r="126" spans="1:20" x14ac:dyDescent="0.25">
      <c r="A126" s="79" t="s">
        <v>51</v>
      </c>
      <c r="B126" s="20">
        <v>11098</v>
      </c>
      <c r="C126" s="20">
        <v>10740</v>
      </c>
      <c r="D126" s="20">
        <v>7817</v>
      </c>
      <c r="E126" s="20">
        <v>10049</v>
      </c>
      <c r="F126" s="21">
        <f t="shared" si="55"/>
        <v>0.28553153383651009</v>
      </c>
      <c r="G126" s="21">
        <f t="shared" si="50"/>
        <v>-0.27216014897579144</v>
      </c>
      <c r="H126" s="20">
        <f t="shared" si="56"/>
        <v>2232</v>
      </c>
      <c r="I126" s="20">
        <f t="shared" si="51"/>
        <v>-2923</v>
      </c>
      <c r="J126" s="21">
        <f t="shared" si="52"/>
        <v>3.8495662007398033E-3</v>
      </c>
      <c r="K126" s="72"/>
      <c r="L126" s="20">
        <v>67370</v>
      </c>
      <c r="M126" s="20">
        <v>76289</v>
      </c>
      <c r="N126" s="20">
        <v>83156</v>
      </c>
      <c r="O126" s="20">
        <v>80713</v>
      </c>
      <c r="P126" s="21">
        <f t="shared" si="57"/>
        <v>-2.9378517485208477E-2</v>
      </c>
      <c r="Q126" s="21">
        <f t="shared" si="53"/>
        <v>9.0012976969156666E-2</v>
      </c>
      <c r="R126" s="20">
        <f>O126-N126</f>
        <v>-2443</v>
      </c>
      <c r="S126" s="20">
        <f t="shared" si="54"/>
        <v>6867</v>
      </c>
      <c r="T126" s="21">
        <f t="shared" si="59"/>
        <v>5.6651666336544294E-3</v>
      </c>
    </row>
    <row r="127" spans="1:20" x14ac:dyDescent="0.25">
      <c r="A127" s="79" t="s">
        <v>52</v>
      </c>
      <c r="B127" s="20">
        <v>310799</v>
      </c>
      <c r="C127" s="20">
        <v>340598</v>
      </c>
      <c r="D127" s="20">
        <v>405702</v>
      </c>
      <c r="E127" s="20">
        <v>405133</v>
      </c>
      <c r="F127" s="21">
        <f t="shared" si="55"/>
        <v>-1.4025072590225784E-3</v>
      </c>
      <c r="G127" s="21">
        <f t="shared" si="50"/>
        <v>0.19114616057639799</v>
      </c>
      <c r="H127" s="20">
        <f t="shared" si="56"/>
        <v>-569</v>
      </c>
      <c r="I127" s="20">
        <f t="shared" si="51"/>
        <v>65104</v>
      </c>
      <c r="J127" s="21">
        <f t="shared" si="52"/>
        <v>0.15519815937947246</v>
      </c>
      <c r="K127" s="72"/>
      <c r="L127" s="20">
        <v>1588442</v>
      </c>
      <c r="M127" s="20">
        <v>2027258</v>
      </c>
      <c r="N127" s="20">
        <v>2275437</v>
      </c>
      <c r="O127" s="20">
        <v>2299129</v>
      </c>
      <c r="P127" s="21">
        <f t="shared" si="57"/>
        <v>1.0412065902066336E-2</v>
      </c>
      <c r="Q127" s="21">
        <f t="shared" si="53"/>
        <v>0.12242102386573395</v>
      </c>
      <c r="R127" s="20">
        <f t="shared" si="58"/>
        <v>23692</v>
      </c>
      <c r="S127" s="20">
        <f t="shared" si="54"/>
        <v>248179</v>
      </c>
      <c r="T127" s="21">
        <f t="shared" si="59"/>
        <v>0.16137361883794774</v>
      </c>
    </row>
    <row r="128" spans="1:20" x14ac:dyDescent="0.25">
      <c r="A128" s="79" t="s">
        <v>53</v>
      </c>
      <c r="B128" s="20">
        <v>104052</v>
      </c>
      <c r="C128" s="20">
        <v>111302</v>
      </c>
      <c r="D128" s="20">
        <v>117998</v>
      </c>
      <c r="E128" s="20">
        <v>115884</v>
      </c>
      <c r="F128" s="21">
        <f t="shared" si="55"/>
        <v>-1.7915557890811673E-2</v>
      </c>
      <c r="G128" s="21">
        <f t="shared" si="50"/>
        <v>6.0160644013584674E-2</v>
      </c>
      <c r="H128" s="20">
        <f t="shared" si="56"/>
        <v>-2114</v>
      </c>
      <c r="I128" s="20">
        <f t="shared" si="51"/>
        <v>6696</v>
      </c>
      <c r="J128" s="21">
        <f t="shared" si="52"/>
        <v>4.4392788297992973E-2</v>
      </c>
      <c r="K128" s="72"/>
      <c r="L128" s="20">
        <v>523413</v>
      </c>
      <c r="M128" s="20">
        <v>549031</v>
      </c>
      <c r="N128" s="20">
        <v>581772</v>
      </c>
      <c r="O128" s="20">
        <v>588360</v>
      </c>
      <c r="P128" s="21">
        <f t="shared" si="57"/>
        <v>1.1324023844392572E-2</v>
      </c>
      <c r="Q128" s="21">
        <f t="shared" si="53"/>
        <v>5.9634155448417214E-2</v>
      </c>
      <c r="R128" s="20">
        <f>O128-N128</f>
        <v>6588</v>
      </c>
      <c r="S128" s="20">
        <f t="shared" si="54"/>
        <v>32741</v>
      </c>
      <c r="T128" s="21">
        <f t="shared" si="59"/>
        <v>4.1296413719932604E-2</v>
      </c>
    </row>
    <row r="129" spans="1:20" x14ac:dyDescent="0.25">
      <c r="A129" s="79" t="s">
        <v>54</v>
      </c>
      <c r="B129" s="20">
        <v>44866</v>
      </c>
      <c r="C129" s="20">
        <v>42611</v>
      </c>
      <c r="D129" s="20">
        <v>38316</v>
      </c>
      <c r="E129" s="20">
        <v>45582</v>
      </c>
      <c r="F129" s="21">
        <f t="shared" si="55"/>
        <v>0.18963357344190412</v>
      </c>
      <c r="G129" s="21">
        <f t="shared" si="50"/>
        <v>-0.10079556921921573</v>
      </c>
      <c r="H129" s="20">
        <f t="shared" si="56"/>
        <v>7266</v>
      </c>
      <c r="I129" s="20">
        <f t="shared" si="51"/>
        <v>-4295</v>
      </c>
      <c r="J129" s="21">
        <f t="shared" si="52"/>
        <v>1.746153115355973E-2</v>
      </c>
      <c r="K129" s="72"/>
      <c r="L129" s="20">
        <v>217474</v>
      </c>
      <c r="M129" s="20">
        <v>255454</v>
      </c>
      <c r="N129" s="20">
        <v>261700</v>
      </c>
      <c r="O129" s="20">
        <v>259172</v>
      </c>
      <c r="P129" s="21">
        <f t="shared" si="57"/>
        <v>-9.6599159342758423E-3</v>
      </c>
      <c r="Q129" s="21">
        <f t="shared" si="53"/>
        <v>2.445058601548622E-2</v>
      </c>
      <c r="R129" s="20">
        <f t="shared" si="58"/>
        <v>-2528</v>
      </c>
      <c r="S129" s="20">
        <f t="shared" si="54"/>
        <v>6246</v>
      </c>
      <c r="T129" s="21">
        <f t="shared" si="59"/>
        <v>1.8191029533996827E-2</v>
      </c>
    </row>
    <row r="130" spans="1:20" x14ac:dyDescent="0.25">
      <c r="A130" s="79" t="s">
        <v>55</v>
      </c>
      <c r="B130" s="20">
        <v>10085</v>
      </c>
      <c r="C130" s="20">
        <v>12793</v>
      </c>
      <c r="D130" s="20">
        <v>12513</v>
      </c>
      <c r="E130" s="20">
        <v>13411</v>
      </c>
      <c r="F130" s="21">
        <f t="shared" si="55"/>
        <v>7.1765364021417755E-2</v>
      </c>
      <c r="G130" s="21">
        <f t="shared" si="50"/>
        <v>-2.1886969436410553E-2</v>
      </c>
      <c r="H130" s="20">
        <f t="shared" si="56"/>
        <v>898</v>
      </c>
      <c r="I130" s="20">
        <f t="shared" si="51"/>
        <v>-280</v>
      </c>
      <c r="J130" s="21">
        <f t="shared" si="52"/>
        <v>5.1374795818610311E-3</v>
      </c>
      <c r="K130" s="72"/>
      <c r="L130" s="20">
        <v>57771</v>
      </c>
      <c r="M130" s="20">
        <v>69703</v>
      </c>
      <c r="N130" s="20">
        <v>70963</v>
      </c>
      <c r="O130" s="20">
        <v>66850</v>
      </c>
      <c r="P130" s="21">
        <f t="shared" si="57"/>
        <v>-5.7959781858151427E-2</v>
      </c>
      <c r="Q130" s="21">
        <f t="shared" si="53"/>
        <v>1.807669684231672E-2</v>
      </c>
      <c r="R130" s="20">
        <f t="shared" si="58"/>
        <v>-4113</v>
      </c>
      <c r="S130" s="20">
        <f t="shared" si="54"/>
        <v>1260</v>
      </c>
      <c r="T130" s="21">
        <f t="shared" si="59"/>
        <v>4.6921362043264234E-3</v>
      </c>
    </row>
    <row r="131" spans="1:20" x14ac:dyDescent="0.25">
      <c r="A131" s="79" t="s">
        <v>56</v>
      </c>
      <c r="B131" s="20">
        <v>125910</v>
      </c>
      <c r="C131" s="20">
        <v>140451</v>
      </c>
      <c r="D131" s="20">
        <v>159924</v>
      </c>
      <c r="E131" s="20">
        <v>143215</v>
      </c>
      <c r="F131" s="21">
        <f t="shared" si="55"/>
        <v>-0.10448087841724818</v>
      </c>
      <c r="G131" s="21">
        <f t="shared" si="50"/>
        <v>0.1386462182540531</v>
      </c>
      <c r="H131" s="20">
        <f t="shared" si="56"/>
        <v>-16709</v>
      </c>
      <c r="I131" s="20">
        <f t="shared" si="51"/>
        <v>19473</v>
      </c>
      <c r="J131" s="21">
        <f t="shared" si="52"/>
        <v>5.4862734942675982E-2</v>
      </c>
      <c r="K131" s="72"/>
      <c r="L131" s="20">
        <v>683485</v>
      </c>
      <c r="M131" s="20">
        <v>751714</v>
      </c>
      <c r="N131" s="20">
        <v>831623</v>
      </c>
      <c r="O131" s="20">
        <v>807872</v>
      </c>
      <c r="P131" s="21">
        <f t="shared" si="57"/>
        <v>-2.8559816166700558E-2</v>
      </c>
      <c r="Q131" s="21">
        <f t="shared" si="53"/>
        <v>0.10630239692223364</v>
      </c>
      <c r="R131" s="20">
        <f>O131-N131</f>
        <v>-23751</v>
      </c>
      <c r="S131" s="20">
        <f t="shared" si="54"/>
        <v>79909</v>
      </c>
      <c r="T131" s="21">
        <f t="shared" si="59"/>
        <v>5.6703746591796507E-2</v>
      </c>
    </row>
    <row r="132" spans="1:20" x14ac:dyDescent="0.25">
      <c r="A132" s="80" t="s">
        <v>57</v>
      </c>
      <c r="B132" s="28">
        <v>68461</v>
      </c>
      <c r="C132" s="28">
        <v>41121</v>
      </c>
      <c r="D132" s="28">
        <v>124784</v>
      </c>
      <c r="E132" s="28">
        <v>84984</v>
      </c>
      <c r="F132" s="29">
        <f t="shared" si="55"/>
        <v>-0.31895114758302345</v>
      </c>
      <c r="G132" s="29">
        <f t="shared" si="50"/>
        <v>2.03455655261302</v>
      </c>
      <c r="H132" s="28">
        <f t="shared" si="56"/>
        <v>-39800</v>
      </c>
      <c r="I132" s="28">
        <f t="shared" si="51"/>
        <v>83663</v>
      </c>
      <c r="J132" s="29">
        <f t="shared" si="52"/>
        <v>3.2555630809401076E-2</v>
      </c>
      <c r="K132" s="72"/>
      <c r="L132" s="28">
        <v>340319</v>
      </c>
      <c r="M132" s="28">
        <v>457157</v>
      </c>
      <c r="N132" s="28">
        <v>611590</v>
      </c>
      <c r="O132" s="28">
        <v>448286</v>
      </c>
      <c r="P132" s="29">
        <f t="shared" si="57"/>
        <v>-0.26701548422963095</v>
      </c>
      <c r="Q132" s="29">
        <f t="shared" si="53"/>
        <v>0.33781173644940354</v>
      </c>
      <c r="R132" s="28">
        <f t="shared" si="58"/>
        <v>-163304</v>
      </c>
      <c r="S132" s="28">
        <f t="shared" si="54"/>
        <v>154433</v>
      </c>
      <c r="T132" s="29">
        <f t="shared" si="59"/>
        <v>3.1464756477078158E-2</v>
      </c>
    </row>
    <row r="133" spans="1:20" x14ac:dyDescent="0.25">
      <c r="A133" s="81" t="s">
        <v>58</v>
      </c>
      <c r="B133" s="82">
        <f>B123-SUM(B124:B132)</f>
        <v>45699</v>
      </c>
      <c r="C133" s="82">
        <f>C123-SUM(C124:C132)</f>
        <v>61188</v>
      </c>
      <c r="D133" s="82">
        <f>D123-SUM(D124:D132)</f>
        <v>58843</v>
      </c>
      <c r="E133" s="82">
        <f>E123-SUM(E124:E132)</f>
        <v>60449</v>
      </c>
      <c r="F133" s="83">
        <f t="shared" si="55"/>
        <v>2.7292966028244603E-2</v>
      </c>
      <c r="G133" s="83">
        <f t="shared" si="50"/>
        <v>-3.8324508073478425E-2</v>
      </c>
      <c r="H133" s="82">
        <f t="shared" si="56"/>
        <v>1606</v>
      </c>
      <c r="I133" s="82">
        <f t="shared" si="51"/>
        <v>-2345</v>
      </c>
      <c r="J133" s="83">
        <f t="shared" si="52"/>
        <v>2.3156774531646968E-2</v>
      </c>
      <c r="K133" s="72"/>
      <c r="L133" s="82">
        <f>L123-SUM(L124:L132)</f>
        <v>245019</v>
      </c>
      <c r="M133" s="82">
        <f>M123-SUM(M124:M132)</f>
        <v>354884</v>
      </c>
      <c r="N133" s="82">
        <f>N123-SUM(N124:N132)</f>
        <v>325390</v>
      </c>
      <c r="O133" s="82">
        <f>O123-SUM(O124:O132)</f>
        <v>314379</v>
      </c>
      <c r="P133" s="83">
        <f t="shared" si="57"/>
        <v>-3.3839392728725493E-2</v>
      </c>
      <c r="Q133" s="83">
        <f t="shared" si="53"/>
        <v>-8.3108846834458627E-2</v>
      </c>
      <c r="R133" s="82">
        <f t="shared" si="58"/>
        <v>-11011</v>
      </c>
      <c r="S133" s="82">
        <f t="shared" si="54"/>
        <v>-29494</v>
      </c>
      <c r="T133" s="83">
        <f t="shared" si="59"/>
        <v>2.2065954940612365E-2</v>
      </c>
    </row>
    <row r="134" spans="1:20" ht="21" x14ac:dyDescent="0.35">
      <c r="A134" s="442" t="s">
        <v>62</v>
      </c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442"/>
      <c r="N134" s="442"/>
      <c r="O134" s="442"/>
      <c r="P134" s="442"/>
      <c r="Q134" s="442"/>
      <c r="R134" s="442"/>
      <c r="S134" s="442"/>
      <c r="T134" s="442"/>
    </row>
    <row r="135" spans="1:20" x14ac:dyDescent="0.25">
      <c r="A135" s="54"/>
      <c r="B135" s="343" t="s">
        <v>119</v>
      </c>
      <c r="C135" s="344"/>
      <c r="D135" s="344"/>
      <c r="E135" s="344"/>
      <c r="F135" s="344"/>
      <c r="G135" s="344"/>
      <c r="H135" s="344"/>
      <c r="I135" s="344"/>
      <c r="J135" s="345"/>
      <c r="K135" s="84"/>
      <c r="L135" s="343" t="str">
        <f>L$5</f>
        <v>acumulado mayo</v>
      </c>
      <c r="M135" s="344"/>
      <c r="N135" s="344"/>
      <c r="O135" s="344"/>
      <c r="P135" s="344"/>
      <c r="Q135" s="344"/>
      <c r="R135" s="344"/>
      <c r="S135" s="344"/>
      <c r="T135" s="345"/>
    </row>
    <row r="136" spans="1:20" x14ac:dyDescent="0.25">
      <c r="A136" s="4"/>
      <c r="B136" s="85">
        <f>B$6</f>
        <v>2022</v>
      </c>
      <c r="C136" s="86">
        <f>C$6</f>
        <v>2023</v>
      </c>
      <c r="D136" s="343">
        <f>D$6</f>
        <v>2024</v>
      </c>
      <c r="E136" s="345"/>
      <c r="F136" s="2">
        <f>E$6</f>
        <v>2025</v>
      </c>
      <c r="G136" s="362" t="str">
        <f>CONCATENATE("dif ",RIGHT(E122,2),"-",RIGHT(D122,2))</f>
        <v>dif 25-24</v>
      </c>
      <c r="H136" s="363"/>
      <c r="I136" s="362" t="str">
        <f>CONCATENATE("dif ",RIGHT(D136,2),"-",RIGHT(C136,2))</f>
        <v>dif 24-23</v>
      </c>
      <c r="J136" s="363"/>
      <c r="K136" s="87"/>
      <c r="L136" s="85">
        <f>L$6</f>
        <v>2022</v>
      </c>
      <c r="M136" s="86">
        <f>M$6</f>
        <v>2023</v>
      </c>
      <c r="N136" s="343">
        <f>N$6</f>
        <v>2024</v>
      </c>
      <c r="O136" s="345"/>
      <c r="P136" s="2">
        <f>O$6</f>
        <v>2025</v>
      </c>
      <c r="Q136" s="362" t="str">
        <f>CONCATENATE("dif ",RIGHT(O122,2),"-",RIGHT(N122,2))</f>
        <v>dif 25-24</v>
      </c>
      <c r="R136" s="363"/>
      <c r="S136" s="362" t="str">
        <f>CONCATENATE("dif ",RIGHT(N136,2),"-",RIGHT(M136,2))</f>
        <v>dif 24-23</v>
      </c>
      <c r="T136" s="363"/>
    </row>
    <row r="137" spans="1:20" x14ac:dyDescent="0.25">
      <c r="A137" s="88" t="s">
        <v>4</v>
      </c>
      <c r="B137" s="89">
        <f t="shared" ref="B137:D148" si="60">B72/B7</f>
        <v>6.2468712109230848</v>
      </c>
      <c r="C137" s="90">
        <f>C72/C7</f>
        <v>6.3140551841174428</v>
      </c>
      <c r="D137" s="438">
        <f>D72/D7</f>
        <v>6.1190189704419193</v>
      </c>
      <c r="E137" s="439"/>
      <c r="F137" s="89">
        <f t="shared" ref="F137:F148" si="61">E72/E7</f>
        <v>5.8610768709178389</v>
      </c>
      <c r="G137" s="438">
        <f>F137-D137</f>
        <v>-0.25794209952408043</v>
      </c>
      <c r="H137" s="439"/>
      <c r="I137" s="438">
        <f>D137-C137</f>
        <v>-0.19503621367552348</v>
      </c>
      <c r="J137" s="439"/>
      <c r="K137" s="91"/>
      <c r="L137" s="89">
        <f t="shared" ref="L137:N148" si="62">L72/L7</f>
        <v>6.5350403232447452</v>
      </c>
      <c r="M137" s="90">
        <f t="shared" si="62"/>
        <v>6.5911189501432776</v>
      </c>
      <c r="N137" s="438">
        <f>N72/N7</f>
        <v>6.5949947257902162</v>
      </c>
      <c r="O137" s="439"/>
      <c r="P137" s="89">
        <f t="shared" ref="P137:P148" si="63">O72/O7</f>
        <v>6.3920880690676558</v>
      </c>
      <c r="Q137" s="438">
        <f>P137-N137</f>
        <v>-0.20290665672256036</v>
      </c>
      <c r="R137" s="439"/>
      <c r="S137" s="438">
        <f>N137-M137</f>
        <v>3.8757756469385285E-3</v>
      </c>
      <c r="T137" s="439"/>
    </row>
    <row r="138" spans="1:20" x14ac:dyDescent="0.25">
      <c r="A138" s="92" t="s">
        <v>5</v>
      </c>
      <c r="B138" s="93">
        <f t="shared" si="60"/>
        <v>6.0946883653336297</v>
      </c>
      <c r="C138" s="94">
        <f t="shared" si="60"/>
        <v>6.1985260381741352</v>
      </c>
      <c r="D138" s="440">
        <f t="shared" si="60"/>
        <v>5.980921659246059</v>
      </c>
      <c r="E138" s="441"/>
      <c r="F138" s="93">
        <f t="shared" si="61"/>
        <v>5.7410051991043876</v>
      </c>
      <c r="G138" s="440">
        <f t="shared" ref="G138:G148" si="64">F138-D138</f>
        <v>-0.23991646014167145</v>
      </c>
      <c r="H138" s="441"/>
      <c r="I138" s="440">
        <f t="shared" ref="I138:I148" si="65">D138-C138</f>
        <v>-0.21760437892807616</v>
      </c>
      <c r="J138" s="441"/>
      <c r="K138" s="91"/>
      <c r="L138" s="93">
        <f t="shared" si="62"/>
        <v>6.2986488015253066</v>
      </c>
      <c r="M138" s="94">
        <f t="shared" si="62"/>
        <v>6.3490519963443468</v>
      </c>
      <c r="N138" s="440">
        <f t="shared" si="62"/>
        <v>6.3314703272434683</v>
      </c>
      <c r="O138" s="441"/>
      <c r="P138" s="93">
        <f t="shared" si="63"/>
        <v>6.1331631623271319</v>
      </c>
      <c r="Q138" s="440">
        <f t="shared" ref="Q138:Q148" si="66">P138-N138</f>
        <v>-0.19830716491633638</v>
      </c>
      <c r="R138" s="441"/>
      <c r="S138" s="440">
        <f t="shared" ref="S138:S148" si="67">N138-M138</f>
        <v>-1.758166910087855E-2</v>
      </c>
      <c r="T138" s="441"/>
    </row>
    <row r="139" spans="1:20" x14ac:dyDescent="0.25">
      <c r="A139" s="95" t="s">
        <v>6</v>
      </c>
      <c r="B139" s="96">
        <f t="shared" si="60"/>
        <v>6.1956452078059412</v>
      </c>
      <c r="C139" s="97">
        <f t="shared" si="60"/>
        <v>6.4573879301541917</v>
      </c>
      <c r="D139" s="447">
        <f t="shared" si="60"/>
        <v>6.0186736622380188</v>
      </c>
      <c r="E139" s="448"/>
      <c r="F139" s="96">
        <f t="shared" si="61"/>
        <v>5.6484212728441001</v>
      </c>
      <c r="G139" s="447">
        <f t="shared" si="64"/>
        <v>-0.37025238939391869</v>
      </c>
      <c r="H139" s="448"/>
      <c r="I139" s="447">
        <f t="shared" si="65"/>
        <v>-0.43871426791617285</v>
      </c>
      <c r="J139" s="448"/>
      <c r="K139" s="98"/>
      <c r="L139" s="96">
        <f t="shared" si="62"/>
        <v>6.3502350844381592</v>
      </c>
      <c r="M139" s="97">
        <f t="shared" si="62"/>
        <v>6.3847846042882432</v>
      </c>
      <c r="N139" s="447">
        <f>N74/N9</f>
        <v>6.3181720828461279</v>
      </c>
      <c r="O139" s="448"/>
      <c r="P139" s="96">
        <f t="shared" si="63"/>
        <v>6.0164580318701661</v>
      </c>
      <c r="Q139" s="447">
        <f t="shared" si="66"/>
        <v>-0.30171405097596171</v>
      </c>
      <c r="R139" s="448"/>
      <c r="S139" s="447">
        <f t="shared" si="67"/>
        <v>-6.661252144211538E-2</v>
      </c>
      <c r="T139" s="448"/>
    </row>
    <row r="140" spans="1:20" x14ac:dyDescent="0.25">
      <c r="A140" s="26" t="s">
        <v>7</v>
      </c>
      <c r="B140" s="99">
        <f t="shared" si="60"/>
        <v>6.2230944569339179</v>
      </c>
      <c r="C140" s="100">
        <f t="shared" si="60"/>
        <v>6.4161552608653567</v>
      </c>
      <c r="D140" s="445">
        <f t="shared" si="60"/>
        <v>6.2141285455830513</v>
      </c>
      <c r="E140" s="446"/>
      <c r="F140" s="99">
        <f t="shared" si="61"/>
        <v>6.0399723143528714</v>
      </c>
      <c r="G140" s="445">
        <f t="shared" si="64"/>
        <v>-0.17415623123017987</v>
      </c>
      <c r="H140" s="446"/>
      <c r="I140" s="445">
        <f t="shared" si="65"/>
        <v>-0.20202671528230542</v>
      </c>
      <c r="J140" s="446"/>
      <c r="K140" s="98"/>
      <c r="L140" s="99">
        <f t="shared" si="62"/>
        <v>6.4059160912229691</v>
      </c>
      <c r="M140" s="100">
        <f t="shared" si="62"/>
        <v>6.6092905544098253</v>
      </c>
      <c r="N140" s="445">
        <f t="shared" si="62"/>
        <v>6.5749999543818101</v>
      </c>
      <c r="O140" s="446"/>
      <c r="P140" s="99">
        <f t="shared" si="63"/>
        <v>6.4138065395678172</v>
      </c>
      <c r="Q140" s="445">
        <f>P140-N140</f>
        <v>-0.16119341481399285</v>
      </c>
      <c r="R140" s="446"/>
      <c r="S140" s="445">
        <f t="shared" si="67"/>
        <v>-3.4290600028015206E-2</v>
      </c>
      <c r="T140" s="446"/>
    </row>
    <row r="141" spans="1:20" x14ac:dyDescent="0.25">
      <c r="A141" s="26" t="s">
        <v>8</v>
      </c>
      <c r="B141" s="99">
        <f t="shared" si="60"/>
        <v>5.9001814448741827</v>
      </c>
      <c r="C141" s="100">
        <f t="shared" si="60"/>
        <v>5.4689281831695249</v>
      </c>
      <c r="D141" s="445">
        <f t="shared" si="60"/>
        <v>5.4221836940002994</v>
      </c>
      <c r="E141" s="446"/>
      <c r="F141" s="99">
        <f t="shared" si="61"/>
        <v>5.2557919214537936</v>
      </c>
      <c r="G141" s="445">
        <f t="shared" si="64"/>
        <v>-0.16639177254650583</v>
      </c>
      <c r="H141" s="446"/>
      <c r="I141" s="445">
        <f t="shared" si="65"/>
        <v>-4.6744489169225467E-2</v>
      </c>
      <c r="J141" s="446"/>
      <c r="K141" s="98"/>
      <c r="L141" s="99">
        <f t="shared" si="62"/>
        <v>6.2090593614013185</v>
      </c>
      <c r="M141" s="100">
        <f t="shared" si="62"/>
        <v>5.8145060590564759</v>
      </c>
      <c r="N141" s="445">
        <f t="shared" si="62"/>
        <v>5.9237366466536878</v>
      </c>
      <c r="O141" s="446"/>
      <c r="P141" s="99">
        <f t="shared" si="63"/>
        <v>5.8495569681008686</v>
      </c>
      <c r="Q141" s="445">
        <f t="shared" si="66"/>
        <v>-7.4179678552819261E-2</v>
      </c>
      <c r="R141" s="446"/>
      <c r="S141" s="445">
        <f t="shared" si="67"/>
        <v>0.10923058759721194</v>
      </c>
      <c r="T141" s="446"/>
    </row>
    <row r="142" spans="1:20" x14ac:dyDescent="0.25">
      <c r="A142" s="26" t="s">
        <v>9</v>
      </c>
      <c r="B142" s="99">
        <f t="shared" si="60"/>
        <v>3.7759703196347032</v>
      </c>
      <c r="C142" s="100">
        <f t="shared" si="60"/>
        <v>4.0102028422203331</v>
      </c>
      <c r="D142" s="445">
        <f t="shared" si="60"/>
        <v>3.5713016437139049</v>
      </c>
      <c r="E142" s="446"/>
      <c r="F142" s="99">
        <f t="shared" si="61"/>
        <v>3.2523823558306315</v>
      </c>
      <c r="G142" s="445">
        <f t="shared" si="64"/>
        <v>-0.31891928788327339</v>
      </c>
      <c r="H142" s="446"/>
      <c r="I142" s="445">
        <f t="shared" si="65"/>
        <v>-0.43890119850642817</v>
      </c>
      <c r="J142" s="446"/>
      <c r="K142" s="98"/>
      <c r="L142" s="99">
        <f t="shared" si="62"/>
        <v>4.3435123574144487</v>
      </c>
      <c r="M142" s="100">
        <f t="shared" si="62"/>
        <v>4.0825730126162307</v>
      </c>
      <c r="N142" s="445">
        <f t="shared" si="62"/>
        <v>3.9131336124547782</v>
      </c>
      <c r="O142" s="446"/>
      <c r="P142" s="99">
        <f t="shared" si="63"/>
        <v>3.5693163995256492</v>
      </c>
      <c r="Q142" s="445">
        <f t="shared" si="66"/>
        <v>-0.34381721292912903</v>
      </c>
      <c r="R142" s="446"/>
      <c r="S142" s="445">
        <f t="shared" si="67"/>
        <v>-0.16943940016145254</v>
      </c>
      <c r="T142" s="446"/>
    </row>
    <row r="143" spans="1:20" x14ac:dyDescent="0.25">
      <c r="A143" s="101" t="s">
        <v>10</v>
      </c>
      <c r="B143" s="102">
        <f t="shared" si="60"/>
        <v>3.4785399117529083</v>
      </c>
      <c r="C143" s="103">
        <f t="shared" si="60"/>
        <v>3.7792534099066764</v>
      </c>
      <c r="D143" s="443">
        <f t="shared" si="60"/>
        <v>3.5783960720130934</v>
      </c>
      <c r="E143" s="444"/>
      <c r="F143" s="102">
        <f t="shared" si="61"/>
        <v>2.9885057471264367</v>
      </c>
      <c r="G143" s="443">
        <f t="shared" si="64"/>
        <v>-0.58989032488665671</v>
      </c>
      <c r="H143" s="444"/>
      <c r="I143" s="443">
        <f t="shared" si="65"/>
        <v>-0.20085733789358295</v>
      </c>
      <c r="J143" s="444"/>
      <c r="K143" s="98"/>
      <c r="L143" s="102">
        <f t="shared" si="62"/>
        <v>3.9823567647878169</v>
      </c>
      <c r="M143" s="103">
        <f t="shared" si="62"/>
        <v>3.7601069784799104</v>
      </c>
      <c r="N143" s="443">
        <f t="shared" si="62"/>
        <v>3.7780377932486982</v>
      </c>
      <c r="O143" s="444"/>
      <c r="P143" s="102">
        <f t="shared" si="63"/>
        <v>3.1644017073051072</v>
      </c>
      <c r="Q143" s="443">
        <f t="shared" si="66"/>
        <v>-0.61363608594359098</v>
      </c>
      <c r="R143" s="444"/>
      <c r="S143" s="443">
        <f t="shared" si="67"/>
        <v>1.7930814768787773E-2</v>
      </c>
      <c r="T143" s="444"/>
    </row>
    <row r="144" spans="1:20" x14ac:dyDescent="0.25">
      <c r="A144" s="104" t="s">
        <v>11</v>
      </c>
      <c r="B144" s="105">
        <f t="shared" si="60"/>
        <v>6.8763504914570417</v>
      </c>
      <c r="C144" s="94">
        <f t="shared" si="60"/>
        <v>6.7664426157421946</v>
      </c>
      <c r="D144" s="440">
        <f t="shared" si="60"/>
        <v>6.6258097228833375</v>
      </c>
      <c r="E144" s="441"/>
      <c r="F144" s="105">
        <f t="shared" si="61"/>
        <v>6.2610966311366996</v>
      </c>
      <c r="G144" s="440">
        <f t="shared" si="64"/>
        <v>-0.36471309174663791</v>
      </c>
      <c r="H144" s="441"/>
      <c r="I144" s="440">
        <f t="shared" si="65"/>
        <v>-0.14063289285885716</v>
      </c>
      <c r="J144" s="441"/>
      <c r="K144" s="91"/>
      <c r="L144" s="105">
        <f t="shared" si="62"/>
        <v>7.4566146928633277</v>
      </c>
      <c r="M144" s="94">
        <f t="shared" si="62"/>
        <v>7.5061473115650799</v>
      </c>
      <c r="N144" s="440">
        <f t="shared" si="62"/>
        <v>7.5435560038041789</v>
      </c>
      <c r="O144" s="441"/>
      <c r="P144" s="105">
        <f t="shared" si="63"/>
        <v>7.2765548134778566</v>
      </c>
      <c r="Q144" s="440">
        <f t="shared" si="66"/>
        <v>-0.2670011903263223</v>
      </c>
      <c r="R144" s="441"/>
      <c r="S144" s="440">
        <f t="shared" si="67"/>
        <v>3.740869223909904E-2</v>
      </c>
      <c r="T144" s="441"/>
    </row>
    <row r="145" spans="1:20" x14ac:dyDescent="0.25">
      <c r="A145" s="25" t="s">
        <v>12</v>
      </c>
      <c r="B145" s="106">
        <f t="shared" si="60"/>
        <v>6.1248983574564972</v>
      </c>
      <c r="C145" s="107">
        <f t="shared" si="60"/>
        <v>5.8485033598045204</v>
      </c>
      <c r="D145" s="434">
        <f t="shared" si="60"/>
        <v>6.3087937000357952</v>
      </c>
      <c r="E145" s="435"/>
      <c r="F145" s="106">
        <f t="shared" si="61"/>
        <v>5.9339948712231019</v>
      </c>
      <c r="G145" s="434">
        <f t="shared" si="64"/>
        <v>-0.37479882881269333</v>
      </c>
      <c r="H145" s="435"/>
      <c r="I145" s="434">
        <f t="shared" si="65"/>
        <v>0.4602903402312748</v>
      </c>
      <c r="J145" s="435"/>
      <c r="K145" s="98"/>
      <c r="L145" s="106">
        <f t="shared" si="62"/>
        <v>6.8294578443818308</v>
      </c>
      <c r="M145" s="107">
        <f t="shared" si="62"/>
        <v>6.3580559611430614</v>
      </c>
      <c r="N145" s="434">
        <f t="shared" si="62"/>
        <v>5.9892162360350261</v>
      </c>
      <c r="O145" s="435"/>
      <c r="P145" s="106">
        <f t="shared" si="63"/>
        <v>6.1060162671601326</v>
      </c>
      <c r="Q145" s="434">
        <f t="shared" si="66"/>
        <v>0.11680003112510651</v>
      </c>
      <c r="R145" s="435"/>
      <c r="S145" s="434">
        <f t="shared" si="67"/>
        <v>-0.36883972510803531</v>
      </c>
      <c r="T145" s="435"/>
    </row>
    <row r="146" spans="1:20" x14ac:dyDescent="0.25">
      <c r="A146" s="26" t="s">
        <v>8</v>
      </c>
      <c r="B146" s="108">
        <f t="shared" si="60"/>
        <v>7.1747967479674797</v>
      </c>
      <c r="C146" s="109">
        <f t="shared" si="60"/>
        <v>7.1944280821170672</v>
      </c>
      <c r="D146" s="430">
        <f t="shared" si="60"/>
        <v>7.0684880504928724</v>
      </c>
      <c r="E146" s="431"/>
      <c r="F146" s="108">
        <f t="shared" si="61"/>
        <v>6.5518578197539927</v>
      </c>
      <c r="G146" s="430">
        <f t="shared" si="64"/>
        <v>-0.5166302307388797</v>
      </c>
      <c r="H146" s="431"/>
      <c r="I146" s="430">
        <f t="shared" si="65"/>
        <v>-0.12594003162419476</v>
      </c>
      <c r="J146" s="431"/>
      <c r="K146" s="98"/>
      <c r="L146" s="108">
        <f t="shared" si="62"/>
        <v>7.7026113486094756</v>
      </c>
      <c r="M146" s="109">
        <f t="shared" si="62"/>
        <v>7.9812482054973453</v>
      </c>
      <c r="N146" s="430">
        <f t="shared" si="62"/>
        <v>8.0292769345971902</v>
      </c>
      <c r="O146" s="431"/>
      <c r="P146" s="108">
        <f t="shared" si="63"/>
        <v>7.6657154143736719</v>
      </c>
      <c r="Q146" s="430">
        <f t="shared" si="66"/>
        <v>-0.36356152022351829</v>
      </c>
      <c r="R146" s="431"/>
      <c r="S146" s="430">
        <f t="shared" si="67"/>
        <v>4.8028729099844902E-2</v>
      </c>
      <c r="T146" s="431"/>
    </row>
    <row r="147" spans="1:20" x14ac:dyDescent="0.25">
      <c r="A147" s="26" t="s">
        <v>9</v>
      </c>
      <c r="B147" s="108">
        <f t="shared" si="60"/>
        <v>6.568483765266607</v>
      </c>
      <c r="C147" s="109">
        <f t="shared" si="60"/>
        <v>6.0907472429652341</v>
      </c>
      <c r="D147" s="430">
        <f t="shared" si="60"/>
        <v>5.8171312632321808</v>
      </c>
      <c r="E147" s="431"/>
      <c r="F147" s="108">
        <f t="shared" si="61"/>
        <v>5.7118254340685128</v>
      </c>
      <c r="G147" s="430">
        <f t="shared" si="64"/>
        <v>-0.10530582916366793</v>
      </c>
      <c r="H147" s="431"/>
      <c r="I147" s="430">
        <f t="shared" si="65"/>
        <v>-0.27361597973305329</v>
      </c>
      <c r="J147" s="431"/>
      <c r="K147" s="98"/>
      <c r="L147" s="108">
        <f t="shared" si="62"/>
        <v>7.238893166070377</v>
      </c>
      <c r="M147" s="109">
        <f t="shared" si="62"/>
        <v>6.8445762488467112</v>
      </c>
      <c r="N147" s="430">
        <f t="shared" si="62"/>
        <v>7.0649576345176817</v>
      </c>
      <c r="O147" s="431"/>
      <c r="P147" s="108">
        <f t="shared" si="63"/>
        <v>6.7072518717184861</v>
      </c>
      <c r="Q147" s="430">
        <f t="shared" si="66"/>
        <v>-0.35770576279919553</v>
      </c>
      <c r="R147" s="431"/>
      <c r="S147" s="430">
        <f t="shared" si="67"/>
        <v>0.22038138567097043</v>
      </c>
      <c r="T147" s="431"/>
    </row>
    <row r="148" spans="1:20" x14ac:dyDescent="0.25">
      <c r="A148" s="27" t="s">
        <v>10</v>
      </c>
      <c r="B148" s="110">
        <f t="shared" si="60"/>
        <v>6.176079734219269</v>
      </c>
      <c r="C148" s="111">
        <f t="shared" si="60"/>
        <v>6.7745027900987269</v>
      </c>
      <c r="D148" s="451">
        <f t="shared" si="60"/>
        <v>6.1925716152924517</v>
      </c>
      <c r="E148" s="452"/>
      <c r="F148" s="110">
        <f t="shared" si="61"/>
        <v>5.8975060827250605</v>
      </c>
      <c r="G148" s="451">
        <f t="shared" si="64"/>
        <v>-0.29506553256739121</v>
      </c>
      <c r="H148" s="452"/>
      <c r="I148" s="451">
        <f t="shared" si="65"/>
        <v>-0.58193117480627521</v>
      </c>
      <c r="J148" s="452"/>
      <c r="K148" s="98"/>
      <c r="L148" s="110">
        <f t="shared" si="62"/>
        <v>7.0750021091706738</v>
      </c>
      <c r="M148" s="111">
        <f t="shared" si="62"/>
        <v>7.4209510970621047</v>
      </c>
      <c r="N148" s="451">
        <f t="shared" si="62"/>
        <v>7.4714787140119299</v>
      </c>
      <c r="O148" s="452"/>
      <c r="P148" s="110">
        <f t="shared" si="63"/>
        <v>7.3820338983050844</v>
      </c>
      <c r="Q148" s="451">
        <f t="shared" si="66"/>
        <v>-8.9444815706845482E-2</v>
      </c>
      <c r="R148" s="452"/>
      <c r="S148" s="451">
        <f t="shared" si="67"/>
        <v>5.0527616949825216E-2</v>
      </c>
      <c r="T148" s="452"/>
    </row>
    <row r="149" spans="1:20" x14ac:dyDescent="0.25">
      <c r="A149" s="348" t="s">
        <v>13</v>
      </c>
      <c r="B149" s="349"/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50"/>
    </row>
    <row r="150" spans="1:20" ht="21" x14ac:dyDescent="0.35">
      <c r="A150" s="442" t="s">
        <v>63</v>
      </c>
      <c r="B150" s="442"/>
      <c r="C150" s="442"/>
      <c r="D150" s="442"/>
      <c r="E150" s="442"/>
      <c r="F150" s="442"/>
      <c r="G150" s="442"/>
      <c r="H150" s="442"/>
      <c r="I150" s="442"/>
      <c r="J150" s="442"/>
      <c r="K150" s="442"/>
      <c r="L150" s="442"/>
      <c r="M150" s="442"/>
      <c r="N150" s="442"/>
      <c r="O150" s="442"/>
      <c r="P150" s="442"/>
      <c r="Q150" s="442"/>
      <c r="R150" s="442"/>
      <c r="S150" s="442"/>
      <c r="T150" s="442"/>
    </row>
    <row r="151" spans="1:20" x14ac:dyDescent="0.25">
      <c r="A151" s="54"/>
      <c r="B151" s="343" t="s">
        <v>119</v>
      </c>
      <c r="C151" s="344"/>
      <c r="D151" s="344"/>
      <c r="E151" s="344"/>
      <c r="F151" s="344"/>
      <c r="G151" s="344"/>
      <c r="H151" s="344"/>
      <c r="I151" s="344"/>
      <c r="J151" s="345"/>
      <c r="K151" s="84"/>
      <c r="L151" s="343" t="str">
        <f>L$5</f>
        <v>acumulado mayo</v>
      </c>
      <c r="M151" s="344"/>
      <c r="N151" s="344"/>
      <c r="O151" s="344"/>
      <c r="P151" s="344"/>
      <c r="Q151" s="344"/>
      <c r="R151" s="344"/>
      <c r="S151" s="344"/>
      <c r="T151" s="345"/>
    </row>
    <row r="152" spans="1:20" x14ac:dyDescent="0.25">
      <c r="A152" s="4"/>
      <c r="B152" s="85">
        <f>B$6</f>
        <v>2022</v>
      </c>
      <c r="C152" s="86">
        <f>C$6</f>
        <v>2023</v>
      </c>
      <c r="D152" s="343">
        <f>D$6</f>
        <v>2024</v>
      </c>
      <c r="E152" s="345"/>
      <c r="F152" s="2">
        <f>E$6</f>
        <v>2025</v>
      </c>
      <c r="G152" s="362" t="str">
        <f>CONCATENATE("dif ",RIGHT(F152,2),"-",RIGHT(D152,2))</f>
        <v>dif 25-24</v>
      </c>
      <c r="H152" s="363"/>
      <c r="I152" s="362" t="str">
        <f>CONCATENATE("dif ",RIGHT(D152,2),"-",RIGHT(C152,2))</f>
        <v>dif 24-23</v>
      </c>
      <c r="J152" s="363"/>
      <c r="K152" s="87"/>
      <c r="L152" s="85">
        <f>L$6</f>
        <v>2022</v>
      </c>
      <c r="M152" s="86">
        <f>M$6</f>
        <v>2023</v>
      </c>
      <c r="N152" s="343">
        <f>N$6</f>
        <v>2024</v>
      </c>
      <c r="O152" s="345"/>
      <c r="P152" s="2">
        <f>O$6</f>
        <v>2025</v>
      </c>
      <c r="Q152" s="362" t="str">
        <f>CONCATENATE("dif ",RIGHT(P152,2),"-",RIGHT(N152,2))</f>
        <v>dif 25-24</v>
      </c>
      <c r="R152" s="363"/>
      <c r="S152" s="362" t="str">
        <f>CONCATENATE("dif ",RIGHT(N152,2),"-",RIGHT(M152,2))</f>
        <v>dif 24-23</v>
      </c>
      <c r="T152" s="363"/>
    </row>
    <row r="153" spans="1:20" x14ac:dyDescent="0.25">
      <c r="A153" s="88" t="s">
        <v>15</v>
      </c>
      <c r="B153" s="112">
        <f t="shared" ref="B153:D168" si="68">B88/B23</f>
        <v>6.2468712109230848</v>
      </c>
      <c r="C153" s="113">
        <f t="shared" si="68"/>
        <v>6.3140551841174428</v>
      </c>
      <c r="D153" s="436">
        <f t="shared" si="68"/>
        <v>6.1190189704419193</v>
      </c>
      <c r="E153" s="437"/>
      <c r="F153" s="114">
        <f t="shared" ref="F153:F184" si="69">E88/E23</f>
        <v>5.8610768709178389</v>
      </c>
      <c r="G153" s="438">
        <f>F153-D153</f>
        <v>-0.25794209952408043</v>
      </c>
      <c r="H153" s="439"/>
      <c r="I153" s="438">
        <f t="shared" ref="I153:I184" si="70">D153-C153</f>
        <v>-0.19503621367552348</v>
      </c>
      <c r="J153" s="439"/>
      <c r="K153" s="91"/>
      <c r="L153" s="112">
        <f t="shared" ref="L153:N168" si="71">L88/L23</f>
        <v>6.5350403232447452</v>
      </c>
      <c r="M153" s="113">
        <f>M88/M23</f>
        <v>6.5911189501432776</v>
      </c>
      <c r="N153" s="436">
        <f>N88/N23</f>
        <v>6.5949947257902162</v>
      </c>
      <c r="O153" s="437"/>
      <c r="P153" s="114">
        <f t="shared" ref="P153:P184" si="72">O88/O23</f>
        <v>6.3920880690676558</v>
      </c>
      <c r="Q153" s="438">
        <f>P153-N153</f>
        <v>-0.20290665672256036</v>
      </c>
      <c r="R153" s="439"/>
      <c r="S153" s="438">
        <f t="shared" ref="S153:S184" si="73">N153-M153</f>
        <v>3.8757756469385285E-3</v>
      </c>
      <c r="T153" s="439"/>
    </row>
    <row r="154" spans="1:20" x14ac:dyDescent="0.25">
      <c r="A154" s="115" t="s">
        <v>16</v>
      </c>
      <c r="B154" s="89">
        <f t="shared" si="68"/>
        <v>3.8152477228452586</v>
      </c>
      <c r="C154" s="113">
        <f t="shared" si="68"/>
        <v>3.79919846178794</v>
      </c>
      <c r="D154" s="438">
        <f t="shared" si="68"/>
        <v>3.6759623048431713</v>
      </c>
      <c r="E154" s="439"/>
      <c r="F154" s="116">
        <f t="shared" si="69"/>
        <v>3.4687945202894586</v>
      </c>
      <c r="G154" s="440">
        <f t="shared" ref="G154:G184" si="74">F154-D154</f>
        <v>-0.20716778455371276</v>
      </c>
      <c r="H154" s="441"/>
      <c r="I154" s="440">
        <f t="shared" si="70"/>
        <v>-0.12323615694476864</v>
      </c>
      <c r="J154" s="441"/>
      <c r="K154" s="91"/>
      <c r="L154" s="112">
        <f t="shared" si="71"/>
        <v>3.8871025572814859</v>
      </c>
      <c r="M154" s="113">
        <f t="shared" si="71"/>
        <v>3.977610544379051</v>
      </c>
      <c r="N154" s="438">
        <f t="shared" si="71"/>
        <v>3.9314922706861632</v>
      </c>
      <c r="O154" s="439"/>
      <c r="P154" s="114">
        <f t="shared" si="72"/>
        <v>3.7519514821620867</v>
      </c>
      <c r="Q154" s="440">
        <f t="shared" ref="Q154:Q184" si="75">P154-N154</f>
        <v>-0.17954078852407651</v>
      </c>
      <c r="R154" s="441"/>
      <c r="S154" s="440">
        <f t="shared" si="73"/>
        <v>-4.611827369288779E-2</v>
      </c>
      <c r="T154" s="441"/>
    </row>
    <row r="155" spans="1:20" x14ac:dyDescent="0.25">
      <c r="A155" s="117" t="s">
        <v>17</v>
      </c>
      <c r="B155" s="96">
        <f t="shared" si="68"/>
        <v>2.4670750382848392</v>
      </c>
      <c r="C155" s="118">
        <f t="shared" si="68"/>
        <v>2.7148290044509551</v>
      </c>
      <c r="D155" s="449">
        <f t="shared" si="68"/>
        <v>2.9638784924710593</v>
      </c>
      <c r="E155" s="450"/>
      <c r="F155" s="119">
        <f t="shared" si="69"/>
        <v>2.3312428334074369</v>
      </c>
      <c r="G155" s="447">
        <f t="shared" si="74"/>
        <v>-0.6326356590636224</v>
      </c>
      <c r="H155" s="448"/>
      <c r="I155" s="447">
        <f t="shared" si="70"/>
        <v>0.24904948802010418</v>
      </c>
      <c r="J155" s="448"/>
      <c r="K155" s="98"/>
      <c r="L155" s="120">
        <f t="shared" si="71"/>
        <v>2.6468143580118646</v>
      </c>
      <c r="M155" s="118">
        <f t="shared" si="71"/>
        <v>2.9977018078656821</v>
      </c>
      <c r="N155" s="449">
        <f t="shared" si="71"/>
        <v>3.1879289032863047</v>
      </c>
      <c r="O155" s="450"/>
      <c r="P155" s="121">
        <f t="shared" si="72"/>
        <v>2.8578278996449566</v>
      </c>
      <c r="Q155" s="447">
        <f t="shared" si="75"/>
        <v>-0.33010100364134809</v>
      </c>
      <c r="R155" s="448"/>
      <c r="S155" s="447">
        <f t="shared" si="73"/>
        <v>0.19022709542062266</v>
      </c>
      <c r="T155" s="448"/>
    </row>
    <row r="156" spans="1:20" x14ac:dyDescent="0.25">
      <c r="A156" s="95" t="s">
        <v>18</v>
      </c>
      <c r="B156" s="96">
        <f t="shared" si="68"/>
        <v>2.6921504497138184</v>
      </c>
      <c r="C156" s="118">
        <f t="shared" si="68"/>
        <v>2.5550036220635413</v>
      </c>
      <c r="D156" s="449">
        <f t="shared" si="68"/>
        <v>2.8258827699260114</v>
      </c>
      <c r="E156" s="450"/>
      <c r="F156" s="119">
        <f t="shared" si="69"/>
        <v>2.4896099815986714</v>
      </c>
      <c r="G156" s="447">
        <f t="shared" si="74"/>
        <v>-0.33627278832733998</v>
      </c>
      <c r="H156" s="448"/>
      <c r="I156" s="447">
        <f t="shared" si="70"/>
        <v>0.27087914786247014</v>
      </c>
      <c r="J156" s="448"/>
      <c r="K156" s="98"/>
      <c r="L156" s="120">
        <f t="shared" si="71"/>
        <v>2.7622377622377621</v>
      </c>
      <c r="M156" s="118">
        <f t="shared" si="71"/>
        <v>3.0557464333659468</v>
      </c>
      <c r="N156" s="449">
        <f t="shared" si="71"/>
        <v>2.9970235397213911</v>
      </c>
      <c r="O156" s="450"/>
      <c r="P156" s="121">
        <f t="shared" si="72"/>
        <v>3.1900398835830548</v>
      </c>
      <c r="Q156" s="447">
        <f t="shared" si="75"/>
        <v>0.19301634386166366</v>
      </c>
      <c r="R156" s="448"/>
      <c r="S156" s="447">
        <f t="shared" si="73"/>
        <v>-5.8722893644555629E-2</v>
      </c>
      <c r="T156" s="448"/>
    </row>
    <row r="157" spans="1:20" x14ac:dyDescent="0.25">
      <c r="A157" s="95" t="s">
        <v>19</v>
      </c>
      <c r="B157" s="96">
        <f t="shared" si="68"/>
        <v>2.2165537465871168</v>
      </c>
      <c r="C157" s="118">
        <f t="shared" si="68"/>
        <v>2.9058248825129853</v>
      </c>
      <c r="D157" s="447">
        <f t="shared" si="68"/>
        <v>3.0970707718623047</v>
      </c>
      <c r="E157" s="448"/>
      <c r="F157" s="119">
        <f t="shared" si="69"/>
        <v>2.1587130842949347</v>
      </c>
      <c r="G157" s="447">
        <f t="shared" si="74"/>
        <v>-0.93835768756737004</v>
      </c>
      <c r="H157" s="448"/>
      <c r="I157" s="447">
        <f t="shared" si="70"/>
        <v>0.19124588934931941</v>
      </c>
      <c r="J157" s="448"/>
      <c r="K157" s="98"/>
      <c r="L157" s="120">
        <f t="shared" si="71"/>
        <v>2.5492076059927502</v>
      </c>
      <c r="M157" s="118">
        <f t="shared" si="71"/>
        <v>2.9108428812203138</v>
      </c>
      <c r="N157" s="447">
        <f t="shared" si="71"/>
        <v>3.3573478144274604</v>
      </c>
      <c r="O157" s="448"/>
      <c r="P157" s="121">
        <f t="shared" si="72"/>
        <v>2.4571999610022424</v>
      </c>
      <c r="Q157" s="447">
        <f>P157-N157</f>
        <v>-0.90014785342521808</v>
      </c>
      <c r="R157" s="448"/>
      <c r="S157" s="447">
        <f t="shared" si="73"/>
        <v>0.44650493320714668</v>
      </c>
      <c r="T157" s="448"/>
    </row>
    <row r="158" spans="1:20" x14ac:dyDescent="0.25">
      <c r="A158" s="122" t="s">
        <v>64</v>
      </c>
      <c r="B158" s="102">
        <f t="shared" si="68"/>
        <v>4.8748613017885019</v>
      </c>
      <c r="C158" s="123">
        <f t="shared" si="68"/>
        <v>4.5563970414666768</v>
      </c>
      <c r="D158" s="443">
        <f t="shared" si="68"/>
        <v>4.2151790275008647</v>
      </c>
      <c r="E158" s="444"/>
      <c r="F158" s="124">
        <f t="shared" si="69"/>
        <v>4.2372506244269497</v>
      </c>
      <c r="G158" s="445">
        <f t="shared" si="74"/>
        <v>2.2071596926084958E-2</v>
      </c>
      <c r="H158" s="446"/>
      <c r="I158" s="445">
        <f t="shared" si="70"/>
        <v>-0.34121801396581208</v>
      </c>
      <c r="J158" s="446"/>
      <c r="K158" s="98"/>
      <c r="L158" s="125">
        <f t="shared" si="71"/>
        <v>4.8280201982191802</v>
      </c>
      <c r="M158" s="123">
        <f t="shared" si="71"/>
        <v>4.6241619495864867</v>
      </c>
      <c r="N158" s="443">
        <f t="shared" si="71"/>
        <v>4.3914277679152089</v>
      </c>
      <c r="O158" s="444"/>
      <c r="P158" s="126">
        <f t="shared" si="72"/>
        <v>4.2629405425429807</v>
      </c>
      <c r="Q158" s="445">
        <f t="shared" si="75"/>
        <v>-0.12848722537222823</v>
      </c>
      <c r="R158" s="446"/>
      <c r="S158" s="445">
        <f t="shared" si="73"/>
        <v>-0.2327341816712778</v>
      </c>
      <c r="T158" s="446"/>
    </row>
    <row r="159" spans="1:20" x14ac:dyDescent="0.25">
      <c r="A159" s="127" t="s">
        <v>21</v>
      </c>
      <c r="B159" s="93">
        <f t="shared" si="68"/>
        <v>7.0587803034298471</v>
      </c>
      <c r="C159" s="128">
        <f t="shared" si="68"/>
        <v>7.0260610353580075</v>
      </c>
      <c r="D159" s="440">
        <f t="shared" si="68"/>
        <v>6.8750043524182036</v>
      </c>
      <c r="E159" s="441"/>
      <c r="F159" s="129">
        <f t="shared" si="69"/>
        <v>6.6081787431642462</v>
      </c>
      <c r="G159" s="440">
        <f t="shared" si="74"/>
        <v>-0.26682560925395737</v>
      </c>
      <c r="H159" s="441"/>
      <c r="I159" s="440">
        <f t="shared" si="70"/>
        <v>-0.1510566829398039</v>
      </c>
      <c r="J159" s="441"/>
      <c r="K159" s="91"/>
      <c r="L159" s="130">
        <f t="shared" si="71"/>
        <v>7.1555972986269509</v>
      </c>
      <c r="M159" s="128">
        <f t="shared" si="71"/>
        <v>7.1505777569381896</v>
      </c>
      <c r="N159" s="440">
        <f t="shared" si="71"/>
        <v>7.1193894786354939</v>
      </c>
      <c r="O159" s="441"/>
      <c r="P159" s="131">
        <f t="shared" si="72"/>
        <v>6.9232310526999363</v>
      </c>
      <c r="Q159" s="440">
        <f t="shared" si="75"/>
        <v>-0.19615842593555755</v>
      </c>
      <c r="R159" s="441"/>
      <c r="S159" s="440">
        <f t="shared" si="73"/>
        <v>-3.1188278302695771E-2</v>
      </c>
      <c r="T159" s="441"/>
    </row>
    <row r="160" spans="1:20" x14ac:dyDescent="0.25">
      <c r="A160" s="35" t="s">
        <v>22</v>
      </c>
      <c r="B160" s="108">
        <f t="shared" si="68"/>
        <v>8.3506473309746898</v>
      </c>
      <c r="C160" s="132">
        <f t="shared" si="68"/>
        <v>8.4362411322234507</v>
      </c>
      <c r="D160" s="434">
        <f t="shared" si="68"/>
        <v>8.386619084147684</v>
      </c>
      <c r="E160" s="435"/>
      <c r="F160" s="133">
        <f t="shared" si="69"/>
        <v>8.1421786769380358</v>
      </c>
      <c r="G160" s="434">
        <f t="shared" si="74"/>
        <v>-0.24444040720964821</v>
      </c>
      <c r="H160" s="435"/>
      <c r="I160" s="434">
        <f t="shared" si="70"/>
        <v>-4.9622048075766756E-2</v>
      </c>
      <c r="J160" s="435"/>
      <c r="K160" s="98"/>
      <c r="L160" s="134">
        <f t="shared" si="71"/>
        <v>8.1787858016822224</v>
      </c>
      <c r="M160" s="132">
        <f t="shared" si="71"/>
        <v>8.2877233478669741</v>
      </c>
      <c r="N160" s="434">
        <f t="shared" si="71"/>
        <v>8.3900174430383494</v>
      </c>
      <c r="O160" s="435"/>
      <c r="P160" s="135">
        <f t="shared" si="72"/>
        <v>8.1491163968340548</v>
      </c>
      <c r="Q160" s="434">
        <f t="shared" si="75"/>
        <v>-0.24090104620429464</v>
      </c>
      <c r="R160" s="435"/>
      <c r="S160" s="434">
        <f t="shared" si="73"/>
        <v>0.10229409517137533</v>
      </c>
      <c r="T160" s="435"/>
    </row>
    <row r="161" spans="1:20" x14ac:dyDescent="0.25">
      <c r="A161" s="40" t="s">
        <v>23</v>
      </c>
      <c r="B161" s="108">
        <f t="shared" si="68"/>
        <v>8.7125874125874123</v>
      </c>
      <c r="C161" s="136">
        <f t="shared" si="68"/>
        <v>8.9188118811881196</v>
      </c>
      <c r="D161" s="430">
        <f t="shared" si="68"/>
        <v>6.910514541387025</v>
      </c>
      <c r="E161" s="431"/>
      <c r="F161" s="137">
        <f t="shared" si="69"/>
        <v>7.0175210902011678</v>
      </c>
      <c r="G161" s="430">
        <f t="shared" si="74"/>
        <v>0.10700654881414273</v>
      </c>
      <c r="H161" s="431"/>
      <c r="I161" s="430">
        <f t="shared" si="70"/>
        <v>-2.0082973398010946</v>
      </c>
      <c r="J161" s="431"/>
      <c r="K161" s="98"/>
      <c r="L161" s="138">
        <f t="shared" si="71"/>
        <v>8.2705241405222623</v>
      </c>
      <c r="M161" s="136">
        <f t="shared" si="71"/>
        <v>8.5515493418363171</v>
      </c>
      <c r="N161" s="430">
        <f t="shared" si="71"/>
        <v>8.186246627287975</v>
      </c>
      <c r="O161" s="431"/>
      <c r="P161" s="139">
        <f t="shared" si="72"/>
        <v>7.6452499442917627</v>
      </c>
      <c r="Q161" s="430">
        <f t="shared" si="75"/>
        <v>-0.54099668299621229</v>
      </c>
      <c r="R161" s="431"/>
      <c r="S161" s="430">
        <f t="shared" si="73"/>
        <v>-0.36530271454834207</v>
      </c>
      <c r="T161" s="431"/>
    </row>
    <row r="162" spans="1:20" x14ac:dyDescent="0.25">
      <c r="A162" s="40" t="s">
        <v>24</v>
      </c>
      <c r="B162" s="108">
        <f t="shared" si="68"/>
        <v>5.2030075187969924</v>
      </c>
      <c r="C162" s="136">
        <f t="shared" si="68"/>
        <v>4.6915422885572138</v>
      </c>
      <c r="D162" s="430">
        <f t="shared" si="68"/>
        <v>4.40809968847352</v>
      </c>
      <c r="E162" s="431"/>
      <c r="F162" s="137">
        <f t="shared" si="69"/>
        <v>4.5092127303182581</v>
      </c>
      <c r="G162" s="430">
        <f t="shared" si="74"/>
        <v>0.10111304184473813</v>
      </c>
      <c r="H162" s="431"/>
      <c r="I162" s="430">
        <f t="shared" si="70"/>
        <v>-0.28344260008369382</v>
      </c>
      <c r="J162" s="431"/>
      <c r="K162" s="98"/>
      <c r="L162" s="138">
        <f t="shared" si="71"/>
        <v>5.2035286704473851</v>
      </c>
      <c r="M162" s="136">
        <f t="shared" si="71"/>
        <v>5.496862310815799</v>
      </c>
      <c r="N162" s="430">
        <f t="shared" si="71"/>
        <v>5.5790214713129176</v>
      </c>
      <c r="O162" s="431"/>
      <c r="P162" s="139">
        <f t="shared" si="72"/>
        <v>4.7548405466970385</v>
      </c>
      <c r="Q162" s="430">
        <f t="shared" si="75"/>
        <v>-0.82418092461587911</v>
      </c>
      <c r="R162" s="431"/>
      <c r="S162" s="430">
        <f t="shared" si="73"/>
        <v>8.2159160497118577E-2</v>
      </c>
      <c r="T162" s="431"/>
    </row>
    <row r="163" spans="1:20" x14ac:dyDescent="0.25">
      <c r="A163" s="40" t="s">
        <v>25</v>
      </c>
      <c r="B163" s="108">
        <f t="shared" si="68"/>
        <v>7.7660594439117929</v>
      </c>
      <c r="C163" s="136">
        <f t="shared" si="68"/>
        <v>8.1239275500476644</v>
      </c>
      <c r="D163" s="430">
        <f t="shared" si="68"/>
        <v>8.962538226299694</v>
      </c>
      <c r="E163" s="431"/>
      <c r="F163" s="137">
        <f t="shared" si="69"/>
        <v>8.3802505526897573</v>
      </c>
      <c r="G163" s="430">
        <f t="shared" si="74"/>
        <v>-0.58228767360993672</v>
      </c>
      <c r="H163" s="431"/>
      <c r="I163" s="430">
        <f t="shared" si="70"/>
        <v>0.83861067625202956</v>
      </c>
      <c r="J163" s="431"/>
      <c r="K163" s="98"/>
      <c r="L163" s="138">
        <f t="shared" si="71"/>
        <v>8.0248836991476473</v>
      </c>
      <c r="M163" s="136">
        <f t="shared" si="71"/>
        <v>7.8750545348780845</v>
      </c>
      <c r="N163" s="430">
        <f t="shared" si="71"/>
        <v>8.3385820280296787</v>
      </c>
      <c r="O163" s="431"/>
      <c r="P163" s="139">
        <f t="shared" si="72"/>
        <v>8.2902518551832696</v>
      </c>
      <c r="Q163" s="430">
        <f t="shared" si="75"/>
        <v>-4.833017284640917E-2</v>
      </c>
      <c r="R163" s="431"/>
      <c r="S163" s="430">
        <f t="shared" si="73"/>
        <v>0.46352749315159425</v>
      </c>
      <c r="T163" s="431"/>
    </row>
    <row r="164" spans="1:20" x14ac:dyDescent="0.25">
      <c r="A164" s="40" t="s">
        <v>26</v>
      </c>
      <c r="B164" s="108">
        <f t="shared" si="68"/>
        <v>5.6564299424184261</v>
      </c>
      <c r="C164" s="136">
        <f t="shared" si="68"/>
        <v>4.5056017347307558</v>
      </c>
      <c r="D164" s="430">
        <f t="shared" si="68"/>
        <v>4.4176182707993474</v>
      </c>
      <c r="E164" s="431"/>
      <c r="F164" s="137">
        <f t="shared" si="69"/>
        <v>4.1209372637944064</v>
      </c>
      <c r="G164" s="430">
        <f t="shared" si="74"/>
        <v>-0.29668100700494104</v>
      </c>
      <c r="H164" s="431"/>
      <c r="I164" s="430">
        <f t="shared" si="70"/>
        <v>-8.7983463931408323E-2</v>
      </c>
      <c r="J164" s="431"/>
      <c r="K164" s="98"/>
      <c r="L164" s="138">
        <f t="shared" si="71"/>
        <v>5.3037648825485357</v>
      </c>
      <c r="M164" s="136">
        <f t="shared" si="71"/>
        <v>4.590722761596548</v>
      </c>
      <c r="N164" s="430">
        <f t="shared" si="71"/>
        <v>4.4545737157068466</v>
      </c>
      <c r="O164" s="431"/>
      <c r="P164" s="139">
        <f t="shared" si="72"/>
        <v>3.8454535236596605</v>
      </c>
      <c r="Q164" s="430">
        <f t="shared" si="75"/>
        <v>-0.60912019204718604</v>
      </c>
      <c r="R164" s="431"/>
      <c r="S164" s="430">
        <f t="shared" si="73"/>
        <v>-0.13614904588970145</v>
      </c>
      <c r="T164" s="431"/>
    </row>
    <row r="165" spans="1:20" x14ac:dyDescent="0.25">
      <c r="A165" s="40" t="s">
        <v>27</v>
      </c>
      <c r="B165" s="108">
        <f t="shared" si="68"/>
        <v>12.546666666666667</v>
      </c>
      <c r="C165" s="136">
        <f t="shared" si="68"/>
        <v>25.904458598726116</v>
      </c>
      <c r="D165" s="430">
        <f t="shared" si="68"/>
        <v>11.125</v>
      </c>
      <c r="E165" s="431"/>
      <c r="F165" s="137">
        <f t="shared" si="69"/>
        <v>11.189349112426035</v>
      </c>
      <c r="G165" s="430">
        <f t="shared" si="74"/>
        <v>6.4349112426034694E-2</v>
      </c>
      <c r="H165" s="431"/>
      <c r="I165" s="430">
        <f t="shared" si="70"/>
        <v>-14.779458598726116</v>
      </c>
      <c r="J165" s="431"/>
      <c r="K165" s="98"/>
      <c r="L165" s="138">
        <f t="shared" si="71"/>
        <v>7.9630381650686219</v>
      </c>
      <c r="M165" s="136">
        <f t="shared" si="71"/>
        <v>8.5127308614126598</v>
      </c>
      <c r="N165" s="430">
        <f t="shared" si="71"/>
        <v>8.253899553132289</v>
      </c>
      <c r="O165" s="431"/>
      <c r="P165" s="139">
        <f t="shared" si="72"/>
        <v>8.34698239305221</v>
      </c>
      <c r="Q165" s="430">
        <f t="shared" si="75"/>
        <v>9.3082839919921057E-2</v>
      </c>
      <c r="R165" s="431"/>
      <c r="S165" s="430">
        <f t="shared" si="73"/>
        <v>-0.25883130828037082</v>
      </c>
      <c r="T165" s="431"/>
    </row>
    <row r="166" spans="1:20" x14ac:dyDescent="0.25">
      <c r="A166" s="40" t="s">
        <v>28</v>
      </c>
      <c r="B166" s="108">
        <f t="shared" si="68"/>
        <v>8.6437246963562746</v>
      </c>
      <c r="C166" s="136">
        <f t="shared" si="68"/>
        <v>7.7730870712401057</v>
      </c>
      <c r="D166" s="430">
        <f t="shared" si="68"/>
        <v>7.7021739130434783</v>
      </c>
      <c r="E166" s="431"/>
      <c r="F166" s="137">
        <f t="shared" si="69"/>
        <v>7.049479166666667</v>
      </c>
      <c r="G166" s="430">
        <f t="shared" si="74"/>
        <v>-0.65269474637681135</v>
      </c>
      <c r="H166" s="431"/>
      <c r="I166" s="430">
        <f t="shared" si="70"/>
        <v>-7.0913158196627357E-2</v>
      </c>
      <c r="J166" s="431"/>
      <c r="K166" s="98"/>
      <c r="L166" s="138">
        <f t="shared" si="71"/>
        <v>7.8353632927341454</v>
      </c>
      <c r="M166" s="136">
        <f t="shared" si="71"/>
        <v>8.1435324452084235</v>
      </c>
      <c r="N166" s="430">
        <f t="shared" si="71"/>
        <v>8.2461174881836605</v>
      </c>
      <c r="O166" s="431"/>
      <c r="P166" s="139">
        <f t="shared" si="72"/>
        <v>8.0065234075211045</v>
      </c>
      <c r="Q166" s="430">
        <f t="shared" si="75"/>
        <v>-0.23959408066255605</v>
      </c>
      <c r="R166" s="431"/>
      <c r="S166" s="430">
        <f t="shared" si="73"/>
        <v>0.10258504297523707</v>
      </c>
      <c r="T166" s="431"/>
    </row>
    <row r="167" spans="1:20" x14ac:dyDescent="0.25">
      <c r="A167" s="40" t="s">
        <v>29</v>
      </c>
      <c r="B167" s="108">
        <f t="shared" si="68"/>
        <v>7.0205499925272754</v>
      </c>
      <c r="C167" s="136">
        <f t="shared" si="68"/>
        <v>6.8201646667357352</v>
      </c>
      <c r="D167" s="430">
        <f>D102/D37</f>
        <v>6.7785032482256327</v>
      </c>
      <c r="E167" s="431"/>
      <c r="F167" s="137">
        <f t="shared" si="69"/>
        <v>6.4831152977778741</v>
      </c>
      <c r="G167" s="430">
        <f t="shared" si="74"/>
        <v>-0.29538795044775856</v>
      </c>
      <c r="H167" s="431"/>
      <c r="I167" s="430">
        <f t="shared" si="70"/>
        <v>-4.1661418510102521E-2</v>
      </c>
      <c r="J167" s="431"/>
      <c r="K167" s="98"/>
      <c r="L167" s="138">
        <f t="shared" si="71"/>
        <v>7.2012226774763501</v>
      </c>
      <c r="M167" s="136">
        <f t="shared" si="71"/>
        <v>6.9201712648318123</v>
      </c>
      <c r="N167" s="430">
        <f t="shared" si="71"/>
        <v>6.8782418947345532</v>
      </c>
      <c r="O167" s="431"/>
      <c r="P167" s="139">
        <f t="shared" si="72"/>
        <v>6.6949572706114422</v>
      </c>
      <c r="Q167" s="430">
        <f t="shared" si="75"/>
        <v>-0.18328462412311097</v>
      </c>
      <c r="R167" s="431"/>
      <c r="S167" s="430">
        <f t="shared" si="73"/>
        <v>-4.1929370097259167E-2</v>
      </c>
      <c r="T167" s="431"/>
    </row>
    <row r="168" spans="1:20" x14ac:dyDescent="0.25">
      <c r="A168" s="40" t="s">
        <v>30</v>
      </c>
      <c r="B168" s="108">
        <f t="shared" si="68"/>
        <v>6.3907047708467815</v>
      </c>
      <c r="C168" s="136">
        <f t="shared" si="68"/>
        <v>6.5224949501132397</v>
      </c>
      <c r="D168" s="430">
        <f t="shared" si="68"/>
        <v>6.5884061031624519</v>
      </c>
      <c r="E168" s="431"/>
      <c r="F168" s="137">
        <f t="shared" si="69"/>
        <v>6.7102053915275999</v>
      </c>
      <c r="G168" s="430">
        <f t="shared" si="74"/>
        <v>0.12179928836514797</v>
      </c>
      <c r="H168" s="431"/>
      <c r="I168" s="430">
        <f t="shared" si="70"/>
        <v>6.5911153049212245E-2</v>
      </c>
      <c r="J168" s="431"/>
      <c r="K168" s="98"/>
      <c r="L168" s="138">
        <f t="shared" si="71"/>
        <v>6.2565488119095329</v>
      </c>
      <c r="M168" s="136">
        <f t="shared" si="71"/>
        <v>6.6645762537328803</v>
      </c>
      <c r="N168" s="430">
        <f t="shared" si="71"/>
        <v>6.847617105569797</v>
      </c>
      <c r="O168" s="431"/>
      <c r="P168" s="139">
        <f t="shared" si="72"/>
        <v>6.7088030529627147</v>
      </c>
      <c r="Q168" s="430">
        <f t="shared" si="75"/>
        <v>-0.13881405260708224</v>
      </c>
      <c r="R168" s="431"/>
      <c r="S168" s="430">
        <f t="shared" si="73"/>
        <v>0.18304085183691665</v>
      </c>
      <c r="T168" s="431"/>
    </row>
    <row r="169" spans="1:20" x14ac:dyDescent="0.25">
      <c r="A169" s="40" t="s">
        <v>31</v>
      </c>
      <c r="B169" s="108">
        <f t="shared" ref="B169:D184" si="76">B104/B39</f>
        <v>8.2939883645766006</v>
      </c>
      <c r="C169" s="136">
        <f t="shared" si="76"/>
        <v>9.3033247169979507</v>
      </c>
      <c r="D169" s="430">
        <f t="shared" si="76"/>
        <v>8.0180992361158907</v>
      </c>
      <c r="E169" s="431"/>
      <c r="F169" s="137">
        <f t="shared" si="69"/>
        <v>8.3811327727986686</v>
      </c>
      <c r="G169" s="430">
        <f t="shared" si="74"/>
        <v>0.36303353668277794</v>
      </c>
      <c r="H169" s="431"/>
      <c r="I169" s="430">
        <f t="shared" si="70"/>
        <v>-1.28522548088206</v>
      </c>
      <c r="J169" s="431"/>
      <c r="K169" s="98"/>
      <c r="L169" s="138">
        <f t="shared" ref="L169:N184" si="77">L104/L39</f>
        <v>7.1278569632482363</v>
      </c>
      <c r="M169" s="136">
        <f t="shared" si="77"/>
        <v>7.6460399840309554</v>
      </c>
      <c r="N169" s="430">
        <f t="shared" si="77"/>
        <v>7.5660941000746824</v>
      </c>
      <c r="O169" s="431"/>
      <c r="P169" s="139">
        <f t="shared" si="72"/>
        <v>7.6071225582578004</v>
      </c>
      <c r="Q169" s="430">
        <f t="shared" si="75"/>
        <v>4.1028458183117955E-2</v>
      </c>
      <c r="R169" s="431"/>
      <c r="S169" s="430">
        <f t="shared" si="73"/>
        <v>-7.9945883956273001E-2</v>
      </c>
      <c r="T169" s="431"/>
    </row>
    <row r="170" spans="1:20" x14ac:dyDescent="0.25">
      <c r="A170" s="40" t="s">
        <v>32</v>
      </c>
      <c r="B170" s="108">
        <f t="shared" si="76"/>
        <v>7.5887673538073201</v>
      </c>
      <c r="C170" s="136">
        <f t="shared" si="76"/>
        <v>7.4686631944444448</v>
      </c>
      <c r="D170" s="430">
        <f>D105/D40</f>
        <v>7.3049240761871328</v>
      </c>
      <c r="E170" s="431"/>
      <c r="F170" s="137">
        <f t="shared" si="69"/>
        <v>7.5352697095435683</v>
      </c>
      <c r="G170" s="430">
        <f t="shared" si="74"/>
        <v>0.23034563335643554</v>
      </c>
      <c r="H170" s="431"/>
      <c r="I170" s="430">
        <f t="shared" si="70"/>
        <v>-0.16373911825731202</v>
      </c>
      <c r="J170" s="431"/>
      <c r="K170" s="98"/>
      <c r="L170" s="138">
        <f t="shared" si="77"/>
        <v>7.6033153060897947</v>
      </c>
      <c r="M170" s="136">
        <f t="shared" si="77"/>
        <v>7.6913724650335249</v>
      </c>
      <c r="N170" s="430">
        <f t="shared" si="77"/>
        <v>7.5861891265137853</v>
      </c>
      <c r="O170" s="431"/>
      <c r="P170" s="139">
        <f t="shared" si="72"/>
        <v>7.5645372441793022</v>
      </c>
      <c r="Q170" s="430">
        <f t="shared" si="75"/>
        <v>-2.1651882334483119E-2</v>
      </c>
      <c r="R170" s="431"/>
      <c r="S170" s="430">
        <f t="shared" si="73"/>
        <v>-0.1051833385197396</v>
      </c>
      <c r="T170" s="431"/>
    </row>
    <row r="171" spans="1:20" x14ac:dyDescent="0.25">
      <c r="A171" s="40" t="s">
        <v>33</v>
      </c>
      <c r="B171" s="108">
        <f t="shared" si="76"/>
        <v>7.5844240837696333</v>
      </c>
      <c r="C171" s="136">
        <f t="shared" si="76"/>
        <v>7.4966520624948334</v>
      </c>
      <c r="D171" s="430">
        <f t="shared" si="76"/>
        <v>7.0298901873275002</v>
      </c>
      <c r="E171" s="431"/>
      <c r="F171" s="137">
        <f t="shared" si="69"/>
        <v>6.7729483759610858</v>
      </c>
      <c r="G171" s="430">
        <f t="shared" si="74"/>
        <v>-0.25694181136641436</v>
      </c>
      <c r="H171" s="431"/>
      <c r="I171" s="430">
        <f t="shared" si="70"/>
        <v>-0.46676187516733325</v>
      </c>
      <c r="J171" s="431"/>
      <c r="K171" s="98"/>
      <c r="L171" s="138">
        <f t="shared" si="77"/>
        <v>7.0503221467006512</v>
      </c>
      <c r="M171" s="136">
        <f t="shared" si="77"/>
        <v>7.1737911121436397</v>
      </c>
      <c r="N171" s="430">
        <f t="shared" si="77"/>
        <v>6.9763753718924919</v>
      </c>
      <c r="O171" s="431"/>
      <c r="P171" s="139">
        <f t="shared" si="72"/>
        <v>6.7732436870367909</v>
      </c>
      <c r="Q171" s="430">
        <f t="shared" si="75"/>
        <v>-0.20313168485570099</v>
      </c>
      <c r="R171" s="431"/>
      <c r="S171" s="430">
        <f t="shared" si="73"/>
        <v>-0.19741574025114783</v>
      </c>
      <c r="T171" s="431"/>
    </row>
    <row r="172" spans="1:20" x14ac:dyDescent="0.25">
      <c r="A172" s="40" t="s">
        <v>34</v>
      </c>
      <c r="B172" s="108">
        <f t="shared" si="76"/>
        <v>9.11052457934675</v>
      </c>
      <c r="C172" s="136">
        <f t="shared" si="76"/>
        <v>8.9746506337341572</v>
      </c>
      <c r="D172" s="430">
        <f t="shared" si="76"/>
        <v>8.2227800439284593</v>
      </c>
      <c r="E172" s="431"/>
      <c r="F172" s="137">
        <f t="shared" si="69"/>
        <v>8.2705740666399041</v>
      </c>
      <c r="G172" s="430">
        <f t="shared" si="74"/>
        <v>4.7794022711444839E-2</v>
      </c>
      <c r="H172" s="431"/>
      <c r="I172" s="430">
        <f t="shared" si="70"/>
        <v>-0.75187058980569788</v>
      </c>
      <c r="J172" s="431"/>
      <c r="K172" s="98"/>
      <c r="L172" s="138">
        <f t="shared" si="77"/>
        <v>9.5647923993970672</v>
      </c>
      <c r="M172" s="136">
        <f t="shared" si="77"/>
        <v>9.424808663084189</v>
      </c>
      <c r="N172" s="430">
        <f t="shared" si="77"/>
        <v>8.8393534905539681</v>
      </c>
      <c r="O172" s="431"/>
      <c r="P172" s="139">
        <f t="shared" si="72"/>
        <v>8.6515550187637498</v>
      </c>
      <c r="Q172" s="430">
        <f t="shared" si="75"/>
        <v>-0.18779847179021836</v>
      </c>
      <c r="R172" s="431"/>
      <c r="S172" s="430">
        <f t="shared" si="73"/>
        <v>-0.58545517253022084</v>
      </c>
      <c r="T172" s="431"/>
    </row>
    <row r="173" spans="1:20" x14ac:dyDescent="0.25">
      <c r="A173" s="40" t="s">
        <v>35</v>
      </c>
      <c r="B173" s="108">
        <f t="shared" si="76"/>
        <v>5.5179584120982987</v>
      </c>
      <c r="C173" s="136">
        <f t="shared" si="76"/>
        <v>5.8534219036797479</v>
      </c>
      <c r="D173" s="430">
        <f t="shared" si="76"/>
        <v>5.8473348977539388</v>
      </c>
      <c r="E173" s="431"/>
      <c r="F173" s="137">
        <f t="shared" si="69"/>
        <v>5.5795945744522282</v>
      </c>
      <c r="G173" s="430">
        <f t="shared" si="74"/>
        <v>-0.2677403233017106</v>
      </c>
      <c r="H173" s="431"/>
      <c r="I173" s="430">
        <f t="shared" si="70"/>
        <v>-6.0870059258091302E-3</v>
      </c>
      <c r="J173" s="431"/>
      <c r="K173" s="98"/>
      <c r="L173" s="138">
        <f t="shared" si="77"/>
        <v>6.0732144953297666</v>
      </c>
      <c r="M173" s="136">
        <f t="shared" si="77"/>
        <v>6.5759558031174583</v>
      </c>
      <c r="N173" s="430">
        <f t="shared" si="77"/>
        <v>6.3444412198907294</v>
      </c>
      <c r="O173" s="431"/>
      <c r="P173" s="139">
        <f t="shared" si="72"/>
        <v>6.2429390582065016</v>
      </c>
      <c r="Q173" s="430">
        <f t="shared" si="75"/>
        <v>-0.10150216168422777</v>
      </c>
      <c r="R173" s="431"/>
      <c r="S173" s="430">
        <f t="shared" si="73"/>
        <v>-0.23151458322672891</v>
      </c>
      <c r="T173" s="431"/>
    </row>
    <row r="174" spans="1:20" x14ac:dyDescent="0.25">
      <c r="A174" s="40" t="s">
        <v>36</v>
      </c>
      <c r="B174" s="108">
        <f t="shared" si="76"/>
        <v>4.4232954545454541</v>
      </c>
      <c r="C174" s="136">
        <f t="shared" si="76"/>
        <v>10.266903914590747</v>
      </c>
      <c r="D174" s="430">
        <f t="shared" si="76"/>
        <v>8.1578947368421044</v>
      </c>
      <c r="E174" s="431"/>
      <c r="F174" s="137">
        <f t="shared" si="69"/>
        <v>7.2311977715877438</v>
      </c>
      <c r="G174" s="430">
        <f t="shared" si="74"/>
        <v>-0.92669696525436063</v>
      </c>
      <c r="H174" s="431"/>
      <c r="I174" s="430">
        <f t="shared" si="70"/>
        <v>-2.1090091777486428</v>
      </c>
      <c r="J174" s="431"/>
      <c r="K174" s="98"/>
      <c r="L174" s="138">
        <f t="shared" si="77"/>
        <v>8.557356212265649</v>
      </c>
      <c r="M174" s="136">
        <f t="shared" si="77"/>
        <v>9.1139142247234624</v>
      </c>
      <c r="N174" s="430">
        <f t="shared" si="77"/>
        <v>9.4800666759272119</v>
      </c>
      <c r="O174" s="431"/>
      <c r="P174" s="139">
        <f t="shared" si="72"/>
        <v>9.175530662360817</v>
      </c>
      <c r="Q174" s="430">
        <f t="shared" si="75"/>
        <v>-0.30453601356639481</v>
      </c>
      <c r="R174" s="431"/>
      <c r="S174" s="430">
        <f t="shared" si="73"/>
        <v>0.36615245120374951</v>
      </c>
      <c r="T174" s="431"/>
    </row>
    <row r="175" spans="1:20" x14ac:dyDescent="0.25">
      <c r="A175" s="40" t="s">
        <v>37</v>
      </c>
      <c r="B175" s="108">
        <f t="shared" si="76"/>
        <v>7.4720357941834452</v>
      </c>
      <c r="C175" s="136">
        <f t="shared" si="76"/>
        <v>7.594182825484765</v>
      </c>
      <c r="D175" s="430">
        <f t="shared" si="76"/>
        <v>7.5497737556561084</v>
      </c>
      <c r="E175" s="431"/>
      <c r="F175" s="137">
        <f t="shared" si="69"/>
        <v>4.86161449752883</v>
      </c>
      <c r="G175" s="430">
        <f t="shared" si="74"/>
        <v>-2.6881592581272784</v>
      </c>
      <c r="H175" s="431"/>
      <c r="I175" s="430">
        <f t="shared" si="70"/>
        <v>-4.4409069828656556E-2</v>
      </c>
      <c r="J175" s="431"/>
      <c r="K175" s="98"/>
      <c r="L175" s="138">
        <f t="shared" si="77"/>
        <v>7.9768083931529539</v>
      </c>
      <c r="M175" s="136">
        <f t="shared" si="77"/>
        <v>7.8519154557463668</v>
      </c>
      <c r="N175" s="430">
        <f t="shared" si="77"/>
        <v>8.0469788557525899</v>
      </c>
      <c r="O175" s="431"/>
      <c r="P175" s="139">
        <f t="shared" si="72"/>
        <v>8.6118223486644538</v>
      </c>
      <c r="Q175" s="430">
        <f t="shared" si="75"/>
        <v>0.56484349291186398</v>
      </c>
      <c r="R175" s="431"/>
      <c r="S175" s="430">
        <f t="shared" si="73"/>
        <v>0.19506340000622302</v>
      </c>
      <c r="T175" s="431"/>
    </row>
    <row r="176" spans="1:20" x14ac:dyDescent="0.25">
      <c r="A176" s="40" t="s">
        <v>38</v>
      </c>
      <c r="B176" s="108">
        <f t="shared" si="76"/>
        <v>7.0352564102564106</v>
      </c>
      <c r="C176" s="136">
        <f t="shared" si="76"/>
        <v>6.9803168506961111</v>
      </c>
      <c r="D176" s="430">
        <f t="shared" si="76"/>
        <v>6.3471629042098838</v>
      </c>
      <c r="E176" s="431"/>
      <c r="F176" s="137">
        <f t="shared" si="69"/>
        <v>6.4330601092896176</v>
      </c>
      <c r="G176" s="430">
        <f t="shared" si="74"/>
        <v>8.5897205079733752E-2</v>
      </c>
      <c r="H176" s="431"/>
      <c r="I176" s="430">
        <f t="shared" si="70"/>
        <v>-0.63315394648622725</v>
      </c>
      <c r="J176" s="431"/>
      <c r="K176" s="98"/>
      <c r="L176" s="138">
        <f t="shared" si="77"/>
        <v>6.838798788094814</v>
      </c>
      <c r="M176" s="136">
        <f t="shared" si="77"/>
        <v>6.6917068889863973</v>
      </c>
      <c r="N176" s="430">
        <f t="shared" si="77"/>
        <v>6.2742609843761459</v>
      </c>
      <c r="O176" s="431"/>
      <c r="P176" s="139">
        <f t="shared" si="72"/>
        <v>6.1734816875289757</v>
      </c>
      <c r="Q176" s="430">
        <f t="shared" si="75"/>
        <v>-0.10077929684717013</v>
      </c>
      <c r="R176" s="431"/>
      <c r="S176" s="430">
        <f t="shared" si="73"/>
        <v>-0.41744590461025144</v>
      </c>
      <c r="T176" s="431"/>
    </row>
    <row r="177" spans="1:20" x14ac:dyDescent="0.25">
      <c r="A177" s="40" t="s">
        <v>39</v>
      </c>
      <c r="B177" s="108">
        <f t="shared" si="76"/>
        <v>7.0713671539122958</v>
      </c>
      <c r="C177" s="136">
        <f t="shared" si="76"/>
        <v>5.8971612212104985</v>
      </c>
      <c r="D177" s="430">
        <f t="shared" si="76"/>
        <v>5.7786293958521187</v>
      </c>
      <c r="E177" s="431"/>
      <c r="F177" s="137">
        <f t="shared" si="69"/>
        <v>5.9212026956972528</v>
      </c>
      <c r="G177" s="430">
        <f t="shared" si="74"/>
        <v>0.14257329984513412</v>
      </c>
      <c r="H177" s="431"/>
      <c r="I177" s="430">
        <f t="shared" si="70"/>
        <v>-0.11853182535837981</v>
      </c>
      <c r="J177" s="431"/>
      <c r="K177" s="98"/>
      <c r="L177" s="138">
        <f t="shared" si="77"/>
        <v>6.8900186409083206</v>
      </c>
      <c r="M177" s="136">
        <f t="shared" si="77"/>
        <v>6.2475480580619847</v>
      </c>
      <c r="N177" s="430">
        <f t="shared" si="77"/>
        <v>6.2113646949231489</v>
      </c>
      <c r="O177" s="431"/>
      <c r="P177" s="139">
        <f t="shared" si="72"/>
        <v>6.0439964246697784</v>
      </c>
      <c r="Q177" s="430">
        <f t="shared" si="75"/>
        <v>-0.16736827025337053</v>
      </c>
      <c r="R177" s="431"/>
      <c r="S177" s="430">
        <f t="shared" si="73"/>
        <v>-3.6183363138835745E-2</v>
      </c>
      <c r="T177" s="431"/>
    </row>
    <row r="178" spans="1:20" x14ac:dyDescent="0.25">
      <c r="A178" s="40" t="s">
        <v>40</v>
      </c>
      <c r="B178" s="108">
        <f t="shared" si="76"/>
        <v>5.1178211959739492</v>
      </c>
      <c r="C178" s="136">
        <f t="shared" si="76"/>
        <v>5.5520661157024795</v>
      </c>
      <c r="D178" s="430">
        <f t="shared" si="76"/>
        <v>5.3477801268498943</v>
      </c>
      <c r="E178" s="431"/>
      <c r="F178" s="137">
        <f t="shared" si="69"/>
        <v>4.7521448999046711</v>
      </c>
      <c r="G178" s="430">
        <f t="shared" si="74"/>
        <v>-0.5956352269452232</v>
      </c>
      <c r="H178" s="431"/>
      <c r="I178" s="430">
        <f t="shared" si="70"/>
        <v>-0.2042859888525852</v>
      </c>
      <c r="J178" s="431"/>
      <c r="K178" s="98"/>
      <c r="L178" s="138">
        <f t="shared" si="77"/>
        <v>4.9680699613585517</v>
      </c>
      <c r="M178" s="136">
        <f t="shared" si="77"/>
        <v>4.9917049326025777</v>
      </c>
      <c r="N178" s="430">
        <f t="shared" si="77"/>
        <v>5.0274806892453947</v>
      </c>
      <c r="O178" s="431"/>
      <c r="P178" s="139">
        <f t="shared" si="72"/>
        <v>4.8632146064052675</v>
      </c>
      <c r="Q178" s="430">
        <f t="shared" si="75"/>
        <v>-0.16426608284012723</v>
      </c>
      <c r="R178" s="431"/>
      <c r="S178" s="430">
        <f t="shared" si="73"/>
        <v>3.5775756642816958E-2</v>
      </c>
      <c r="T178" s="431"/>
    </row>
    <row r="179" spans="1:20" x14ac:dyDescent="0.25">
      <c r="A179" s="40" t="s">
        <v>41</v>
      </c>
      <c r="B179" s="108">
        <f t="shared" si="76"/>
        <v>6.0509691313711418</v>
      </c>
      <c r="C179" s="136">
        <f t="shared" si="76"/>
        <v>6.7979420018709078</v>
      </c>
      <c r="D179" s="430">
        <f t="shared" si="76"/>
        <v>6.1598039215686278</v>
      </c>
      <c r="E179" s="431"/>
      <c r="F179" s="137">
        <f t="shared" si="69"/>
        <v>5.5893970893970897</v>
      </c>
      <c r="G179" s="430">
        <f t="shared" si="74"/>
        <v>-0.57040683217153809</v>
      </c>
      <c r="H179" s="431"/>
      <c r="I179" s="430">
        <f t="shared" si="70"/>
        <v>-0.63813808030228003</v>
      </c>
      <c r="J179" s="431"/>
      <c r="K179" s="98"/>
      <c r="L179" s="138">
        <f t="shared" si="77"/>
        <v>7.0955687830687832</v>
      </c>
      <c r="M179" s="136">
        <f t="shared" si="77"/>
        <v>7.0361054766734279</v>
      </c>
      <c r="N179" s="430">
        <f t="shared" si="77"/>
        <v>6.7739622641509438</v>
      </c>
      <c r="O179" s="431"/>
      <c r="P179" s="139">
        <f t="shared" si="72"/>
        <v>6.3997962302598062</v>
      </c>
      <c r="Q179" s="430">
        <f t="shared" si="75"/>
        <v>-0.37416603389113767</v>
      </c>
      <c r="R179" s="431"/>
      <c r="S179" s="430">
        <f t="shared" si="73"/>
        <v>-0.26214321252248407</v>
      </c>
      <c r="T179" s="431"/>
    </row>
    <row r="180" spans="1:20" x14ac:dyDescent="0.25">
      <c r="A180" s="40" t="s">
        <v>42</v>
      </c>
      <c r="B180" s="108">
        <f t="shared" si="76"/>
        <v>5.4133480825958706</v>
      </c>
      <c r="C180" s="136">
        <f t="shared" si="76"/>
        <v>5.8367346938775508</v>
      </c>
      <c r="D180" s="430">
        <f t="shared" si="76"/>
        <v>5.9641089108910892</v>
      </c>
      <c r="E180" s="431"/>
      <c r="F180" s="137">
        <f t="shared" si="69"/>
        <v>5.3841482901885582</v>
      </c>
      <c r="G180" s="430">
        <f t="shared" si="74"/>
        <v>-0.57996062070253096</v>
      </c>
      <c r="H180" s="431"/>
      <c r="I180" s="430">
        <f t="shared" si="70"/>
        <v>0.12737421701353835</v>
      </c>
      <c r="J180" s="431"/>
      <c r="K180" s="98"/>
      <c r="L180" s="138">
        <f t="shared" si="77"/>
        <v>5.6825789838565912</v>
      </c>
      <c r="M180" s="136">
        <f t="shared" si="77"/>
        <v>5.7968404423380724</v>
      </c>
      <c r="N180" s="430">
        <f t="shared" si="77"/>
        <v>5.493002425825714</v>
      </c>
      <c r="O180" s="431"/>
      <c r="P180" s="139">
        <f t="shared" si="72"/>
        <v>5.3702030080258991</v>
      </c>
      <c r="Q180" s="430">
        <f t="shared" si="75"/>
        <v>-0.12279941779981485</v>
      </c>
      <c r="R180" s="431"/>
      <c r="S180" s="430">
        <f t="shared" si="73"/>
        <v>-0.30383801651235842</v>
      </c>
      <c r="T180" s="431"/>
    </row>
    <row r="181" spans="1:20" x14ac:dyDescent="0.25">
      <c r="A181" s="40" t="s">
        <v>43</v>
      </c>
      <c r="B181" s="108">
        <f t="shared" si="76"/>
        <v>6.8271505376344086</v>
      </c>
      <c r="C181" s="136">
        <f t="shared" si="76"/>
        <v>7.4480703745743471</v>
      </c>
      <c r="D181" s="430">
        <f t="shared" si="76"/>
        <v>6.5019336271247417</v>
      </c>
      <c r="E181" s="431"/>
      <c r="F181" s="137">
        <f t="shared" si="69"/>
        <v>6.6070393374741201</v>
      </c>
      <c r="G181" s="430">
        <f t="shared" si="74"/>
        <v>0.10510571034937843</v>
      </c>
      <c r="H181" s="431"/>
      <c r="I181" s="430">
        <f t="shared" si="70"/>
        <v>-0.94613674744960541</v>
      </c>
      <c r="J181" s="431"/>
      <c r="K181" s="98"/>
      <c r="L181" s="138">
        <f t="shared" si="77"/>
        <v>6.6230177465492819</v>
      </c>
      <c r="M181" s="136">
        <f t="shared" si="77"/>
        <v>6.7371938680127128</v>
      </c>
      <c r="N181" s="430">
        <f t="shared" si="77"/>
        <v>6.5008050179451917</v>
      </c>
      <c r="O181" s="431"/>
      <c r="P181" s="139">
        <f t="shared" si="72"/>
        <v>6.4917223207331425</v>
      </c>
      <c r="Q181" s="430">
        <f t="shared" si="75"/>
        <v>-9.08269721204924E-3</v>
      </c>
      <c r="R181" s="431"/>
      <c r="S181" s="430">
        <f t="shared" si="73"/>
        <v>-0.23638885006752108</v>
      </c>
      <c r="T181" s="431"/>
    </row>
    <row r="182" spans="1:20" x14ac:dyDescent="0.25">
      <c r="A182" s="40" t="s">
        <v>44</v>
      </c>
      <c r="B182" s="108">
        <f t="shared" si="76"/>
        <v>6.9359054138145613</v>
      </c>
      <c r="C182" s="136">
        <f t="shared" si="76"/>
        <v>7.3821567537520849</v>
      </c>
      <c r="D182" s="430">
        <f t="shared" si="76"/>
        <v>7.4113989637305702</v>
      </c>
      <c r="E182" s="431"/>
      <c r="F182" s="137">
        <f t="shared" si="69"/>
        <v>6.8797272163670176</v>
      </c>
      <c r="G182" s="430">
        <f t="shared" si="74"/>
        <v>-0.5316717473635526</v>
      </c>
      <c r="H182" s="431"/>
      <c r="I182" s="430">
        <f t="shared" si="70"/>
        <v>2.9242209978485256E-2</v>
      </c>
      <c r="J182" s="431"/>
      <c r="K182" s="98"/>
      <c r="L182" s="138">
        <f t="shared" si="77"/>
        <v>6.9081712062256813</v>
      </c>
      <c r="M182" s="136">
        <f t="shared" si="77"/>
        <v>7.0328003478092844</v>
      </c>
      <c r="N182" s="430">
        <f t="shared" si="77"/>
        <v>7.0582316420466711</v>
      </c>
      <c r="O182" s="431"/>
      <c r="P182" s="139">
        <f t="shared" si="72"/>
        <v>6.8136918575320351</v>
      </c>
      <c r="Q182" s="430">
        <f t="shared" si="75"/>
        <v>-0.24453978451463598</v>
      </c>
      <c r="R182" s="431"/>
      <c r="S182" s="430">
        <f t="shared" si="73"/>
        <v>2.5431294237386659E-2</v>
      </c>
      <c r="T182" s="431"/>
    </row>
    <row r="183" spans="1:20" x14ac:dyDescent="0.25">
      <c r="A183" s="41" t="s">
        <v>45</v>
      </c>
      <c r="B183" s="108">
        <f t="shared" si="76"/>
        <v>7.0969267139479904</v>
      </c>
      <c r="C183" s="136">
        <f t="shared" si="76"/>
        <v>6.7516891891891895</v>
      </c>
      <c r="D183" s="430">
        <f t="shared" si="76"/>
        <v>5.9555555555555557</v>
      </c>
      <c r="E183" s="431"/>
      <c r="F183" s="137">
        <f t="shared" si="69"/>
        <v>5.7145593869731801</v>
      </c>
      <c r="G183" s="430">
        <f t="shared" si="74"/>
        <v>-0.2409961685823756</v>
      </c>
      <c r="H183" s="431"/>
      <c r="I183" s="430">
        <f t="shared" si="70"/>
        <v>-0.79613363363363376</v>
      </c>
      <c r="J183" s="431"/>
      <c r="K183" s="98"/>
      <c r="L183" s="138">
        <f t="shared" si="77"/>
        <v>6.3219275734245794</v>
      </c>
      <c r="M183" s="136">
        <f t="shared" si="77"/>
        <v>6.6073247635217074</v>
      </c>
      <c r="N183" s="430">
        <f t="shared" si="77"/>
        <v>5.9701244813278009</v>
      </c>
      <c r="O183" s="431"/>
      <c r="P183" s="139">
        <f t="shared" si="72"/>
        <v>5.640415641235986</v>
      </c>
      <c r="Q183" s="430">
        <f t="shared" si="75"/>
        <v>-0.32970884009181489</v>
      </c>
      <c r="R183" s="431"/>
      <c r="S183" s="430">
        <f t="shared" si="73"/>
        <v>-0.63720028219390645</v>
      </c>
      <c r="T183" s="431"/>
    </row>
    <row r="184" spans="1:20" x14ac:dyDescent="0.25">
      <c r="A184" s="39" t="s">
        <v>46</v>
      </c>
      <c r="B184" s="108">
        <f t="shared" si="76"/>
        <v>5.71618947858473</v>
      </c>
      <c r="C184" s="136">
        <f t="shared" si="76"/>
        <v>5.8245557524024267</v>
      </c>
      <c r="D184" s="430">
        <f t="shared" si="76"/>
        <v>5.7432832486175505</v>
      </c>
      <c r="E184" s="431"/>
      <c r="F184" s="137">
        <f t="shared" si="69"/>
        <v>5.3192121012204892</v>
      </c>
      <c r="G184" s="430">
        <f t="shared" si="74"/>
        <v>-0.42407114739706131</v>
      </c>
      <c r="H184" s="431"/>
      <c r="I184" s="430">
        <f t="shared" si="70"/>
        <v>-8.1272503784876271E-2</v>
      </c>
      <c r="J184" s="431"/>
      <c r="K184" s="98"/>
      <c r="L184" s="138">
        <f t="shared" si="77"/>
        <v>5.7467604380626049</v>
      </c>
      <c r="M184" s="136">
        <f t="shared" si="77"/>
        <v>5.9269291607883376</v>
      </c>
      <c r="N184" s="430">
        <f t="shared" si="77"/>
        <v>5.9354680863557183</v>
      </c>
      <c r="O184" s="431"/>
      <c r="P184" s="139">
        <f t="shared" si="72"/>
        <v>5.5614227764689215</v>
      </c>
      <c r="Q184" s="430">
        <f t="shared" si="75"/>
        <v>-0.37404530988679685</v>
      </c>
      <c r="R184" s="431"/>
      <c r="S184" s="430">
        <f t="shared" si="73"/>
        <v>8.538925567380673E-3</v>
      </c>
      <c r="T184" s="431"/>
    </row>
    <row r="185" spans="1:20" ht="21" x14ac:dyDescent="0.35">
      <c r="A185" s="442" t="s">
        <v>65</v>
      </c>
      <c r="B185" s="442"/>
      <c r="C185" s="442"/>
      <c r="D185" s="442"/>
      <c r="E185" s="442"/>
      <c r="F185" s="442"/>
      <c r="G185" s="442"/>
      <c r="H185" s="442"/>
      <c r="I185" s="442"/>
      <c r="J185" s="442"/>
      <c r="K185" s="442"/>
      <c r="L185" s="442"/>
      <c r="M185" s="442"/>
      <c r="N185" s="442"/>
      <c r="O185" s="442"/>
      <c r="P185" s="442"/>
      <c r="Q185" s="442"/>
      <c r="R185" s="442"/>
      <c r="S185" s="442"/>
      <c r="T185" s="442"/>
    </row>
    <row r="186" spans="1:20" x14ac:dyDescent="0.25">
      <c r="A186" s="54"/>
      <c r="B186" s="343" t="s">
        <v>119</v>
      </c>
      <c r="C186" s="344"/>
      <c r="D186" s="344"/>
      <c r="E186" s="344"/>
      <c r="F186" s="344"/>
      <c r="G186" s="344"/>
      <c r="H186" s="344"/>
      <c r="I186" s="344"/>
      <c r="J186" s="345"/>
      <c r="K186" s="84"/>
      <c r="L186" s="343" t="str">
        <f>L$5</f>
        <v>acumulado mayo</v>
      </c>
      <c r="M186" s="344"/>
      <c r="N186" s="344"/>
      <c r="O186" s="344"/>
      <c r="P186" s="344"/>
      <c r="Q186" s="344"/>
      <c r="R186" s="344"/>
      <c r="S186" s="344"/>
      <c r="T186" s="345"/>
    </row>
    <row r="187" spans="1:20" x14ac:dyDescent="0.25">
      <c r="A187" s="4"/>
      <c r="B187" s="85">
        <f>B$6</f>
        <v>2022</v>
      </c>
      <c r="C187" s="86">
        <f>C$6</f>
        <v>2023</v>
      </c>
      <c r="D187" s="343">
        <f>D$6</f>
        <v>2024</v>
      </c>
      <c r="E187" s="345"/>
      <c r="F187" s="2">
        <f>E$6</f>
        <v>2025</v>
      </c>
      <c r="G187" s="362" t="str">
        <f>CONCATENATE("dif ",RIGHT(F187,2),"-",RIGHT(D187,2))</f>
        <v>dif 25-24</v>
      </c>
      <c r="H187" s="363"/>
      <c r="I187" s="362" t="str">
        <f>CONCATENATE("dif ",RIGHT(D187,2),"-",RIGHT(C187,2))</f>
        <v>dif 24-23</v>
      </c>
      <c r="J187" s="363"/>
      <c r="K187" s="87"/>
      <c r="L187" s="85">
        <f>L$6</f>
        <v>2022</v>
      </c>
      <c r="M187" s="86">
        <f>M$6</f>
        <v>2023</v>
      </c>
      <c r="N187" s="343">
        <f>N$6</f>
        <v>2024</v>
      </c>
      <c r="O187" s="345"/>
      <c r="P187" s="2">
        <f>O$6</f>
        <v>2025</v>
      </c>
      <c r="Q187" s="362" t="str">
        <f>CONCATENATE("dif ",RIGHT(P187,2),"-",RIGHT(N187,2))</f>
        <v>dif 25-24</v>
      </c>
      <c r="R187" s="363"/>
      <c r="S187" s="362" t="str">
        <f>CONCATENATE("dif ",RIGHT(N187,2),"-",RIGHT(M187,2))</f>
        <v>dif 24-23</v>
      </c>
      <c r="T187" s="363"/>
    </row>
    <row r="188" spans="1:20" x14ac:dyDescent="0.25">
      <c r="A188" s="88" t="s">
        <v>48</v>
      </c>
      <c r="B188" s="89">
        <f t="shared" ref="B188:D198" si="78">B123/B58</f>
        <v>6.2468712109230848</v>
      </c>
      <c r="C188" s="140">
        <f t="shared" si="78"/>
        <v>6.3140551841174428</v>
      </c>
      <c r="D188" s="436">
        <f>D123/D58</f>
        <v>6.1190189704419193</v>
      </c>
      <c r="E188" s="437"/>
      <c r="F188" s="116">
        <f t="shared" ref="F188:F198" si="79">E123/E58</f>
        <v>5.8610768709178389</v>
      </c>
      <c r="G188" s="438">
        <f>F188-D188</f>
        <v>-0.25794209952408043</v>
      </c>
      <c r="H188" s="439"/>
      <c r="I188" s="438">
        <f t="shared" ref="I188:I198" si="80">D188-C188</f>
        <v>-0.19503621367552348</v>
      </c>
      <c r="J188" s="439"/>
      <c r="K188" s="91"/>
      <c r="L188" s="89">
        <f t="shared" ref="L188:N198" si="81">L123/L58</f>
        <v>6.5350403232447452</v>
      </c>
      <c r="M188" s="113">
        <f t="shared" si="81"/>
        <v>6.5911189501432776</v>
      </c>
      <c r="N188" s="436">
        <f>N123/N58</f>
        <v>6.5949947257902162</v>
      </c>
      <c r="O188" s="437"/>
      <c r="P188" s="116">
        <f t="shared" ref="P188:P198" si="82">O123/O58</f>
        <v>6.3920880690676558</v>
      </c>
      <c r="Q188" s="440">
        <f>P188-N188</f>
        <v>-0.20290665672256036</v>
      </c>
      <c r="R188" s="441"/>
      <c r="S188" s="440">
        <f t="shared" ref="S188:S198" si="83">N188-M188</f>
        <v>3.8757756469385285E-3</v>
      </c>
      <c r="T188" s="441"/>
    </row>
    <row r="189" spans="1:20" x14ac:dyDescent="0.25">
      <c r="A189" s="141" t="s">
        <v>49</v>
      </c>
      <c r="B189" s="142">
        <f t="shared" si="78"/>
        <v>6.827112159401012</v>
      </c>
      <c r="C189" s="143">
        <f t="shared" si="78"/>
        <v>6.9096158323632126</v>
      </c>
      <c r="D189" s="432">
        <f>D124/D59</f>
        <v>6.7384641095313844</v>
      </c>
      <c r="E189" s="433"/>
      <c r="F189" s="144">
        <f t="shared" si="79"/>
        <v>6.465479205284181</v>
      </c>
      <c r="G189" s="434">
        <f t="shared" ref="G189:G198" si="84">F189-D189</f>
        <v>-0.27298490424720345</v>
      </c>
      <c r="H189" s="435"/>
      <c r="I189" s="434">
        <f t="shared" si="80"/>
        <v>-0.17115172283182822</v>
      </c>
      <c r="J189" s="435"/>
      <c r="K189" s="98"/>
      <c r="L189" s="142">
        <f t="shared" si="81"/>
        <v>7.1260573079574545</v>
      </c>
      <c r="M189" s="143">
        <f t="shared" si="81"/>
        <v>7.1541370379401474</v>
      </c>
      <c r="N189" s="432">
        <f t="shared" si="81"/>
        <v>7.0597279797269321</v>
      </c>
      <c r="O189" s="433"/>
      <c r="P189" s="144">
        <f t="shared" si="82"/>
        <v>6.9612703079707323</v>
      </c>
      <c r="Q189" s="434">
        <f t="shared" ref="Q189:Q198" si="85">P189-N189</f>
        <v>-9.8457671756199794E-2</v>
      </c>
      <c r="R189" s="435"/>
      <c r="S189" s="434">
        <f t="shared" si="83"/>
        <v>-9.4409058213215324E-2</v>
      </c>
      <c r="T189" s="435"/>
    </row>
    <row r="190" spans="1:20" x14ac:dyDescent="0.25">
      <c r="A190" s="145" t="s">
        <v>50</v>
      </c>
      <c r="B190" s="108">
        <f t="shared" si="78"/>
        <v>6.7084381642859343</v>
      </c>
      <c r="C190" s="136">
        <f t="shared" si="78"/>
        <v>6.9440868449374946</v>
      </c>
      <c r="D190" s="430">
        <f t="shared" si="78"/>
        <v>6.7511616134222852</v>
      </c>
      <c r="E190" s="431"/>
      <c r="F190" s="137">
        <f t="shared" si="79"/>
        <v>6.3569210711406177</v>
      </c>
      <c r="G190" s="430">
        <f t="shared" si="84"/>
        <v>-0.39424054228166749</v>
      </c>
      <c r="H190" s="431"/>
      <c r="I190" s="430">
        <f t="shared" si="80"/>
        <v>-0.19292523151520946</v>
      </c>
      <c r="J190" s="431"/>
      <c r="K190" s="98"/>
      <c r="L190" s="108">
        <f t="shared" si="81"/>
        <v>6.987317869756569</v>
      </c>
      <c r="M190" s="136">
        <f t="shared" si="81"/>
        <v>7.2331627899931075</v>
      </c>
      <c r="N190" s="430">
        <f t="shared" si="81"/>
        <v>7.2394534004858349</v>
      </c>
      <c r="O190" s="431"/>
      <c r="P190" s="137">
        <f t="shared" si="82"/>
        <v>6.9295295986737582</v>
      </c>
      <c r="Q190" s="430">
        <f t="shared" si="85"/>
        <v>-0.30992380181207668</v>
      </c>
      <c r="R190" s="431"/>
      <c r="S190" s="430">
        <f t="shared" si="83"/>
        <v>6.2906104927273887E-3</v>
      </c>
      <c r="T190" s="431"/>
    </row>
    <row r="191" spans="1:20" x14ac:dyDescent="0.25">
      <c r="A191" s="145" t="s">
        <v>51</v>
      </c>
      <c r="B191" s="108">
        <f t="shared" si="78"/>
        <v>4.6396321070234112</v>
      </c>
      <c r="C191" s="136">
        <f t="shared" si="78"/>
        <v>2.9742453613957354</v>
      </c>
      <c r="D191" s="430">
        <f t="shared" si="78"/>
        <v>4.1802139037433159</v>
      </c>
      <c r="E191" s="431"/>
      <c r="F191" s="137">
        <f t="shared" si="79"/>
        <v>3.8281904761904761</v>
      </c>
      <c r="G191" s="430">
        <f t="shared" si="84"/>
        <v>-0.35202342755283977</v>
      </c>
      <c r="H191" s="431"/>
      <c r="I191" s="430">
        <f t="shared" si="80"/>
        <v>1.2059685423475806</v>
      </c>
      <c r="J191" s="431"/>
      <c r="K191" s="98"/>
      <c r="L191" s="108">
        <f t="shared" si="81"/>
        <v>4.7111888111888112</v>
      </c>
      <c r="M191" s="136">
        <f t="shared" si="81"/>
        <v>3.1309611754083559</v>
      </c>
      <c r="N191" s="430">
        <f t="shared" si="81"/>
        <v>3.9875323678910521</v>
      </c>
      <c r="O191" s="431"/>
      <c r="P191" s="137">
        <f t="shared" si="82"/>
        <v>4.3753997940044451</v>
      </c>
      <c r="Q191" s="430">
        <f t="shared" si="85"/>
        <v>0.38786742611339298</v>
      </c>
      <c r="R191" s="431"/>
      <c r="S191" s="430">
        <f t="shared" si="83"/>
        <v>0.8565711924826962</v>
      </c>
      <c r="T191" s="431"/>
    </row>
    <row r="192" spans="1:20" x14ac:dyDescent="0.25">
      <c r="A192" s="145" t="s">
        <v>52</v>
      </c>
      <c r="B192" s="108">
        <f t="shared" si="78"/>
        <v>5.7990297602388283</v>
      </c>
      <c r="C192" s="136">
        <f t="shared" si="78"/>
        <v>5.8624737512478911</v>
      </c>
      <c r="D192" s="430">
        <f t="shared" si="78"/>
        <v>5.2644131577239994</v>
      </c>
      <c r="E192" s="431"/>
      <c r="F192" s="137">
        <f t="shared" si="79"/>
        <v>5.2597598182408305</v>
      </c>
      <c r="G192" s="430">
        <f t="shared" si="84"/>
        <v>-4.6533394831689279E-3</v>
      </c>
      <c r="H192" s="431"/>
      <c r="I192" s="430">
        <f t="shared" si="80"/>
        <v>-0.59806059352389163</v>
      </c>
      <c r="J192" s="431"/>
      <c r="K192" s="98"/>
      <c r="L192" s="108">
        <f t="shared" si="81"/>
        <v>6.1537704600484258</v>
      </c>
      <c r="M192" s="136">
        <f t="shared" si="81"/>
        <v>6.5907156534771598</v>
      </c>
      <c r="N192" s="430">
        <f t="shared" si="81"/>
        <v>6.4783337793746689</v>
      </c>
      <c r="O192" s="431"/>
      <c r="P192" s="137">
        <f t="shared" si="82"/>
        <v>6.2701067140102706</v>
      </c>
      <c r="Q192" s="430">
        <f t="shared" si="85"/>
        <v>-0.20822706536439828</v>
      </c>
      <c r="R192" s="431"/>
      <c r="S192" s="430">
        <f t="shared" si="83"/>
        <v>-0.1123818741024909</v>
      </c>
      <c r="T192" s="431"/>
    </row>
    <row r="193" spans="1:20" x14ac:dyDescent="0.25">
      <c r="A193" s="145" t="s">
        <v>53</v>
      </c>
      <c r="B193" s="108">
        <f t="shared" si="78"/>
        <v>6.5240453946955919</v>
      </c>
      <c r="C193" s="136">
        <f t="shared" si="78"/>
        <v>5.3784671885570701</v>
      </c>
      <c r="D193" s="430">
        <f t="shared" si="78"/>
        <v>5.433939673037071</v>
      </c>
      <c r="E193" s="431"/>
      <c r="F193" s="137">
        <f t="shared" si="79"/>
        <v>5.0135848403564935</v>
      </c>
      <c r="G193" s="430">
        <f t="shared" si="84"/>
        <v>-0.42035483268057749</v>
      </c>
      <c r="H193" s="431"/>
      <c r="I193" s="430">
        <f t="shared" si="80"/>
        <v>5.5472484480000972E-2</v>
      </c>
      <c r="J193" s="431"/>
      <c r="K193" s="98"/>
      <c r="L193" s="108">
        <f t="shared" si="81"/>
        <v>6.6698906644238853</v>
      </c>
      <c r="M193" s="136">
        <f t="shared" si="81"/>
        <v>5.2459033623481979</v>
      </c>
      <c r="N193" s="430">
        <f t="shared" si="81"/>
        <v>5.903018619045203</v>
      </c>
      <c r="O193" s="431"/>
      <c r="P193" s="137">
        <f t="shared" si="82"/>
        <v>5.4365523040388828</v>
      </c>
      <c r="Q193" s="430">
        <f t="shared" si="85"/>
        <v>-0.46646631500632019</v>
      </c>
      <c r="R193" s="431"/>
      <c r="S193" s="430">
        <f t="shared" si="83"/>
        <v>0.6571152566970051</v>
      </c>
      <c r="T193" s="431"/>
    </row>
    <row r="194" spans="1:20" x14ac:dyDescent="0.25">
      <c r="A194" s="145" t="s">
        <v>54</v>
      </c>
      <c r="B194" s="108">
        <f t="shared" si="78"/>
        <v>2.4632700120786208</v>
      </c>
      <c r="C194" s="136">
        <f t="shared" si="78"/>
        <v>2.3830322688887646</v>
      </c>
      <c r="D194" s="430">
        <f t="shared" si="78"/>
        <v>2.197144331670394</v>
      </c>
      <c r="E194" s="431"/>
      <c r="F194" s="137">
        <f t="shared" si="79"/>
        <v>2.0151193633952253</v>
      </c>
      <c r="G194" s="430">
        <f t="shared" si="84"/>
        <v>-0.18202496827516867</v>
      </c>
      <c r="H194" s="431"/>
      <c r="I194" s="430">
        <f t="shared" si="80"/>
        <v>-0.1858879372183706</v>
      </c>
      <c r="J194" s="431"/>
      <c r="K194" s="98"/>
      <c r="L194" s="108">
        <f t="shared" si="81"/>
        <v>2.5050856438551832</v>
      </c>
      <c r="M194" s="136">
        <f t="shared" si="81"/>
        <v>2.3523984050537328</v>
      </c>
      <c r="N194" s="430">
        <f t="shared" si="81"/>
        <v>2.4704760646080941</v>
      </c>
      <c r="O194" s="431"/>
      <c r="P194" s="137">
        <f t="shared" si="82"/>
        <v>2.1617843320432404</v>
      </c>
      <c r="Q194" s="430">
        <f>P194-N194</f>
        <v>-0.30869173256485372</v>
      </c>
      <c r="R194" s="431"/>
      <c r="S194" s="430">
        <f t="shared" si="83"/>
        <v>0.11807765955436134</v>
      </c>
      <c r="T194" s="431"/>
    </row>
    <row r="195" spans="1:20" x14ac:dyDescent="0.25">
      <c r="A195" s="145" t="s">
        <v>55</v>
      </c>
      <c r="B195" s="108">
        <f t="shared" si="78"/>
        <v>2.77670704845815</v>
      </c>
      <c r="C195" s="136">
        <f t="shared" si="78"/>
        <v>2.5519648912826649</v>
      </c>
      <c r="D195" s="430">
        <f t="shared" si="78"/>
        <v>2.5066105769230771</v>
      </c>
      <c r="E195" s="431"/>
      <c r="F195" s="137">
        <f t="shared" si="79"/>
        <v>2.6832733093237295</v>
      </c>
      <c r="G195" s="430">
        <f t="shared" si="84"/>
        <v>0.17666273240065244</v>
      </c>
      <c r="H195" s="431"/>
      <c r="I195" s="430">
        <f t="shared" si="80"/>
        <v>-4.5354314359587811E-2</v>
      </c>
      <c r="J195" s="431"/>
      <c r="K195" s="98"/>
      <c r="L195" s="108">
        <f t="shared" si="81"/>
        <v>2.866904868244752</v>
      </c>
      <c r="M195" s="136">
        <f t="shared" si="81"/>
        <v>2.6301033884235152</v>
      </c>
      <c r="N195" s="430">
        <f t="shared" si="81"/>
        <v>2.8121978283268607</v>
      </c>
      <c r="O195" s="431"/>
      <c r="P195" s="137">
        <f t="shared" si="82"/>
        <v>2.767772119405457</v>
      </c>
      <c r="Q195" s="430">
        <f t="shared" si="85"/>
        <v>-4.4425708921403739E-2</v>
      </c>
      <c r="R195" s="431"/>
      <c r="S195" s="430">
        <f t="shared" si="83"/>
        <v>0.18209443990334551</v>
      </c>
      <c r="T195" s="431"/>
    </row>
    <row r="196" spans="1:20" x14ac:dyDescent="0.25">
      <c r="A196" s="145" t="s">
        <v>56</v>
      </c>
      <c r="B196" s="108">
        <f t="shared" si="78"/>
        <v>6.2174707421855713</v>
      </c>
      <c r="C196" s="136">
        <f t="shared" si="78"/>
        <v>6.5183552234649831</v>
      </c>
      <c r="D196" s="430">
        <f t="shared" si="78"/>
        <v>6.820077615250117</v>
      </c>
      <c r="E196" s="431"/>
      <c r="F196" s="137">
        <f t="shared" si="79"/>
        <v>7.3308251433251437</v>
      </c>
      <c r="G196" s="430">
        <f t="shared" si="84"/>
        <v>0.51074752807502666</v>
      </c>
      <c r="H196" s="431"/>
      <c r="I196" s="430">
        <f t="shared" si="80"/>
        <v>0.30172239178513394</v>
      </c>
      <c r="J196" s="431"/>
      <c r="K196" s="98"/>
      <c r="L196" s="108">
        <f t="shared" si="81"/>
        <v>6.594799305287534</v>
      </c>
      <c r="M196" s="136">
        <f t="shared" si="81"/>
        <v>6.694040749447888</v>
      </c>
      <c r="N196" s="430">
        <f t="shared" si="81"/>
        <v>6.9544743730191252</v>
      </c>
      <c r="O196" s="431"/>
      <c r="P196" s="137">
        <f t="shared" si="82"/>
        <v>7.1552618992790462</v>
      </c>
      <c r="Q196" s="430">
        <f t="shared" si="85"/>
        <v>0.20078752625992102</v>
      </c>
      <c r="R196" s="431"/>
      <c r="S196" s="430">
        <f t="shared" si="83"/>
        <v>0.26043362357123723</v>
      </c>
      <c r="T196" s="431"/>
    </row>
    <row r="197" spans="1:20" x14ac:dyDescent="0.25">
      <c r="A197" s="146" t="s">
        <v>57</v>
      </c>
      <c r="B197" s="108">
        <f t="shared" si="78"/>
        <v>5.3957282471626735</v>
      </c>
      <c r="C197" s="109">
        <f t="shared" si="78"/>
        <v>5.4464900662251656</v>
      </c>
      <c r="D197" s="430">
        <f t="shared" si="78"/>
        <v>5.6039879642520321</v>
      </c>
      <c r="E197" s="431"/>
      <c r="F197" s="147">
        <f t="shared" si="79"/>
        <v>5.2006609142647333</v>
      </c>
      <c r="G197" s="430">
        <f t="shared" si="84"/>
        <v>-0.40332704998729874</v>
      </c>
      <c r="H197" s="431"/>
      <c r="I197" s="430">
        <f t="shared" si="80"/>
        <v>0.15749789802686642</v>
      </c>
      <c r="J197" s="431"/>
      <c r="K197" s="98"/>
      <c r="L197" s="108">
        <f t="shared" si="81"/>
        <v>5.9761704070522947</v>
      </c>
      <c r="M197" s="109">
        <f t="shared" si="81"/>
        <v>6.3740135523270407</v>
      </c>
      <c r="N197" s="430">
        <f t="shared" si="81"/>
        <v>6.0673611111111114</v>
      </c>
      <c r="O197" s="431"/>
      <c r="P197" s="147">
        <f t="shared" si="82"/>
        <v>5.7472564102564103</v>
      </c>
      <c r="Q197" s="430">
        <f t="shared" si="85"/>
        <v>-0.32010470085470111</v>
      </c>
      <c r="R197" s="431"/>
      <c r="S197" s="430">
        <f t="shared" si="83"/>
        <v>-0.30665244121592927</v>
      </c>
      <c r="T197" s="431"/>
    </row>
    <row r="198" spans="1:20" x14ac:dyDescent="0.25">
      <c r="A198" s="148" t="s">
        <v>58</v>
      </c>
      <c r="B198" s="110">
        <f t="shared" si="78"/>
        <v>4.8440746237015055</v>
      </c>
      <c r="C198" s="149">
        <f t="shared" si="78"/>
        <v>6.1675234351375865</v>
      </c>
      <c r="D198" s="428">
        <f t="shared" si="78"/>
        <v>5.7123580234928646</v>
      </c>
      <c r="E198" s="429"/>
      <c r="F198" s="150">
        <f t="shared" si="79"/>
        <v>6.4817713918078494</v>
      </c>
      <c r="G198" s="430">
        <f t="shared" si="84"/>
        <v>0.76941336831498486</v>
      </c>
      <c r="H198" s="431"/>
      <c r="I198" s="430">
        <f t="shared" si="80"/>
        <v>-0.45516541164472191</v>
      </c>
      <c r="J198" s="431"/>
      <c r="K198" s="98"/>
      <c r="L198" s="110">
        <f t="shared" si="81"/>
        <v>5.3397332519722793</v>
      </c>
      <c r="M198" s="149">
        <f t="shared" si="81"/>
        <v>7.1617056484975681</v>
      </c>
      <c r="N198" s="428">
        <f t="shared" si="81"/>
        <v>6.0656165532668469</v>
      </c>
      <c r="O198" s="429"/>
      <c r="P198" s="150">
        <f t="shared" si="82"/>
        <v>6.2703991064483313</v>
      </c>
      <c r="Q198" s="430">
        <f t="shared" si="85"/>
        <v>0.20478255318148442</v>
      </c>
      <c r="R198" s="431"/>
      <c r="S198" s="430">
        <f t="shared" si="83"/>
        <v>-1.0960890952307212</v>
      </c>
      <c r="T198" s="431"/>
    </row>
    <row r="199" spans="1:20" ht="21" x14ac:dyDescent="0.35">
      <c r="A199" s="421" t="s">
        <v>66</v>
      </c>
      <c r="B199" s="421"/>
      <c r="C199" s="421"/>
      <c r="D199" s="421"/>
      <c r="E199" s="421"/>
      <c r="F199" s="421"/>
      <c r="G199" s="421"/>
      <c r="H199" s="421"/>
      <c r="I199" s="421"/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</row>
    <row r="200" spans="1:20" x14ac:dyDescent="0.25">
      <c r="A200" s="54"/>
      <c r="B200" s="343" t="s">
        <v>119</v>
      </c>
      <c r="C200" s="344"/>
      <c r="D200" s="344"/>
      <c r="E200" s="344"/>
      <c r="F200" s="344"/>
      <c r="G200" s="344"/>
      <c r="H200" s="344"/>
      <c r="I200" s="344"/>
      <c r="J200" s="345"/>
      <c r="K200" s="151"/>
      <c r="L200" s="343" t="str">
        <f>L$5</f>
        <v>acumulado mayo</v>
      </c>
      <c r="M200" s="344"/>
      <c r="N200" s="344"/>
      <c r="O200" s="344"/>
      <c r="P200" s="344"/>
      <c r="Q200" s="344"/>
      <c r="R200" s="344"/>
      <c r="S200" s="344"/>
      <c r="T200" s="345"/>
    </row>
    <row r="201" spans="1:20" x14ac:dyDescent="0.25">
      <c r="A201" s="4"/>
      <c r="B201" s="5">
        <f>B$6</f>
        <v>2022</v>
      </c>
      <c r="C201" s="5">
        <f>C$6</f>
        <v>2023</v>
      </c>
      <c r="D201" s="5">
        <f>D$6</f>
        <v>2024</v>
      </c>
      <c r="E201" s="5">
        <f>E$6</f>
        <v>2025</v>
      </c>
      <c r="F201" s="5" t="str">
        <f>CONCATENATE("var ",RIGHT(E201,2),"/",RIGHT(D201,2))</f>
        <v>var 25/24</v>
      </c>
      <c r="G201" s="5" t="str">
        <f>CONCATENATE("var ",RIGHT(D201,2),"/",RIGHT(C201,2))</f>
        <v>var 24/23</v>
      </c>
      <c r="H201" s="5" t="str">
        <f>CONCATENATE("dif ",RIGHT(E201,2),"-",RIGHT(D201,2))</f>
        <v>dif 25-24</v>
      </c>
      <c r="I201" s="362" t="str">
        <f>CONCATENATE("dif ",RIGHT(D201,2),"-",RIGHT(C201,2))</f>
        <v>dif 24-23</v>
      </c>
      <c r="J201" s="363"/>
      <c r="K201" s="152"/>
      <c r="L201" s="5">
        <f>L$6</f>
        <v>2022</v>
      </c>
      <c r="M201" s="5">
        <f>M$6</f>
        <v>2023</v>
      </c>
      <c r="N201" s="5">
        <f>N$6</f>
        <v>2024</v>
      </c>
      <c r="O201" s="5">
        <f>O$6</f>
        <v>2025</v>
      </c>
      <c r="P201" s="5" t="str">
        <f>CONCATENATE("var ",RIGHT(O201,2),"/",RIGHT(N201,2))</f>
        <v>var 25/24</v>
      </c>
      <c r="Q201" s="5" t="str">
        <f>CONCATENATE("var ",RIGHT(N201,2),"/",RIGHT(M201,2))</f>
        <v>var 24/23</v>
      </c>
      <c r="R201" s="5" t="str">
        <f>CONCATENATE("dif ",RIGHT(O201,2),"-",RIGHT(N201,2))</f>
        <v>dif 25-24</v>
      </c>
      <c r="S201" s="362" t="str">
        <f>CONCATENATE("dif ",RIGHT(N201,2),"-",RIGHT(M201,2))</f>
        <v>dif 24-23</v>
      </c>
      <c r="T201" s="363"/>
    </row>
    <row r="202" spans="1:20" x14ac:dyDescent="0.25">
      <c r="A202" s="153" t="s">
        <v>4</v>
      </c>
      <c r="B202" s="154">
        <v>0.62519999999999998</v>
      </c>
      <c r="C202" s="154">
        <v>0.64319999999999988</v>
      </c>
      <c r="D202" s="154">
        <v>0.70790000000000008</v>
      </c>
      <c r="E202" s="154">
        <v>0.68359999999999999</v>
      </c>
      <c r="F202" s="154">
        <f>E202/D202-1</f>
        <v>-3.432688232801262E-2</v>
      </c>
      <c r="G202" s="154">
        <f>D202/C202-1</f>
        <v>0.10059079601990084</v>
      </c>
      <c r="H202" s="155">
        <f>(E202-D202)*100</f>
        <v>-2.4300000000000099</v>
      </c>
      <c r="I202" s="417">
        <f>(D202-C202)*100</f>
        <v>6.4700000000000202</v>
      </c>
      <c r="J202" s="418"/>
      <c r="K202" s="156"/>
      <c r="L202" s="154">
        <v>0.6469455719982854</v>
      </c>
      <c r="M202" s="154">
        <v>0.72744843419911809</v>
      </c>
      <c r="N202" s="154">
        <v>0.76453607476720675</v>
      </c>
      <c r="O202" s="154">
        <v>0.75135244570902349</v>
      </c>
      <c r="P202" s="154">
        <f>O202/N202-1</f>
        <v>-1.7243959432780898E-2</v>
      </c>
      <c r="Q202" s="154">
        <f t="shared" ref="Q202:Q213" si="86">N202/M202-1</f>
        <v>5.0983188394542633E-2</v>
      </c>
      <c r="R202" s="155">
        <f>(O202-N202)*100</f>
        <v>-1.3183629058183266</v>
      </c>
      <c r="S202" s="417">
        <f t="shared" ref="S202:S213" si="87">(O202-L202)*100</f>
        <v>10.440687371073809</v>
      </c>
      <c r="T202" s="418"/>
    </row>
    <row r="203" spans="1:20" x14ac:dyDescent="0.25">
      <c r="A203" s="157" t="s">
        <v>5</v>
      </c>
      <c r="B203" s="154">
        <v>0.68209999999999993</v>
      </c>
      <c r="C203" s="154">
        <v>0.7097</v>
      </c>
      <c r="D203" s="154">
        <v>0.754</v>
      </c>
      <c r="E203" s="154">
        <v>0.72209999999999996</v>
      </c>
      <c r="F203" s="158">
        <f t="shared" ref="F203:F213" si="88">E203/D203-1</f>
        <v>-4.2307692307692379E-2</v>
      </c>
      <c r="G203" s="158">
        <f t="shared" ref="G203:G213" si="89">D203/C203-1</f>
        <v>6.2420741158235815E-2</v>
      </c>
      <c r="H203" s="159">
        <f t="shared" ref="H203:H213" si="90">(E203-D203)*100</f>
        <v>-3.1900000000000039</v>
      </c>
      <c r="I203" s="422">
        <f t="shared" ref="I203:I213" si="91">(D203-C203)*100</f>
        <v>4.4300000000000006</v>
      </c>
      <c r="J203" s="423"/>
      <c r="K203" s="156"/>
      <c r="L203" s="158">
        <v>0.68019118057753603</v>
      </c>
      <c r="M203" s="158">
        <v>0.78060524413328636</v>
      </c>
      <c r="N203" s="158">
        <v>0.80076814233764848</v>
      </c>
      <c r="O203" s="158">
        <v>0.78078060184415032</v>
      </c>
      <c r="P203" s="158">
        <f t="shared" ref="P203:P213" si="92">O203/N203-1</f>
        <v>-2.496045913508671E-2</v>
      </c>
      <c r="Q203" s="158">
        <f t="shared" si="86"/>
        <v>2.5829826734957706E-2</v>
      </c>
      <c r="R203" s="159">
        <f>(O203-N203)*100</f>
        <v>-1.9987540493498157</v>
      </c>
      <c r="S203" s="422">
        <f t="shared" si="87"/>
        <v>10.05894212666143</v>
      </c>
      <c r="T203" s="423"/>
    </row>
    <row r="204" spans="1:20" x14ac:dyDescent="0.25">
      <c r="A204" s="160" t="s">
        <v>6</v>
      </c>
      <c r="B204" s="161">
        <v>0.73560000000000003</v>
      </c>
      <c r="C204" s="161">
        <v>0.64439999999999997</v>
      </c>
      <c r="D204" s="161">
        <v>0.78579999999999994</v>
      </c>
      <c r="E204" s="161">
        <v>0.6855</v>
      </c>
      <c r="F204" s="161">
        <f t="shared" si="88"/>
        <v>-0.12764062102316109</v>
      </c>
      <c r="G204" s="161">
        <f t="shared" si="89"/>
        <v>0.21942892613283682</v>
      </c>
      <c r="H204" s="162">
        <f t="shared" si="90"/>
        <v>-10.029999999999994</v>
      </c>
      <c r="I204" s="424">
        <f t="shared" si="91"/>
        <v>14.139999999999997</v>
      </c>
      <c r="J204" s="425"/>
      <c r="K204" s="163"/>
      <c r="L204" s="161">
        <v>0.72905355613162903</v>
      </c>
      <c r="M204" s="161">
        <v>0.77814475466999844</v>
      </c>
      <c r="N204" s="161">
        <v>0.81982554785754203</v>
      </c>
      <c r="O204" s="161">
        <v>0.74694542302229927</v>
      </c>
      <c r="P204" s="161">
        <f>O204/N204-1</f>
        <v>-8.8897113569711417E-2</v>
      </c>
      <c r="Q204" s="161">
        <f t="shared" si="86"/>
        <v>5.3564318126413157E-2</v>
      </c>
      <c r="R204" s="162">
        <f t="shared" ref="R204:R213" si="93">(O204-N204)*100</f>
        <v>-7.288012483524275</v>
      </c>
      <c r="S204" s="424">
        <f t="shared" si="87"/>
        <v>1.7891866890670238</v>
      </c>
      <c r="T204" s="425"/>
    </row>
    <row r="205" spans="1:20" x14ac:dyDescent="0.25">
      <c r="A205" s="26" t="s">
        <v>7</v>
      </c>
      <c r="B205" s="21">
        <v>0.71560000000000001</v>
      </c>
      <c r="C205" s="21">
        <v>0.76290000000000002</v>
      </c>
      <c r="D205" s="21">
        <v>0.79500000000000004</v>
      </c>
      <c r="E205" s="21">
        <v>0.76930000000000009</v>
      </c>
      <c r="F205" s="21">
        <f t="shared" si="88"/>
        <v>-3.2327044025157181E-2</v>
      </c>
      <c r="G205" s="21">
        <f t="shared" si="89"/>
        <v>4.2076287848997307E-2</v>
      </c>
      <c r="H205" s="164">
        <f t="shared" si="90"/>
        <v>-2.5699999999999945</v>
      </c>
      <c r="I205" s="412">
        <f t="shared" si="91"/>
        <v>3.2100000000000017</v>
      </c>
      <c r="J205" s="413"/>
      <c r="K205" s="163"/>
      <c r="L205" s="21">
        <v>0.69894097130358268</v>
      </c>
      <c r="M205" s="21">
        <v>0.81706191664535122</v>
      </c>
      <c r="N205" s="21">
        <v>0.83503906803561123</v>
      </c>
      <c r="O205" s="21">
        <v>0.81899364798745267</v>
      </c>
      <c r="P205" s="21">
        <f t="shared" si="92"/>
        <v>-1.9215172873174202E-2</v>
      </c>
      <c r="Q205" s="21">
        <f t="shared" si="86"/>
        <v>2.2002189826775487E-2</v>
      </c>
      <c r="R205" s="164">
        <f>(O205-N205)*100</f>
        <v>-1.6045420048158565</v>
      </c>
      <c r="S205" s="412">
        <f t="shared" si="87"/>
        <v>12.005267668386999</v>
      </c>
      <c r="T205" s="413"/>
    </row>
    <row r="206" spans="1:20" x14ac:dyDescent="0.25">
      <c r="A206" s="26" t="s">
        <v>8</v>
      </c>
      <c r="B206" s="21">
        <v>0.5423</v>
      </c>
      <c r="C206" s="21">
        <v>0.60350000000000004</v>
      </c>
      <c r="D206" s="21">
        <v>0.59409999999999996</v>
      </c>
      <c r="E206" s="21">
        <v>0.61709999999999998</v>
      </c>
      <c r="F206" s="21">
        <f>E206/D206-1</f>
        <v>3.8714021208550831E-2</v>
      </c>
      <c r="G206" s="21">
        <f t="shared" si="89"/>
        <v>-1.5575807787904017E-2</v>
      </c>
      <c r="H206" s="164">
        <f t="shared" si="90"/>
        <v>2.300000000000002</v>
      </c>
      <c r="I206" s="412">
        <f t="shared" si="91"/>
        <v>-0.9400000000000075</v>
      </c>
      <c r="J206" s="413"/>
      <c r="K206" s="163"/>
      <c r="L206" s="21">
        <v>0.58224706381165348</v>
      </c>
      <c r="M206" s="21">
        <v>0.67794880469884178</v>
      </c>
      <c r="N206" s="21">
        <v>0.67571050089035667</v>
      </c>
      <c r="O206" s="21">
        <v>0.70376182081024996</v>
      </c>
      <c r="P206" s="21">
        <f t="shared" si="92"/>
        <v>4.1513813804774591E-2</v>
      </c>
      <c r="Q206" s="21">
        <f t="shared" si="86"/>
        <v>-3.3015823510145204E-3</v>
      </c>
      <c r="R206" s="164">
        <f t="shared" si="93"/>
        <v>2.8051319919893292</v>
      </c>
      <c r="S206" s="412">
        <f t="shared" si="87"/>
        <v>12.151475699859649</v>
      </c>
      <c r="T206" s="413"/>
    </row>
    <row r="207" spans="1:20" x14ac:dyDescent="0.25">
      <c r="A207" s="26" t="s">
        <v>9</v>
      </c>
      <c r="B207" s="21">
        <v>0.4178</v>
      </c>
      <c r="C207" s="21">
        <v>0.49259999999999998</v>
      </c>
      <c r="D207" s="21">
        <v>0.50209999999999999</v>
      </c>
      <c r="E207" s="21">
        <v>0.51</v>
      </c>
      <c r="F207" s="21">
        <f t="shared" si="88"/>
        <v>1.5733917546305598E-2</v>
      </c>
      <c r="G207" s="21">
        <f t="shared" si="89"/>
        <v>1.9285424279334107E-2</v>
      </c>
      <c r="H207" s="164">
        <f t="shared" si="90"/>
        <v>0.79000000000000181</v>
      </c>
      <c r="I207" s="412">
        <f t="shared" si="91"/>
        <v>0.95000000000000084</v>
      </c>
      <c r="J207" s="413"/>
      <c r="K207" s="163"/>
      <c r="L207" s="21">
        <v>0.5159728569059272</v>
      </c>
      <c r="M207" s="21">
        <v>0.57128763374353619</v>
      </c>
      <c r="N207" s="21">
        <v>0.60834149578185726</v>
      </c>
      <c r="O207" s="21">
        <v>0.59175085776619296</v>
      </c>
      <c r="P207" s="21">
        <f t="shared" si="92"/>
        <v>-2.7271915742557606E-2</v>
      </c>
      <c r="Q207" s="21">
        <f t="shared" si="86"/>
        <v>6.4860255762083208E-2</v>
      </c>
      <c r="R207" s="164">
        <f t="shared" si="93"/>
        <v>-1.6590638015664294</v>
      </c>
      <c r="S207" s="412">
        <f t="shared" si="87"/>
        <v>7.577800086026576</v>
      </c>
      <c r="T207" s="413"/>
    </row>
    <row r="208" spans="1:20" x14ac:dyDescent="0.25">
      <c r="A208" s="165" t="s">
        <v>10</v>
      </c>
      <c r="B208" s="166">
        <v>0.48399999999999999</v>
      </c>
      <c r="C208" s="166">
        <v>0.5806</v>
      </c>
      <c r="D208" s="166">
        <v>0.5111</v>
      </c>
      <c r="E208" s="166">
        <v>0.5212</v>
      </c>
      <c r="F208" s="166">
        <f t="shared" si="88"/>
        <v>1.9761299158677303E-2</v>
      </c>
      <c r="G208" s="166">
        <f t="shared" si="89"/>
        <v>-0.11970375473647954</v>
      </c>
      <c r="H208" s="167">
        <f t="shared" si="90"/>
        <v>1.0099999999999998</v>
      </c>
      <c r="I208" s="426">
        <f t="shared" si="91"/>
        <v>-6.9500000000000011</v>
      </c>
      <c r="J208" s="427"/>
      <c r="K208" s="163"/>
      <c r="L208" s="166">
        <v>0.57494101244101248</v>
      </c>
      <c r="M208" s="166">
        <v>0.68438331352238635</v>
      </c>
      <c r="N208" s="166">
        <v>0.62969138511042855</v>
      </c>
      <c r="O208" s="166">
        <v>0.61727213566588834</v>
      </c>
      <c r="P208" s="166">
        <f t="shared" si="92"/>
        <v>-1.9722755842311979E-2</v>
      </c>
      <c r="Q208" s="166">
        <f t="shared" si="86"/>
        <v>-7.991417577157045E-2</v>
      </c>
      <c r="R208" s="167">
        <f t="shared" si="93"/>
        <v>-1.2419249444540204</v>
      </c>
      <c r="S208" s="426">
        <f t="shared" si="87"/>
        <v>4.2331123224875871</v>
      </c>
      <c r="T208" s="427"/>
    </row>
    <row r="209" spans="1:20" x14ac:dyDescent="0.25">
      <c r="A209" s="157" t="s">
        <v>11</v>
      </c>
      <c r="B209" s="154">
        <v>0.47889999999999999</v>
      </c>
      <c r="C209" s="154">
        <v>0.48149999999999998</v>
      </c>
      <c r="D209" s="154">
        <v>0.58879999999999999</v>
      </c>
      <c r="E209" s="154">
        <v>0.5877</v>
      </c>
      <c r="F209" s="158">
        <f t="shared" si="88"/>
        <v>-1.8682065217391353E-3</v>
      </c>
      <c r="G209" s="158">
        <f t="shared" si="89"/>
        <v>0.22284527518172381</v>
      </c>
      <c r="H209" s="159">
        <f t="shared" si="90"/>
        <v>-0.10999999999999899</v>
      </c>
      <c r="I209" s="422">
        <f t="shared" si="91"/>
        <v>10.73</v>
      </c>
      <c r="J209" s="423"/>
      <c r="K209" s="156"/>
      <c r="L209" s="158">
        <v>0.55725239318685349</v>
      </c>
      <c r="M209" s="158">
        <v>0.59738072244157026</v>
      </c>
      <c r="N209" s="158">
        <v>0.67259436544447948</v>
      </c>
      <c r="O209" s="158">
        <v>0.67779925501821858</v>
      </c>
      <c r="P209" s="158">
        <f t="shared" si="92"/>
        <v>7.7385268761498427E-3</v>
      </c>
      <c r="Q209" s="158">
        <f t="shared" si="86"/>
        <v>0.12590570833203585</v>
      </c>
      <c r="R209" s="159">
        <f t="shared" si="93"/>
        <v>0.52048895737391021</v>
      </c>
      <c r="S209" s="422">
        <f t="shared" si="87"/>
        <v>12.054686183136509</v>
      </c>
      <c r="T209" s="423"/>
    </row>
    <row r="210" spans="1:20" x14ac:dyDescent="0.25">
      <c r="A210" s="25" t="s">
        <v>12</v>
      </c>
      <c r="B210" s="161">
        <v>0.54479999999999995</v>
      </c>
      <c r="C210" s="161">
        <v>0.58350000000000002</v>
      </c>
      <c r="D210" s="161">
        <v>0.80569999999999997</v>
      </c>
      <c r="E210" s="161">
        <v>0.78</v>
      </c>
      <c r="F210" s="161">
        <f t="shared" si="88"/>
        <v>-3.1897728683132565E-2</v>
      </c>
      <c r="G210" s="161">
        <f t="shared" si="89"/>
        <v>0.38080548414738646</v>
      </c>
      <c r="H210" s="162">
        <f t="shared" si="90"/>
        <v>-2.5699999999999945</v>
      </c>
      <c r="I210" s="424">
        <f t="shared" si="91"/>
        <v>22.219999999999995</v>
      </c>
      <c r="J210" s="425"/>
      <c r="K210" s="163"/>
      <c r="L210" s="161">
        <v>0.65503816113800373</v>
      </c>
      <c r="M210" s="161">
        <v>0.66747584204813137</v>
      </c>
      <c r="N210" s="161">
        <v>0.86298883723242925</v>
      </c>
      <c r="O210" s="161">
        <v>0.85382923475482242</v>
      </c>
      <c r="P210" s="161">
        <f t="shared" si="92"/>
        <v>-1.0613813391817772E-2</v>
      </c>
      <c r="Q210" s="161">
        <f t="shared" si="86"/>
        <v>0.29291396462285668</v>
      </c>
      <c r="R210" s="162">
        <f t="shared" si="93"/>
        <v>-0.91596024776068319</v>
      </c>
      <c r="S210" s="424">
        <f t="shared" si="87"/>
        <v>19.879107361681868</v>
      </c>
      <c r="T210" s="425"/>
    </row>
    <row r="211" spans="1:20" x14ac:dyDescent="0.25">
      <c r="A211" s="26" t="s">
        <v>8</v>
      </c>
      <c r="B211" s="21">
        <v>0.52770000000000006</v>
      </c>
      <c r="C211" s="21">
        <v>0.49709999999999999</v>
      </c>
      <c r="D211" s="21">
        <v>0.61020000000000008</v>
      </c>
      <c r="E211" s="21">
        <v>0.6331</v>
      </c>
      <c r="F211" s="21">
        <f t="shared" si="88"/>
        <v>3.7528679121599406E-2</v>
      </c>
      <c r="G211" s="21">
        <f t="shared" si="89"/>
        <v>0.227519613759807</v>
      </c>
      <c r="H211" s="164">
        <f t="shared" si="90"/>
        <v>2.289999999999992</v>
      </c>
      <c r="I211" s="412">
        <f t="shared" si="91"/>
        <v>11.310000000000009</v>
      </c>
      <c r="J211" s="413"/>
      <c r="K211" s="163"/>
      <c r="L211" s="21">
        <v>0.56323761108347903</v>
      </c>
      <c r="M211" s="21">
        <v>0.60528117158456007</v>
      </c>
      <c r="N211" s="21">
        <v>0.68205879742856668</v>
      </c>
      <c r="O211" s="21">
        <v>0.69636107716817996</v>
      </c>
      <c r="P211" s="21">
        <f t="shared" si="92"/>
        <v>2.0969276832927486E-2</v>
      </c>
      <c r="Q211" s="21">
        <f t="shared" si="86"/>
        <v>0.12684621535973295</v>
      </c>
      <c r="R211" s="164">
        <f t="shared" si="93"/>
        <v>1.4302279739613288</v>
      </c>
      <c r="S211" s="412">
        <f t="shared" si="87"/>
        <v>13.312346608470094</v>
      </c>
      <c r="T211" s="413"/>
    </row>
    <row r="212" spans="1:20" x14ac:dyDescent="0.25">
      <c r="A212" s="26" t="s">
        <v>9</v>
      </c>
      <c r="B212" s="21">
        <v>0.39419999999999999</v>
      </c>
      <c r="C212" s="21">
        <v>0.43159999999999998</v>
      </c>
      <c r="D212" s="21">
        <v>0.50270000000000004</v>
      </c>
      <c r="E212" s="21">
        <v>0.44929999999999998</v>
      </c>
      <c r="F212" s="21">
        <f t="shared" si="88"/>
        <v>-0.10622637756116982</v>
      </c>
      <c r="G212" s="21">
        <f t="shared" si="89"/>
        <v>0.16473586654309558</v>
      </c>
      <c r="H212" s="164">
        <f t="shared" si="90"/>
        <v>-5.3400000000000061</v>
      </c>
      <c r="I212" s="412">
        <f t="shared" si="91"/>
        <v>7.1100000000000048</v>
      </c>
      <c r="J212" s="413"/>
      <c r="K212" s="163"/>
      <c r="L212" s="21">
        <v>0.51691455930302788</v>
      </c>
      <c r="M212" s="21">
        <v>0.55466530898526367</v>
      </c>
      <c r="N212" s="21">
        <v>0.6078428005955</v>
      </c>
      <c r="O212" s="21">
        <v>0.58012859020015428</v>
      </c>
      <c r="P212" s="21">
        <f t="shared" si="92"/>
        <v>-4.5594371387132071E-2</v>
      </c>
      <c r="Q212" s="21">
        <f t="shared" si="86"/>
        <v>9.5873116181580231E-2</v>
      </c>
      <c r="R212" s="164">
        <f t="shared" si="93"/>
        <v>-2.7714210395345718</v>
      </c>
      <c r="S212" s="412">
        <f t="shared" si="87"/>
        <v>6.321403089712641</v>
      </c>
      <c r="T212" s="413"/>
    </row>
    <row r="213" spans="1:20" x14ac:dyDescent="0.25">
      <c r="A213" s="27" t="s">
        <v>10</v>
      </c>
      <c r="B213" s="83">
        <v>0.36</v>
      </c>
      <c r="C213" s="83">
        <v>0.45439999999999997</v>
      </c>
      <c r="D213" s="83">
        <v>0.53579999999999994</v>
      </c>
      <c r="E213" s="83">
        <v>0.54079999999999995</v>
      </c>
      <c r="F213" s="83">
        <f t="shared" si="88"/>
        <v>9.3318402388951061E-3</v>
      </c>
      <c r="G213" s="83">
        <f t="shared" si="89"/>
        <v>0.179137323943662</v>
      </c>
      <c r="H213" s="168">
        <f t="shared" si="90"/>
        <v>0.50000000000000044</v>
      </c>
      <c r="I213" s="419">
        <f t="shared" si="91"/>
        <v>8.139999999999997</v>
      </c>
      <c r="J213" s="420"/>
      <c r="K213" s="163"/>
      <c r="L213" s="83">
        <v>0.55573472822941561</v>
      </c>
      <c r="M213" s="83">
        <v>0.62034588549367664</v>
      </c>
      <c r="N213" s="83">
        <v>0.67016653339359589</v>
      </c>
      <c r="O213" s="83">
        <v>0.69807816324298644</v>
      </c>
      <c r="P213" s="83">
        <f t="shared" si="92"/>
        <v>4.1648796916269992E-2</v>
      </c>
      <c r="Q213" s="83">
        <f t="shared" si="86"/>
        <v>8.031107977813301E-2</v>
      </c>
      <c r="R213" s="168">
        <f t="shared" si="93"/>
        <v>2.7911629849390551</v>
      </c>
      <c r="S213" s="419">
        <f t="shared" si="87"/>
        <v>14.234343501357083</v>
      </c>
      <c r="T213" s="420"/>
    </row>
    <row r="214" spans="1:20" x14ac:dyDescent="0.25">
      <c r="A214" s="348" t="s">
        <v>13</v>
      </c>
      <c r="B214" s="349"/>
      <c r="C214" s="349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50"/>
    </row>
    <row r="215" spans="1:20" ht="21" x14ac:dyDescent="0.35">
      <c r="A215" s="421" t="s">
        <v>67</v>
      </c>
      <c r="B215" s="421"/>
      <c r="C215" s="421"/>
      <c r="D215" s="421"/>
      <c r="E215" s="421"/>
      <c r="F215" s="421"/>
      <c r="G215" s="421"/>
      <c r="H215" s="421"/>
      <c r="I215" s="421"/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1"/>
    </row>
    <row r="216" spans="1:20" x14ac:dyDescent="0.25">
      <c r="A216" s="54"/>
      <c r="B216" s="343" t="s">
        <v>119</v>
      </c>
      <c r="C216" s="344"/>
      <c r="D216" s="344"/>
      <c r="E216" s="344"/>
      <c r="F216" s="344"/>
      <c r="G216" s="344"/>
      <c r="H216" s="344"/>
      <c r="I216" s="344"/>
      <c r="J216" s="345"/>
      <c r="K216" s="151"/>
      <c r="L216" s="343" t="str">
        <f>L$5</f>
        <v>acumulado mayo</v>
      </c>
      <c r="M216" s="344"/>
      <c r="N216" s="344"/>
      <c r="O216" s="344"/>
      <c r="P216" s="344"/>
      <c r="Q216" s="344"/>
      <c r="R216" s="344"/>
      <c r="S216" s="344"/>
      <c r="T216" s="345"/>
    </row>
    <row r="217" spans="1:20" x14ac:dyDescent="0.25">
      <c r="A217" s="1"/>
      <c r="B217" s="5">
        <f>B$6</f>
        <v>2022</v>
      </c>
      <c r="C217" s="5">
        <f>C$6</f>
        <v>2023</v>
      </c>
      <c r="D217" s="5">
        <f>D$6</f>
        <v>2024</v>
      </c>
      <c r="E217" s="5">
        <f>E$6</f>
        <v>2025</v>
      </c>
      <c r="F217" s="5" t="str">
        <f>CONCATENATE("var ",RIGHT(E217,2),"/",RIGHT(D217,2))</f>
        <v>var 25/24</v>
      </c>
      <c r="G217" s="5" t="str">
        <f>CONCATENATE("var ",RIGHT(D217,2),"/",RIGHT(C217,2))</f>
        <v>var 24/23</v>
      </c>
      <c r="H217" s="5" t="str">
        <f>CONCATENATE("dif ",RIGHT(E217,2),"-",RIGHT(D217,2))</f>
        <v>dif 25-24</v>
      </c>
      <c r="I217" s="362" t="str">
        <f>CONCATENATE("dif ",RIGHT(D217,2),"-",RIGHT(C217,2))</f>
        <v>dif 24-23</v>
      </c>
      <c r="J217" s="363"/>
      <c r="K217" s="152"/>
      <c r="L217" s="5">
        <f>L$6</f>
        <v>2022</v>
      </c>
      <c r="M217" s="5">
        <f>M$6</f>
        <v>2023</v>
      </c>
      <c r="N217" s="5">
        <f>N$6</f>
        <v>2024</v>
      </c>
      <c r="O217" s="5">
        <f>O$6</f>
        <v>2025</v>
      </c>
      <c r="P217" s="5" t="str">
        <f>CONCATENATE("var ",RIGHT(O217,2),"/",RIGHT(N217,2))</f>
        <v>var 25/24</v>
      </c>
      <c r="Q217" s="5" t="str">
        <f>CONCATENATE("var ",RIGHT(N217,2),"/",RIGHT(M217,2))</f>
        <v>var 24/23</v>
      </c>
      <c r="R217" s="5" t="str">
        <f>CONCATENATE("dif ",RIGHT(O217,2),"-",RIGHT(N217,2))</f>
        <v>dif 25-24</v>
      </c>
      <c r="S217" s="362" t="str">
        <f>CONCATENATE("dif ",RIGHT(N217,2),"-",RIGHT(M217,2))</f>
        <v>dif 24-23</v>
      </c>
      <c r="T217" s="363"/>
    </row>
    <row r="218" spans="1:20" x14ac:dyDescent="0.25">
      <c r="A218" s="153" t="s">
        <v>48</v>
      </c>
      <c r="B218" s="154">
        <v>0.62519999999999998</v>
      </c>
      <c r="C218" s="154">
        <v>0.64319999999999988</v>
      </c>
      <c r="D218" s="154">
        <v>0.70790000000000008</v>
      </c>
      <c r="E218" s="154">
        <v>0.68359999999999999</v>
      </c>
      <c r="F218" s="169">
        <f>IFERROR(E218/D218-1,"-")</f>
        <v>-3.432688232801262E-2</v>
      </c>
      <c r="G218" s="169">
        <f t="shared" ref="G218:G228" si="94">D218/C218-1</f>
        <v>0.10059079601990084</v>
      </c>
      <c r="H218" s="155">
        <f>IFERROR((E218-D218)*100,"-")</f>
        <v>-2.4300000000000099</v>
      </c>
      <c r="I218" s="417">
        <f t="shared" ref="I218:I228" si="95">(D218-C218)*100</f>
        <v>6.4700000000000202</v>
      </c>
      <c r="J218" s="418"/>
      <c r="K218" s="156"/>
      <c r="L218" s="154">
        <v>0.6469455719982854</v>
      </c>
      <c r="M218" s="154">
        <v>0.72744843419911809</v>
      </c>
      <c r="N218" s="154">
        <v>0.76453607476720675</v>
      </c>
      <c r="O218" s="154">
        <v>0.75135244570902349</v>
      </c>
      <c r="P218" s="169">
        <f>IFERROR(O218/N218-1,"-")</f>
        <v>-1.7243959432780898E-2</v>
      </c>
      <c r="Q218" s="169">
        <f>N218/M218-1</f>
        <v>5.0983188394542633E-2</v>
      </c>
      <c r="R218" s="155">
        <f>IFERROR((O218-N218)*100,"-")</f>
        <v>-1.3183629058183266</v>
      </c>
      <c r="S218" s="417">
        <f t="shared" ref="S218:S228" si="96">IFERROR((O218-L218)*100,"-")</f>
        <v>10.440687371073809</v>
      </c>
      <c r="T218" s="418"/>
    </row>
    <row r="219" spans="1:20" x14ac:dyDescent="0.25">
      <c r="A219" s="170" t="s">
        <v>49</v>
      </c>
      <c r="B219" s="161">
        <v>0.72030000000000005</v>
      </c>
      <c r="C219" s="161">
        <v>0.73370000000000002</v>
      </c>
      <c r="D219" s="161">
        <v>0.76329999999999998</v>
      </c>
      <c r="E219" s="161">
        <v>0.73699999999999999</v>
      </c>
      <c r="F219" s="171">
        <f>IFERROR(E219/D219-1,"-")</f>
        <v>-3.445565308528753E-2</v>
      </c>
      <c r="G219" s="171">
        <f t="shared" si="94"/>
        <v>4.0343464631320547E-2</v>
      </c>
      <c r="H219" s="164">
        <f t="shared" ref="H219:H228" si="97">IFERROR((E219-D219)*100,"-")</f>
        <v>-2.629999999999999</v>
      </c>
      <c r="I219" s="412">
        <f t="shared" si="95"/>
        <v>2.959999999999996</v>
      </c>
      <c r="J219" s="413"/>
      <c r="K219" s="152"/>
      <c r="L219" s="161">
        <v>0.73584387511907823</v>
      </c>
      <c r="M219" s="161">
        <v>0.78432519492499952</v>
      </c>
      <c r="N219" s="161">
        <v>0.80238254529373243</v>
      </c>
      <c r="O219" s="161">
        <v>0.79527505761221795</v>
      </c>
      <c r="P219" s="171">
        <f t="shared" ref="P219:P228" si="98">IFERROR(O219/N219-1,"-")</f>
        <v>-8.8579789318729008E-3</v>
      </c>
      <c r="Q219" s="171">
        <f t="shared" ref="Q219:Q228" si="99">N219/M219-1</f>
        <v>2.3022785045761163E-2</v>
      </c>
      <c r="R219" s="164">
        <f t="shared" ref="R219:R228" si="100">IFERROR((O219-N219)*100,"-")</f>
        <v>-0.71074876815144794</v>
      </c>
      <c r="S219" s="412">
        <f t="shared" si="96"/>
        <v>5.9431182493139723</v>
      </c>
      <c r="T219" s="413"/>
    </row>
    <row r="220" spans="1:20" x14ac:dyDescent="0.25">
      <c r="A220" s="79" t="s">
        <v>50</v>
      </c>
      <c r="B220" s="21">
        <v>0.5615</v>
      </c>
      <c r="C220" s="21">
        <v>0.58719999999999994</v>
      </c>
      <c r="D220" s="21">
        <v>0.65599999999999992</v>
      </c>
      <c r="E220" s="21">
        <v>0.64739999999999998</v>
      </c>
      <c r="F220" s="171">
        <f t="shared" ref="F220:F228" si="101">IFERROR(E220/D220-1,"-")</f>
        <v>-1.3109756097560932E-2</v>
      </c>
      <c r="G220" s="171">
        <f t="shared" si="94"/>
        <v>0.11716621253406001</v>
      </c>
      <c r="H220" s="164">
        <f t="shared" si="97"/>
        <v>-0.8599999999999941</v>
      </c>
      <c r="I220" s="412">
        <f t="shared" si="95"/>
        <v>6.8799999999999972</v>
      </c>
      <c r="J220" s="413"/>
      <c r="K220" s="152"/>
      <c r="L220" s="21">
        <v>0.59149761922622168</v>
      </c>
      <c r="M220" s="21">
        <v>0.67418986710869644</v>
      </c>
      <c r="N220" s="21">
        <v>0.70989567443311974</v>
      </c>
      <c r="O220" s="21">
        <v>0.7085407836948916</v>
      </c>
      <c r="P220" s="171">
        <f t="shared" si="98"/>
        <v>-1.9085772558201652E-3</v>
      </c>
      <c r="Q220" s="171">
        <f t="shared" si="99"/>
        <v>5.2961056026471942E-2</v>
      </c>
      <c r="R220" s="164">
        <f t="shared" si="100"/>
        <v>-0.13548907382281428</v>
      </c>
      <c r="S220" s="412">
        <f t="shared" si="96"/>
        <v>11.704316446866992</v>
      </c>
      <c r="T220" s="413"/>
    </row>
    <row r="221" spans="1:20" x14ac:dyDescent="0.25">
      <c r="A221" s="79" t="s">
        <v>51</v>
      </c>
      <c r="B221" s="21">
        <v>0.42420000000000002</v>
      </c>
      <c r="C221" s="21">
        <v>0.37990000000000002</v>
      </c>
      <c r="D221" s="21">
        <v>0.27649999999999997</v>
      </c>
      <c r="E221" s="21">
        <v>0.35389999999999999</v>
      </c>
      <c r="F221" s="171">
        <f>IFERROR(E221/D221-1,"-")</f>
        <v>0.27992766726943952</v>
      </c>
      <c r="G221" s="171">
        <f t="shared" si="94"/>
        <v>-0.2721768886549093</v>
      </c>
      <c r="H221" s="164">
        <f t="shared" si="97"/>
        <v>7.740000000000002</v>
      </c>
      <c r="I221" s="412">
        <f t="shared" si="95"/>
        <v>-10.340000000000005</v>
      </c>
      <c r="J221" s="413"/>
      <c r="K221" s="152"/>
      <c r="L221" s="171">
        <v>0.5391066370052654</v>
      </c>
      <c r="M221" s="171">
        <v>0.55397496224003717</v>
      </c>
      <c r="N221" s="171">
        <v>0.59986726685133884</v>
      </c>
      <c r="O221" s="171">
        <v>0.58406420053259234</v>
      </c>
      <c r="P221" s="171">
        <f t="shared" si="98"/>
        <v>-2.6344271794818352E-2</v>
      </c>
      <c r="Q221" s="171">
        <f t="shared" si="99"/>
        <v>8.2841838962780745E-2</v>
      </c>
      <c r="R221" s="164">
        <f t="shared" si="100"/>
        <v>-1.5803066318746506</v>
      </c>
      <c r="S221" s="412">
        <f t="shared" si="96"/>
        <v>4.4957563527326938</v>
      </c>
      <c r="T221" s="413"/>
    </row>
    <row r="222" spans="1:20" x14ac:dyDescent="0.25">
      <c r="A222" s="79" t="s">
        <v>52</v>
      </c>
      <c r="B222" s="21">
        <v>0.56340000000000001</v>
      </c>
      <c r="C222" s="21">
        <v>0.59040000000000004</v>
      </c>
      <c r="D222" s="21">
        <v>0.64980000000000004</v>
      </c>
      <c r="E222" s="21">
        <v>0.66870000000000007</v>
      </c>
      <c r="F222" s="171">
        <f t="shared" si="101"/>
        <v>2.9085872576177341E-2</v>
      </c>
      <c r="G222" s="171">
        <f t="shared" si="94"/>
        <v>0.10060975609756095</v>
      </c>
      <c r="H222" s="164">
        <f t="shared" si="97"/>
        <v>1.8900000000000028</v>
      </c>
      <c r="I222" s="412">
        <f t="shared" si="95"/>
        <v>5.9400000000000013</v>
      </c>
      <c r="J222" s="413"/>
      <c r="K222" s="152"/>
      <c r="L222" s="171">
        <v>0.57537528443811115</v>
      </c>
      <c r="M222" s="171">
        <v>0.70417578325678232</v>
      </c>
      <c r="N222" s="171">
        <v>0.75148418520412008</v>
      </c>
      <c r="O222" s="171">
        <v>0.76111373923567816</v>
      </c>
      <c r="P222" s="171">
        <f t="shared" si="98"/>
        <v>1.2814047482506252E-2</v>
      </c>
      <c r="Q222" s="171">
        <f t="shared" si="99"/>
        <v>6.7182659603172379E-2</v>
      </c>
      <c r="R222" s="164">
        <f>IFERROR((O222-N222)*100,"-")</f>
        <v>0.96295540315580741</v>
      </c>
      <c r="S222" s="412">
        <f t="shared" si="96"/>
        <v>18.573845479756702</v>
      </c>
      <c r="T222" s="413"/>
    </row>
    <row r="223" spans="1:20" x14ac:dyDescent="0.25">
      <c r="A223" s="79" t="s">
        <v>53</v>
      </c>
      <c r="B223" s="21">
        <v>0.81930000000000003</v>
      </c>
      <c r="C223" s="21">
        <v>0.74939999999999996</v>
      </c>
      <c r="D223" s="21">
        <v>0.79349999999999998</v>
      </c>
      <c r="E223" s="21">
        <v>0.76870000000000005</v>
      </c>
      <c r="F223" s="171">
        <f t="shared" si="101"/>
        <v>-3.1253938248267055E-2</v>
      </c>
      <c r="G223" s="171">
        <f t="shared" si="94"/>
        <v>5.884707766212971E-2</v>
      </c>
      <c r="H223" s="164">
        <f t="shared" si="97"/>
        <v>-2.4799999999999933</v>
      </c>
      <c r="I223" s="412">
        <f t="shared" si="95"/>
        <v>4.4100000000000028</v>
      </c>
      <c r="J223" s="413"/>
      <c r="K223" s="152"/>
      <c r="L223" s="171">
        <v>0.81553021391165881</v>
      </c>
      <c r="M223" s="171">
        <v>0.75891606917495691</v>
      </c>
      <c r="N223" s="171">
        <v>0.79788354563707575</v>
      </c>
      <c r="O223" s="171">
        <v>0.8012387088339713</v>
      </c>
      <c r="P223" s="171">
        <f t="shared" si="98"/>
        <v>4.2050788178826792E-3</v>
      </c>
      <c r="Q223" s="171">
        <f t="shared" si="99"/>
        <v>5.1346226605112788E-2</v>
      </c>
      <c r="R223" s="164">
        <f t="shared" si="100"/>
        <v>0.33551631968955498</v>
      </c>
      <c r="S223" s="412">
        <f t="shared" si="96"/>
        <v>-1.4291505077687505</v>
      </c>
      <c r="T223" s="413"/>
    </row>
    <row r="224" spans="1:20" x14ac:dyDescent="0.25">
      <c r="A224" s="79" t="s">
        <v>54</v>
      </c>
      <c r="B224" s="171">
        <v>0.53539999999999999</v>
      </c>
      <c r="C224" s="171">
        <v>0.48149999999999998</v>
      </c>
      <c r="D224" s="171">
        <v>0.44569999999999999</v>
      </c>
      <c r="E224" s="171">
        <v>0.54890000000000005</v>
      </c>
      <c r="F224" s="171">
        <f t="shared" si="101"/>
        <v>0.23154588288086164</v>
      </c>
      <c r="G224" s="171">
        <f t="shared" si="94"/>
        <v>-7.4350986500519189E-2</v>
      </c>
      <c r="H224" s="164">
        <f t="shared" si="97"/>
        <v>10.320000000000007</v>
      </c>
      <c r="I224" s="412">
        <f t="shared" si="95"/>
        <v>-3.58</v>
      </c>
      <c r="J224" s="413"/>
      <c r="K224" s="152"/>
      <c r="L224" s="171">
        <v>0.55940282075619729</v>
      </c>
      <c r="M224" s="171">
        <v>0.5944274318903171</v>
      </c>
      <c r="N224" s="171">
        <v>0.62120352545462743</v>
      </c>
      <c r="O224" s="171">
        <v>0.64067594659468174</v>
      </c>
      <c r="P224" s="171">
        <f t="shared" si="98"/>
        <v>3.1346282405276815E-2</v>
      </c>
      <c r="Q224" s="171">
        <f t="shared" si="99"/>
        <v>4.5045184875066369E-2</v>
      </c>
      <c r="R224" s="164">
        <f t="shared" si="100"/>
        <v>1.9472421140054319</v>
      </c>
      <c r="S224" s="412">
        <f t="shared" si="96"/>
        <v>8.127312583848445</v>
      </c>
      <c r="T224" s="413"/>
    </row>
    <row r="225" spans="1:20" x14ac:dyDescent="0.25">
      <c r="A225" s="79" t="s">
        <v>55</v>
      </c>
      <c r="B225" s="171">
        <v>0.49070000000000003</v>
      </c>
      <c r="C225" s="171">
        <v>0.62240000000000006</v>
      </c>
      <c r="D225" s="171">
        <v>0.5998</v>
      </c>
      <c r="E225" s="171">
        <v>0.64280000000000004</v>
      </c>
      <c r="F225" s="171">
        <f t="shared" si="101"/>
        <v>7.1690563521173756E-2</v>
      </c>
      <c r="G225" s="171">
        <f t="shared" si="94"/>
        <v>-3.6311053984575903E-2</v>
      </c>
      <c r="H225" s="164">
        <f t="shared" si="97"/>
        <v>4.3000000000000043</v>
      </c>
      <c r="I225" s="412">
        <f t="shared" si="95"/>
        <v>-2.2600000000000064</v>
      </c>
      <c r="J225" s="413"/>
      <c r="K225" s="152"/>
      <c r="L225" s="171">
        <v>0.59746827588346618</v>
      </c>
      <c r="M225" s="171">
        <v>0.69624324513299973</v>
      </c>
      <c r="N225" s="171">
        <v>0.6937025885665129</v>
      </c>
      <c r="O225" s="171">
        <v>0.65782352420219836</v>
      </c>
      <c r="P225" s="171">
        <f t="shared" si="98"/>
        <v>-5.1721104916814697E-2</v>
      </c>
      <c r="Q225" s="171">
        <f t="shared" si="99"/>
        <v>-3.6490933079020849E-3</v>
      </c>
      <c r="R225" s="164">
        <f t="shared" si="100"/>
        <v>-3.5879064364314539</v>
      </c>
      <c r="S225" s="412">
        <f t="shared" si="96"/>
        <v>6.035524831873218</v>
      </c>
      <c r="T225" s="413"/>
    </row>
    <row r="226" spans="1:20" x14ac:dyDescent="0.25">
      <c r="A226" s="79" t="s">
        <v>56</v>
      </c>
      <c r="B226" s="21">
        <v>0.63340000000000007</v>
      </c>
      <c r="C226" s="21">
        <v>0.73349999999999993</v>
      </c>
      <c r="D226" s="21">
        <v>0.80420000000000003</v>
      </c>
      <c r="E226" s="21">
        <v>0.71109999999999995</v>
      </c>
      <c r="F226" s="171">
        <f t="shared" si="101"/>
        <v>-0.11576722208405876</v>
      </c>
      <c r="G226" s="171">
        <f t="shared" si="94"/>
        <v>9.6387184730743147E-2</v>
      </c>
      <c r="H226" s="164">
        <f t="shared" si="97"/>
        <v>-9.3100000000000076</v>
      </c>
      <c r="I226" s="412">
        <f t="shared" si="95"/>
        <v>7.0700000000000092</v>
      </c>
      <c r="J226" s="413"/>
      <c r="K226" s="152"/>
      <c r="L226" s="171">
        <v>0.70592494205814427</v>
      </c>
      <c r="M226" s="171">
        <v>0.78783877117467227</v>
      </c>
      <c r="N226" s="171">
        <v>0.85287668704106334</v>
      </c>
      <c r="O226" s="171">
        <v>0.8234794051661134</v>
      </c>
      <c r="P226" s="171">
        <f t="shared" si="98"/>
        <v>-3.4468384845808941E-2</v>
      </c>
      <c r="Q226" s="171">
        <f t="shared" si="99"/>
        <v>8.2552316852113172E-2</v>
      </c>
      <c r="R226" s="164">
        <f t="shared" si="100"/>
        <v>-2.9397281874949943</v>
      </c>
      <c r="S226" s="412">
        <f t="shared" si="96"/>
        <v>11.755446310796913</v>
      </c>
      <c r="T226" s="413"/>
    </row>
    <row r="227" spans="1:20" x14ac:dyDescent="0.25">
      <c r="A227" s="80" t="s">
        <v>57</v>
      </c>
      <c r="B227" s="172">
        <v>0.48409999999999997</v>
      </c>
      <c r="C227" s="172">
        <v>0.31019999999999998</v>
      </c>
      <c r="D227" s="172">
        <v>0.93459999999999999</v>
      </c>
      <c r="E227" s="172">
        <v>0.59389999999999998</v>
      </c>
      <c r="F227" s="172">
        <f t="shared" si="101"/>
        <v>-0.36454098009843783</v>
      </c>
      <c r="G227" s="172">
        <f t="shared" si="94"/>
        <v>2.0128949065119279</v>
      </c>
      <c r="H227" s="173">
        <f t="shared" si="97"/>
        <v>-34.07</v>
      </c>
      <c r="I227" s="415">
        <f t="shared" si="95"/>
        <v>62.440000000000005</v>
      </c>
      <c r="J227" s="416"/>
      <c r="K227" s="152"/>
      <c r="L227" s="172">
        <v>0.49403073474803372</v>
      </c>
      <c r="M227" s="172">
        <v>0.67229366055094442</v>
      </c>
      <c r="N227" s="172">
        <v>0.91286994525078957</v>
      </c>
      <c r="O227" s="172">
        <v>0.64315022897609242</v>
      </c>
      <c r="P227" s="172">
        <f t="shared" si="98"/>
        <v>-0.2954634640760333</v>
      </c>
      <c r="Q227" s="172">
        <f t="shared" si="99"/>
        <v>0.35784404764830446</v>
      </c>
      <c r="R227" s="173">
        <f t="shared" si="100"/>
        <v>-26.971971627469713</v>
      </c>
      <c r="S227" s="415">
        <f t="shared" si="96"/>
        <v>14.91194942280587</v>
      </c>
      <c r="T227" s="416"/>
    </row>
    <row r="228" spans="1:20" x14ac:dyDescent="0.25">
      <c r="A228" s="79" t="s">
        <v>58</v>
      </c>
      <c r="B228" s="171">
        <v>0.47939999999999999</v>
      </c>
      <c r="C228" s="171">
        <v>0.64060000000000006</v>
      </c>
      <c r="D228" s="171">
        <v>0.6159</v>
      </c>
      <c r="E228" s="171">
        <v>0.62639999999999996</v>
      </c>
      <c r="F228" s="171">
        <f t="shared" si="101"/>
        <v>1.7048222113979383E-2</v>
      </c>
      <c r="G228" s="171">
        <f t="shared" si="94"/>
        <v>-3.855760224789273E-2</v>
      </c>
      <c r="H228" s="164">
        <f t="shared" si="97"/>
        <v>1.0499999999999954</v>
      </c>
      <c r="I228" s="412">
        <f t="shared" si="95"/>
        <v>-2.4700000000000055</v>
      </c>
      <c r="J228" s="413"/>
      <c r="K228" s="152"/>
      <c r="L228" s="171">
        <v>0.47624128983352282</v>
      </c>
      <c r="M228" s="171">
        <v>0.76281245230863803</v>
      </c>
      <c r="N228" s="171">
        <v>0.69223961502295484</v>
      </c>
      <c r="O228" s="171">
        <v>0.66999912621504065</v>
      </c>
      <c r="P228" s="171">
        <f t="shared" si="98"/>
        <v>-3.2128309800901311E-2</v>
      </c>
      <c r="Q228" s="171">
        <f t="shared" si="99"/>
        <v>-9.2516629837512188E-2</v>
      </c>
      <c r="R228" s="164">
        <f t="shared" si="100"/>
        <v>-2.2240488807914183</v>
      </c>
      <c r="S228" s="412">
        <f t="shared" si="96"/>
        <v>19.375783638151784</v>
      </c>
      <c r="T228" s="413"/>
    </row>
    <row r="229" spans="1:20" ht="24" x14ac:dyDescent="0.4">
      <c r="A229" s="414" t="s">
        <v>68</v>
      </c>
      <c r="B229" s="414"/>
      <c r="C229" s="414"/>
      <c r="D229" s="414"/>
      <c r="E229" s="414"/>
      <c r="F229" s="414"/>
      <c r="G229" s="414"/>
      <c r="H229" s="414"/>
      <c r="I229" s="414"/>
      <c r="J229" s="414"/>
      <c r="K229" s="414"/>
      <c r="L229" s="414"/>
      <c r="M229" s="414"/>
      <c r="N229" s="414"/>
      <c r="O229" s="414"/>
      <c r="P229" s="414"/>
      <c r="Q229" s="414"/>
      <c r="R229" s="414"/>
      <c r="S229" s="414"/>
      <c r="T229" s="414"/>
    </row>
    <row r="230" spans="1:20" ht="21" x14ac:dyDescent="0.35">
      <c r="A230" s="361" t="s">
        <v>69</v>
      </c>
      <c r="B230" s="361"/>
      <c r="C230" s="361"/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</row>
    <row r="231" spans="1:20" x14ac:dyDescent="0.25">
      <c r="A231" s="54"/>
      <c r="B231" s="343" t="s">
        <v>119</v>
      </c>
      <c r="C231" s="344"/>
      <c r="D231" s="344"/>
      <c r="E231" s="344"/>
      <c r="F231" s="344"/>
      <c r="G231" s="344"/>
      <c r="H231" s="344"/>
      <c r="I231" s="344"/>
      <c r="J231" s="345"/>
      <c r="K231" s="174"/>
      <c r="L231" s="343" t="str">
        <f>L$5</f>
        <v>acumulado mayo</v>
      </c>
      <c r="M231" s="344"/>
      <c r="N231" s="344"/>
      <c r="O231" s="344"/>
      <c r="P231" s="344"/>
      <c r="Q231" s="344"/>
      <c r="R231" s="344"/>
      <c r="S231" s="344"/>
      <c r="T231" s="345"/>
    </row>
    <row r="232" spans="1:20" x14ac:dyDescent="0.25">
      <c r="A232" s="4"/>
      <c r="B232" s="5">
        <f>B$6</f>
        <v>2022</v>
      </c>
      <c r="C232" s="5">
        <f>C$6</f>
        <v>2023</v>
      </c>
      <c r="D232" s="5">
        <f>D$6</f>
        <v>2024</v>
      </c>
      <c r="E232" s="5">
        <f>E$6</f>
        <v>2025</v>
      </c>
      <c r="F232" s="5" t="str">
        <f>CONCATENATE("var ",RIGHT(E232,2),"/",RIGHT(C232,2))</f>
        <v>var 25/23</v>
      </c>
      <c r="G232" s="5" t="str">
        <f>CONCATENATE("var ",RIGHT(D232,2),"/",RIGHT(C232,2))</f>
        <v>var 24/23</v>
      </c>
      <c r="H232" s="5" t="str">
        <f>CONCATENATE("dif ",RIGHT(E232,2),"-",RIGHT(D232,2))</f>
        <v>dif 25-24</v>
      </c>
      <c r="I232" s="5" t="str">
        <f>CONCATENATE("dif ",RIGHT(D232,2),"-",RIGHT(C232,2))</f>
        <v>dif 24-23</v>
      </c>
      <c r="J232" s="5" t="str">
        <f>CONCATENATE("cuota ",RIGHT(E232,2))</f>
        <v>cuota 25</v>
      </c>
      <c r="K232" s="175"/>
      <c r="L232" s="5">
        <f>L$6</f>
        <v>2022</v>
      </c>
      <c r="M232" s="5">
        <f>M$6</f>
        <v>2023</v>
      </c>
      <c r="N232" s="5">
        <f>N$6</f>
        <v>2024</v>
      </c>
      <c r="O232" s="5">
        <f>O$6</f>
        <v>2025</v>
      </c>
      <c r="P232" s="5" t="str">
        <f>CONCATENATE("var ",RIGHT(O232,2),"/",RIGHT(N232,2))</f>
        <v>var 25/24</v>
      </c>
      <c r="Q232" s="5" t="str">
        <f>CONCATENATE("var ",RIGHT(N232,2),"/",RIGHT(M232,2))</f>
        <v>var 24/23</v>
      </c>
      <c r="R232" s="5" t="str">
        <f>CONCATENATE("dif ",RIGHT(O232,2),"-",RIGHT(N232,2))</f>
        <v>dif 25-24</v>
      </c>
      <c r="S232" s="5" t="str">
        <f>CONCATENATE("dif ",RIGHT(N232,2),"-",RIGHT(M232,2))</f>
        <v>dif 24-23</v>
      </c>
      <c r="T232" s="5" t="str">
        <f>CONCATENATE("cuota ",RIGHT(O232,2))</f>
        <v>cuota 25</v>
      </c>
    </row>
    <row r="233" spans="1:20" x14ac:dyDescent="0.25">
      <c r="A233" s="176" t="s">
        <v>4</v>
      </c>
      <c r="B233" s="177">
        <v>97026873.810000002</v>
      </c>
      <c r="C233" s="177">
        <v>110363179.45999999</v>
      </c>
      <c r="D233" s="177">
        <v>127747837.72</v>
      </c>
      <c r="E233" s="177">
        <v>130419827.3</v>
      </c>
      <c r="F233" s="178">
        <f>E233/D233-1</f>
        <v>2.0916123730066571E-2</v>
      </c>
      <c r="G233" s="178">
        <f>D233/C233-1</f>
        <v>0.15752226734552255</v>
      </c>
      <c r="H233" s="177">
        <f>E233-D233</f>
        <v>2671989.5799999982</v>
      </c>
      <c r="I233" s="177">
        <f>D233-C233</f>
        <v>17384658.260000005</v>
      </c>
      <c r="J233" s="178">
        <f t="shared" ref="J233:J244" si="102">E233/$E$233</f>
        <v>1</v>
      </c>
      <c r="K233" s="179"/>
      <c r="L233" s="177">
        <v>589388227.38999987</v>
      </c>
      <c r="M233" s="177">
        <v>726538653.19000006</v>
      </c>
      <c r="N233" s="177">
        <v>846016357.94000006</v>
      </c>
      <c r="O233" s="177">
        <v>881772585.12999988</v>
      </c>
      <c r="P233" s="178">
        <f>O233/N233-1</f>
        <v>4.2264226754508805E-2</v>
      </c>
      <c r="Q233" s="178">
        <f t="shared" ref="Q233:Q244" si="103">N233/M233-1</f>
        <v>0.16444782975470251</v>
      </c>
      <c r="R233" s="177">
        <f>O233-N233</f>
        <v>35756227.189999819</v>
      </c>
      <c r="S233" s="177">
        <f t="shared" ref="S233:S244" si="104">N233-M233</f>
        <v>119477704.75</v>
      </c>
      <c r="T233" s="178">
        <f>O233/$O$233</f>
        <v>1</v>
      </c>
    </row>
    <row r="234" spans="1:20" x14ac:dyDescent="0.25">
      <c r="A234" s="180" t="s">
        <v>5</v>
      </c>
      <c r="B234" s="181">
        <v>83559094.219999999</v>
      </c>
      <c r="C234" s="181">
        <v>96028774.670000002</v>
      </c>
      <c r="D234" s="181">
        <v>108887601.34999999</v>
      </c>
      <c r="E234" s="181">
        <v>110024825.2</v>
      </c>
      <c r="F234" s="182">
        <f t="shared" ref="F234:F244" si="105">E234/D234-1</f>
        <v>1.044401599356215E-2</v>
      </c>
      <c r="G234" s="182">
        <f t="shared" ref="G234:G244" si="106">D234/C234-1</f>
        <v>0.13390597478921262</v>
      </c>
      <c r="H234" s="181">
        <f t="shared" ref="H234:H244" si="107">E234-D234</f>
        <v>1137223.8500000089</v>
      </c>
      <c r="I234" s="181">
        <f t="shared" ref="I234:I244" si="108">D234-C234</f>
        <v>12858826.679999992</v>
      </c>
      <c r="J234" s="182">
        <f t="shared" si="102"/>
        <v>0.84362038715872467</v>
      </c>
      <c r="K234" s="183"/>
      <c r="L234" s="181">
        <v>505081311.03999996</v>
      </c>
      <c r="M234" s="181">
        <v>615506583.00999999</v>
      </c>
      <c r="N234" s="181">
        <v>723117067.76999998</v>
      </c>
      <c r="O234" s="181">
        <v>740525045.1500001</v>
      </c>
      <c r="P234" s="184">
        <f t="shared" ref="P234:P244" si="109">O234/N234-1</f>
        <v>2.4073525789792383E-2</v>
      </c>
      <c r="Q234" s="184">
        <f t="shared" si="103"/>
        <v>0.17483238641210708</v>
      </c>
      <c r="R234" s="185">
        <f t="shared" ref="R234:R244" si="110">O234-N234</f>
        <v>17407977.380000114</v>
      </c>
      <c r="S234" s="185">
        <f t="shared" si="104"/>
        <v>107610484.75999999</v>
      </c>
      <c r="T234" s="184">
        <f>O234/$O$233</f>
        <v>0.83981409451601896</v>
      </c>
    </row>
    <row r="235" spans="1:20" x14ac:dyDescent="0.25">
      <c r="A235" s="186" t="s">
        <v>70</v>
      </c>
      <c r="B235" s="187">
        <v>26197916.23</v>
      </c>
      <c r="C235" s="187">
        <v>26756298.120000001</v>
      </c>
      <c r="D235" s="187">
        <v>30340064.34</v>
      </c>
      <c r="E235" s="187">
        <v>34547183.509999998</v>
      </c>
      <c r="F235" s="188">
        <f t="shared" si="105"/>
        <v>0.1386654663237934</v>
      </c>
      <c r="G235" s="188">
        <f t="shared" si="106"/>
        <v>0.13394103339434604</v>
      </c>
      <c r="H235" s="187">
        <f t="shared" si="107"/>
        <v>4207119.1699999981</v>
      </c>
      <c r="I235" s="187">
        <f t="shared" si="108"/>
        <v>3583766.2199999988</v>
      </c>
      <c r="J235" s="188">
        <f t="shared" si="102"/>
        <v>0.26489211207535468</v>
      </c>
      <c r="K235" s="189"/>
      <c r="L235" s="187">
        <v>180773157.34999996</v>
      </c>
      <c r="M235" s="187">
        <v>183468748.12</v>
      </c>
      <c r="N235" s="187">
        <v>213891042.53</v>
      </c>
      <c r="O235" s="187">
        <v>246137840.16999999</v>
      </c>
      <c r="P235" s="190">
        <f t="shared" si="109"/>
        <v>0.15076273068086565</v>
      </c>
      <c r="Q235" s="190">
        <f t="shared" si="103"/>
        <v>0.16581731069588979</v>
      </c>
      <c r="R235" s="191">
        <f t="shared" si="110"/>
        <v>32246797.639999986</v>
      </c>
      <c r="S235" s="191">
        <f t="shared" si="104"/>
        <v>30422294.409999996</v>
      </c>
      <c r="T235" s="190">
        <f t="shared" ref="T235:T244" si="111">O235/$O$233</f>
        <v>0.27913981940560312</v>
      </c>
    </row>
    <row r="236" spans="1:20" x14ac:dyDescent="0.25">
      <c r="A236" s="192" t="s">
        <v>71</v>
      </c>
      <c r="B236" s="193">
        <v>49918123.869999997</v>
      </c>
      <c r="C236" s="193">
        <v>61116852.420000002</v>
      </c>
      <c r="D236" s="193">
        <v>69205587.129999995</v>
      </c>
      <c r="E236" s="193">
        <v>65628701.229999997</v>
      </c>
      <c r="F236" s="21">
        <f t="shared" si="105"/>
        <v>-5.1684929618196263E-2</v>
      </c>
      <c r="G236" s="21">
        <f t="shared" si="106"/>
        <v>0.13234867945118545</v>
      </c>
      <c r="H236" s="193">
        <f t="shared" si="107"/>
        <v>-3576885.8999999985</v>
      </c>
      <c r="I236" s="193">
        <f t="shared" si="108"/>
        <v>8088734.7099999934</v>
      </c>
      <c r="J236" s="21">
        <f t="shared" si="102"/>
        <v>0.50321107295316903</v>
      </c>
      <c r="K236" s="189"/>
      <c r="L236" s="193">
        <v>276413418.88</v>
      </c>
      <c r="M236" s="193">
        <v>370266693.80000007</v>
      </c>
      <c r="N236" s="193">
        <v>440279582.36000001</v>
      </c>
      <c r="O236" s="193">
        <v>424517437.19</v>
      </c>
      <c r="P236" s="171">
        <f t="shared" si="109"/>
        <v>-3.5800309170621269E-2</v>
      </c>
      <c r="Q236" s="171">
        <f t="shared" si="103"/>
        <v>0.18908772982378341</v>
      </c>
      <c r="R236" s="194">
        <f t="shared" si="110"/>
        <v>-15762145.170000017</v>
      </c>
      <c r="S236" s="194">
        <f t="shared" si="104"/>
        <v>70012888.559999943</v>
      </c>
      <c r="T236" s="171">
        <f t="shared" si="111"/>
        <v>0.48143642062472752</v>
      </c>
    </row>
    <row r="237" spans="1:20" x14ac:dyDescent="0.25">
      <c r="A237" s="195" t="s">
        <v>72</v>
      </c>
      <c r="B237" s="193">
        <v>6467174.6100000003</v>
      </c>
      <c r="C237" s="193">
        <v>6999535.4400000004</v>
      </c>
      <c r="D237" s="193">
        <v>8312054.8200000003</v>
      </c>
      <c r="E237" s="193">
        <v>8579328.7100000009</v>
      </c>
      <c r="F237" s="21">
        <f t="shared" si="105"/>
        <v>3.2154972000052462E-2</v>
      </c>
      <c r="G237" s="21">
        <f t="shared" si="106"/>
        <v>0.18751521315248887</v>
      </c>
      <c r="H237" s="193">
        <f t="shared" si="107"/>
        <v>267273.8900000006</v>
      </c>
      <c r="I237" s="193">
        <f t="shared" si="108"/>
        <v>1312519.3799999999</v>
      </c>
      <c r="J237" s="21">
        <f t="shared" si="102"/>
        <v>6.5782395879617928E-2</v>
      </c>
      <c r="K237" s="189"/>
      <c r="L237" s="193">
        <v>42867817.089999996</v>
      </c>
      <c r="M237" s="193">
        <v>54333601.170000002</v>
      </c>
      <c r="N237" s="193">
        <v>60882360.480000004</v>
      </c>
      <c r="O237" s="193">
        <v>62658061.539999999</v>
      </c>
      <c r="P237" s="171">
        <f t="shared" si="109"/>
        <v>2.9166100755625646E-2</v>
      </c>
      <c r="Q237" s="171">
        <f t="shared" si="103"/>
        <v>0.12052871830656176</v>
      </c>
      <c r="R237" s="194">
        <f t="shared" si="110"/>
        <v>1775701.0599999949</v>
      </c>
      <c r="S237" s="194">
        <f t="shared" si="104"/>
        <v>6548759.3100000024</v>
      </c>
      <c r="T237" s="171">
        <f t="shared" si="111"/>
        <v>7.1059208005159635E-2</v>
      </c>
    </row>
    <row r="238" spans="1:20" x14ac:dyDescent="0.25">
      <c r="A238" s="195" t="s">
        <v>73</v>
      </c>
      <c r="B238" s="193">
        <v>688768.78</v>
      </c>
      <c r="C238" s="193">
        <v>923411.88</v>
      </c>
      <c r="D238" s="193">
        <v>670209.74</v>
      </c>
      <c r="E238" s="193">
        <v>953826.89</v>
      </c>
      <c r="F238" s="21">
        <f t="shared" si="105"/>
        <v>0.4231767058473368</v>
      </c>
      <c r="G238" s="21">
        <f t="shared" si="106"/>
        <v>-0.27420281835663629</v>
      </c>
      <c r="H238" s="193">
        <f t="shared" si="107"/>
        <v>283617.15000000002</v>
      </c>
      <c r="I238" s="193">
        <f t="shared" si="108"/>
        <v>-253202.14</v>
      </c>
      <c r="J238" s="21">
        <f t="shared" si="102"/>
        <v>7.3135113712882518E-3</v>
      </c>
      <c r="K238" s="189"/>
      <c r="L238" s="193">
        <v>3779252.4</v>
      </c>
      <c r="M238" s="193">
        <v>5601435.2200000007</v>
      </c>
      <c r="N238" s="193">
        <v>5846680.7200000007</v>
      </c>
      <c r="O238" s="193">
        <v>5494459.3900000006</v>
      </c>
      <c r="P238" s="171">
        <f t="shared" si="109"/>
        <v>-6.0242956109291312E-2</v>
      </c>
      <c r="Q238" s="171">
        <f t="shared" si="103"/>
        <v>4.3782618269751161E-2</v>
      </c>
      <c r="R238" s="194">
        <f>O238-N238</f>
        <v>-352221.33000000007</v>
      </c>
      <c r="S238" s="194">
        <f t="shared" si="104"/>
        <v>245245.5</v>
      </c>
      <c r="T238" s="171">
        <f t="shared" si="111"/>
        <v>6.2311524339237097E-3</v>
      </c>
    </row>
    <row r="239" spans="1:20" x14ac:dyDescent="0.25">
      <c r="A239" s="196" t="s">
        <v>74</v>
      </c>
      <c r="B239" s="197">
        <v>287110.74</v>
      </c>
      <c r="C239" s="197">
        <v>232676.81</v>
      </c>
      <c r="D239" s="197">
        <v>359685.31</v>
      </c>
      <c r="E239" s="197">
        <v>315784.86</v>
      </c>
      <c r="F239" s="198">
        <f t="shared" si="105"/>
        <v>-0.12205238518081263</v>
      </c>
      <c r="G239" s="198">
        <f t="shared" si="106"/>
        <v>0.54585800793813521</v>
      </c>
      <c r="H239" s="197">
        <f t="shared" si="107"/>
        <v>-43900.450000000012</v>
      </c>
      <c r="I239" s="197">
        <f t="shared" si="108"/>
        <v>127008.5</v>
      </c>
      <c r="J239" s="198">
        <f t="shared" si="102"/>
        <v>2.4212948792947833E-3</v>
      </c>
      <c r="K239" s="189"/>
      <c r="L239" s="197">
        <v>1247665.3</v>
      </c>
      <c r="M239" s="197">
        <v>1836104.7000000002</v>
      </c>
      <c r="N239" s="197">
        <v>2217401.66</v>
      </c>
      <c r="O239" s="197">
        <v>1717246.88</v>
      </c>
      <c r="P239" s="199">
        <f t="shared" si="109"/>
        <v>-0.22555894541902721</v>
      </c>
      <c r="Q239" s="199">
        <f t="shared" si="103"/>
        <v>0.20766624038378634</v>
      </c>
      <c r="R239" s="200">
        <f t="shared" si="110"/>
        <v>-500154.78000000026</v>
      </c>
      <c r="S239" s="200">
        <f t="shared" si="104"/>
        <v>381296.95999999996</v>
      </c>
      <c r="T239" s="199">
        <f t="shared" si="111"/>
        <v>1.9474940692863862E-3</v>
      </c>
    </row>
    <row r="240" spans="1:20" x14ac:dyDescent="0.25">
      <c r="A240" s="180" t="s">
        <v>11</v>
      </c>
      <c r="B240" s="181">
        <v>13467779.58</v>
      </c>
      <c r="C240" s="181">
        <v>14334404.789999999</v>
      </c>
      <c r="D240" s="181">
        <v>18860236.379999999</v>
      </c>
      <c r="E240" s="181">
        <v>20395002.100000001</v>
      </c>
      <c r="F240" s="182">
        <f t="shared" si="105"/>
        <v>8.1375741484741804E-2</v>
      </c>
      <c r="G240" s="182">
        <f t="shared" si="106"/>
        <v>0.31573209047070594</v>
      </c>
      <c r="H240" s="181">
        <f t="shared" si="107"/>
        <v>1534765.7200000025</v>
      </c>
      <c r="I240" s="181">
        <f t="shared" si="108"/>
        <v>4525831.59</v>
      </c>
      <c r="J240" s="182">
        <f t="shared" si="102"/>
        <v>0.15637961284127541</v>
      </c>
      <c r="K240" s="183"/>
      <c r="L240" s="181">
        <v>84306916.340000004</v>
      </c>
      <c r="M240" s="181">
        <v>111032070.18000001</v>
      </c>
      <c r="N240" s="181">
        <v>122899290.17999999</v>
      </c>
      <c r="O240" s="181">
        <v>141247539.96000001</v>
      </c>
      <c r="P240" s="184">
        <f t="shared" si="109"/>
        <v>0.14929500205515356</v>
      </c>
      <c r="Q240" s="184">
        <f t="shared" si="103"/>
        <v>0.106881011772197</v>
      </c>
      <c r="R240" s="185">
        <f t="shared" si="110"/>
        <v>18348249.780000016</v>
      </c>
      <c r="S240" s="185">
        <f t="shared" si="104"/>
        <v>11867219.999999985</v>
      </c>
      <c r="T240" s="184">
        <f>O240/$O$233</f>
        <v>0.16018590546129971</v>
      </c>
    </row>
    <row r="241" spans="1:20" x14ac:dyDescent="0.25">
      <c r="A241" s="25" t="s">
        <v>12</v>
      </c>
      <c r="B241" s="201">
        <v>1235234.3600000001</v>
      </c>
      <c r="C241" s="201">
        <v>1215905.07</v>
      </c>
      <c r="D241" s="201">
        <v>1612244.88</v>
      </c>
      <c r="E241" s="201">
        <v>1678191.55</v>
      </c>
      <c r="F241" s="202">
        <f t="shared" si="105"/>
        <v>4.0903631215129188E-2</v>
      </c>
      <c r="G241" s="202">
        <f t="shared" si="106"/>
        <v>0.32596279082872792</v>
      </c>
      <c r="H241" s="201">
        <f t="shared" si="107"/>
        <v>65946.670000000158</v>
      </c>
      <c r="I241" s="201">
        <f t="shared" si="108"/>
        <v>396339.80999999982</v>
      </c>
      <c r="J241" s="202">
        <f t="shared" si="102"/>
        <v>1.2867610583011408E-2</v>
      </c>
      <c r="K241" s="189"/>
      <c r="L241" s="201">
        <v>8082850.46</v>
      </c>
      <c r="M241" s="201">
        <v>10128486.640000001</v>
      </c>
      <c r="N241" s="201">
        <v>9933978.9199999999</v>
      </c>
      <c r="O241" s="201">
        <v>12810020.640000001</v>
      </c>
      <c r="P241" s="203">
        <f t="shared" si="109"/>
        <v>0.28951558516091569</v>
      </c>
      <c r="Q241" s="203">
        <f t="shared" si="103"/>
        <v>-1.9204025923462265E-2</v>
      </c>
      <c r="R241" s="204">
        <f t="shared" si="110"/>
        <v>2876041.7200000007</v>
      </c>
      <c r="S241" s="204">
        <f t="shared" si="104"/>
        <v>-194507.72000000067</v>
      </c>
      <c r="T241" s="203">
        <f t="shared" si="111"/>
        <v>1.4527578715901468E-2</v>
      </c>
    </row>
    <row r="242" spans="1:20" x14ac:dyDescent="0.25">
      <c r="A242" s="26" t="s">
        <v>8</v>
      </c>
      <c r="B242" s="193">
        <v>9125828.4199999999</v>
      </c>
      <c r="C242" s="193">
        <v>9386399.8699999992</v>
      </c>
      <c r="D242" s="193">
        <v>11972446.74</v>
      </c>
      <c r="E242" s="193">
        <v>13445946.810000001</v>
      </c>
      <c r="F242" s="21">
        <f t="shared" si="105"/>
        <v>0.12307426393278731</v>
      </c>
      <c r="G242" s="21">
        <f t="shared" si="106"/>
        <v>0.27550998314756447</v>
      </c>
      <c r="H242" s="193">
        <f t="shared" si="107"/>
        <v>1473500.0700000003</v>
      </c>
      <c r="I242" s="193">
        <f t="shared" si="108"/>
        <v>2586046.870000001</v>
      </c>
      <c r="J242" s="21">
        <f t="shared" si="102"/>
        <v>0.10309741308789482</v>
      </c>
      <c r="K242" s="189"/>
      <c r="L242" s="193">
        <v>54213997.189999998</v>
      </c>
      <c r="M242" s="193">
        <v>70425484.790000007</v>
      </c>
      <c r="N242" s="193">
        <v>76196694.420000002</v>
      </c>
      <c r="O242" s="193">
        <v>87798701.350000009</v>
      </c>
      <c r="P242" s="171">
        <f t="shared" si="109"/>
        <v>0.1522639140491997</v>
      </c>
      <c r="Q242" s="171">
        <f t="shared" si="103"/>
        <v>8.1947744445196591E-2</v>
      </c>
      <c r="R242" s="194">
        <f t="shared" si="110"/>
        <v>11602006.930000007</v>
      </c>
      <c r="S242" s="194">
        <f t="shared" si="104"/>
        <v>5771209.6299999952</v>
      </c>
      <c r="T242" s="171">
        <f t="shared" si="111"/>
        <v>9.9570686173074699E-2</v>
      </c>
    </row>
    <row r="243" spans="1:20" x14ac:dyDescent="0.25">
      <c r="A243" s="26" t="s">
        <v>9</v>
      </c>
      <c r="B243" s="193">
        <v>2169079.2599999998</v>
      </c>
      <c r="C243" s="193">
        <v>2784397.94</v>
      </c>
      <c r="D243" s="193">
        <v>3623649.9</v>
      </c>
      <c r="E243" s="193">
        <v>3179550.12</v>
      </c>
      <c r="F243" s="21">
        <f t="shared" si="105"/>
        <v>-0.12255592903718426</v>
      </c>
      <c r="G243" s="21">
        <f t="shared" si="106"/>
        <v>0.30141236205626565</v>
      </c>
      <c r="H243" s="193">
        <f t="shared" si="107"/>
        <v>-444099.7799999998</v>
      </c>
      <c r="I243" s="193">
        <f t="shared" si="108"/>
        <v>839251.96</v>
      </c>
      <c r="J243" s="21">
        <f t="shared" si="102"/>
        <v>2.4379346191635388E-2</v>
      </c>
      <c r="K243" s="189"/>
      <c r="L243" s="193">
        <v>13693961.49</v>
      </c>
      <c r="M243" s="193">
        <v>20731214.020000003</v>
      </c>
      <c r="N243" s="193">
        <v>24426789.549999997</v>
      </c>
      <c r="O243" s="193">
        <v>25251115.460000001</v>
      </c>
      <c r="P243" s="171">
        <f t="shared" si="109"/>
        <v>3.3746797069367895E-2</v>
      </c>
      <c r="Q243" s="171">
        <f t="shared" si="103"/>
        <v>0.17826141423434083</v>
      </c>
      <c r="R243" s="194">
        <f t="shared" si="110"/>
        <v>824325.91000000387</v>
      </c>
      <c r="S243" s="194">
        <f t="shared" si="104"/>
        <v>3695575.5299999937</v>
      </c>
      <c r="T243" s="171">
        <f t="shared" si="111"/>
        <v>2.863676631121076E-2</v>
      </c>
    </row>
    <row r="244" spans="1:20" x14ac:dyDescent="0.25">
      <c r="A244" s="27" t="s">
        <v>10</v>
      </c>
      <c r="B244" s="205">
        <v>937637.53</v>
      </c>
      <c r="C244" s="205">
        <v>947701.9</v>
      </c>
      <c r="D244" s="205">
        <v>1651894.85</v>
      </c>
      <c r="E244" s="205">
        <v>2091313.62</v>
      </c>
      <c r="F244" s="83">
        <f t="shared" si="105"/>
        <v>0.26600892302557888</v>
      </c>
      <c r="G244" s="83">
        <f t="shared" si="106"/>
        <v>0.74305322169344601</v>
      </c>
      <c r="H244" s="205">
        <f t="shared" si="107"/>
        <v>439418.77</v>
      </c>
      <c r="I244" s="205">
        <f t="shared" si="108"/>
        <v>704192.95000000007</v>
      </c>
      <c r="J244" s="83">
        <f t="shared" si="102"/>
        <v>1.6035242978733804E-2</v>
      </c>
      <c r="K244" s="189"/>
      <c r="L244" s="205">
        <v>8316107.2000000002</v>
      </c>
      <c r="M244" s="205">
        <v>9746884.7300000004</v>
      </c>
      <c r="N244" s="205">
        <v>12341827.290000001</v>
      </c>
      <c r="O244" s="205">
        <v>15387702.510000002</v>
      </c>
      <c r="P244" s="206">
        <f t="shared" si="109"/>
        <v>0.24679288961270185</v>
      </c>
      <c r="Q244" s="206">
        <f t="shared" si="103"/>
        <v>0.2662330202811376</v>
      </c>
      <c r="R244" s="207">
        <f t="shared" si="110"/>
        <v>3045875.2200000007</v>
      </c>
      <c r="S244" s="207">
        <f t="shared" si="104"/>
        <v>2594942.5600000005</v>
      </c>
      <c r="T244" s="206">
        <f t="shared" si="111"/>
        <v>1.7450874261112789E-2</v>
      </c>
    </row>
    <row r="245" spans="1:20" x14ac:dyDescent="0.25">
      <c r="A245" s="348" t="s">
        <v>13</v>
      </c>
      <c r="B245" s="349"/>
      <c r="C245" s="349"/>
      <c r="D245" s="349"/>
      <c r="E245" s="349"/>
      <c r="F245" s="349"/>
      <c r="G245" s="349"/>
      <c r="H245" s="349"/>
      <c r="I245" s="349"/>
      <c r="J245" s="349"/>
      <c r="K245" s="349"/>
      <c r="L245" s="349"/>
      <c r="M245" s="349"/>
      <c r="N245" s="349"/>
      <c r="O245" s="349"/>
      <c r="P245" s="349"/>
      <c r="Q245" s="349"/>
      <c r="R245" s="349"/>
      <c r="S245" s="349"/>
      <c r="T245" s="350"/>
    </row>
    <row r="246" spans="1:20" ht="21" x14ac:dyDescent="0.35">
      <c r="A246" s="361" t="s">
        <v>75</v>
      </c>
      <c r="B246" s="361"/>
      <c r="C246" s="361"/>
      <c r="D246" s="361"/>
      <c r="E246" s="361"/>
      <c r="F246" s="361"/>
      <c r="G246" s="361"/>
      <c r="H246" s="361"/>
      <c r="I246" s="361"/>
      <c r="J246" s="361"/>
      <c r="K246" s="361"/>
      <c r="L246" s="361"/>
      <c r="M246" s="361"/>
      <c r="N246" s="361"/>
      <c r="O246" s="361"/>
      <c r="P246" s="361"/>
      <c r="Q246" s="361"/>
      <c r="R246" s="361"/>
      <c r="S246" s="361"/>
      <c r="T246" s="361"/>
    </row>
    <row r="247" spans="1:20" x14ac:dyDescent="0.25">
      <c r="A247" s="54"/>
      <c r="B247" s="343" t="s">
        <v>119</v>
      </c>
      <c r="C247" s="344"/>
      <c r="D247" s="344"/>
      <c r="E247" s="344"/>
      <c r="F247" s="344"/>
      <c r="G247" s="344"/>
      <c r="H247" s="344"/>
      <c r="I247" s="344"/>
      <c r="J247" s="345"/>
      <c r="K247" s="174"/>
      <c r="L247" s="343" t="str">
        <f>L$5</f>
        <v>acumulado mayo</v>
      </c>
      <c r="M247" s="344"/>
      <c r="N247" s="344"/>
      <c r="O247" s="344"/>
      <c r="P247" s="344"/>
      <c r="Q247" s="344"/>
      <c r="R247" s="344"/>
      <c r="S247" s="344"/>
      <c r="T247" s="345"/>
    </row>
    <row r="248" spans="1:20" x14ac:dyDescent="0.25">
      <c r="A248" s="4"/>
      <c r="B248" s="5">
        <f>B$6</f>
        <v>2022</v>
      </c>
      <c r="C248" s="5">
        <f>C$6</f>
        <v>2023</v>
      </c>
      <c r="D248" s="5">
        <f>D$6</f>
        <v>2024</v>
      </c>
      <c r="E248" s="5">
        <f>E$6</f>
        <v>2025</v>
      </c>
      <c r="F248" s="5" t="str">
        <f>CONCATENATE("var ",RIGHT(E248,2),"/",RIGHT(D248,2))</f>
        <v>var 25/24</v>
      </c>
      <c r="G248" s="5" t="str">
        <f>CONCATENATE("var ",RIGHT(D248,2),"/",RIGHT(C248,2))</f>
        <v>var 24/23</v>
      </c>
      <c r="H248" s="5" t="str">
        <f>CONCATENATE("dif ",RIGHT(E248,2),"-",RIGHT(D248,2))</f>
        <v>dif 25-24</v>
      </c>
      <c r="I248" s="5" t="str">
        <f>CONCATENATE("dif ",RIGHT(D248,2),"-",RIGHT(C248,2))</f>
        <v>dif 24-23</v>
      </c>
      <c r="J248" s="5" t="str">
        <f>CONCATENATE("cuota ",RIGHT(E248,2))</f>
        <v>cuota 25</v>
      </c>
      <c r="K248" s="175"/>
      <c r="L248" s="5">
        <f>L$6</f>
        <v>2022</v>
      </c>
      <c r="M248" s="5">
        <f>M$6</f>
        <v>2023</v>
      </c>
      <c r="N248" s="5">
        <f>N$6</f>
        <v>2024</v>
      </c>
      <c r="O248" s="5">
        <f>O$6</f>
        <v>2025</v>
      </c>
      <c r="P248" s="5" t="str">
        <f>CONCATENATE("var ",RIGHT(O248,2),"/",RIGHT(N248,2))</f>
        <v>var 25/24</v>
      </c>
      <c r="Q248" s="5" t="str">
        <f>CONCATENATE("var ",RIGHT(N248,2),"/",RIGHT(M248,2))</f>
        <v>var 24/23</v>
      </c>
      <c r="R248" s="5" t="str">
        <f>CONCATENATE("dif ",RIGHT(O248,2),"-",RIGHT(N248,2))</f>
        <v>dif 25-24</v>
      </c>
      <c r="S248" s="5" t="str">
        <f>CONCATENATE("dif ",RIGHT(N248,2),"-",RIGHT(M248,2))</f>
        <v>dif 24-23</v>
      </c>
      <c r="T248" s="5" t="str">
        <f>CONCATENATE("cuota ",RIGHT(O248,2))</f>
        <v>cuota 25</v>
      </c>
    </row>
    <row r="249" spans="1:20" x14ac:dyDescent="0.25">
      <c r="A249" s="176" t="s">
        <v>48</v>
      </c>
      <c r="B249" s="177">
        <v>97026873.810000002</v>
      </c>
      <c r="C249" s="177">
        <v>110363179.45999999</v>
      </c>
      <c r="D249" s="177">
        <v>127747837.72</v>
      </c>
      <c r="E249" s="177">
        <v>130419827.3</v>
      </c>
      <c r="F249" s="208">
        <f>E249/D249-1</f>
        <v>2.0916123730066571E-2</v>
      </c>
      <c r="G249" s="208">
        <f t="shared" ref="G249:G259" si="112">D249/C249-1</f>
        <v>0.15752226734552255</v>
      </c>
      <c r="H249" s="177">
        <f>E249-D249</f>
        <v>2671989.5799999982</v>
      </c>
      <c r="I249" s="177">
        <f t="shared" ref="I249:I259" si="113">D249-C249</f>
        <v>17384658.260000005</v>
      </c>
      <c r="J249" s="178">
        <f t="shared" ref="J249:J259" si="114">E249/$E$249</f>
        <v>1</v>
      </c>
      <c r="K249" s="179"/>
      <c r="L249" s="177">
        <v>589388227.38999987</v>
      </c>
      <c r="M249" s="177">
        <v>726538653.19000006</v>
      </c>
      <c r="N249" s="177">
        <v>846016357.94000006</v>
      </c>
      <c r="O249" s="177">
        <v>881772585.12999988</v>
      </c>
      <c r="P249" s="208">
        <f>O249/N249-1</f>
        <v>4.2264226754508805E-2</v>
      </c>
      <c r="Q249" s="208">
        <f t="shared" ref="Q249:Q259" si="115">N249/M249-1</f>
        <v>0.16444782975470251</v>
      </c>
      <c r="R249" s="177">
        <f>O249-N249</f>
        <v>35756227.189999819</v>
      </c>
      <c r="S249" s="177">
        <f t="shared" ref="S249:S259" si="116">N249-M249</f>
        <v>119477704.75</v>
      </c>
      <c r="T249" s="178">
        <f>O249/$O$249</f>
        <v>1</v>
      </c>
    </row>
    <row r="250" spans="1:20" x14ac:dyDescent="0.25">
      <c r="A250" s="76" t="s">
        <v>49</v>
      </c>
      <c r="B250" s="209">
        <v>49225047.259999998</v>
      </c>
      <c r="C250" s="209">
        <v>54760619.090000004</v>
      </c>
      <c r="D250" s="209">
        <v>60676985.259999998</v>
      </c>
      <c r="E250" s="209">
        <v>55957188.729999997</v>
      </c>
      <c r="F250" s="210">
        <f t="shared" ref="F250:F259" si="117">E250/D250-1</f>
        <v>-7.7785613602517345E-2</v>
      </c>
      <c r="G250" s="210">
        <f t="shared" si="112"/>
        <v>0.10804052745050874</v>
      </c>
      <c r="H250" s="209">
        <f t="shared" ref="H250:H259" si="118">E250-D250</f>
        <v>-4719796.5300000012</v>
      </c>
      <c r="I250" s="209">
        <f t="shared" si="113"/>
        <v>5916366.1699999943</v>
      </c>
      <c r="J250" s="78">
        <f t="shared" si="114"/>
        <v>0.42905430783375986</v>
      </c>
      <c r="K250" s="175"/>
      <c r="L250" s="209">
        <v>290557558.93000001</v>
      </c>
      <c r="M250" s="209">
        <v>351147907.67000008</v>
      </c>
      <c r="N250" s="209">
        <v>399743477.25</v>
      </c>
      <c r="O250" s="209">
        <v>399229590.05000001</v>
      </c>
      <c r="P250" s="210">
        <f t="shared" ref="P250:P259" si="119">O250/N250-1</f>
        <v>-1.2855424271965843E-3</v>
      </c>
      <c r="Q250" s="210">
        <f t="shared" si="115"/>
        <v>0.13839059985420388</v>
      </c>
      <c r="R250" s="209">
        <f t="shared" ref="R250:R259" si="120">O250-N250</f>
        <v>-513887.19999998808</v>
      </c>
      <c r="S250" s="209">
        <f t="shared" si="116"/>
        <v>48595569.579999924</v>
      </c>
      <c r="T250" s="78">
        <f t="shared" ref="T250:T259" si="121">O250/$O$249</f>
        <v>0.45275799767707853</v>
      </c>
    </row>
    <row r="251" spans="1:20" x14ac:dyDescent="0.25">
      <c r="A251" s="79" t="s">
        <v>50</v>
      </c>
      <c r="B251" s="193">
        <v>24139704.43</v>
      </c>
      <c r="C251" s="193">
        <v>25469490.43</v>
      </c>
      <c r="D251" s="193">
        <v>32488684.890000001</v>
      </c>
      <c r="E251" s="193">
        <v>35469619.950000003</v>
      </c>
      <c r="F251" s="171">
        <f t="shared" si="117"/>
        <v>9.1753023247719501E-2</v>
      </c>
      <c r="G251" s="171">
        <f t="shared" si="112"/>
        <v>0.27559226123080305</v>
      </c>
      <c r="H251" s="193">
        <f t="shared" si="118"/>
        <v>2980935.0600000024</v>
      </c>
      <c r="I251" s="193">
        <f t="shared" si="113"/>
        <v>7019194.4600000009</v>
      </c>
      <c r="J251" s="21">
        <f t="shared" si="114"/>
        <v>0.27196493573335689</v>
      </c>
      <c r="K251" s="175"/>
      <c r="L251" s="193">
        <v>141629522.08000001</v>
      </c>
      <c r="M251" s="193">
        <v>176392985.84</v>
      </c>
      <c r="N251" s="193">
        <v>209535700.69</v>
      </c>
      <c r="O251" s="193">
        <v>222539831.73000002</v>
      </c>
      <c r="P251" s="171">
        <f t="shared" si="119"/>
        <v>6.2061648669785141E-2</v>
      </c>
      <c r="Q251" s="171">
        <f t="shared" si="115"/>
        <v>0.18789134211981984</v>
      </c>
      <c r="R251" s="193">
        <f t="shared" si="120"/>
        <v>13004131.040000021</v>
      </c>
      <c r="S251" s="193">
        <f t="shared" si="116"/>
        <v>33142714.849999994</v>
      </c>
      <c r="T251" s="21">
        <f t="shared" si="121"/>
        <v>0.25237780747877409</v>
      </c>
    </row>
    <row r="252" spans="1:20" x14ac:dyDescent="0.25">
      <c r="A252" s="79" t="s">
        <v>51</v>
      </c>
      <c r="B252" s="193">
        <v>447473.95</v>
      </c>
      <c r="C252" s="193">
        <v>384494.2</v>
      </c>
      <c r="D252" s="193">
        <v>397521.95</v>
      </c>
      <c r="E252" s="193">
        <v>560823.26</v>
      </c>
      <c r="F252" s="171">
        <f t="shared" si="117"/>
        <v>0.4107982213309227</v>
      </c>
      <c r="G252" s="171">
        <f t="shared" si="112"/>
        <v>3.3882825800753302E-2</v>
      </c>
      <c r="H252" s="193">
        <f t="shared" si="118"/>
        <v>163301.31</v>
      </c>
      <c r="I252" s="193">
        <f t="shared" si="113"/>
        <v>13027.75</v>
      </c>
      <c r="J252" s="21">
        <f t="shared" si="114"/>
        <v>4.3001380358368259E-3</v>
      </c>
      <c r="K252" s="175"/>
      <c r="L252" s="193">
        <v>2996981</v>
      </c>
      <c r="M252" s="193">
        <v>3730293.5300000003</v>
      </c>
      <c r="N252" s="193">
        <v>4322585.34</v>
      </c>
      <c r="O252" s="193">
        <v>4826897.709999999</v>
      </c>
      <c r="P252" s="171">
        <f>O252/N252-1</f>
        <v>0.11666915291023483</v>
      </c>
      <c r="Q252" s="171">
        <f t="shared" si="115"/>
        <v>0.15877887496965948</v>
      </c>
      <c r="R252" s="193">
        <f t="shared" si="120"/>
        <v>504312.36999999918</v>
      </c>
      <c r="S252" s="193">
        <f t="shared" si="116"/>
        <v>592291.80999999959</v>
      </c>
      <c r="T252" s="21">
        <f t="shared" si="121"/>
        <v>5.4740845784952237E-3</v>
      </c>
    </row>
    <row r="253" spans="1:20" x14ac:dyDescent="0.25">
      <c r="A253" s="79" t="s">
        <v>52</v>
      </c>
      <c r="B253" s="193">
        <v>8016409.6399999997</v>
      </c>
      <c r="C253" s="193">
        <v>10194390.619999999</v>
      </c>
      <c r="D253" s="193">
        <v>11946130.1</v>
      </c>
      <c r="E253" s="193">
        <v>13971138.93</v>
      </c>
      <c r="F253" s="171">
        <f t="shared" si="117"/>
        <v>0.16951170069711541</v>
      </c>
      <c r="G253" s="171">
        <f t="shared" si="112"/>
        <v>0.17183366277561762</v>
      </c>
      <c r="H253" s="193">
        <f t="shared" si="118"/>
        <v>2025008.83</v>
      </c>
      <c r="I253" s="193">
        <f t="shared" si="113"/>
        <v>1751739.4800000004</v>
      </c>
      <c r="J253" s="21">
        <f t="shared" si="114"/>
        <v>0.1071243477256161</v>
      </c>
      <c r="K253" s="175"/>
      <c r="L253" s="193">
        <v>48806993.219999999</v>
      </c>
      <c r="M253" s="193">
        <v>70738269.140000001</v>
      </c>
      <c r="N253" s="193">
        <v>87872326.560000002</v>
      </c>
      <c r="O253" s="193">
        <v>95433704.729999989</v>
      </c>
      <c r="P253" s="171">
        <f t="shared" si="119"/>
        <v>8.6049595657820888E-2</v>
      </c>
      <c r="Q253" s="171">
        <f t="shared" si="115"/>
        <v>0.24221765146797036</v>
      </c>
      <c r="R253" s="193">
        <f t="shared" si="120"/>
        <v>7561378.1699999869</v>
      </c>
      <c r="S253" s="193">
        <f t="shared" si="116"/>
        <v>17134057.420000002</v>
      </c>
      <c r="T253" s="21">
        <f t="shared" si="121"/>
        <v>0.10822938514915406</v>
      </c>
    </row>
    <row r="254" spans="1:20" x14ac:dyDescent="0.25">
      <c r="A254" s="79" t="s">
        <v>53</v>
      </c>
      <c r="B254" s="193">
        <v>3319775.68</v>
      </c>
      <c r="C254" s="193">
        <v>5606630.8099999996</v>
      </c>
      <c r="D254" s="193">
        <v>5977140.8700000001</v>
      </c>
      <c r="E254" s="193">
        <v>6800983.6900000004</v>
      </c>
      <c r="F254" s="171">
        <f t="shared" si="117"/>
        <v>0.13783225758237827</v>
      </c>
      <c r="G254" s="171">
        <f t="shared" si="112"/>
        <v>6.6084262109636027E-2</v>
      </c>
      <c r="H254" s="193">
        <f t="shared" si="118"/>
        <v>823842.8200000003</v>
      </c>
      <c r="I254" s="193">
        <f t="shared" si="113"/>
        <v>370510.06000000052</v>
      </c>
      <c r="J254" s="21">
        <f t="shared" si="114"/>
        <v>5.2146853977623697E-2</v>
      </c>
      <c r="K254" s="175"/>
      <c r="L254" s="193">
        <v>20711631.059999999</v>
      </c>
      <c r="M254" s="193">
        <v>30146808.839999996</v>
      </c>
      <c r="N254" s="193">
        <v>38418093.060000002</v>
      </c>
      <c r="O254" s="193">
        <v>43479894.839999996</v>
      </c>
      <c r="P254" s="171">
        <f t="shared" si="119"/>
        <v>0.13175567491324092</v>
      </c>
      <c r="Q254" s="171">
        <f t="shared" si="115"/>
        <v>0.27436682482377162</v>
      </c>
      <c r="R254" s="193">
        <f t="shared" si="120"/>
        <v>5061801.7799999937</v>
      </c>
      <c r="S254" s="193">
        <f t="shared" si="116"/>
        <v>8271284.2200000063</v>
      </c>
      <c r="T254" s="21">
        <f>O254/$O$249</f>
        <v>4.9309646923973882E-2</v>
      </c>
    </row>
    <row r="255" spans="1:20" x14ac:dyDescent="0.25">
      <c r="A255" s="79" t="s">
        <v>54</v>
      </c>
      <c r="B255" s="193">
        <v>2327395.5499999998</v>
      </c>
      <c r="C255" s="193">
        <v>2293561.5499999998</v>
      </c>
      <c r="D255" s="193">
        <v>2123583.19</v>
      </c>
      <c r="E255" s="193">
        <v>2661565.9</v>
      </c>
      <c r="F255" s="171">
        <f t="shared" si="117"/>
        <v>0.25333724270062619</v>
      </c>
      <c r="G255" s="171">
        <f t="shared" si="112"/>
        <v>-7.4111095906713276E-2</v>
      </c>
      <c r="H255" s="193">
        <f t="shared" si="118"/>
        <v>537982.71</v>
      </c>
      <c r="I255" s="193">
        <f t="shared" si="113"/>
        <v>-169978.35999999987</v>
      </c>
      <c r="J255" s="21">
        <f t="shared" si="114"/>
        <v>2.0407678457338364E-2</v>
      </c>
      <c r="K255" s="175"/>
      <c r="L255" s="193">
        <v>11562666.579999998</v>
      </c>
      <c r="M255" s="193">
        <v>14902487.530000001</v>
      </c>
      <c r="N255" s="193">
        <v>16813605.07</v>
      </c>
      <c r="O255" s="193">
        <v>17409143.959999997</v>
      </c>
      <c r="P255" s="171">
        <f t="shared" si="119"/>
        <v>3.5420059381708668E-2</v>
      </c>
      <c r="Q255" s="171">
        <f t="shared" si="115"/>
        <v>0.12824151244231907</v>
      </c>
      <c r="R255" s="193">
        <f t="shared" si="120"/>
        <v>595538.88999999687</v>
      </c>
      <c r="S255" s="193">
        <f t="shared" si="116"/>
        <v>1911117.5399999991</v>
      </c>
      <c r="T255" s="21">
        <f t="shared" si="121"/>
        <v>1.9743349082953589E-2</v>
      </c>
    </row>
    <row r="256" spans="1:20" x14ac:dyDescent="0.25">
      <c r="A256" s="79" t="s">
        <v>55</v>
      </c>
      <c r="B256" s="193">
        <v>627335.91</v>
      </c>
      <c r="C256" s="193">
        <v>633392.22</v>
      </c>
      <c r="D256" s="193">
        <v>739635.33</v>
      </c>
      <c r="E256" s="193">
        <v>883542.71</v>
      </c>
      <c r="F256" s="171">
        <f t="shared" si="117"/>
        <v>0.19456531369316821</v>
      </c>
      <c r="G256" s="171">
        <f t="shared" si="112"/>
        <v>0.16773668296715094</v>
      </c>
      <c r="H256" s="193">
        <f t="shared" si="118"/>
        <v>143907.38</v>
      </c>
      <c r="I256" s="193">
        <f t="shared" si="113"/>
        <v>106243.10999999999</v>
      </c>
      <c r="J256" s="21">
        <f t="shared" si="114"/>
        <v>6.7746042016112989E-3</v>
      </c>
      <c r="K256" s="175"/>
      <c r="L256" s="193">
        <v>3403215.3</v>
      </c>
      <c r="M256" s="193">
        <v>4174619.51</v>
      </c>
      <c r="N256" s="193">
        <v>4918637.47</v>
      </c>
      <c r="O256" s="193">
        <v>5228187.7</v>
      </c>
      <c r="P256" s="171">
        <f t="shared" si="119"/>
        <v>6.2934142206662935E-2</v>
      </c>
      <c r="Q256" s="171">
        <f t="shared" si="115"/>
        <v>0.1782241371262121</v>
      </c>
      <c r="R256" s="193">
        <f t="shared" si="120"/>
        <v>309550.23000000045</v>
      </c>
      <c r="S256" s="193">
        <f t="shared" si="116"/>
        <v>744017.96</v>
      </c>
      <c r="T256" s="21">
        <f>O256/$O$249</f>
        <v>5.9291792330209581E-3</v>
      </c>
    </row>
    <row r="257" spans="1:20" x14ac:dyDescent="0.25">
      <c r="A257" s="79" t="s">
        <v>56</v>
      </c>
      <c r="B257" s="193">
        <v>5533119.9100000001</v>
      </c>
      <c r="C257" s="193">
        <v>7023051.9699999997</v>
      </c>
      <c r="D257" s="193">
        <v>8349188.1500000004</v>
      </c>
      <c r="E257" s="193">
        <v>6163335.5700000003</v>
      </c>
      <c r="F257" s="171">
        <f t="shared" si="117"/>
        <v>-0.26180420667607063</v>
      </c>
      <c r="G257" s="171">
        <f t="shared" si="112"/>
        <v>0.18882619488860208</v>
      </c>
      <c r="H257" s="193">
        <f t="shared" si="118"/>
        <v>-2185852.58</v>
      </c>
      <c r="I257" s="193">
        <f t="shared" si="113"/>
        <v>1326136.1800000006</v>
      </c>
      <c r="J257" s="21">
        <f t="shared" si="114"/>
        <v>4.7257657808599168E-2</v>
      </c>
      <c r="K257" s="175"/>
      <c r="L257" s="193">
        <v>32009049.5</v>
      </c>
      <c r="M257" s="193">
        <v>41935965.370000005</v>
      </c>
      <c r="N257" s="193">
        <v>49426144.449999996</v>
      </c>
      <c r="O257" s="193">
        <v>40831148.800000004</v>
      </c>
      <c r="P257" s="171">
        <f t="shared" si="119"/>
        <v>-0.17389573363738253</v>
      </c>
      <c r="Q257" s="171">
        <f t="shared" si="115"/>
        <v>0.17860991189577535</v>
      </c>
      <c r="R257" s="193">
        <f t="shared" si="120"/>
        <v>-8594995.6499999911</v>
      </c>
      <c r="S257" s="193">
        <f t="shared" si="116"/>
        <v>7490179.0799999908</v>
      </c>
      <c r="T257" s="21">
        <f t="shared" si="121"/>
        <v>4.6305758977503553E-2</v>
      </c>
    </row>
    <row r="258" spans="1:20" x14ac:dyDescent="0.25">
      <c r="A258" s="79" t="s">
        <v>57</v>
      </c>
      <c r="B258" s="193">
        <v>2068539.88</v>
      </c>
      <c r="C258" s="193">
        <v>2536858.79</v>
      </c>
      <c r="D258" s="193">
        <v>3516583.46</v>
      </c>
      <c r="E258" s="193">
        <v>5754963.5300000003</v>
      </c>
      <c r="F258" s="171">
        <f t="shared" si="117"/>
        <v>0.63652124155756584</v>
      </c>
      <c r="G258" s="171">
        <f t="shared" si="112"/>
        <v>0.38619598136954236</v>
      </c>
      <c r="H258" s="193">
        <f t="shared" si="118"/>
        <v>2238380.0700000003</v>
      </c>
      <c r="I258" s="193">
        <f t="shared" si="113"/>
        <v>979724.66999999993</v>
      </c>
      <c r="J258" s="21">
        <f t="shared" si="114"/>
        <v>4.4126446485487719E-2</v>
      </c>
      <c r="K258" s="175"/>
      <c r="L258" s="193">
        <v>28784183.25</v>
      </c>
      <c r="M258" s="193">
        <v>22634832.439999998</v>
      </c>
      <c r="N258" s="193">
        <v>22717136.969999999</v>
      </c>
      <c r="O258" s="193">
        <v>40934269.170000002</v>
      </c>
      <c r="P258" s="171">
        <f t="shared" si="119"/>
        <v>0.80191144791077096</v>
      </c>
      <c r="Q258" s="171">
        <f t="shared" si="115"/>
        <v>3.6361890558798127E-3</v>
      </c>
      <c r="R258" s="193">
        <f t="shared" si="120"/>
        <v>18217132.200000003</v>
      </c>
      <c r="S258" s="193">
        <f t="shared" si="116"/>
        <v>82304.530000001192</v>
      </c>
      <c r="T258" s="21">
        <f>O258/$O$249</f>
        <v>4.6422705650306713E-2</v>
      </c>
    </row>
    <row r="259" spans="1:20" x14ac:dyDescent="0.25">
      <c r="A259" s="81" t="s">
        <v>58</v>
      </c>
      <c r="B259" s="205">
        <v>1322071.6100000001</v>
      </c>
      <c r="C259" s="205">
        <v>1460689.78</v>
      </c>
      <c r="D259" s="205">
        <v>1532384.51</v>
      </c>
      <c r="E259" s="205">
        <v>2196665.04</v>
      </c>
      <c r="F259" s="206">
        <f t="shared" si="117"/>
        <v>0.43349467817316945</v>
      </c>
      <c r="G259" s="206">
        <f t="shared" si="112"/>
        <v>4.9082790186975922E-2</v>
      </c>
      <c r="H259" s="205">
        <f t="shared" si="118"/>
        <v>664280.53</v>
      </c>
      <c r="I259" s="205">
        <f t="shared" si="113"/>
        <v>71694.729999999981</v>
      </c>
      <c r="J259" s="83">
        <f t="shared" si="114"/>
        <v>1.6843029817445558E-2</v>
      </c>
      <c r="K259" s="175"/>
      <c r="L259" s="205">
        <v>8926426.459999999</v>
      </c>
      <c r="M259" s="205">
        <v>10734483.329999998</v>
      </c>
      <c r="N259" s="205">
        <v>12248651.060000001</v>
      </c>
      <c r="O259" s="205">
        <v>11859916.41</v>
      </c>
      <c r="P259" s="206">
        <f t="shared" si="119"/>
        <v>-3.1736935609952832E-2</v>
      </c>
      <c r="Q259" s="206">
        <f t="shared" si="115"/>
        <v>0.14105641449629069</v>
      </c>
      <c r="R259" s="205">
        <f t="shared" si="120"/>
        <v>-388734.65000000037</v>
      </c>
      <c r="S259" s="205">
        <f t="shared" si="116"/>
        <v>1514167.7300000023</v>
      </c>
      <c r="T259" s="83">
        <f t="shared" si="121"/>
        <v>1.3450085214717229E-2</v>
      </c>
    </row>
    <row r="260" spans="1:20" ht="21" x14ac:dyDescent="0.35">
      <c r="A260" s="361" t="s">
        <v>76</v>
      </c>
      <c r="B260" s="361"/>
      <c r="C260" s="361"/>
      <c r="D260" s="361"/>
      <c r="E260" s="361"/>
      <c r="F260" s="361"/>
      <c r="G260" s="361"/>
      <c r="H260" s="361"/>
      <c r="I260" s="361"/>
      <c r="J260" s="361"/>
      <c r="K260" s="361"/>
      <c r="L260" s="361"/>
      <c r="M260" s="361"/>
      <c r="N260" s="361"/>
      <c r="O260" s="361"/>
      <c r="P260" s="361"/>
      <c r="Q260" s="361"/>
      <c r="R260" s="361"/>
      <c r="S260" s="361"/>
      <c r="T260" s="361"/>
    </row>
    <row r="261" spans="1:20" x14ac:dyDescent="0.25">
      <c r="A261" s="54"/>
      <c r="B261" s="343" t="s">
        <v>119</v>
      </c>
      <c r="C261" s="344"/>
      <c r="D261" s="344"/>
      <c r="E261" s="344"/>
      <c r="F261" s="344"/>
      <c r="G261" s="344"/>
      <c r="H261" s="344"/>
      <c r="I261" s="344"/>
      <c r="J261" s="345"/>
      <c r="K261" s="174"/>
      <c r="L261" s="343" t="str">
        <f>L$5</f>
        <v>acumulado mayo</v>
      </c>
      <c r="M261" s="344"/>
      <c r="N261" s="344"/>
      <c r="O261" s="344"/>
      <c r="P261" s="344"/>
      <c r="Q261" s="344"/>
      <c r="R261" s="344"/>
      <c r="S261" s="344"/>
      <c r="T261" s="345"/>
    </row>
    <row r="262" spans="1:20" x14ac:dyDescent="0.25">
      <c r="A262" s="4"/>
      <c r="B262" s="5">
        <f>B$6</f>
        <v>2022</v>
      </c>
      <c r="C262" s="5">
        <f>C$6</f>
        <v>2023</v>
      </c>
      <c r="D262" s="5">
        <f>D$6</f>
        <v>2024</v>
      </c>
      <c r="E262" s="5">
        <f>E$6</f>
        <v>2025</v>
      </c>
      <c r="F262" s="5" t="str">
        <f>CONCATENATE("var ",RIGHT(E262,2),"/",RIGHT(D262,2))</f>
        <v>var 25/24</v>
      </c>
      <c r="G262" s="5" t="str">
        <f>CONCATENATE("var ",RIGHT(D262,2),"/",RIGHT(C262,2))</f>
        <v>var 24/23</v>
      </c>
      <c r="H262" s="5" t="str">
        <f>CONCATENATE("dif ",RIGHT(E262,2),"-",RIGHT(D262,2))</f>
        <v>dif 25-24</v>
      </c>
      <c r="I262" s="362" t="str">
        <f>CONCATENATE("dif ",RIGHT(D262,2),"-",RIGHT(C262,2))</f>
        <v>dif 24-23</v>
      </c>
      <c r="J262" s="363"/>
      <c r="K262" s="175"/>
      <c r="L262" s="5">
        <f>L$6</f>
        <v>2022</v>
      </c>
      <c r="M262" s="5">
        <f>M$6</f>
        <v>2023</v>
      </c>
      <c r="N262" s="5">
        <f>N$6</f>
        <v>2024</v>
      </c>
      <c r="O262" s="5">
        <f>O$6</f>
        <v>2025</v>
      </c>
      <c r="P262" s="5" t="str">
        <f>CONCATENATE("var ",RIGHT(O262,2),"/",RIGHT(N262,2))</f>
        <v>var 25/24</v>
      </c>
      <c r="Q262" s="5" t="str">
        <f>CONCATENATE("var ",RIGHT(N262,2),"/",RIGHT(M262,2))</f>
        <v>var 24/23</v>
      </c>
      <c r="R262" s="5" t="str">
        <f>CONCATENATE("dif ",RIGHT(O262,2),"-",RIGHT(N262,2))</f>
        <v>dif 25-24</v>
      </c>
      <c r="S262" s="362" t="str">
        <f>CONCATENATE("dif ",RIGHT(N262,2),"-",RIGHT(M262,2))</f>
        <v>dif 24-23</v>
      </c>
      <c r="T262" s="363"/>
    </row>
    <row r="263" spans="1:20" x14ac:dyDescent="0.25">
      <c r="A263" s="176" t="s">
        <v>4</v>
      </c>
      <c r="B263" s="211">
        <v>87.38</v>
      </c>
      <c r="C263" s="211">
        <v>94.03</v>
      </c>
      <c r="D263" s="211">
        <v>102.38</v>
      </c>
      <c r="E263" s="211">
        <v>107.69</v>
      </c>
      <c r="F263" s="212">
        <f>E263/D263-1</f>
        <v>5.1865598749755826E-2</v>
      </c>
      <c r="G263" s="212">
        <f t="shared" ref="G263:G274" si="122">D263/C263-1</f>
        <v>8.8801446346910451E-2</v>
      </c>
      <c r="H263" s="213">
        <f>E263-D263</f>
        <v>5.3100000000000023</v>
      </c>
      <c r="I263" s="408">
        <f t="shared" ref="I263:I274" si="123">D263-C263</f>
        <v>8.3499999999999943</v>
      </c>
      <c r="J263" s="409"/>
      <c r="K263" s="214"/>
      <c r="L263" s="211">
        <v>105.64044124934222</v>
      </c>
      <c r="M263" s="211">
        <v>111.34863739464056</v>
      </c>
      <c r="N263" s="211">
        <v>124.7440986517978</v>
      </c>
      <c r="O263" s="211">
        <v>133.37966119257888</v>
      </c>
      <c r="P263" s="212">
        <f>O263/N263-1</f>
        <v>6.9226220992512078E-2</v>
      </c>
      <c r="Q263" s="212">
        <f t="shared" ref="Q263:Q274" si="124">N263/M263-1</f>
        <v>0.12030197738011994</v>
      </c>
      <c r="R263" s="213">
        <f>O263-N263</f>
        <v>8.6355625407810805</v>
      </c>
      <c r="S263" s="410">
        <f>N263-M263</f>
        <v>13.395461257157237</v>
      </c>
      <c r="T263" s="411"/>
    </row>
    <row r="264" spans="1:20" x14ac:dyDescent="0.25">
      <c r="A264" s="180" t="s">
        <v>5</v>
      </c>
      <c r="B264" s="215">
        <v>93.56</v>
      </c>
      <c r="C264" s="215">
        <v>102.22</v>
      </c>
      <c r="D264" s="215">
        <v>110.27</v>
      </c>
      <c r="E264" s="215">
        <v>115.62</v>
      </c>
      <c r="F264" s="216">
        <f t="shared" ref="F264:F274" si="125">E264/D264-1</f>
        <v>4.851727577763687E-2</v>
      </c>
      <c r="G264" s="216">
        <f t="shared" si="122"/>
        <v>7.8751711993738871E-2</v>
      </c>
      <c r="H264" s="217">
        <f t="shared" ref="H264:H274" si="126">E264-D264</f>
        <v>5.3500000000000085</v>
      </c>
      <c r="I264" s="396">
        <f t="shared" si="123"/>
        <v>8.0499999999999972</v>
      </c>
      <c r="J264" s="397"/>
      <c r="K264" s="218"/>
      <c r="L264" s="215">
        <v>114.47108442496615</v>
      </c>
      <c r="M264" s="215">
        <v>120.77065895584703</v>
      </c>
      <c r="N264" s="215">
        <v>136.21593674857681</v>
      </c>
      <c r="O264" s="215">
        <v>144.22619536383539</v>
      </c>
      <c r="P264" s="216">
        <f t="shared" ref="P264:P274" si="127">O264/N264-1</f>
        <v>5.8805590641304084E-2</v>
      </c>
      <c r="Q264" s="216">
        <f t="shared" si="124"/>
        <v>0.1278893228393867</v>
      </c>
      <c r="R264" s="217">
        <f t="shared" ref="R264:R274" si="128">O264-N264</f>
        <v>8.0102586152585786</v>
      </c>
      <c r="S264" s="398">
        <f t="shared" ref="S264:S274" si="129">N264-M264</f>
        <v>15.445277792729783</v>
      </c>
      <c r="T264" s="399"/>
    </row>
    <row r="265" spans="1:20" x14ac:dyDescent="0.25">
      <c r="A265" s="186" t="s">
        <v>70</v>
      </c>
      <c r="B265" s="219">
        <v>162.06</v>
      </c>
      <c r="C265" s="219">
        <v>178.71</v>
      </c>
      <c r="D265" s="219">
        <v>180.34</v>
      </c>
      <c r="E265" s="219">
        <v>193.35</v>
      </c>
      <c r="F265" s="220">
        <f t="shared" si="125"/>
        <v>7.2141510480203896E-2</v>
      </c>
      <c r="G265" s="220">
        <f t="shared" si="122"/>
        <v>9.1209221644004135E-3</v>
      </c>
      <c r="H265" s="221">
        <f t="shared" si="126"/>
        <v>13.009999999999991</v>
      </c>
      <c r="I265" s="400">
        <f t="shared" si="123"/>
        <v>1.6299999999999955</v>
      </c>
      <c r="J265" s="401"/>
      <c r="K265" s="175"/>
      <c r="L265" s="219">
        <v>211.41875472673993</v>
      </c>
      <c r="M265" s="219">
        <v>212.18812031357209</v>
      </c>
      <c r="N265" s="219">
        <v>233.83434365978636</v>
      </c>
      <c r="O265" s="219">
        <v>256.09640581296361</v>
      </c>
      <c r="P265" s="220">
        <f t="shared" si="127"/>
        <v>9.5204416103936707E-2</v>
      </c>
      <c r="Q265" s="220">
        <f t="shared" si="124"/>
        <v>0.10201430369535025</v>
      </c>
      <c r="R265" s="221">
        <f>O265-N265</f>
        <v>22.262062153177254</v>
      </c>
      <c r="S265" s="402">
        <f t="shared" si="129"/>
        <v>21.646223346214271</v>
      </c>
      <c r="T265" s="403"/>
    </row>
    <row r="266" spans="1:20" x14ac:dyDescent="0.25">
      <c r="A266" s="192" t="s">
        <v>71</v>
      </c>
      <c r="B266" s="222">
        <v>84.11</v>
      </c>
      <c r="C266" s="222">
        <v>94.1</v>
      </c>
      <c r="D266" s="222">
        <v>102.84</v>
      </c>
      <c r="E266" s="222">
        <v>104.44</v>
      </c>
      <c r="F266" s="223">
        <f t="shared" si="125"/>
        <v>1.5558148580318898E-2</v>
      </c>
      <c r="G266" s="223">
        <f t="shared" si="122"/>
        <v>9.2879914984059564E-2</v>
      </c>
      <c r="H266" s="224">
        <f t="shared" si="126"/>
        <v>1.5999999999999943</v>
      </c>
      <c r="I266" s="404">
        <f t="shared" si="123"/>
        <v>8.7400000000000091</v>
      </c>
      <c r="J266" s="405"/>
      <c r="K266" s="175"/>
      <c r="L266" s="222">
        <v>98.340442802503063</v>
      </c>
      <c r="M266" s="222">
        <v>109.78292693687165</v>
      </c>
      <c r="N266" s="222">
        <v>124.33920324037098</v>
      </c>
      <c r="O266" s="222">
        <v>126.34137377439249</v>
      </c>
      <c r="P266" s="223">
        <f t="shared" si="127"/>
        <v>1.6102488047562424E-2</v>
      </c>
      <c r="Q266" s="223">
        <f t="shared" si="124"/>
        <v>0.13259143939448448</v>
      </c>
      <c r="R266" s="224">
        <f t="shared" si="128"/>
        <v>2.0021705340215163</v>
      </c>
      <c r="S266" s="406">
        <f t="shared" si="129"/>
        <v>14.556276303499331</v>
      </c>
      <c r="T266" s="407"/>
    </row>
    <row r="267" spans="1:20" x14ac:dyDescent="0.25">
      <c r="A267" s="195" t="s">
        <v>72</v>
      </c>
      <c r="B267" s="222">
        <v>54.35</v>
      </c>
      <c r="C267" s="222">
        <v>59.17</v>
      </c>
      <c r="D267" s="222">
        <v>67.069999999999993</v>
      </c>
      <c r="E267" s="222">
        <v>70.459999999999994</v>
      </c>
      <c r="F267" s="225">
        <f t="shared" si="125"/>
        <v>5.0544207544356734E-2</v>
      </c>
      <c r="G267" s="225">
        <f t="shared" si="122"/>
        <v>0.13351360486733133</v>
      </c>
      <c r="H267" s="226">
        <f t="shared" si="126"/>
        <v>3.3900000000000006</v>
      </c>
      <c r="I267" s="388">
        <f t="shared" si="123"/>
        <v>7.8999999999999915</v>
      </c>
      <c r="J267" s="389"/>
      <c r="K267" s="175"/>
      <c r="L267" s="222">
        <v>65.491719479720686</v>
      </c>
      <c r="M267" s="222">
        <v>73.935705214007271</v>
      </c>
      <c r="N267" s="222">
        <v>83.837587104457938</v>
      </c>
      <c r="O267" s="222">
        <v>90.858258997487866</v>
      </c>
      <c r="P267" s="225">
        <f t="shared" si="127"/>
        <v>8.374134007795897E-2</v>
      </c>
      <c r="Q267" s="225">
        <f t="shared" si="124"/>
        <v>0.13392557576599318</v>
      </c>
      <c r="R267" s="226">
        <f t="shared" si="128"/>
        <v>7.0206718930299274</v>
      </c>
      <c r="S267" s="390">
        <f t="shared" si="129"/>
        <v>9.9018818904506674</v>
      </c>
      <c r="T267" s="391"/>
    </row>
    <row r="268" spans="1:20" x14ac:dyDescent="0.25">
      <c r="A268" s="195" t="s">
        <v>73</v>
      </c>
      <c r="B268" s="222">
        <v>53.13</v>
      </c>
      <c r="C268" s="222">
        <v>59.24</v>
      </c>
      <c r="D268" s="222">
        <v>44.57</v>
      </c>
      <c r="E268" s="222">
        <v>61.29</v>
      </c>
      <c r="F268" s="225">
        <f t="shared" si="125"/>
        <v>0.37514022885348886</v>
      </c>
      <c r="G268" s="225">
        <f t="shared" si="122"/>
        <v>-0.24763673193787983</v>
      </c>
      <c r="H268" s="226">
        <f t="shared" si="126"/>
        <v>16.72</v>
      </c>
      <c r="I268" s="388">
        <f t="shared" si="123"/>
        <v>-14.670000000000002</v>
      </c>
      <c r="J268" s="389"/>
      <c r="K268" s="175"/>
      <c r="L268" s="222">
        <v>58.276380352942994</v>
      </c>
      <c r="M268" s="222">
        <v>63.02782345907832</v>
      </c>
      <c r="N268" s="222">
        <v>66.923853067319115</v>
      </c>
      <c r="O268" s="222">
        <v>64.091772328658834</v>
      </c>
      <c r="P268" s="225">
        <f t="shared" si="127"/>
        <v>-4.2317957034115672E-2</v>
      </c>
      <c r="Q268" s="225">
        <f t="shared" si="124"/>
        <v>6.1814439947626365E-2</v>
      </c>
      <c r="R268" s="226">
        <f t="shared" si="128"/>
        <v>-2.8320807386602809</v>
      </c>
      <c r="S268" s="390">
        <f t="shared" si="129"/>
        <v>3.896029608240795</v>
      </c>
      <c r="T268" s="391"/>
    </row>
    <row r="269" spans="1:20" x14ac:dyDescent="0.25">
      <c r="A269" s="196" t="s">
        <v>74</v>
      </c>
      <c r="B269" s="227">
        <v>47.29</v>
      </c>
      <c r="C269" s="227">
        <v>36.92</v>
      </c>
      <c r="D269" s="227">
        <v>49.29</v>
      </c>
      <c r="E269" s="227">
        <v>43.56</v>
      </c>
      <c r="F269" s="228">
        <f t="shared" si="125"/>
        <v>-0.11625076080340835</v>
      </c>
      <c r="G269" s="228">
        <f t="shared" si="122"/>
        <v>0.33504875406283841</v>
      </c>
      <c r="H269" s="229">
        <f t="shared" si="126"/>
        <v>-5.7299999999999969</v>
      </c>
      <c r="I269" s="392">
        <f t="shared" si="123"/>
        <v>12.369999999999997</v>
      </c>
      <c r="J269" s="393"/>
      <c r="K269" s="175"/>
      <c r="L269" s="227">
        <v>45.997361547906209</v>
      </c>
      <c r="M269" s="227">
        <v>51.946806134531137</v>
      </c>
      <c r="N269" s="227">
        <v>56.167380212054752</v>
      </c>
      <c r="O269" s="227">
        <v>45.291709931991996</v>
      </c>
      <c r="P269" s="228">
        <f t="shared" si="127"/>
        <v>-0.19362965192612991</v>
      </c>
      <c r="Q269" s="228">
        <f t="shared" si="124"/>
        <v>8.124799947456296E-2</v>
      </c>
      <c r="R269" s="229">
        <f t="shared" si="128"/>
        <v>-10.875670280062756</v>
      </c>
      <c r="S269" s="394">
        <f t="shared" si="129"/>
        <v>4.2205740775236151</v>
      </c>
      <c r="T269" s="395"/>
    </row>
    <row r="270" spans="1:20" x14ac:dyDescent="0.25">
      <c r="A270" s="180" t="s">
        <v>11</v>
      </c>
      <c r="B270" s="215">
        <v>62</v>
      </c>
      <c r="C270" s="215">
        <v>61.19</v>
      </c>
      <c r="D270" s="215">
        <v>72.44</v>
      </c>
      <c r="E270" s="215">
        <v>78.62</v>
      </c>
      <c r="F270" s="216">
        <f t="shared" si="125"/>
        <v>8.5311982330204428E-2</v>
      </c>
      <c r="G270" s="216">
        <f t="shared" si="122"/>
        <v>0.18385357084490939</v>
      </c>
      <c r="H270" s="217">
        <f t="shared" si="126"/>
        <v>6.1800000000000068</v>
      </c>
      <c r="I270" s="396">
        <f t="shared" si="123"/>
        <v>11.25</v>
      </c>
      <c r="J270" s="397"/>
      <c r="K270" s="218"/>
      <c r="L270" s="215">
        <v>72.256945604964017</v>
      </c>
      <c r="M270" s="215">
        <v>77.72874069890787</v>
      </c>
      <c r="N270" s="215">
        <v>83.418464977199079</v>
      </c>
      <c r="O270" s="215">
        <v>95.651871585894099</v>
      </c>
      <c r="P270" s="216">
        <f t="shared" si="127"/>
        <v>0.14665106355096325</v>
      </c>
      <c r="Q270" s="216">
        <f t="shared" si="124"/>
        <v>7.3199748601757042E-2</v>
      </c>
      <c r="R270" s="217">
        <f t="shared" si="128"/>
        <v>12.23340660869502</v>
      </c>
      <c r="S270" s="398">
        <f t="shared" si="129"/>
        <v>5.6897242782912087</v>
      </c>
      <c r="T270" s="399"/>
    </row>
    <row r="271" spans="1:20" x14ac:dyDescent="0.25">
      <c r="A271" s="25" t="s">
        <v>12</v>
      </c>
      <c r="B271" s="230">
        <v>94.69</v>
      </c>
      <c r="C271" s="230">
        <v>91.49</v>
      </c>
      <c r="D271" s="230">
        <v>124.28</v>
      </c>
      <c r="E271" s="230">
        <v>113.64</v>
      </c>
      <c r="F271" s="231">
        <f t="shared" si="125"/>
        <v>-8.5613131638236251E-2</v>
      </c>
      <c r="G271" s="231">
        <f t="shared" si="122"/>
        <v>0.35839982511749935</v>
      </c>
      <c r="H271" s="232">
        <f t="shared" si="126"/>
        <v>-10.64</v>
      </c>
      <c r="I271" s="382">
        <f t="shared" si="123"/>
        <v>32.790000000000006</v>
      </c>
      <c r="J271" s="383"/>
      <c r="K271" s="175"/>
      <c r="L271" s="230">
        <v>114.83590039670918</v>
      </c>
      <c r="M271" s="230">
        <v>131.75220300198291</v>
      </c>
      <c r="N271" s="230">
        <v>140.79067460769963</v>
      </c>
      <c r="O271" s="230">
        <v>146.60292659345916</v>
      </c>
      <c r="P271" s="231">
        <f t="shared" si="127"/>
        <v>4.1282932992222854E-2</v>
      </c>
      <c r="Q271" s="231">
        <f t="shared" si="124"/>
        <v>6.8602052943135261E-2</v>
      </c>
      <c r="R271" s="232">
        <f t="shared" si="128"/>
        <v>5.8122519857595307</v>
      </c>
      <c r="S271" s="384">
        <f t="shared" si="129"/>
        <v>9.0384716057167225</v>
      </c>
      <c r="T271" s="385"/>
    </row>
    <row r="272" spans="1:20" x14ac:dyDescent="0.25">
      <c r="A272" s="26" t="s">
        <v>8</v>
      </c>
      <c r="B272" s="222">
        <v>65.27</v>
      </c>
      <c r="C272" s="222">
        <v>64.19</v>
      </c>
      <c r="D272" s="222">
        <v>71.75</v>
      </c>
      <c r="E272" s="222">
        <v>79.69</v>
      </c>
      <c r="F272" s="233">
        <f t="shared" si="125"/>
        <v>0.11066202090592325</v>
      </c>
      <c r="G272" s="233">
        <f t="shared" si="122"/>
        <v>0.11777535441657583</v>
      </c>
      <c r="H272" s="234">
        <f t="shared" si="126"/>
        <v>7.9399999999999977</v>
      </c>
      <c r="I272" s="386">
        <f t="shared" si="123"/>
        <v>7.5600000000000023</v>
      </c>
      <c r="J272" s="387"/>
      <c r="K272" s="175"/>
      <c r="L272" s="222">
        <v>75.437860611793425</v>
      </c>
      <c r="M272" s="222">
        <v>80.198670488046062</v>
      </c>
      <c r="N272" s="222">
        <v>83.385015779994916</v>
      </c>
      <c r="O272" s="222">
        <v>95.390446170866511</v>
      </c>
      <c r="P272" s="233">
        <f t="shared" si="127"/>
        <v>0.14397587238631715</v>
      </c>
      <c r="Q272" s="233">
        <f t="shared" si="124"/>
        <v>3.9730649804522455E-2</v>
      </c>
      <c r="R272" s="234">
        <f t="shared" si="128"/>
        <v>12.005430390871595</v>
      </c>
      <c r="S272" s="364">
        <f t="shared" si="129"/>
        <v>3.1863452919488537</v>
      </c>
      <c r="T272" s="365"/>
    </row>
    <row r="273" spans="1:20" x14ac:dyDescent="0.25">
      <c r="A273" s="26" t="s">
        <v>9</v>
      </c>
      <c r="B273" s="222">
        <v>44.51</v>
      </c>
      <c r="C273" s="222">
        <v>50.19</v>
      </c>
      <c r="D273" s="222">
        <v>64.25</v>
      </c>
      <c r="E273" s="222">
        <v>59.51</v>
      </c>
      <c r="F273" s="233">
        <f t="shared" si="125"/>
        <v>-7.3774319066147842E-2</v>
      </c>
      <c r="G273" s="233">
        <f t="shared" si="122"/>
        <v>0.28013548515640574</v>
      </c>
      <c r="H273" s="234">
        <f t="shared" si="126"/>
        <v>-4.740000000000002</v>
      </c>
      <c r="I273" s="386">
        <f t="shared" si="123"/>
        <v>14.060000000000002</v>
      </c>
      <c r="J273" s="387"/>
      <c r="K273" s="175"/>
      <c r="L273" s="222">
        <v>50.608829957700365</v>
      </c>
      <c r="M273" s="222">
        <v>60.941053865179555</v>
      </c>
      <c r="N273" s="222">
        <v>70.19879382815904</v>
      </c>
      <c r="O273" s="222">
        <v>77.777363845226631</v>
      </c>
      <c r="P273" s="233">
        <f t="shared" si="127"/>
        <v>0.10795869278921399</v>
      </c>
      <c r="Q273" s="233">
        <f t="shared" si="124"/>
        <v>0.15191302702871634</v>
      </c>
      <c r="R273" s="234">
        <f t="shared" si="128"/>
        <v>7.5785700170675909</v>
      </c>
      <c r="S273" s="364">
        <f t="shared" si="129"/>
        <v>9.2577399629794854</v>
      </c>
      <c r="T273" s="365"/>
    </row>
    <row r="274" spans="1:20" x14ac:dyDescent="0.25">
      <c r="A274" s="27" t="s">
        <v>10</v>
      </c>
      <c r="B274" s="235">
        <v>59.96</v>
      </c>
      <c r="C274" s="235">
        <v>49.18</v>
      </c>
      <c r="D274" s="235">
        <v>68.489999999999995</v>
      </c>
      <c r="E274" s="235">
        <v>92.97</v>
      </c>
      <c r="F274" s="236">
        <f t="shared" si="125"/>
        <v>0.35742444152431019</v>
      </c>
      <c r="G274" s="236">
        <f t="shared" si="122"/>
        <v>0.39263928426189509</v>
      </c>
      <c r="H274" s="237">
        <f t="shared" si="126"/>
        <v>24.480000000000004</v>
      </c>
      <c r="I274" s="378">
        <f t="shared" si="123"/>
        <v>19.309999999999995</v>
      </c>
      <c r="J274" s="379"/>
      <c r="K274" s="175"/>
      <c r="L274" s="235">
        <v>77.616171893279272</v>
      </c>
      <c r="M274" s="235">
        <v>73.143572494796132</v>
      </c>
      <c r="N274" s="235">
        <v>87.549724764485205</v>
      </c>
      <c r="O274" s="235">
        <v>106.67265873780686</v>
      </c>
      <c r="P274" s="236">
        <f t="shared" si="127"/>
        <v>0.21842369036297549</v>
      </c>
      <c r="Q274" s="236">
        <f t="shared" si="124"/>
        <v>0.19695718678102603</v>
      </c>
      <c r="R274" s="237">
        <f t="shared" si="128"/>
        <v>19.122933973321651</v>
      </c>
      <c r="S274" s="380">
        <f t="shared" si="129"/>
        <v>14.406152269689073</v>
      </c>
      <c r="T274" s="381"/>
    </row>
    <row r="275" spans="1:20" x14ac:dyDescent="0.25">
      <c r="A275" s="348" t="s">
        <v>13</v>
      </c>
      <c r="B275" s="349"/>
      <c r="C275" s="349"/>
      <c r="D275" s="349"/>
      <c r="E275" s="349"/>
      <c r="F275" s="349"/>
      <c r="G275" s="349"/>
      <c r="H275" s="349"/>
      <c r="I275" s="349"/>
      <c r="J275" s="349"/>
      <c r="K275" s="349"/>
      <c r="L275" s="349"/>
      <c r="M275" s="349"/>
      <c r="N275" s="349"/>
      <c r="O275" s="349"/>
      <c r="P275" s="349"/>
      <c r="Q275" s="349"/>
      <c r="R275" s="349"/>
      <c r="S275" s="349"/>
      <c r="T275" s="350"/>
    </row>
    <row r="276" spans="1:20" ht="21" x14ac:dyDescent="0.35">
      <c r="A276" s="361" t="s">
        <v>77</v>
      </c>
      <c r="B276" s="361"/>
      <c r="C276" s="361"/>
      <c r="D276" s="361"/>
      <c r="E276" s="361"/>
      <c r="F276" s="361"/>
      <c r="G276" s="361"/>
      <c r="H276" s="361"/>
      <c r="I276" s="361"/>
      <c r="J276" s="361"/>
      <c r="K276" s="361"/>
      <c r="L276" s="361"/>
      <c r="M276" s="361"/>
      <c r="N276" s="361"/>
      <c r="O276" s="361"/>
      <c r="P276" s="361"/>
      <c r="Q276" s="361"/>
      <c r="R276" s="361"/>
      <c r="S276" s="361"/>
      <c r="T276" s="361"/>
    </row>
    <row r="277" spans="1:20" x14ac:dyDescent="0.25">
      <c r="A277" s="54"/>
      <c r="B277" s="343" t="s">
        <v>119</v>
      </c>
      <c r="C277" s="344"/>
      <c r="D277" s="344"/>
      <c r="E277" s="344"/>
      <c r="F277" s="344"/>
      <c r="G277" s="344"/>
      <c r="H277" s="344"/>
      <c r="I277" s="344"/>
      <c r="J277" s="345"/>
      <c r="K277" s="174"/>
      <c r="L277" s="343" t="str">
        <f>L$5</f>
        <v>acumulado mayo</v>
      </c>
      <c r="M277" s="344"/>
      <c r="N277" s="344"/>
      <c r="O277" s="344"/>
      <c r="P277" s="344"/>
      <c r="Q277" s="344"/>
      <c r="R277" s="344"/>
      <c r="S277" s="344"/>
      <c r="T277" s="345"/>
    </row>
    <row r="278" spans="1:20" x14ac:dyDescent="0.25">
      <c r="A278" s="4"/>
      <c r="B278" s="5">
        <f>B$6</f>
        <v>2022</v>
      </c>
      <c r="C278" s="5">
        <f>C$6</f>
        <v>2023</v>
      </c>
      <c r="D278" s="5">
        <f>D$6</f>
        <v>2024</v>
      </c>
      <c r="E278" s="5">
        <f>E$6</f>
        <v>2025</v>
      </c>
      <c r="F278" s="5" t="str">
        <f>CONCATENATE("var ",RIGHT(E278,2),"/",RIGHT(D278,2))</f>
        <v>var 25/24</v>
      </c>
      <c r="G278" s="5" t="str">
        <f>CONCATENATE("var ",RIGHT(D278,2),"/",RIGHT(C278,2))</f>
        <v>var 24/23</v>
      </c>
      <c r="H278" s="5" t="str">
        <f>CONCATENATE("dif ",RIGHT(E278,2),"-",RIGHT(D278,2))</f>
        <v>dif 25-24</v>
      </c>
      <c r="I278" s="362" t="str">
        <f>CONCATENATE("dif ",RIGHT(D278,2),"-",RIGHT(C278,2))</f>
        <v>dif 24-23</v>
      </c>
      <c r="J278" s="363"/>
      <c r="K278" s="175"/>
      <c r="L278" s="5">
        <f>L$6</f>
        <v>2022</v>
      </c>
      <c r="M278" s="5">
        <f>M$6</f>
        <v>2023</v>
      </c>
      <c r="N278" s="5">
        <f>N$6</f>
        <v>2024</v>
      </c>
      <c r="O278" s="5">
        <f>O$6</f>
        <v>2025</v>
      </c>
      <c r="P278" s="5" t="str">
        <f>CONCATENATE("var ",RIGHT(O278,2),"/",RIGHT(M278,2))</f>
        <v>var 25/23</v>
      </c>
      <c r="Q278" s="5" t="str">
        <f>CONCATENATE("var ",RIGHT(N278,2),"/",RIGHT(M278,2))</f>
        <v>var 24/23</v>
      </c>
      <c r="R278" s="5" t="str">
        <f>CONCATENATE("dif ",RIGHT(O278,2),"-",RIGHT(N278,2))</f>
        <v>dif 25-24</v>
      </c>
      <c r="S278" s="362" t="str">
        <f>CONCATENATE("dif ",RIGHT(N278,2),"-",RIGHT(M278,2))</f>
        <v>dif 24-23</v>
      </c>
      <c r="T278" s="363"/>
    </row>
    <row r="279" spans="1:20" x14ac:dyDescent="0.25">
      <c r="A279" s="176" t="s">
        <v>48</v>
      </c>
      <c r="B279" s="211">
        <v>87.38</v>
      </c>
      <c r="C279" s="211">
        <v>94.03</v>
      </c>
      <c r="D279" s="211">
        <v>102.38</v>
      </c>
      <c r="E279" s="211">
        <v>107.69</v>
      </c>
      <c r="F279" s="238">
        <f>E279/D279-1</f>
        <v>5.1865598749755826E-2</v>
      </c>
      <c r="G279" s="238">
        <f t="shared" ref="G279:G289" si="130">D279/C279-1</f>
        <v>8.8801446346910451E-2</v>
      </c>
      <c r="H279" s="239">
        <f>E279-D279</f>
        <v>5.3100000000000023</v>
      </c>
      <c r="I279" s="374">
        <f t="shared" ref="I279:I289" si="131">D279-C279</f>
        <v>8.3499999999999943</v>
      </c>
      <c r="J279" s="375"/>
      <c r="K279" s="214"/>
      <c r="L279" s="211">
        <v>105.64044124934222</v>
      </c>
      <c r="M279" s="211">
        <v>111.34863739464056</v>
      </c>
      <c r="N279" s="211">
        <v>124.7440986517978</v>
      </c>
      <c r="O279" s="211">
        <v>133.37966119257888</v>
      </c>
      <c r="P279" s="238">
        <f>O279/N279-1</f>
        <v>6.9226220992512078E-2</v>
      </c>
      <c r="Q279" s="238">
        <f t="shared" ref="Q279:Q289" si="132">N279/M279-1</f>
        <v>0.12030197738011994</v>
      </c>
      <c r="R279" s="211">
        <f>O279-N279</f>
        <v>8.6355625407810805</v>
      </c>
      <c r="S279" s="374">
        <f t="shared" ref="S279:S289" si="133">N279-M279</f>
        <v>13.395461257157237</v>
      </c>
      <c r="T279" s="375"/>
    </row>
    <row r="280" spans="1:20" x14ac:dyDescent="0.25">
      <c r="A280" s="76" t="s">
        <v>49</v>
      </c>
      <c r="B280" s="240">
        <v>108.31</v>
      </c>
      <c r="C280" s="240">
        <v>112.07</v>
      </c>
      <c r="D280" s="240">
        <v>120.74</v>
      </c>
      <c r="E280" s="240">
        <v>123.41</v>
      </c>
      <c r="F280" s="241">
        <f t="shared" ref="F280:F289" si="134">E280/D280-1</f>
        <v>2.2113632598973032E-2</v>
      </c>
      <c r="G280" s="241">
        <f t="shared" si="130"/>
        <v>7.7362362808958807E-2</v>
      </c>
      <c r="H280" s="242">
        <f t="shared" ref="H280:H289" si="135">E280-D280</f>
        <v>2.6700000000000017</v>
      </c>
      <c r="I280" s="376">
        <f t="shared" si="131"/>
        <v>8.6700000000000017</v>
      </c>
      <c r="J280" s="377"/>
      <c r="K280" s="175"/>
      <c r="L280" s="240">
        <v>132.23809490025505</v>
      </c>
      <c r="M280" s="240">
        <v>137.98804402669995</v>
      </c>
      <c r="N280" s="240">
        <v>153.28463003899193</v>
      </c>
      <c r="O280" s="240">
        <v>162.38391218939128</v>
      </c>
      <c r="P280" s="241">
        <f t="shared" ref="P280:P289" si="136">O280/N280-1</f>
        <v>5.9361999621780237E-2</v>
      </c>
      <c r="Q280" s="241">
        <f t="shared" si="132"/>
        <v>0.11085443032537068</v>
      </c>
      <c r="R280" s="240">
        <f t="shared" ref="R280:R289" si="137">O280-N280</f>
        <v>9.0992821503993468</v>
      </c>
      <c r="S280" s="376">
        <f t="shared" si="133"/>
        <v>15.296586012291982</v>
      </c>
      <c r="T280" s="377"/>
    </row>
    <row r="281" spans="1:20" x14ac:dyDescent="0.25">
      <c r="A281" s="79" t="s">
        <v>50</v>
      </c>
      <c r="B281" s="222">
        <v>79.27</v>
      </c>
      <c r="C281" s="222">
        <v>82.53</v>
      </c>
      <c r="D281" s="222">
        <v>97.02</v>
      </c>
      <c r="E281" s="222">
        <v>107.6</v>
      </c>
      <c r="F281" s="243">
        <f t="shared" si="134"/>
        <v>0.10904968047825192</v>
      </c>
      <c r="G281" s="243">
        <f t="shared" si="130"/>
        <v>0.17557251908396942</v>
      </c>
      <c r="H281" s="234">
        <f t="shared" si="135"/>
        <v>10.579999999999998</v>
      </c>
      <c r="I281" s="364">
        <f t="shared" si="131"/>
        <v>14.489999999999995</v>
      </c>
      <c r="J281" s="365"/>
      <c r="K281" s="175"/>
      <c r="L281" s="222">
        <v>91.749378487789571</v>
      </c>
      <c r="M281" s="222">
        <v>99.58570987428547</v>
      </c>
      <c r="N281" s="222">
        <v>113.78281563761161</v>
      </c>
      <c r="O281" s="222">
        <v>123.90733032262719</v>
      </c>
      <c r="P281" s="243">
        <f t="shared" si="136"/>
        <v>8.8981052439950803E-2</v>
      </c>
      <c r="Q281" s="243">
        <f t="shared" si="132"/>
        <v>0.14256167658239538</v>
      </c>
      <c r="R281" s="222">
        <f t="shared" si="137"/>
        <v>10.124514685015583</v>
      </c>
      <c r="S281" s="364">
        <f t="shared" si="133"/>
        <v>14.197105763326135</v>
      </c>
      <c r="T281" s="365"/>
    </row>
    <row r="282" spans="1:20" x14ac:dyDescent="0.25">
      <c r="A282" s="79" t="s">
        <v>51</v>
      </c>
      <c r="B282" s="222">
        <v>66.709999999999994</v>
      </c>
      <c r="C282" s="222">
        <v>58.18</v>
      </c>
      <c r="D282" s="222">
        <v>76.709999999999994</v>
      </c>
      <c r="E282" s="222">
        <v>85.07</v>
      </c>
      <c r="F282" s="243">
        <f t="shared" si="134"/>
        <v>0.10898187980706564</v>
      </c>
      <c r="G282" s="243">
        <f t="shared" si="130"/>
        <v>0.31849432794774835</v>
      </c>
      <c r="H282" s="234">
        <f t="shared" si="135"/>
        <v>8.36</v>
      </c>
      <c r="I282" s="364">
        <f t="shared" si="131"/>
        <v>18.529999999999994</v>
      </c>
      <c r="J282" s="365"/>
      <c r="K282" s="175"/>
      <c r="L282" s="222">
        <v>69.053002298236152</v>
      </c>
      <c r="M282" s="222">
        <v>78.125708533032878</v>
      </c>
      <c r="N282" s="222">
        <v>86.04087629442229</v>
      </c>
      <c r="O282" s="222">
        <v>103.43789968721791</v>
      </c>
      <c r="P282" s="243">
        <f t="shared" si="136"/>
        <v>0.20219486530175423</v>
      </c>
      <c r="Q282" s="243">
        <f t="shared" si="132"/>
        <v>0.1013132285135403</v>
      </c>
      <c r="R282" s="222">
        <f t="shared" si="137"/>
        <v>17.397023392795617</v>
      </c>
      <c r="S282" s="364">
        <f t="shared" si="133"/>
        <v>7.9151677613894122</v>
      </c>
      <c r="T282" s="365"/>
    </row>
    <row r="283" spans="1:20" x14ac:dyDescent="0.25">
      <c r="A283" s="79" t="s">
        <v>52</v>
      </c>
      <c r="B283" s="222">
        <v>46.88</v>
      </c>
      <c r="C283" s="222">
        <v>54.44</v>
      </c>
      <c r="D283" s="222">
        <v>58.54</v>
      </c>
      <c r="E283" s="222">
        <v>66.95</v>
      </c>
      <c r="F283" s="243">
        <f t="shared" si="134"/>
        <v>0.14366245302357372</v>
      </c>
      <c r="G283" s="243">
        <f t="shared" si="130"/>
        <v>7.5312270389419567E-2</v>
      </c>
      <c r="H283" s="234">
        <f t="shared" si="135"/>
        <v>8.4100000000000037</v>
      </c>
      <c r="I283" s="364">
        <f t="shared" si="131"/>
        <v>4.1000000000000014</v>
      </c>
      <c r="J283" s="365"/>
      <c r="K283" s="175"/>
      <c r="L283" s="222">
        <v>56.134315429729149</v>
      </c>
      <c r="M283" s="222">
        <v>63.521467355569442</v>
      </c>
      <c r="N283" s="222">
        <v>73.307692546764059</v>
      </c>
      <c r="O283" s="222">
        <v>80.740314642419676</v>
      </c>
      <c r="P283" s="243">
        <f t="shared" si="136"/>
        <v>0.10138938817252008</v>
      </c>
      <c r="Q283" s="243">
        <f t="shared" si="132"/>
        <v>0.15406169911685108</v>
      </c>
      <c r="R283" s="222">
        <f t="shared" si="137"/>
        <v>7.432622095655617</v>
      </c>
      <c r="S283" s="364">
        <f t="shared" si="133"/>
        <v>9.7862251911946174</v>
      </c>
      <c r="T283" s="365"/>
    </row>
    <row r="284" spans="1:20" x14ac:dyDescent="0.25">
      <c r="A284" s="79" t="s">
        <v>53</v>
      </c>
      <c r="B284" s="222">
        <v>110.06</v>
      </c>
      <c r="C284" s="222">
        <v>137.72</v>
      </c>
      <c r="D284" s="222">
        <v>134.81</v>
      </c>
      <c r="E284" s="222">
        <v>156.78</v>
      </c>
      <c r="F284" s="243">
        <f t="shared" si="134"/>
        <v>0.16297010607521689</v>
      </c>
      <c r="G284" s="243">
        <f t="shared" si="130"/>
        <v>-2.1129828637815873E-2</v>
      </c>
      <c r="H284" s="234">
        <f t="shared" si="135"/>
        <v>21.97</v>
      </c>
      <c r="I284" s="364">
        <f t="shared" si="131"/>
        <v>-2.9099999999999966</v>
      </c>
      <c r="J284" s="365"/>
      <c r="K284" s="175"/>
      <c r="L284" s="222">
        <v>118.83918536650482</v>
      </c>
      <c r="M284" s="222">
        <v>141.30959432666666</v>
      </c>
      <c r="N284" s="222">
        <v>163.99167209658259</v>
      </c>
      <c r="O284" s="222">
        <v>191.18215536599402</v>
      </c>
      <c r="P284" s="243">
        <f t="shared" si="136"/>
        <v>0.16580404920438663</v>
      </c>
      <c r="Q284" s="243">
        <f t="shared" si="132"/>
        <v>0.160513359888937</v>
      </c>
      <c r="R284" s="222">
        <f t="shared" si="137"/>
        <v>27.19048326941143</v>
      </c>
      <c r="S284" s="364">
        <f t="shared" si="133"/>
        <v>22.682077769915935</v>
      </c>
      <c r="T284" s="365"/>
    </row>
    <row r="285" spans="1:20" x14ac:dyDescent="0.25">
      <c r="A285" s="79" t="s">
        <v>54</v>
      </c>
      <c r="B285" s="222">
        <v>71.44</v>
      </c>
      <c r="C285" s="222">
        <v>78.97</v>
      </c>
      <c r="D285" s="222">
        <v>79.5</v>
      </c>
      <c r="E285" s="222">
        <v>90.02</v>
      </c>
      <c r="F285" s="243">
        <f t="shared" si="134"/>
        <v>0.13232704402515716</v>
      </c>
      <c r="G285" s="243">
        <f t="shared" si="130"/>
        <v>6.7114093959732557E-3</v>
      </c>
      <c r="H285" s="234">
        <f t="shared" si="135"/>
        <v>10.519999999999996</v>
      </c>
      <c r="I285" s="364">
        <f t="shared" si="131"/>
        <v>0.53000000000000114</v>
      </c>
      <c r="J285" s="365"/>
      <c r="K285" s="175"/>
      <c r="L285" s="222">
        <v>75.761882314410329</v>
      </c>
      <c r="M285" s="222">
        <v>87.685735766659221</v>
      </c>
      <c r="N285" s="222">
        <v>97.331889797767843</v>
      </c>
      <c r="O285" s="222">
        <v>107.17649698300403</v>
      </c>
      <c r="P285" s="243">
        <f>O285/N285-1</f>
        <v>0.10114472456756873</v>
      </c>
      <c r="Q285" s="243">
        <f t="shared" si="132"/>
        <v>0.11000824645844376</v>
      </c>
      <c r="R285" s="222">
        <f t="shared" si="137"/>
        <v>9.8446071852361854</v>
      </c>
      <c r="S285" s="364">
        <f t="shared" si="133"/>
        <v>9.6461540311086225</v>
      </c>
      <c r="T285" s="365"/>
    </row>
    <row r="286" spans="1:20" x14ac:dyDescent="0.25">
      <c r="A286" s="79" t="s">
        <v>55</v>
      </c>
      <c r="B286" s="222">
        <v>82.54</v>
      </c>
      <c r="C286" s="222">
        <v>86.96</v>
      </c>
      <c r="D286" s="222">
        <v>99.78</v>
      </c>
      <c r="E286" s="222">
        <v>106.08</v>
      </c>
      <c r="F286" s="243">
        <f>E286/D286-1</f>
        <v>6.3138905592303063E-2</v>
      </c>
      <c r="G286" s="243">
        <f t="shared" si="130"/>
        <v>0.14742410303587872</v>
      </c>
      <c r="H286" s="234">
        <f t="shared" si="135"/>
        <v>6.2999999999999972</v>
      </c>
      <c r="I286" s="364">
        <f t="shared" si="131"/>
        <v>12.820000000000007</v>
      </c>
      <c r="J286" s="365"/>
      <c r="K286" s="175"/>
      <c r="L286" s="222">
        <v>89.354754765392471</v>
      </c>
      <c r="M286" s="222">
        <v>99.460677559462724</v>
      </c>
      <c r="N286" s="222">
        <v>111.53278240164596</v>
      </c>
      <c r="O286" s="222">
        <v>120.06942655265695</v>
      </c>
      <c r="P286" s="243">
        <f t="shared" si="136"/>
        <v>7.6539327426346171E-2</v>
      </c>
      <c r="Q286" s="243">
        <f t="shared" si="132"/>
        <v>0.12137565456424637</v>
      </c>
      <c r="R286" s="222">
        <f t="shared" si="137"/>
        <v>8.5366441510109894</v>
      </c>
      <c r="S286" s="364">
        <f t="shared" si="133"/>
        <v>12.072104842183236</v>
      </c>
      <c r="T286" s="365"/>
    </row>
    <row r="287" spans="1:20" x14ac:dyDescent="0.25">
      <c r="A287" s="79" t="s">
        <v>56</v>
      </c>
      <c r="B287" s="222">
        <v>95.86</v>
      </c>
      <c r="C287" s="222">
        <v>113.97</v>
      </c>
      <c r="D287" s="222">
        <v>122.94</v>
      </c>
      <c r="E287" s="222">
        <v>91.08</v>
      </c>
      <c r="F287" s="243">
        <f t="shared" si="134"/>
        <v>-0.25915080527086387</v>
      </c>
      <c r="G287" s="243">
        <f t="shared" si="130"/>
        <v>7.8704922347986317E-2</v>
      </c>
      <c r="H287" s="234">
        <f t="shared" si="135"/>
        <v>-31.86</v>
      </c>
      <c r="I287" s="364">
        <f t="shared" si="131"/>
        <v>8.9699999999999989</v>
      </c>
      <c r="J287" s="365"/>
      <c r="K287" s="175"/>
      <c r="L287" s="222">
        <v>108.55793877235132</v>
      </c>
      <c r="M287" s="222">
        <v>124.89683916108376</v>
      </c>
      <c r="N287" s="222">
        <v>138.28996695676634</v>
      </c>
      <c r="O287" s="222">
        <v>115.38530827077693</v>
      </c>
      <c r="P287" s="243">
        <f>O287/N287-1</f>
        <v>-0.16562776888326325</v>
      </c>
      <c r="Q287" s="243">
        <f t="shared" si="132"/>
        <v>0.10723352076515713</v>
      </c>
      <c r="R287" s="222">
        <f>O287-N287</f>
        <v>-22.904658685989403</v>
      </c>
      <c r="S287" s="368">
        <f t="shared" si="133"/>
        <v>13.393127795682574</v>
      </c>
      <c r="T287" s="369"/>
    </row>
    <row r="288" spans="1:20" x14ac:dyDescent="0.25">
      <c r="A288" s="79" t="s">
        <v>57</v>
      </c>
      <c r="B288" s="222">
        <v>104.86</v>
      </c>
      <c r="C288" s="222">
        <v>153.51</v>
      </c>
      <c r="D288" s="222">
        <v>130.86000000000001</v>
      </c>
      <c r="E288" s="222">
        <v>161.69999999999999</v>
      </c>
      <c r="F288" s="243">
        <f t="shared" si="134"/>
        <v>0.23567171022466726</v>
      </c>
      <c r="G288" s="243">
        <f t="shared" si="130"/>
        <v>-0.14754739104944292</v>
      </c>
      <c r="H288" s="234">
        <f t="shared" si="135"/>
        <v>30.839999999999975</v>
      </c>
      <c r="I288" s="364">
        <f t="shared" si="131"/>
        <v>-22.649999999999977</v>
      </c>
      <c r="J288" s="365"/>
      <c r="K288" s="175"/>
      <c r="L288" s="222">
        <v>236.67629712851519</v>
      </c>
      <c r="M288" s="222">
        <v>166.96534083631551</v>
      </c>
      <c r="N288" s="222">
        <v>195.22665126196998</v>
      </c>
      <c r="O288" s="222">
        <v>217.32573280048851</v>
      </c>
      <c r="P288" s="243">
        <f t="shared" si="136"/>
        <v>0.11319705273674097</v>
      </c>
      <c r="Q288" s="243">
        <f t="shared" si="132"/>
        <v>0.16926453289105337</v>
      </c>
      <c r="R288" s="222">
        <f t="shared" si="137"/>
        <v>22.099081538518533</v>
      </c>
      <c r="S288" s="372">
        <f t="shared" si="133"/>
        <v>28.261310425654472</v>
      </c>
      <c r="T288" s="373"/>
    </row>
    <row r="289" spans="1:20" x14ac:dyDescent="0.25">
      <c r="A289" s="79" t="s">
        <v>78</v>
      </c>
      <c r="B289" s="235">
        <v>51.13</v>
      </c>
      <c r="C289" s="235">
        <v>53.39</v>
      </c>
      <c r="D289" s="235">
        <v>54.91</v>
      </c>
      <c r="E289" s="235">
        <v>77.97</v>
      </c>
      <c r="F289" s="243">
        <f t="shared" si="134"/>
        <v>0.4199599344381717</v>
      </c>
      <c r="G289" s="243">
        <f t="shared" si="130"/>
        <v>2.8469750889679624E-2</v>
      </c>
      <c r="H289" s="234">
        <f t="shared" si="135"/>
        <v>23.060000000000002</v>
      </c>
      <c r="I289" s="364">
        <f t="shared" si="131"/>
        <v>1.519999999999996</v>
      </c>
      <c r="J289" s="365"/>
      <c r="K289" s="175"/>
      <c r="L289" s="235">
        <v>62.000242937734299</v>
      </c>
      <c r="M289" s="235">
        <v>71.091270430905155</v>
      </c>
      <c r="N289" s="235">
        <v>77.162788348329599</v>
      </c>
      <c r="O289" s="235">
        <v>77.905957326338466</v>
      </c>
      <c r="P289" s="243">
        <f t="shared" si="136"/>
        <v>9.6311835525439982E-3</v>
      </c>
      <c r="Q289" s="243">
        <f t="shared" si="132"/>
        <v>8.5404549399992202E-2</v>
      </c>
      <c r="R289" s="235">
        <f t="shared" si="137"/>
        <v>0.7431689780088675</v>
      </c>
      <c r="S289" s="364">
        <f t="shared" si="133"/>
        <v>6.071517917424444</v>
      </c>
      <c r="T289" s="365"/>
    </row>
    <row r="290" spans="1:20" x14ac:dyDescent="0.25">
      <c r="A290" s="348" t="s">
        <v>13</v>
      </c>
      <c r="B290" s="349"/>
      <c r="C290" s="349"/>
      <c r="D290" s="349"/>
      <c r="E290" s="349"/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50"/>
    </row>
    <row r="291" spans="1:20" ht="21" x14ac:dyDescent="0.35">
      <c r="A291" s="361" t="s">
        <v>79</v>
      </c>
      <c r="B291" s="361"/>
      <c r="C291" s="361"/>
      <c r="D291" s="361"/>
      <c r="E291" s="361"/>
      <c r="F291" s="361"/>
      <c r="G291" s="361"/>
      <c r="H291" s="361"/>
      <c r="I291" s="361"/>
      <c r="J291" s="361"/>
      <c r="K291" s="361"/>
      <c r="L291" s="361"/>
      <c r="M291" s="361"/>
      <c r="N291" s="361"/>
      <c r="O291" s="361"/>
      <c r="P291" s="361"/>
      <c r="Q291" s="361"/>
      <c r="R291" s="361"/>
      <c r="S291" s="361"/>
      <c r="T291" s="361"/>
    </row>
    <row r="292" spans="1:20" x14ac:dyDescent="0.25">
      <c r="A292" s="54"/>
      <c r="B292" s="343" t="s">
        <v>119</v>
      </c>
      <c r="C292" s="344"/>
      <c r="D292" s="344"/>
      <c r="E292" s="344"/>
      <c r="F292" s="344"/>
      <c r="G292" s="344"/>
      <c r="H292" s="344"/>
      <c r="I292" s="344"/>
      <c r="J292" s="345"/>
      <c r="K292" s="174"/>
      <c r="L292" s="343" t="str">
        <f>L$5</f>
        <v>acumulado mayo</v>
      </c>
      <c r="M292" s="344"/>
      <c r="N292" s="344"/>
      <c r="O292" s="344"/>
      <c r="P292" s="344"/>
      <c r="Q292" s="344"/>
      <c r="R292" s="344"/>
      <c r="S292" s="344"/>
      <c r="T292" s="345"/>
    </row>
    <row r="293" spans="1:20" x14ac:dyDescent="0.25">
      <c r="A293" s="4"/>
      <c r="B293" s="5">
        <f>B$6</f>
        <v>2022</v>
      </c>
      <c r="C293" s="5">
        <f>C$6</f>
        <v>2023</v>
      </c>
      <c r="D293" s="5">
        <f>D$6</f>
        <v>2024</v>
      </c>
      <c r="E293" s="5">
        <f>E$6</f>
        <v>2025</v>
      </c>
      <c r="F293" s="5" t="str">
        <f>CONCATENATE("var ",RIGHT(E293,2),"/",RIGHT(D293,2))</f>
        <v>var 25/24</v>
      </c>
      <c r="G293" s="5" t="str">
        <f>CONCATENATE("var ",RIGHT(D293,2),"/",RIGHT(C293,2))</f>
        <v>var 24/23</v>
      </c>
      <c r="H293" s="5" t="str">
        <f>CONCATENATE("dif ",RIGHT(E293,2),"-",RIGHT(C293,2))</f>
        <v>dif 25-23</v>
      </c>
      <c r="I293" s="362" t="str">
        <f>CONCATENATE("dif ",RIGHT(D293,2),"-",RIGHT(C293,2))</f>
        <v>dif 24-23</v>
      </c>
      <c r="J293" s="363"/>
      <c r="K293" s="175"/>
      <c r="L293" s="5">
        <f>L$6</f>
        <v>2022</v>
      </c>
      <c r="M293" s="5">
        <f>M$6</f>
        <v>2023</v>
      </c>
      <c r="N293" s="5">
        <f>N$6</f>
        <v>2024</v>
      </c>
      <c r="O293" s="5">
        <f>O$6</f>
        <v>2025</v>
      </c>
      <c r="P293" s="5" t="str">
        <f>CONCATENATE("var ",RIGHT(O293,2),"/",RIGHT(N293,2))</f>
        <v>var 25/24</v>
      </c>
      <c r="Q293" s="5" t="str">
        <f>CONCATENATE("var ",RIGHT(N293,2),"/",RIGHT(M293,2))</f>
        <v>var 24/23</v>
      </c>
      <c r="R293" s="5" t="str">
        <f>CONCATENATE("dif ",RIGHT(O293,2),"-",RIGHT(N293,2))</f>
        <v>dif 25-24</v>
      </c>
      <c r="S293" s="362" t="str">
        <f>CONCATENATE("dif ",RIGHT(N293,2),"-",RIGHT(M293,2))</f>
        <v>dif 24-23</v>
      </c>
      <c r="T293" s="363"/>
    </row>
    <row r="294" spans="1:20" x14ac:dyDescent="0.25">
      <c r="A294" s="176" t="s">
        <v>4</v>
      </c>
      <c r="B294" s="211">
        <v>61.04</v>
      </c>
      <c r="C294" s="211">
        <v>68.22</v>
      </c>
      <c r="D294" s="211">
        <v>77.86</v>
      </c>
      <c r="E294" s="211">
        <v>81.08</v>
      </c>
      <c r="F294" s="212">
        <f>E294/D294-1</f>
        <v>4.1356280503467735E-2</v>
      </c>
      <c r="G294" s="212">
        <f t="shared" ref="G294:G305" si="138">D294/C294-1</f>
        <v>0.1413075344473762</v>
      </c>
      <c r="H294" s="244">
        <f>E294-D294</f>
        <v>3.2199999999999989</v>
      </c>
      <c r="I294" s="354">
        <f t="shared" ref="I294:I305" si="139">D294-C294</f>
        <v>9.64</v>
      </c>
      <c r="J294" s="355"/>
      <c r="K294" s="214"/>
      <c r="L294" s="211">
        <v>76.315361633408315</v>
      </c>
      <c r="M294" s="211">
        <v>90.871739829036486</v>
      </c>
      <c r="N294" s="211">
        <v>104.76472274215966</v>
      </c>
      <c r="O294" s="211">
        <v>110.48556966297285</v>
      </c>
      <c r="P294" s="212">
        <f>O294/N294-1</f>
        <v>5.460661538610645E-2</v>
      </c>
      <c r="Q294" s="212">
        <f t="shared" ref="Q294:Q305" si="140">N294/M294-1</f>
        <v>0.15288562692054808</v>
      </c>
      <c r="R294" s="211">
        <f>O294-N294</f>
        <v>5.7208469208131874</v>
      </c>
      <c r="S294" s="354">
        <f t="shared" ref="S294:S305" si="141">N294-M294</f>
        <v>13.892982913123177</v>
      </c>
      <c r="T294" s="355"/>
    </row>
    <row r="295" spans="1:20" x14ac:dyDescent="0.25">
      <c r="A295" s="180" t="s">
        <v>5</v>
      </c>
      <c r="B295" s="215">
        <v>67.489999999999995</v>
      </c>
      <c r="C295" s="215">
        <v>77.17</v>
      </c>
      <c r="D295" s="215">
        <v>85.04</v>
      </c>
      <c r="E295" s="215">
        <v>88.82</v>
      </c>
      <c r="F295" s="216">
        <f t="shared" ref="F295:F305" si="142">E295/D295-1</f>
        <v>4.4449670743179626E-2</v>
      </c>
      <c r="G295" s="216">
        <f t="shared" si="138"/>
        <v>0.10198263573927702</v>
      </c>
      <c r="H295" s="245">
        <f t="shared" ref="H295:H305" si="143">E295-D295</f>
        <v>3.7799999999999869</v>
      </c>
      <c r="I295" s="370">
        <f t="shared" si="139"/>
        <v>7.8700000000000045</v>
      </c>
      <c r="J295" s="371"/>
      <c r="K295" s="218"/>
      <c r="L295" s="215">
        <v>83.003115116156607</v>
      </c>
      <c r="M295" s="215">
        <v>99.979010772489119</v>
      </c>
      <c r="N295" s="215">
        <v>115.44722487368618</v>
      </c>
      <c r="O295" s="215">
        <v>120.26970812095921</v>
      </c>
      <c r="P295" s="216">
        <f t="shared" ref="P295:P305" si="144">O295/N295-1</f>
        <v>4.1772188569707325E-2</v>
      </c>
      <c r="Q295" s="216">
        <f t="shared" si="140"/>
        <v>0.15471461441438272</v>
      </c>
      <c r="R295" s="215">
        <f t="shared" ref="R295:R305" si="145">O295-N295</f>
        <v>4.822483247273027</v>
      </c>
      <c r="S295" s="370">
        <f t="shared" si="141"/>
        <v>15.468214101197063</v>
      </c>
      <c r="T295" s="371"/>
    </row>
    <row r="296" spans="1:20" x14ac:dyDescent="0.25">
      <c r="A296" s="26" t="s">
        <v>70</v>
      </c>
      <c r="B296" s="219">
        <v>109.48</v>
      </c>
      <c r="C296" s="219">
        <v>118.09</v>
      </c>
      <c r="D296" s="219">
        <v>122.14</v>
      </c>
      <c r="E296" s="219">
        <v>137.74</v>
      </c>
      <c r="F296" s="243">
        <f t="shared" si="142"/>
        <v>0.12772228590142465</v>
      </c>
      <c r="G296" s="243">
        <f t="shared" si="138"/>
        <v>3.429587602675932E-2</v>
      </c>
      <c r="H296" s="246">
        <f t="shared" si="143"/>
        <v>15.600000000000009</v>
      </c>
      <c r="I296" s="346">
        <f t="shared" si="139"/>
        <v>4.0499999999999972</v>
      </c>
      <c r="J296" s="347"/>
      <c r="K296" s="175"/>
      <c r="L296" s="219">
        <v>147.44056948301059</v>
      </c>
      <c r="M296" s="219">
        <v>157.82208029645886</v>
      </c>
      <c r="N296" s="219">
        <v>181.77589465309811</v>
      </c>
      <c r="O296" s="219">
        <v>199.15173171184026</v>
      </c>
      <c r="P296" s="243">
        <f t="shared" si="144"/>
        <v>9.5589335934240793E-2</v>
      </c>
      <c r="Q296" s="243">
        <f t="shared" si="140"/>
        <v>0.15177733249773095</v>
      </c>
      <c r="R296" s="219">
        <f t="shared" si="145"/>
        <v>17.37583705874215</v>
      </c>
      <c r="S296" s="364">
        <f t="shared" si="141"/>
        <v>23.953814356639242</v>
      </c>
      <c r="T296" s="365"/>
    </row>
    <row r="297" spans="1:20" x14ac:dyDescent="0.25">
      <c r="A297" s="26" t="s">
        <v>71</v>
      </c>
      <c r="B297" s="222">
        <v>63.7</v>
      </c>
      <c r="C297" s="222">
        <v>75.06</v>
      </c>
      <c r="D297" s="222">
        <v>84.05</v>
      </c>
      <c r="E297" s="222">
        <v>83.08</v>
      </c>
      <c r="F297" s="243">
        <f t="shared" si="142"/>
        <v>-1.1540749553836993E-2</v>
      </c>
      <c r="G297" s="243">
        <f t="shared" si="138"/>
        <v>0.1197708499866772</v>
      </c>
      <c r="H297" s="246">
        <f t="shared" si="143"/>
        <v>-0.96999999999999886</v>
      </c>
      <c r="I297" s="346">
        <f t="shared" si="139"/>
        <v>8.9899999999999949</v>
      </c>
      <c r="J297" s="347"/>
      <c r="K297" s="175"/>
      <c r="L297" s="222">
        <v>72.902945900408511</v>
      </c>
      <c r="M297" s="222">
        <v>93.982720220803145</v>
      </c>
      <c r="N297" s="222">
        <v>108.89684842511427</v>
      </c>
      <c r="O297" s="222">
        <v>107.8586685190389</v>
      </c>
      <c r="P297" s="243">
        <f t="shared" si="144"/>
        <v>-9.5336083742524336E-3</v>
      </c>
      <c r="Q297" s="243">
        <f t="shared" si="140"/>
        <v>0.15869010994012367</v>
      </c>
      <c r="R297" s="222">
        <f t="shared" si="145"/>
        <v>-1.0381799060753707</v>
      </c>
      <c r="S297" s="364">
        <f t="shared" si="141"/>
        <v>14.914128204311126</v>
      </c>
      <c r="T297" s="365"/>
    </row>
    <row r="298" spans="1:20" x14ac:dyDescent="0.25">
      <c r="A298" s="26" t="s">
        <v>72</v>
      </c>
      <c r="B298" s="222">
        <v>34.86</v>
      </c>
      <c r="C298" s="222">
        <v>40.79</v>
      </c>
      <c r="D298" s="222">
        <v>47.08</v>
      </c>
      <c r="E298" s="222">
        <v>51.83</v>
      </c>
      <c r="F298" s="243">
        <f t="shared" si="142"/>
        <v>0.10089209855565007</v>
      </c>
      <c r="G298" s="243">
        <f t="shared" si="138"/>
        <v>0.15420446187791126</v>
      </c>
      <c r="H298" s="246">
        <f t="shared" si="143"/>
        <v>4.75</v>
      </c>
      <c r="I298" s="346">
        <f t="shared" si="139"/>
        <v>6.2899999999999991</v>
      </c>
      <c r="J298" s="347"/>
      <c r="K298" s="175"/>
      <c r="L298" s="222">
        <v>45.426936608506637</v>
      </c>
      <c r="M298" s="222">
        <v>60.509317215600682</v>
      </c>
      <c r="N298" s="222">
        <v>68.661905804325684</v>
      </c>
      <c r="O298" s="222">
        <v>75.691527959563828</v>
      </c>
      <c r="P298" s="243">
        <f t="shared" si="144"/>
        <v>0.10238023650656203</v>
      </c>
      <c r="Q298" s="243">
        <f t="shared" si="140"/>
        <v>0.13473278106372488</v>
      </c>
      <c r="R298" s="222">
        <f t="shared" si="145"/>
        <v>7.0296221552381439</v>
      </c>
      <c r="S298" s="364">
        <f t="shared" si="141"/>
        <v>8.1525885887250027</v>
      </c>
      <c r="T298" s="365"/>
    </row>
    <row r="299" spans="1:20" x14ac:dyDescent="0.25">
      <c r="A299" s="26" t="s">
        <v>73</v>
      </c>
      <c r="B299" s="222">
        <v>32.29</v>
      </c>
      <c r="C299" s="222">
        <v>39.770000000000003</v>
      </c>
      <c r="D299" s="222">
        <v>31.52</v>
      </c>
      <c r="E299" s="222">
        <v>43.96</v>
      </c>
      <c r="F299" s="243">
        <f t="shared" si="142"/>
        <v>0.39467005076142136</v>
      </c>
      <c r="G299" s="243">
        <f t="shared" si="138"/>
        <v>-0.20744279607744542</v>
      </c>
      <c r="H299" s="246">
        <f t="shared" si="143"/>
        <v>12.440000000000001</v>
      </c>
      <c r="I299" s="346">
        <f t="shared" si="139"/>
        <v>-8.2500000000000036</v>
      </c>
      <c r="J299" s="347"/>
      <c r="K299" s="175"/>
      <c r="L299" s="222">
        <v>42.84711867395162</v>
      </c>
      <c r="M299" s="222">
        <v>49.0565396022252</v>
      </c>
      <c r="N299" s="222">
        <v>55.420115803128503</v>
      </c>
      <c r="O299" s="222">
        <v>52.191128753832523</v>
      </c>
      <c r="P299" s="243">
        <f t="shared" si="144"/>
        <v>-5.8263809133248023E-2</v>
      </c>
      <c r="Q299" s="243">
        <f t="shared" si="140"/>
        <v>0.12971922301292227</v>
      </c>
      <c r="R299" s="222">
        <f t="shared" si="145"/>
        <v>-3.2289870492959807</v>
      </c>
      <c r="S299" s="364">
        <f t="shared" si="141"/>
        <v>6.363576200903303</v>
      </c>
      <c r="T299" s="365"/>
    </row>
    <row r="300" spans="1:20" x14ac:dyDescent="0.25">
      <c r="A300" s="26" t="s">
        <v>74</v>
      </c>
      <c r="B300" s="227">
        <v>34.049999999999997</v>
      </c>
      <c r="C300" s="227">
        <v>26.62</v>
      </c>
      <c r="D300" s="227">
        <v>33.15</v>
      </c>
      <c r="E300" s="227">
        <v>29.36</v>
      </c>
      <c r="F300" s="243">
        <f t="shared" si="142"/>
        <v>-0.11432880844645543</v>
      </c>
      <c r="G300" s="243">
        <f t="shared" si="138"/>
        <v>0.24530428249436498</v>
      </c>
      <c r="H300" s="246">
        <f t="shared" si="143"/>
        <v>-3.7899999999999991</v>
      </c>
      <c r="I300" s="346">
        <f t="shared" si="139"/>
        <v>6.5299999999999976</v>
      </c>
      <c r="J300" s="347"/>
      <c r="K300" s="175"/>
      <c r="L300" s="227">
        <v>34.82913540159484</v>
      </c>
      <c r="M300" s="227">
        <v>43.73810144058897</v>
      </c>
      <c r="N300" s="227">
        <v>42.97332133726109</v>
      </c>
      <c r="O300" s="227">
        <v>32.774826204554394</v>
      </c>
      <c r="P300" s="243">
        <f t="shared" si="144"/>
        <v>-0.23732154777303283</v>
      </c>
      <c r="Q300" s="243">
        <f t="shared" si="140"/>
        <v>-1.7485443540952716E-2</v>
      </c>
      <c r="R300" s="227">
        <f t="shared" si="145"/>
        <v>-10.198495132706697</v>
      </c>
      <c r="S300" s="364">
        <f t="shared" si="141"/>
        <v>-0.7647801033278796</v>
      </c>
      <c r="T300" s="365"/>
    </row>
    <row r="301" spans="1:20" x14ac:dyDescent="0.25">
      <c r="A301" s="180" t="s">
        <v>11</v>
      </c>
      <c r="B301" s="215">
        <v>38.340000000000003</v>
      </c>
      <c r="C301" s="215">
        <v>38.380000000000003</v>
      </c>
      <c r="D301" s="215">
        <v>52.34</v>
      </c>
      <c r="E301" s="215">
        <v>55.16</v>
      </c>
      <c r="F301" s="216">
        <f t="shared" si="142"/>
        <v>5.3878486816965943E-2</v>
      </c>
      <c r="G301" s="216">
        <f t="shared" si="138"/>
        <v>0.36373110995310065</v>
      </c>
      <c r="H301" s="245">
        <f t="shared" si="143"/>
        <v>2.8199999999999932</v>
      </c>
      <c r="I301" s="370">
        <f t="shared" si="139"/>
        <v>13.96</v>
      </c>
      <c r="J301" s="371"/>
      <c r="K301" s="218"/>
      <c r="L301" s="215">
        <v>51.480463661616966</v>
      </c>
      <c r="M301" s="215">
        <v>60.380832006983674</v>
      </c>
      <c r="N301" s="215">
        <v>67.831184201599058</v>
      </c>
      <c r="O301" s="215">
        <v>77.451499216513554</v>
      </c>
      <c r="P301" s="216">
        <f t="shared" si="144"/>
        <v>0.14182731922123382</v>
      </c>
      <c r="Q301" s="216">
        <f t="shared" si="140"/>
        <v>0.1233893596191864</v>
      </c>
      <c r="R301" s="215">
        <f t="shared" si="145"/>
        <v>9.620315014914496</v>
      </c>
      <c r="S301" s="370">
        <f t="shared" si="141"/>
        <v>7.4503521946153839</v>
      </c>
      <c r="T301" s="371"/>
    </row>
    <row r="302" spans="1:20" x14ac:dyDescent="0.25">
      <c r="A302" s="25" t="s">
        <v>12</v>
      </c>
      <c r="B302" s="230">
        <v>57.75</v>
      </c>
      <c r="C302" s="230">
        <v>57.68</v>
      </c>
      <c r="D302" s="230">
        <v>98.13</v>
      </c>
      <c r="E302" s="230">
        <v>77.34</v>
      </c>
      <c r="F302" s="243">
        <f t="shared" si="142"/>
        <v>-0.21186181595842246</v>
      </c>
      <c r="G302" s="243">
        <f t="shared" si="138"/>
        <v>0.70128294036061023</v>
      </c>
      <c r="H302" s="246">
        <f t="shared" si="143"/>
        <v>-20.789999999999992</v>
      </c>
      <c r="I302" s="346">
        <f t="shared" si="139"/>
        <v>40.449999999999996</v>
      </c>
      <c r="J302" s="347"/>
      <c r="K302" s="175"/>
      <c r="L302" s="230">
        <v>81.227843425929279</v>
      </c>
      <c r="M302" s="230">
        <v>98.642035598884135</v>
      </c>
      <c r="N302" s="230">
        <v>123.45021557550274</v>
      </c>
      <c r="O302" s="230">
        <v>121.1922895202605</v>
      </c>
      <c r="P302" s="243">
        <f t="shared" si="144"/>
        <v>-1.8290175069490044E-2</v>
      </c>
      <c r="Q302" s="243">
        <f t="shared" si="140"/>
        <v>0.25149704003978646</v>
      </c>
      <c r="R302" s="230">
        <f t="shared" si="145"/>
        <v>-2.2579260552422369</v>
      </c>
      <c r="S302" s="364">
        <f t="shared" si="141"/>
        <v>24.808179976618604</v>
      </c>
      <c r="T302" s="365"/>
    </row>
    <row r="303" spans="1:20" x14ac:dyDescent="0.25">
      <c r="A303" s="26" t="s">
        <v>8</v>
      </c>
      <c r="B303" s="222">
        <v>44.02</v>
      </c>
      <c r="C303" s="222">
        <v>41.98</v>
      </c>
      <c r="D303" s="222">
        <v>53.83</v>
      </c>
      <c r="E303" s="222">
        <v>60.3</v>
      </c>
      <c r="F303" s="243">
        <f t="shared" si="142"/>
        <v>0.12019320081738805</v>
      </c>
      <c r="G303" s="243">
        <f t="shared" si="138"/>
        <v>0.28227727489280618</v>
      </c>
      <c r="H303" s="246">
        <f t="shared" si="143"/>
        <v>6.4699999999999989</v>
      </c>
      <c r="I303" s="346">
        <f t="shared" si="139"/>
        <v>11.850000000000001</v>
      </c>
      <c r="J303" s="347"/>
      <c r="K303" s="175"/>
      <c r="L303" s="222">
        <v>55.085725225609124</v>
      </c>
      <c r="M303" s="222">
        <v>64.050135299531448</v>
      </c>
      <c r="N303" s="222">
        <v>69.725594058301951</v>
      </c>
      <c r="O303" s="222">
        <v>79.511803337768868</v>
      </c>
      <c r="P303" s="243">
        <f t="shared" si="144"/>
        <v>0.1403531861095948</v>
      </c>
      <c r="Q303" s="243">
        <f t="shared" si="140"/>
        <v>8.8609629507090615E-2</v>
      </c>
      <c r="R303" s="222">
        <f t="shared" si="145"/>
        <v>9.7862092794669167</v>
      </c>
      <c r="S303" s="364">
        <f t="shared" si="141"/>
        <v>5.6754587587705032</v>
      </c>
      <c r="T303" s="365"/>
    </row>
    <row r="304" spans="1:20" x14ac:dyDescent="0.25">
      <c r="A304" s="26" t="s">
        <v>9</v>
      </c>
      <c r="B304" s="222">
        <v>23.46</v>
      </c>
      <c r="C304" s="222">
        <v>29.28</v>
      </c>
      <c r="D304" s="222">
        <v>41.99</v>
      </c>
      <c r="E304" s="222">
        <v>35.68</v>
      </c>
      <c r="F304" s="243">
        <f t="shared" si="142"/>
        <v>-0.15027387473207909</v>
      </c>
      <c r="G304" s="243">
        <f t="shared" si="138"/>
        <v>0.43408469945355188</v>
      </c>
      <c r="H304" s="246">
        <f t="shared" si="143"/>
        <v>-6.3100000000000023</v>
      </c>
      <c r="I304" s="346">
        <f t="shared" si="139"/>
        <v>12.71</v>
      </c>
      <c r="J304" s="347"/>
      <c r="K304" s="175"/>
      <c r="L304" s="222">
        <v>33.63427463571383</v>
      </c>
      <c r="M304" s="222">
        <v>44.134247928634508</v>
      </c>
      <c r="N304" s="222">
        <v>52.364242491171019</v>
      </c>
      <c r="O304" s="222">
        <v>57.974928083326567</v>
      </c>
      <c r="P304" s="243">
        <f t="shared" si="144"/>
        <v>0.10714726930503282</v>
      </c>
      <c r="Q304" s="243">
        <f t="shared" si="140"/>
        <v>0.18647637489698443</v>
      </c>
      <c r="R304" s="222">
        <f t="shared" si="145"/>
        <v>5.6106855921555479</v>
      </c>
      <c r="S304" s="364">
        <f t="shared" si="141"/>
        <v>8.2299945625365112</v>
      </c>
      <c r="T304" s="365"/>
    </row>
    <row r="305" spans="1:20" x14ac:dyDescent="0.25">
      <c r="A305" s="27" t="s">
        <v>10</v>
      </c>
      <c r="B305" s="235">
        <v>31.12</v>
      </c>
      <c r="C305" s="235">
        <v>28.15</v>
      </c>
      <c r="D305" s="235">
        <v>46.91</v>
      </c>
      <c r="E305" s="235">
        <v>58.21</v>
      </c>
      <c r="F305" s="248">
        <f t="shared" si="142"/>
        <v>0.24088680451929245</v>
      </c>
      <c r="G305" s="248">
        <f t="shared" si="138"/>
        <v>0.66642984014209583</v>
      </c>
      <c r="H305" s="249">
        <f t="shared" si="143"/>
        <v>11.300000000000004</v>
      </c>
      <c r="I305" s="366">
        <f t="shared" si="139"/>
        <v>18.759999999999998</v>
      </c>
      <c r="J305" s="367"/>
      <c r="K305" s="250"/>
      <c r="L305" s="235">
        <v>56.660939626894468</v>
      </c>
      <c r="M305" s="235">
        <v>58.418738669702577</v>
      </c>
      <c r="N305" s="235">
        <v>71.70527932658527</v>
      </c>
      <c r="O305" s="235">
        <v>86.35898726444367</v>
      </c>
      <c r="P305" s="248">
        <f t="shared" si="144"/>
        <v>0.2043602378440974</v>
      </c>
      <c r="Q305" s="248">
        <f t="shared" si="140"/>
        <v>0.22743628088248036</v>
      </c>
      <c r="R305" s="235">
        <f t="shared" si="145"/>
        <v>14.6537079378584</v>
      </c>
      <c r="S305" s="368">
        <f t="shared" si="141"/>
        <v>13.286540656882693</v>
      </c>
      <c r="T305" s="369"/>
    </row>
    <row r="306" spans="1:20" x14ac:dyDescent="0.25">
      <c r="A306" s="358" t="s">
        <v>13</v>
      </c>
      <c r="B306" s="359"/>
      <c r="C306" s="359"/>
      <c r="D306" s="359"/>
      <c r="E306" s="359"/>
      <c r="F306" s="359"/>
      <c r="G306" s="359"/>
      <c r="H306" s="359"/>
      <c r="I306" s="359"/>
      <c r="J306" s="359"/>
      <c r="K306" s="359"/>
      <c r="L306" s="359"/>
      <c r="M306" s="359"/>
      <c r="N306" s="359"/>
      <c r="O306" s="359"/>
      <c r="P306" s="359"/>
      <c r="Q306" s="359"/>
      <c r="R306" s="359"/>
      <c r="S306" s="359"/>
      <c r="T306" s="360"/>
    </row>
    <row r="307" spans="1:20" ht="21" x14ac:dyDescent="0.35">
      <c r="A307" s="361" t="s">
        <v>80</v>
      </c>
      <c r="B307" s="361"/>
      <c r="C307" s="361"/>
      <c r="D307" s="361"/>
      <c r="E307" s="361"/>
      <c r="F307" s="361"/>
      <c r="G307" s="361"/>
      <c r="H307" s="361"/>
      <c r="I307" s="361"/>
      <c r="J307" s="361"/>
      <c r="K307" s="361"/>
      <c r="L307" s="361"/>
      <c r="M307" s="361"/>
      <c r="N307" s="361"/>
      <c r="O307" s="361"/>
      <c r="P307" s="361"/>
      <c r="Q307" s="361"/>
      <c r="R307" s="361"/>
      <c r="S307" s="361"/>
      <c r="T307" s="361"/>
    </row>
    <row r="308" spans="1:20" x14ac:dyDescent="0.25">
      <c r="A308" s="54"/>
      <c r="B308" s="343" t="s">
        <v>119</v>
      </c>
      <c r="C308" s="344"/>
      <c r="D308" s="344"/>
      <c r="E308" s="344"/>
      <c r="F308" s="344"/>
      <c r="G308" s="344"/>
      <c r="H308" s="344"/>
      <c r="I308" s="344"/>
      <c r="J308" s="345"/>
      <c r="K308" s="174"/>
      <c r="L308" s="343" t="str">
        <f>L$5</f>
        <v>acumulado mayo</v>
      </c>
      <c r="M308" s="344"/>
      <c r="N308" s="344"/>
      <c r="O308" s="344"/>
      <c r="P308" s="344"/>
      <c r="Q308" s="344"/>
      <c r="R308" s="344"/>
      <c r="S308" s="344"/>
      <c r="T308" s="345"/>
    </row>
    <row r="309" spans="1:20" x14ac:dyDescent="0.25">
      <c r="A309" s="4"/>
      <c r="B309" s="5">
        <f>B$6</f>
        <v>2022</v>
      </c>
      <c r="C309" s="5">
        <f>C$6</f>
        <v>2023</v>
      </c>
      <c r="D309" s="5">
        <f>D$6</f>
        <v>2024</v>
      </c>
      <c r="E309" s="5">
        <f>E$6</f>
        <v>2025</v>
      </c>
      <c r="F309" s="5" t="str">
        <f>CONCATENATE("var ",RIGHT(E309,2),"/",RIGHT(D309,2))</f>
        <v>var 25/24</v>
      </c>
      <c r="G309" s="5" t="str">
        <f>CONCATENATE("var ",RIGHT(D309,2),"/",RIGHT(C309,2))</f>
        <v>var 24/23</v>
      </c>
      <c r="H309" s="5" t="str">
        <f>CONCATENATE("dif ",RIGHT(E309,2),"-",RIGHT(D309,2))</f>
        <v>dif 25-24</v>
      </c>
      <c r="I309" s="362" t="str">
        <f>CONCATENATE("dif ",RIGHT(D309,2),"-",RIGHT(C309,2))</f>
        <v>dif 24-23</v>
      </c>
      <c r="J309" s="363"/>
      <c r="K309" s="175"/>
      <c r="L309" s="5">
        <f>L$6</f>
        <v>2022</v>
      </c>
      <c r="M309" s="5">
        <f>M$6</f>
        <v>2023</v>
      </c>
      <c r="N309" s="5">
        <f>N$6</f>
        <v>2024</v>
      </c>
      <c r="O309" s="5">
        <f>O$6</f>
        <v>2025</v>
      </c>
      <c r="P309" s="5" t="str">
        <f>CONCATENATE("var ",RIGHT(O309,2),"/",RIGHT(N309,2))</f>
        <v>var 25/24</v>
      </c>
      <c r="Q309" s="5" t="str">
        <f>CONCATENATE("var ",RIGHT(N309,2),"/",RIGHT(M309,2))</f>
        <v>var 24/23</v>
      </c>
      <c r="R309" s="5" t="str">
        <f>CONCATENATE("dif ",RIGHT(O309,2),"-",RIGHT(M309,2))</f>
        <v>dif 25-23</v>
      </c>
      <c r="S309" s="362" t="str">
        <f>CONCATENATE("dif ",RIGHT(N309,2),"-",RIGHT(M309,2))</f>
        <v>dif 24-23</v>
      </c>
      <c r="T309" s="363"/>
    </row>
    <row r="310" spans="1:20" x14ac:dyDescent="0.25">
      <c r="A310" s="176" t="s">
        <v>48</v>
      </c>
      <c r="B310" s="211">
        <v>61.04</v>
      </c>
      <c r="C310" s="211">
        <v>68.22</v>
      </c>
      <c r="D310" s="211">
        <v>77.86</v>
      </c>
      <c r="E310" s="211">
        <v>81.08</v>
      </c>
      <c r="F310" s="238">
        <f>E310/D310-1</f>
        <v>4.1356280503467735E-2</v>
      </c>
      <c r="G310" s="238">
        <f t="shared" ref="G310:G320" si="146">D310/C310-1</f>
        <v>0.1413075344473762</v>
      </c>
      <c r="H310" s="244">
        <f>E310-D310</f>
        <v>3.2199999999999989</v>
      </c>
      <c r="I310" s="354">
        <f t="shared" ref="I310:I320" si="147">D310-C310</f>
        <v>9.64</v>
      </c>
      <c r="J310" s="355"/>
      <c r="K310" s="214"/>
      <c r="L310" s="211">
        <v>76.315361633408315</v>
      </c>
      <c r="M310" s="211">
        <v>90.871739829036486</v>
      </c>
      <c r="N310" s="211">
        <v>104.76472274215966</v>
      </c>
      <c r="O310" s="211">
        <v>110.48556966297285</v>
      </c>
      <c r="P310" s="238">
        <f>O310/N310-1</f>
        <v>5.460661538610645E-2</v>
      </c>
      <c r="Q310" s="238">
        <f t="shared" ref="Q310:Q320" si="148">N310/M310-1</f>
        <v>0.15288562692054808</v>
      </c>
      <c r="R310" s="211">
        <f>O310-N310</f>
        <v>5.7208469208131874</v>
      </c>
      <c r="S310" s="354">
        <f t="shared" ref="S310:S320" si="149">N310-M310</f>
        <v>13.892982913123177</v>
      </c>
      <c r="T310" s="355"/>
    </row>
    <row r="311" spans="1:20" x14ac:dyDescent="0.25">
      <c r="A311" s="76" t="s">
        <v>49</v>
      </c>
      <c r="B311" s="240">
        <v>83.6</v>
      </c>
      <c r="C311" s="240">
        <v>89.91</v>
      </c>
      <c r="D311" s="240">
        <v>99.56</v>
      </c>
      <c r="E311" s="240">
        <v>98.01</v>
      </c>
      <c r="F311" s="251">
        <f t="shared" ref="F311:F320" si="150">E311/D311-1</f>
        <v>-1.5568501406187152E-2</v>
      </c>
      <c r="G311" s="251">
        <f t="shared" si="146"/>
        <v>0.10732955177399628</v>
      </c>
      <c r="H311" s="252">
        <f t="shared" ref="H311:H320" si="151">E311-D311</f>
        <v>-1.5499999999999972</v>
      </c>
      <c r="I311" s="356">
        <f t="shared" si="147"/>
        <v>9.6500000000000057</v>
      </c>
      <c r="J311" s="357"/>
      <c r="K311" s="175"/>
      <c r="L311" s="240">
        <v>102.92898644100694</v>
      </c>
      <c r="M311" s="240">
        <v>118.25142482894161</v>
      </c>
      <c r="N311" s="240">
        <v>132.44852244191219</v>
      </c>
      <c r="O311" s="240">
        <v>139.78529855322412</v>
      </c>
      <c r="P311" s="251">
        <f t="shared" ref="P311:P320" si="152">O311/N311-1</f>
        <v>5.5393416068719281E-2</v>
      </c>
      <c r="Q311" s="251">
        <f t="shared" si="148"/>
        <v>0.12005857547600463</v>
      </c>
      <c r="R311" s="240">
        <f t="shared" ref="R311:R320" si="153">O311-N311</f>
        <v>7.3367761113119343</v>
      </c>
      <c r="S311" s="356">
        <f t="shared" si="149"/>
        <v>14.19709761297058</v>
      </c>
      <c r="T311" s="357"/>
    </row>
    <row r="312" spans="1:20" x14ac:dyDescent="0.25">
      <c r="A312" s="79" t="s">
        <v>50</v>
      </c>
      <c r="B312" s="222">
        <v>53.96</v>
      </c>
      <c r="C312" s="222">
        <v>58.56</v>
      </c>
      <c r="D312" s="222">
        <v>74.69</v>
      </c>
      <c r="E312" s="222">
        <v>79.97</v>
      </c>
      <c r="F312" s="243">
        <f t="shared" si="150"/>
        <v>7.0692194403534581E-2</v>
      </c>
      <c r="G312" s="243">
        <f t="shared" si="146"/>
        <v>0.27544398907103806</v>
      </c>
      <c r="H312" s="247">
        <f t="shared" si="151"/>
        <v>5.2800000000000011</v>
      </c>
      <c r="I312" s="346">
        <f t="shared" si="147"/>
        <v>16.129999999999995</v>
      </c>
      <c r="J312" s="347"/>
      <c r="K312" s="175"/>
      <c r="L312" s="222">
        <v>66.15306212844591</v>
      </c>
      <c r="M312" s="222">
        <v>81.414700866660823</v>
      </c>
      <c r="N312" s="222">
        <v>95.987960191022665</v>
      </c>
      <c r="O312" s="222">
        <v>101.31730150356091</v>
      </c>
      <c r="P312" s="243">
        <f t="shared" si="152"/>
        <v>5.5520935145746408E-2</v>
      </c>
      <c r="Q312" s="243">
        <f t="shared" si="148"/>
        <v>0.1790003423120059</v>
      </c>
      <c r="R312" s="222">
        <f t="shared" si="153"/>
        <v>5.3293413125382472</v>
      </c>
      <c r="S312" s="346">
        <f t="shared" si="149"/>
        <v>14.573259324361842</v>
      </c>
      <c r="T312" s="347"/>
    </row>
    <row r="313" spans="1:20" x14ac:dyDescent="0.25">
      <c r="A313" s="79" t="s">
        <v>51</v>
      </c>
      <c r="B313" s="222">
        <v>35.21</v>
      </c>
      <c r="C313" s="222">
        <v>27.56</v>
      </c>
      <c r="D313" s="222">
        <v>28.5</v>
      </c>
      <c r="E313" s="222">
        <v>40.020000000000003</v>
      </c>
      <c r="F313" s="243">
        <f t="shared" si="150"/>
        <v>0.40421052631578958</v>
      </c>
      <c r="G313" s="243">
        <f t="shared" si="146"/>
        <v>3.4107402031930301E-2</v>
      </c>
      <c r="H313" s="247">
        <f t="shared" si="151"/>
        <v>11.520000000000003</v>
      </c>
      <c r="I313" s="346">
        <f t="shared" si="147"/>
        <v>0.94000000000000128</v>
      </c>
      <c r="J313" s="347"/>
      <c r="K313" s="175"/>
      <c r="L313" s="222">
        <v>49.444334994722745</v>
      </c>
      <c r="M313" s="222">
        <v>54.895985344462289</v>
      </c>
      <c r="N313" s="222">
        <v>63.19860642891576</v>
      </c>
      <c r="O313" s="222">
        <v>70.782903103112474</v>
      </c>
      <c r="P313" s="243">
        <f t="shared" si="152"/>
        <v>0.12000734039487626</v>
      </c>
      <c r="Q313" s="243">
        <f t="shared" si="148"/>
        <v>0.15124277362645078</v>
      </c>
      <c r="R313" s="222">
        <f t="shared" si="153"/>
        <v>7.5842966741967146</v>
      </c>
      <c r="S313" s="346">
        <f t="shared" si="149"/>
        <v>8.3026210844534702</v>
      </c>
      <c r="T313" s="347"/>
    </row>
    <row r="314" spans="1:20" x14ac:dyDescent="0.25">
      <c r="A314" s="79" t="s">
        <v>52</v>
      </c>
      <c r="B314" s="222">
        <v>30.01</v>
      </c>
      <c r="C314" s="222">
        <v>36.36</v>
      </c>
      <c r="D314" s="222">
        <v>39.32</v>
      </c>
      <c r="E314" s="222">
        <v>47.74</v>
      </c>
      <c r="F314" s="243">
        <f t="shared" si="150"/>
        <v>0.2141403865717193</v>
      </c>
      <c r="G314" s="243">
        <f t="shared" si="146"/>
        <v>8.1408140814081431E-2</v>
      </c>
      <c r="H314" s="247">
        <f t="shared" si="151"/>
        <v>8.4200000000000017</v>
      </c>
      <c r="I314" s="346">
        <f t="shared" si="147"/>
        <v>2.9600000000000009</v>
      </c>
      <c r="J314" s="347"/>
      <c r="K314" s="175"/>
      <c r="L314" s="222">
        <v>36.382449139046848</v>
      </c>
      <c r="M314" s="222">
        <v>50.331836134752088</v>
      </c>
      <c r="N314" s="222">
        <v>59.591288416812354</v>
      </c>
      <c r="O314" s="222">
        <v>65.332979640246435</v>
      </c>
      <c r="P314" s="243">
        <f t="shared" si="152"/>
        <v>9.6351184476390461E-2</v>
      </c>
      <c r="Q314" s="243">
        <f t="shared" si="148"/>
        <v>0.18396810037428768</v>
      </c>
      <c r="R314" s="222">
        <f t="shared" si="153"/>
        <v>5.7416912234340813</v>
      </c>
      <c r="S314" s="346">
        <f t="shared" si="149"/>
        <v>9.2594522820602663</v>
      </c>
      <c r="T314" s="347"/>
    </row>
    <row r="315" spans="1:20" x14ac:dyDescent="0.25">
      <c r="A315" s="79" t="s">
        <v>53</v>
      </c>
      <c r="B315" s="222">
        <v>74.209999999999994</v>
      </c>
      <c r="C315" s="222">
        <v>101.32</v>
      </c>
      <c r="D315" s="222">
        <v>107.84</v>
      </c>
      <c r="E315" s="222">
        <v>121.14</v>
      </c>
      <c r="F315" s="243">
        <f t="shared" si="150"/>
        <v>0.12333086053412456</v>
      </c>
      <c r="G315" s="243">
        <f t="shared" si="146"/>
        <v>6.435057244374276E-2</v>
      </c>
      <c r="H315" s="247">
        <f t="shared" si="151"/>
        <v>13.299999999999997</v>
      </c>
      <c r="I315" s="346">
        <f t="shared" si="147"/>
        <v>6.5200000000000102</v>
      </c>
      <c r="J315" s="347"/>
      <c r="K315" s="175"/>
      <c r="L315" s="222">
        <v>88.148081426396161</v>
      </c>
      <c r="M315" s="222">
        <v>111.84802044236956</v>
      </c>
      <c r="N315" s="222">
        <v>141.36123737760903</v>
      </c>
      <c r="O315" s="222">
        <v>158.99894520799913</v>
      </c>
      <c r="P315" s="243">
        <f t="shared" si="152"/>
        <v>0.12477046860643726</v>
      </c>
      <c r="Q315" s="243">
        <f t="shared" si="148"/>
        <v>0.26386892515854887</v>
      </c>
      <c r="R315" s="222">
        <f t="shared" si="153"/>
        <v>17.637707830390099</v>
      </c>
      <c r="S315" s="346">
        <f t="shared" si="149"/>
        <v>29.51321693523947</v>
      </c>
      <c r="T315" s="347"/>
    </row>
    <row r="316" spans="1:20" x14ac:dyDescent="0.25">
      <c r="A316" s="79" t="s">
        <v>54</v>
      </c>
      <c r="B316" s="222">
        <v>52.03</v>
      </c>
      <c r="C316" s="222">
        <v>48.39</v>
      </c>
      <c r="D316" s="222">
        <v>46.6</v>
      </c>
      <c r="E316" s="222">
        <v>60.98</v>
      </c>
      <c r="F316" s="243">
        <f t="shared" si="150"/>
        <v>0.30858369098712446</v>
      </c>
      <c r="G316" s="243">
        <f t="shared" si="146"/>
        <v>-3.6991113866501335E-2</v>
      </c>
      <c r="H316" s="247">
        <f t="shared" si="151"/>
        <v>14.379999999999995</v>
      </c>
      <c r="I316" s="346">
        <f t="shared" si="147"/>
        <v>-1.7899999999999991</v>
      </c>
      <c r="J316" s="347"/>
      <c r="K316" s="175"/>
      <c r="L316" s="222">
        <v>56.21857133151228</v>
      </c>
      <c r="M316" s="222">
        <v>64.730510163947528</v>
      </c>
      <c r="N316" s="222">
        <v>75.245820492638373</v>
      </c>
      <c r="O316" s="222">
        <v>81.884457754327443</v>
      </c>
      <c r="P316" s="243">
        <f>O316/N316-1</f>
        <v>8.8225993393726831E-2</v>
      </c>
      <c r="Q316" s="243">
        <f t="shared" si="148"/>
        <v>0.1624475120319302</v>
      </c>
      <c r="R316" s="222">
        <f>O316-N316</f>
        <v>6.6386372616890696</v>
      </c>
      <c r="S316" s="346">
        <f t="shared" si="149"/>
        <v>10.515310328690845</v>
      </c>
      <c r="T316" s="347"/>
    </row>
    <row r="317" spans="1:20" x14ac:dyDescent="0.25">
      <c r="A317" s="79" t="s">
        <v>55</v>
      </c>
      <c r="B317" s="222">
        <v>59.7</v>
      </c>
      <c r="C317" s="222">
        <v>60.27</v>
      </c>
      <c r="D317" s="222">
        <v>69.36</v>
      </c>
      <c r="E317" s="222">
        <v>82.85</v>
      </c>
      <c r="F317" s="243">
        <f t="shared" si="150"/>
        <v>0.19449250288350628</v>
      </c>
      <c r="G317" s="243">
        <f t="shared" si="146"/>
        <v>0.1508213041314086</v>
      </c>
      <c r="H317" s="247">
        <f t="shared" si="151"/>
        <v>13.489999999999995</v>
      </c>
      <c r="I317" s="346">
        <f t="shared" si="147"/>
        <v>9.0899999999999963</v>
      </c>
      <c r="J317" s="347"/>
      <c r="K317" s="175"/>
      <c r="L317" s="222">
        <v>69.287823586122954</v>
      </c>
      <c r="M317" s="222">
        <v>81.552824481819684</v>
      </c>
      <c r="N317" s="222">
        <v>94.069200130065241</v>
      </c>
      <c r="O317" s="222">
        <v>100.64893668336411</v>
      </c>
      <c r="P317" s="243">
        <f t="shared" si="152"/>
        <v>6.9945705333960273E-2</v>
      </c>
      <c r="Q317" s="243">
        <f t="shared" si="148"/>
        <v>0.15347568557893165</v>
      </c>
      <c r="R317" s="222">
        <f t="shared" si="153"/>
        <v>6.5797365532988721</v>
      </c>
      <c r="S317" s="346">
        <f t="shared" si="149"/>
        <v>12.516375648245557</v>
      </c>
      <c r="T317" s="347"/>
    </row>
    <row r="318" spans="1:20" x14ac:dyDescent="0.25">
      <c r="A318" s="79" t="s">
        <v>56</v>
      </c>
      <c r="B318" s="222">
        <v>65.599999999999994</v>
      </c>
      <c r="C318" s="222">
        <v>86.93</v>
      </c>
      <c r="D318" s="222">
        <v>98.95</v>
      </c>
      <c r="E318" s="222">
        <v>72.53</v>
      </c>
      <c r="F318" s="243">
        <f t="shared" si="150"/>
        <v>-0.26700353713996972</v>
      </c>
      <c r="G318" s="243">
        <f t="shared" si="146"/>
        <v>0.13827217301276873</v>
      </c>
      <c r="H318" s="247">
        <f t="shared" si="151"/>
        <v>-26.42</v>
      </c>
      <c r="I318" s="346">
        <f t="shared" si="147"/>
        <v>12.019999999999996</v>
      </c>
      <c r="J318" s="347"/>
      <c r="K318" s="175"/>
      <c r="L318" s="222">
        <v>77.907610986334447</v>
      </c>
      <c r="M318" s="222">
        <v>103.81438075227631</v>
      </c>
      <c r="N318" s="222">
        <v>119.46333206455625</v>
      </c>
      <c r="O318" s="222">
        <v>98.652309276117322</v>
      </c>
      <c r="P318" s="243">
        <f t="shared" si="152"/>
        <v>-0.17420427196181798</v>
      </c>
      <c r="Q318" s="243">
        <f t="shared" si="148"/>
        <v>0.15073972602718455</v>
      </c>
      <c r="R318" s="222">
        <f t="shared" si="153"/>
        <v>-20.811022788438933</v>
      </c>
      <c r="S318" s="352">
        <f t="shared" si="149"/>
        <v>15.648951312279948</v>
      </c>
      <c r="T318" s="353"/>
    </row>
    <row r="319" spans="1:20" x14ac:dyDescent="0.25">
      <c r="A319" s="79" t="s">
        <v>57</v>
      </c>
      <c r="B319" s="222">
        <v>40.42</v>
      </c>
      <c r="C319" s="222">
        <v>53.45</v>
      </c>
      <c r="D319" s="222">
        <v>80.97</v>
      </c>
      <c r="E319" s="222">
        <v>109.85</v>
      </c>
      <c r="F319" s="243">
        <f t="shared" si="150"/>
        <v>0.35667531184389278</v>
      </c>
      <c r="G319" s="243">
        <f t="shared" si="146"/>
        <v>0.51487371375116919</v>
      </c>
      <c r="H319" s="247">
        <f t="shared" si="151"/>
        <v>28.879999999999995</v>
      </c>
      <c r="I319" s="346">
        <f t="shared" si="147"/>
        <v>27.519999999999996</v>
      </c>
      <c r="J319" s="347"/>
      <c r="K319" s="175"/>
      <c r="L319" s="222">
        <v>117.61546768022718</v>
      </c>
      <c r="M319" s="222">
        <v>92.168248419946863</v>
      </c>
      <c r="N319" s="222">
        <v>127.96940866594741</v>
      </c>
      <c r="O319" s="222">
        <v>160.40557580035642</v>
      </c>
      <c r="P319" s="243">
        <f t="shared" si="152"/>
        <v>0.25346813330270734</v>
      </c>
      <c r="Q319" s="243">
        <f t="shared" si="148"/>
        <v>0.38843268543934406</v>
      </c>
      <c r="R319" s="222">
        <f t="shared" si="153"/>
        <v>32.436167134409004</v>
      </c>
      <c r="S319" s="346">
        <f t="shared" si="149"/>
        <v>35.801160246000549</v>
      </c>
      <c r="T319" s="347"/>
    </row>
    <row r="320" spans="1:20" x14ac:dyDescent="0.25">
      <c r="A320" s="79" t="s">
        <v>78</v>
      </c>
      <c r="B320" s="235">
        <v>34.869999999999997</v>
      </c>
      <c r="C320" s="235">
        <v>38.43</v>
      </c>
      <c r="D320" s="235">
        <v>39.17</v>
      </c>
      <c r="E320" s="235">
        <v>55.49</v>
      </c>
      <c r="F320" s="243">
        <f t="shared" si="150"/>
        <v>0.41664539188154204</v>
      </c>
      <c r="G320" s="243">
        <f t="shared" si="146"/>
        <v>1.9255789747593122E-2</v>
      </c>
      <c r="H320" s="247">
        <f t="shared" si="151"/>
        <v>16.32</v>
      </c>
      <c r="I320" s="346">
        <f t="shared" si="147"/>
        <v>0.74000000000000199</v>
      </c>
      <c r="J320" s="347"/>
      <c r="K320" s="175"/>
      <c r="L320" s="235">
        <v>42.193841171498107</v>
      </c>
      <c r="M320" s="235">
        <v>57.983423626684498</v>
      </c>
      <c r="N320" s="235">
        <v>63.589757842486861</v>
      </c>
      <c r="O320" s="235">
        <v>61.640685361972558</v>
      </c>
      <c r="P320" s="243">
        <f t="shared" si="152"/>
        <v>-3.065072971880467E-2</v>
      </c>
      <c r="Q320" s="243">
        <f t="shared" si="148"/>
        <v>9.6688568303550104E-2</v>
      </c>
      <c r="R320" s="235">
        <f t="shared" si="153"/>
        <v>-1.9490724805143032</v>
      </c>
      <c r="S320" s="346">
        <f t="shared" si="149"/>
        <v>5.606334215802363</v>
      </c>
      <c r="T320" s="347"/>
    </row>
    <row r="321" spans="1:20" x14ac:dyDescent="0.25">
      <c r="A321" s="348" t="s">
        <v>13</v>
      </c>
      <c r="B321" s="349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50"/>
    </row>
    <row r="322" spans="1:20" ht="24" x14ac:dyDescent="0.4">
      <c r="A322" s="351" t="s">
        <v>81</v>
      </c>
      <c r="B322" s="351"/>
      <c r="C322" s="351"/>
      <c r="D322" s="351"/>
      <c r="E322" s="351"/>
      <c r="F322" s="351"/>
      <c r="G322" s="351"/>
      <c r="H322" s="351"/>
      <c r="I322" s="351"/>
      <c r="J322" s="351"/>
      <c r="K322" s="351"/>
      <c r="L322" s="351"/>
      <c r="M322" s="351"/>
      <c r="N322" s="351"/>
      <c r="O322" s="351"/>
      <c r="P322" s="351"/>
      <c r="Q322" s="351"/>
      <c r="R322" s="351"/>
      <c r="S322" s="351"/>
      <c r="T322" s="351"/>
    </row>
    <row r="323" spans="1:20" ht="21" x14ac:dyDescent="0.35">
      <c r="A323" s="341" t="s">
        <v>82</v>
      </c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</row>
    <row r="324" spans="1:20" x14ac:dyDescent="0.25">
      <c r="A324" s="54"/>
      <c r="B324" s="343" t="s">
        <v>119</v>
      </c>
      <c r="C324" s="344"/>
      <c r="D324" s="344"/>
      <c r="E324" s="344"/>
      <c r="F324" s="344"/>
      <c r="G324" s="344"/>
      <c r="H324" s="344"/>
      <c r="I324" s="344"/>
      <c r="J324" s="344"/>
      <c r="K324" s="253"/>
      <c r="L324" s="343" t="str">
        <f>CONCATENATE("acumulado ",B324," (promedio del periodo acumulado)")</f>
        <v>acumulado mayo (promedio del periodo acumulado)</v>
      </c>
      <c r="M324" s="344"/>
      <c r="N324" s="344"/>
      <c r="O324" s="344"/>
      <c r="P324" s="344"/>
      <c r="Q324" s="344"/>
      <c r="R324" s="344"/>
      <c r="S324" s="344"/>
      <c r="T324" s="345"/>
    </row>
    <row r="325" spans="1:20" x14ac:dyDescent="0.25">
      <c r="A325" s="4"/>
      <c r="B325" s="254">
        <f>B$6</f>
        <v>2022</v>
      </c>
      <c r="C325" s="254">
        <f>C$6</f>
        <v>2023</v>
      </c>
      <c r="D325" s="254">
        <f>D$6</f>
        <v>2024</v>
      </c>
      <c r="E325" s="254">
        <f>E$6</f>
        <v>2025</v>
      </c>
      <c r="F325" s="254" t="str">
        <f>CONCATENATE("var ",RIGHT(E325,2),"/",RIGHT(D325,2))</f>
        <v>var 25/24</v>
      </c>
      <c r="G325" s="5" t="str">
        <f>CONCATENATE("var ",RIGHT(D325,2),"/",RIGHT(C325,2))</f>
        <v>var 24/23</v>
      </c>
      <c r="H325" s="254" t="str">
        <f>CONCATENATE("dif ",RIGHT(E325,2),"-",RIGHT(D325,2))</f>
        <v>dif 25-24</v>
      </c>
      <c r="I325" s="5" t="str">
        <f>CONCATENATE("dif ",RIGHT(D325,2),"-",RIGHT(C325,2))</f>
        <v>dif 24-23</v>
      </c>
      <c r="J325" s="255" t="str">
        <f>CONCATENATE("cuota ",RIGHT(E325,2))</f>
        <v>cuota 25</v>
      </c>
      <c r="K325" s="256"/>
      <c r="L325" s="254">
        <f>L$6</f>
        <v>2022</v>
      </c>
      <c r="M325" s="254">
        <f>M$6</f>
        <v>2023</v>
      </c>
      <c r="N325" s="254">
        <f>N$6</f>
        <v>2024</v>
      </c>
      <c r="O325" s="254">
        <f>O$6</f>
        <v>2025</v>
      </c>
      <c r="P325" s="254" t="str">
        <f>CONCATENATE("var ",RIGHT(O325,2),"/",RIGHT(N325,2))</f>
        <v>var 25/24</v>
      </c>
      <c r="Q325" s="5" t="str">
        <f>CONCATENATE("var ",RIGHT(N325,2),"/",RIGHT(M325,2))</f>
        <v>var 24/23</v>
      </c>
      <c r="R325" s="254" t="str">
        <f>CONCATENATE("dif ",RIGHT(O325,2),"-",RIGHT(N325,2))</f>
        <v>dif 25-24</v>
      </c>
      <c r="S325" s="5" t="str">
        <f>CONCATENATE("dif ",RIGHT(N325,2),"-",RIGHT(M325,2))</f>
        <v>dif 24-23</v>
      </c>
      <c r="T325" s="255" t="str">
        <f>CONCATENATE("cuota ",RIGHT(O325,2))</f>
        <v>cuota 25</v>
      </c>
    </row>
    <row r="326" spans="1:20" x14ac:dyDescent="0.25">
      <c r="A326" s="257" t="s">
        <v>4</v>
      </c>
      <c r="B326" s="258">
        <v>289</v>
      </c>
      <c r="C326" s="258">
        <v>302</v>
      </c>
      <c r="D326" s="258">
        <v>316</v>
      </c>
      <c r="E326" s="258">
        <v>318</v>
      </c>
      <c r="F326" s="259">
        <f t="shared" ref="F326:F337" si="154">E326/D326-1</f>
        <v>6.3291139240506666E-3</v>
      </c>
      <c r="G326" s="259">
        <f t="shared" ref="G326:G337" si="155">D326/C326-1</f>
        <v>4.635761589403975E-2</v>
      </c>
      <c r="H326" s="260">
        <f t="shared" ref="H326:H337" si="156">E326-D326</f>
        <v>2</v>
      </c>
      <c r="I326" s="260">
        <f t="shared" ref="I326:I337" si="157">D326-C326</f>
        <v>14</v>
      </c>
      <c r="J326" s="259">
        <f t="shared" ref="J326:J337" si="158">E326/$E$326</f>
        <v>1</v>
      </c>
      <c r="K326" s="261"/>
      <c r="L326" s="262">
        <v>286.60000000000002</v>
      </c>
      <c r="M326" s="262">
        <v>308</v>
      </c>
      <c r="N326" s="262">
        <v>320.39999999999998</v>
      </c>
      <c r="O326" s="262">
        <v>323.2</v>
      </c>
      <c r="P326" s="259">
        <f t="shared" ref="P326:P337" si="159">O326/N326-1</f>
        <v>8.7390761548065132E-3</v>
      </c>
      <c r="Q326" s="259">
        <f t="shared" ref="Q326:Q337" si="160">N326/M326-1</f>
        <v>4.0259740259740218E-2</v>
      </c>
      <c r="R326" s="260">
        <f t="shared" ref="R326:R337" si="161">O326-N326</f>
        <v>2.8000000000000114</v>
      </c>
      <c r="S326" s="260">
        <f t="shared" ref="S326:S337" si="162">N326-M326</f>
        <v>12.399999999999977</v>
      </c>
      <c r="T326" s="259">
        <f>O326/$O$326</f>
        <v>1</v>
      </c>
    </row>
    <row r="327" spans="1:20" x14ac:dyDescent="0.25">
      <c r="A327" s="263" t="s">
        <v>5</v>
      </c>
      <c r="B327" s="264">
        <v>191</v>
      </c>
      <c r="C327" s="264">
        <v>194</v>
      </c>
      <c r="D327" s="264">
        <v>209</v>
      </c>
      <c r="E327" s="264">
        <v>208</v>
      </c>
      <c r="F327" s="265">
        <f t="shared" si="154"/>
        <v>-4.784688995215336E-3</v>
      </c>
      <c r="G327" s="265">
        <f t="shared" si="155"/>
        <v>7.7319587628865927E-2</v>
      </c>
      <c r="H327" s="266">
        <f t="shared" si="156"/>
        <v>-1</v>
      </c>
      <c r="I327" s="266">
        <f t="shared" si="157"/>
        <v>15</v>
      </c>
      <c r="J327" s="265">
        <f t="shared" si="158"/>
        <v>0.65408805031446537</v>
      </c>
      <c r="K327" s="267"/>
      <c r="L327" s="268">
        <v>190.2</v>
      </c>
      <c r="M327" s="268">
        <v>197.8</v>
      </c>
      <c r="N327" s="268">
        <v>210.2</v>
      </c>
      <c r="O327" s="268">
        <v>211</v>
      </c>
      <c r="P327" s="265">
        <f t="shared" si="159"/>
        <v>3.8058991436726863E-3</v>
      </c>
      <c r="Q327" s="265">
        <f t="shared" si="160"/>
        <v>6.2689585439838158E-2</v>
      </c>
      <c r="R327" s="266">
        <f t="shared" si="161"/>
        <v>0.80000000000001137</v>
      </c>
      <c r="S327" s="266">
        <f t="shared" si="162"/>
        <v>12.399999999999977</v>
      </c>
      <c r="T327" s="265">
        <f t="shared" ref="T327:T337" si="163">O327/$O$326</f>
        <v>0.65284653465346532</v>
      </c>
    </row>
    <row r="328" spans="1:20" x14ac:dyDescent="0.25">
      <c r="A328" s="269" t="s">
        <v>6</v>
      </c>
      <c r="B328" s="270">
        <v>27</v>
      </c>
      <c r="C328" s="270">
        <v>26</v>
      </c>
      <c r="D328" s="270">
        <v>30</v>
      </c>
      <c r="E328" s="270">
        <v>30</v>
      </c>
      <c r="F328" s="271">
        <f t="shared" si="154"/>
        <v>0</v>
      </c>
      <c r="G328" s="271">
        <f t="shared" si="155"/>
        <v>0.15384615384615374</v>
      </c>
      <c r="H328" s="272">
        <f t="shared" si="156"/>
        <v>0</v>
      </c>
      <c r="I328" s="272">
        <f t="shared" si="157"/>
        <v>4</v>
      </c>
      <c r="J328" s="271">
        <f t="shared" si="158"/>
        <v>9.4339622641509441E-2</v>
      </c>
      <c r="K328" s="273"/>
      <c r="L328" s="274">
        <v>29</v>
      </c>
      <c r="M328" s="274">
        <v>27.6</v>
      </c>
      <c r="N328" s="274">
        <v>30</v>
      </c>
      <c r="O328" s="274">
        <v>30.2</v>
      </c>
      <c r="P328" s="271">
        <f t="shared" si="159"/>
        <v>6.6666666666665986E-3</v>
      </c>
      <c r="Q328" s="271">
        <f t="shared" si="160"/>
        <v>8.6956521739130377E-2</v>
      </c>
      <c r="R328" s="272">
        <f t="shared" si="161"/>
        <v>0.19999999999999929</v>
      </c>
      <c r="S328" s="272">
        <f t="shared" si="162"/>
        <v>2.3999999999999986</v>
      </c>
      <c r="T328" s="271">
        <f t="shared" si="163"/>
        <v>9.344059405940594E-2</v>
      </c>
    </row>
    <row r="329" spans="1:20" x14ac:dyDescent="0.25">
      <c r="A329" s="26" t="s">
        <v>7</v>
      </c>
      <c r="B329" s="275">
        <v>99</v>
      </c>
      <c r="C329" s="275">
        <v>103</v>
      </c>
      <c r="D329" s="275">
        <v>105</v>
      </c>
      <c r="E329" s="275">
        <v>104</v>
      </c>
      <c r="F329" s="233">
        <f t="shared" si="154"/>
        <v>-9.52380952380949E-3</v>
      </c>
      <c r="G329" s="233">
        <f t="shared" si="155"/>
        <v>1.9417475728155331E-2</v>
      </c>
      <c r="H329" s="276">
        <f t="shared" si="156"/>
        <v>-1</v>
      </c>
      <c r="I329" s="276">
        <f t="shared" si="157"/>
        <v>2</v>
      </c>
      <c r="J329" s="233">
        <f t="shared" si="158"/>
        <v>0.32704402515723269</v>
      </c>
      <c r="K329" s="277"/>
      <c r="L329" s="278">
        <v>98.2</v>
      </c>
      <c r="M329" s="278">
        <v>102.4</v>
      </c>
      <c r="N329" s="278">
        <v>105</v>
      </c>
      <c r="O329" s="278">
        <v>106.6</v>
      </c>
      <c r="P329" s="233">
        <f t="shared" si="159"/>
        <v>1.5238095238095273E-2</v>
      </c>
      <c r="Q329" s="233">
        <f t="shared" si="160"/>
        <v>2.5390625E-2</v>
      </c>
      <c r="R329" s="276">
        <f t="shared" si="161"/>
        <v>1.5999999999999943</v>
      </c>
      <c r="S329" s="276">
        <f t="shared" si="162"/>
        <v>2.5999999999999943</v>
      </c>
      <c r="T329" s="233">
        <f t="shared" si="163"/>
        <v>0.32982673267326734</v>
      </c>
    </row>
    <row r="330" spans="1:20" x14ac:dyDescent="0.25">
      <c r="A330" s="26" t="s">
        <v>8</v>
      </c>
      <c r="B330" s="275">
        <v>42</v>
      </c>
      <c r="C330" s="275">
        <v>41</v>
      </c>
      <c r="D330" s="275">
        <v>43</v>
      </c>
      <c r="E330" s="275">
        <v>42</v>
      </c>
      <c r="F330" s="233">
        <f t="shared" si="154"/>
        <v>-2.3255813953488413E-2</v>
      </c>
      <c r="G330" s="233">
        <f t="shared" si="155"/>
        <v>4.8780487804878092E-2</v>
      </c>
      <c r="H330" s="276">
        <f t="shared" si="156"/>
        <v>-1</v>
      </c>
      <c r="I330" s="276">
        <f t="shared" si="157"/>
        <v>2</v>
      </c>
      <c r="J330" s="233">
        <f t="shared" si="158"/>
        <v>0.13207547169811321</v>
      </c>
      <c r="K330" s="277"/>
      <c r="L330" s="278">
        <v>44</v>
      </c>
      <c r="M330" s="278">
        <v>43.6</v>
      </c>
      <c r="N330" s="278">
        <v>44.2</v>
      </c>
      <c r="O330" s="278">
        <v>42.4</v>
      </c>
      <c r="P330" s="233">
        <f t="shared" si="159"/>
        <v>-4.0723981900452566E-2</v>
      </c>
      <c r="Q330" s="233">
        <f t="shared" si="160"/>
        <v>1.3761467889908285E-2</v>
      </c>
      <c r="R330" s="276">
        <f t="shared" si="161"/>
        <v>-1.8000000000000043</v>
      </c>
      <c r="S330" s="276">
        <f t="shared" si="162"/>
        <v>0.60000000000000142</v>
      </c>
      <c r="T330" s="233">
        <f t="shared" si="163"/>
        <v>0.13118811881188119</v>
      </c>
    </row>
    <row r="331" spans="1:20" x14ac:dyDescent="0.25">
      <c r="A331" s="26" t="s">
        <v>9</v>
      </c>
      <c r="B331" s="275">
        <v>13</v>
      </c>
      <c r="C331" s="275">
        <v>14</v>
      </c>
      <c r="D331" s="275">
        <v>15</v>
      </c>
      <c r="E331" s="275">
        <v>16</v>
      </c>
      <c r="F331" s="233">
        <f t="shared" si="154"/>
        <v>6.6666666666666652E-2</v>
      </c>
      <c r="G331" s="233">
        <f t="shared" si="155"/>
        <v>7.1428571428571397E-2</v>
      </c>
      <c r="H331" s="276">
        <f t="shared" si="156"/>
        <v>1</v>
      </c>
      <c r="I331" s="276">
        <f t="shared" si="157"/>
        <v>1</v>
      </c>
      <c r="J331" s="233">
        <f t="shared" si="158"/>
        <v>5.0314465408805034E-2</v>
      </c>
      <c r="K331" s="277"/>
      <c r="L331" s="278">
        <v>10.4</v>
      </c>
      <c r="M331" s="278">
        <v>14.2</v>
      </c>
      <c r="N331" s="278">
        <v>15.6</v>
      </c>
      <c r="O331" s="278">
        <v>15.8</v>
      </c>
      <c r="P331" s="233">
        <f t="shared" si="159"/>
        <v>1.2820512820512997E-2</v>
      </c>
      <c r="Q331" s="233">
        <f t="shared" si="160"/>
        <v>9.8591549295774739E-2</v>
      </c>
      <c r="R331" s="276">
        <f t="shared" si="161"/>
        <v>0.20000000000000107</v>
      </c>
      <c r="S331" s="276">
        <f t="shared" si="162"/>
        <v>1.4000000000000004</v>
      </c>
      <c r="T331" s="233">
        <f t="shared" si="163"/>
        <v>4.8886138613861388E-2</v>
      </c>
    </row>
    <row r="332" spans="1:20" x14ac:dyDescent="0.25">
      <c r="A332" s="279" t="s">
        <v>10</v>
      </c>
      <c r="B332" s="280">
        <v>10</v>
      </c>
      <c r="C332" s="280">
        <v>10</v>
      </c>
      <c r="D332" s="280">
        <v>16</v>
      </c>
      <c r="E332" s="280">
        <v>16</v>
      </c>
      <c r="F332" s="281">
        <f t="shared" si="154"/>
        <v>0</v>
      </c>
      <c r="G332" s="281">
        <f t="shared" si="155"/>
        <v>0.60000000000000009</v>
      </c>
      <c r="H332" s="282">
        <f t="shared" si="156"/>
        <v>0</v>
      </c>
      <c r="I332" s="282">
        <f t="shared" si="157"/>
        <v>6</v>
      </c>
      <c r="J332" s="281">
        <f t="shared" si="158"/>
        <v>5.0314465408805034E-2</v>
      </c>
      <c r="K332" s="283"/>
      <c r="L332" s="284">
        <v>8.6</v>
      </c>
      <c r="M332" s="284">
        <v>10</v>
      </c>
      <c r="N332" s="284">
        <v>15.4</v>
      </c>
      <c r="O332" s="284">
        <v>16</v>
      </c>
      <c r="P332" s="281">
        <f t="shared" si="159"/>
        <v>3.8961038961038863E-2</v>
      </c>
      <c r="Q332" s="281">
        <f t="shared" si="160"/>
        <v>0.54</v>
      </c>
      <c r="R332" s="282">
        <f t="shared" si="161"/>
        <v>0.59999999999999964</v>
      </c>
      <c r="S332" s="282">
        <f t="shared" si="162"/>
        <v>5.4</v>
      </c>
      <c r="T332" s="281">
        <f t="shared" si="163"/>
        <v>4.9504950495049507E-2</v>
      </c>
    </row>
    <row r="333" spans="1:20" x14ac:dyDescent="0.25">
      <c r="A333" s="285" t="s">
        <v>11</v>
      </c>
      <c r="B333" s="264">
        <v>98</v>
      </c>
      <c r="C333" s="264">
        <v>108</v>
      </c>
      <c r="D333" s="264">
        <v>107</v>
      </c>
      <c r="E333" s="264">
        <v>110</v>
      </c>
      <c r="F333" s="265">
        <f t="shared" si="154"/>
        <v>2.8037383177569986E-2</v>
      </c>
      <c r="G333" s="265">
        <f t="shared" si="155"/>
        <v>-9.2592592592593004E-3</v>
      </c>
      <c r="H333" s="266">
        <f t="shared" si="156"/>
        <v>3</v>
      </c>
      <c r="I333" s="266">
        <f t="shared" si="157"/>
        <v>-1</v>
      </c>
      <c r="J333" s="265">
        <f t="shared" si="158"/>
        <v>0.34591194968553457</v>
      </c>
      <c r="K333" s="267"/>
      <c r="L333" s="268">
        <v>96.4</v>
      </c>
      <c r="M333" s="268">
        <v>110.2</v>
      </c>
      <c r="N333" s="268">
        <v>110.2</v>
      </c>
      <c r="O333" s="268">
        <v>112.2</v>
      </c>
      <c r="P333" s="265">
        <f t="shared" si="159"/>
        <v>1.8148820326678861E-2</v>
      </c>
      <c r="Q333" s="265">
        <f t="shared" si="160"/>
        <v>0</v>
      </c>
      <c r="R333" s="266">
        <f t="shared" si="161"/>
        <v>2</v>
      </c>
      <c r="S333" s="266">
        <f t="shared" si="162"/>
        <v>0</v>
      </c>
      <c r="T333" s="265">
        <f t="shared" si="163"/>
        <v>0.34715346534653468</v>
      </c>
    </row>
    <row r="334" spans="1:20" x14ac:dyDescent="0.25">
      <c r="A334" s="269" t="s">
        <v>12</v>
      </c>
      <c r="B334" s="275">
        <v>5</v>
      </c>
      <c r="C334" s="275">
        <v>5</v>
      </c>
      <c r="D334" s="270">
        <v>5</v>
      </c>
      <c r="E334" s="270">
        <v>6</v>
      </c>
      <c r="F334" s="271">
        <f t="shared" si="154"/>
        <v>0.19999999999999996</v>
      </c>
      <c r="G334" s="271">
        <f t="shared" si="155"/>
        <v>0</v>
      </c>
      <c r="H334" s="272">
        <f t="shared" si="156"/>
        <v>1</v>
      </c>
      <c r="I334" s="272">
        <f t="shared" si="157"/>
        <v>0</v>
      </c>
      <c r="J334" s="271">
        <f t="shared" si="158"/>
        <v>1.8867924528301886E-2</v>
      </c>
      <c r="K334" s="273"/>
      <c r="L334" s="278">
        <v>5</v>
      </c>
      <c r="M334" s="278">
        <v>5</v>
      </c>
      <c r="N334" s="274">
        <v>5</v>
      </c>
      <c r="O334" s="274">
        <v>6</v>
      </c>
      <c r="P334" s="271">
        <f t="shared" si="159"/>
        <v>0.19999999999999996</v>
      </c>
      <c r="Q334" s="271">
        <f t="shared" si="160"/>
        <v>0</v>
      </c>
      <c r="R334" s="272">
        <f t="shared" si="161"/>
        <v>1</v>
      </c>
      <c r="S334" s="272">
        <f t="shared" si="162"/>
        <v>0</v>
      </c>
      <c r="T334" s="271">
        <f t="shared" si="163"/>
        <v>1.8564356435643563E-2</v>
      </c>
    </row>
    <row r="335" spans="1:20" x14ac:dyDescent="0.25">
      <c r="A335" s="26" t="s">
        <v>8</v>
      </c>
      <c r="B335" s="275">
        <v>48</v>
      </c>
      <c r="C335" s="275">
        <v>53</v>
      </c>
      <c r="D335" s="275">
        <v>53</v>
      </c>
      <c r="E335" s="275">
        <v>53</v>
      </c>
      <c r="F335" s="233">
        <f t="shared" si="154"/>
        <v>0</v>
      </c>
      <c r="G335" s="233">
        <f t="shared" si="155"/>
        <v>0</v>
      </c>
      <c r="H335" s="276">
        <f t="shared" si="156"/>
        <v>0</v>
      </c>
      <c r="I335" s="276">
        <f t="shared" si="157"/>
        <v>0</v>
      </c>
      <c r="J335" s="233">
        <f t="shared" si="158"/>
        <v>0.16666666666666666</v>
      </c>
      <c r="K335" s="277"/>
      <c r="L335" s="278">
        <v>47</v>
      </c>
      <c r="M335" s="278">
        <v>53</v>
      </c>
      <c r="N335" s="278">
        <v>53</v>
      </c>
      <c r="O335" s="278">
        <v>53.8</v>
      </c>
      <c r="P335" s="233">
        <f t="shared" si="159"/>
        <v>1.5094339622641506E-2</v>
      </c>
      <c r="Q335" s="233">
        <f t="shared" si="160"/>
        <v>0</v>
      </c>
      <c r="R335" s="276">
        <f t="shared" si="161"/>
        <v>0.79999999999999716</v>
      </c>
      <c r="S335" s="276">
        <f t="shared" si="162"/>
        <v>0</v>
      </c>
      <c r="T335" s="233">
        <f t="shared" si="163"/>
        <v>0.16646039603960397</v>
      </c>
    </row>
    <row r="336" spans="1:20" x14ac:dyDescent="0.25">
      <c r="A336" s="26" t="s">
        <v>9</v>
      </c>
      <c r="B336" s="275">
        <v>29</v>
      </c>
      <c r="C336" s="275">
        <v>31</v>
      </c>
      <c r="D336" s="275">
        <v>29</v>
      </c>
      <c r="E336" s="275">
        <v>30</v>
      </c>
      <c r="F336" s="233">
        <f t="shared" si="154"/>
        <v>3.4482758620689724E-2</v>
      </c>
      <c r="G336" s="233">
        <f t="shared" si="155"/>
        <v>-6.4516129032258118E-2</v>
      </c>
      <c r="H336" s="276">
        <f t="shared" si="156"/>
        <v>1</v>
      </c>
      <c r="I336" s="276">
        <f t="shared" si="157"/>
        <v>-2</v>
      </c>
      <c r="J336" s="233">
        <f t="shared" si="158"/>
        <v>9.4339622641509441E-2</v>
      </c>
      <c r="K336" s="277"/>
      <c r="L336" s="278">
        <v>28.4</v>
      </c>
      <c r="M336" s="278">
        <v>32.6</v>
      </c>
      <c r="N336" s="278">
        <v>32.200000000000003</v>
      </c>
      <c r="O336" s="278">
        <v>30.8</v>
      </c>
      <c r="P336" s="233">
        <f t="shared" si="159"/>
        <v>-4.3478260869565299E-2</v>
      </c>
      <c r="Q336" s="233">
        <f t="shared" si="160"/>
        <v>-1.2269938650306678E-2</v>
      </c>
      <c r="R336" s="276">
        <f t="shared" si="161"/>
        <v>-1.4000000000000021</v>
      </c>
      <c r="S336" s="276">
        <f t="shared" si="162"/>
        <v>-0.39999999999999858</v>
      </c>
      <c r="T336" s="233">
        <f t="shared" si="163"/>
        <v>9.5297029702970298E-2</v>
      </c>
    </row>
    <row r="337" spans="1:20" x14ac:dyDescent="0.25">
      <c r="A337" s="286" t="s">
        <v>10</v>
      </c>
      <c r="B337" s="280">
        <v>16</v>
      </c>
      <c r="C337" s="280">
        <v>19</v>
      </c>
      <c r="D337" s="280">
        <v>20</v>
      </c>
      <c r="E337" s="280">
        <v>21</v>
      </c>
      <c r="F337" s="287">
        <f t="shared" si="154"/>
        <v>5.0000000000000044E-2</v>
      </c>
      <c r="G337" s="287">
        <f t="shared" si="155"/>
        <v>5.2631578947368363E-2</v>
      </c>
      <c r="H337" s="288">
        <f t="shared" si="156"/>
        <v>1</v>
      </c>
      <c r="I337" s="288">
        <f t="shared" si="157"/>
        <v>1</v>
      </c>
      <c r="J337" s="287">
        <f t="shared" si="158"/>
        <v>6.6037735849056603E-2</v>
      </c>
      <c r="K337" s="289"/>
      <c r="L337" s="284">
        <v>16</v>
      </c>
      <c r="M337" s="284">
        <v>19.600000000000001</v>
      </c>
      <c r="N337" s="284">
        <v>20</v>
      </c>
      <c r="O337" s="284">
        <v>21.6</v>
      </c>
      <c r="P337" s="287">
        <f t="shared" si="159"/>
        <v>8.0000000000000071E-2</v>
      </c>
      <c r="Q337" s="287">
        <f t="shared" si="160"/>
        <v>2.0408163265306145E-2</v>
      </c>
      <c r="R337" s="288">
        <f t="shared" si="161"/>
        <v>1.6000000000000014</v>
      </c>
      <c r="S337" s="288">
        <f t="shared" si="162"/>
        <v>0.39999999999999858</v>
      </c>
      <c r="T337" s="287">
        <f t="shared" si="163"/>
        <v>6.6831683168316836E-2</v>
      </c>
    </row>
    <row r="338" spans="1:20" ht="21" x14ac:dyDescent="0.35">
      <c r="A338" s="342" t="s">
        <v>83</v>
      </c>
      <c r="B338" s="342"/>
      <c r="C338" s="342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</row>
    <row r="339" spans="1:20" x14ac:dyDescent="0.25">
      <c r="A339" s="54"/>
      <c r="B339" s="343" t="s">
        <v>119</v>
      </c>
      <c r="C339" s="344"/>
      <c r="D339" s="344"/>
      <c r="E339" s="344"/>
      <c r="F339" s="344"/>
      <c r="G339" s="344"/>
      <c r="H339" s="344"/>
      <c r="I339" s="344"/>
      <c r="J339" s="344"/>
      <c r="K339" s="253"/>
      <c r="L339" s="343" t="str">
        <f>$L$324</f>
        <v>acumulado mayo (promedio del periodo acumulado)</v>
      </c>
      <c r="M339" s="344"/>
      <c r="N339" s="344"/>
      <c r="O339" s="344"/>
      <c r="P339" s="344"/>
      <c r="Q339" s="344"/>
      <c r="R339" s="344"/>
      <c r="S339" s="344"/>
      <c r="T339" s="345"/>
    </row>
    <row r="340" spans="1:20" x14ac:dyDescent="0.25">
      <c r="A340" s="4"/>
      <c r="B340" s="254">
        <f>B$6</f>
        <v>2022</v>
      </c>
      <c r="C340" s="254">
        <f>C$6</f>
        <v>2023</v>
      </c>
      <c r="D340" s="254">
        <f>D$6</f>
        <v>2024</v>
      </c>
      <c r="E340" s="254">
        <f>E$6</f>
        <v>2025</v>
      </c>
      <c r="F340" s="254" t="str">
        <f>CONCATENATE("var ",RIGHT(E340,2),"/",RIGHT(D340,2))</f>
        <v>var 25/24</v>
      </c>
      <c r="G340" s="5" t="str">
        <f>CONCATENATE("var ",RIGHT(D340,2),"/",RIGHT(C340,2))</f>
        <v>var 24/23</v>
      </c>
      <c r="H340" s="254" t="str">
        <f>CONCATENATE("dif ",RIGHT(E340,2),"-",RIGHT(D340,2))</f>
        <v>dif 25-24</v>
      </c>
      <c r="I340" s="5" t="str">
        <f>CONCATENATE("dif ",RIGHT(D340,2),"-",RIGHT(C340,2))</f>
        <v>dif 24-23</v>
      </c>
      <c r="J340" s="254" t="str">
        <f>CONCATENATE("cuota ",RIGHT(E340,2))</f>
        <v>cuota 25</v>
      </c>
      <c r="K340" s="256"/>
      <c r="L340" s="254">
        <f>L$6</f>
        <v>2022</v>
      </c>
      <c r="M340" s="254">
        <f>M$6</f>
        <v>2023</v>
      </c>
      <c r="N340" s="254">
        <f>N$6</f>
        <v>2024</v>
      </c>
      <c r="O340" s="254">
        <f>O$6</f>
        <v>2025</v>
      </c>
      <c r="P340" s="254" t="str">
        <f>CONCATENATE("var ",RIGHT(O340,2),"/",RIGHT(N340,2))</f>
        <v>var 25/24</v>
      </c>
      <c r="Q340" s="5" t="str">
        <f>CONCATENATE("var ",RIGHT(N340,2),"/",RIGHT(M340,2))</f>
        <v>var 24/23</v>
      </c>
      <c r="R340" s="254" t="str">
        <f>CONCATENATE("dif ",RIGHT(O340,2),"-",RIGHT(N340,2))</f>
        <v>dif 25-24</v>
      </c>
      <c r="S340" s="5" t="str">
        <f>CONCATENATE("dif ",RIGHT(N340,2),"-",RIGHT(M340,2))</f>
        <v>dif 24-23</v>
      </c>
      <c r="T340" s="254" t="str">
        <f>CONCATENATE("cuota ",RIGHT(O340,2))</f>
        <v>cuota 25</v>
      </c>
    </row>
    <row r="341" spans="1:20" x14ac:dyDescent="0.25">
      <c r="A341" s="257" t="s">
        <v>48</v>
      </c>
      <c r="B341" s="258">
        <v>289</v>
      </c>
      <c r="C341" s="258">
        <v>302</v>
      </c>
      <c r="D341" s="258">
        <v>316</v>
      </c>
      <c r="E341" s="258">
        <v>318</v>
      </c>
      <c r="F341" s="259">
        <f t="shared" ref="F341:F351" si="164">E341/D341-1</f>
        <v>6.3291139240506666E-3</v>
      </c>
      <c r="G341" s="259">
        <f t="shared" ref="G341:G351" si="165">D341/C341-1</f>
        <v>4.635761589403975E-2</v>
      </c>
      <c r="H341" s="260">
        <f t="shared" ref="H341:H351" si="166">E341-D341</f>
        <v>2</v>
      </c>
      <c r="I341" s="260">
        <f t="shared" ref="I341:I351" si="167">D341-C341</f>
        <v>14</v>
      </c>
      <c r="J341" s="259">
        <f t="shared" ref="J341:J351" si="168">E341/$E$341</f>
        <v>1</v>
      </c>
      <c r="K341" s="261"/>
      <c r="L341" s="262">
        <v>286.60000000000002</v>
      </c>
      <c r="M341" s="262">
        <v>308</v>
      </c>
      <c r="N341" s="262">
        <v>320.39999999999998</v>
      </c>
      <c r="O341" s="262">
        <v>323.2</v>
      </c>
      <c r="P341" s="259">
        <f t="shared" ref="P341:P351" si="169">O341/N341-1</f>
        <v>8.7390761548065132E-3</v>
      </c>
      <c r="Q341" s="259">
        <f t="shared" ref="Q341:Q351" si="170">N341/M341-1</f>
        <v>4.0259740259740218E-2</v>
      </c>
      <c r="R341" s="260">
        <f t="shared" ref="R341:R351" si="171">O341-N341</f>
        <v>2.8000000000000114</v>
      </c>
      <c r="S341" s="260">
        <f t="shared" ref="S341:S351" si="172">N341-M341</f>
        <v>12.399999999999977</v>
      </c>
      <c r="T341" s="259">
        <f>O341/$O$341</f>
        <v>1</v>
      </c>
    </row>
    <row r="342" spans="1:20" x14ac:dyDescent="0.25">
      <c r="A342" s="76" t="s">
        <v>49</v>
      </c>
      <c r="B342" s="275">
        <v>84</v>
      </c>
      <c r="C342" s="275">
        <v>90</v>
      </c>
      <c r="D342" s="270">
        <v>93</v>
      </c>
      <c r="E342" s="275">
        <v>89</v>
      </c>
      <c r="F342" s="233">
        <f t="shared" si="164"/>
        <v>-4.3010752688172005E-2</v>
      </c>
      <c r="G342" s="233">
        <f t="shared" si="165"/>
        <v>3.3333333333333437E-2</v>
      </c>
      <c r="H342" s="276">
        <f t="shared" si="166"/>
        <v>-4</v>
      </c>
      <c r="I342" s="276">
        <f t="shared" si="167"/>
        <v>3</v>
      </c>
      <c r="J342" s="233">
        <f t="shared" si="168"/>
        <v>0.27987421383647798</v>
      </c>
      <c r="K342" s="277"/>
      <c r="L342" s="278">
        <v>82.2</v>
      </c>
      <c r="M342" s="278">
        <v>90.8</v>
      </c>
      <c r="N342" s="274">
        <v>93.4</v>
      </c>
      <c r="O342" s="278">
        <v>91.8</v>
      </c>
      <c r="P342" s="233">
        <f t="shared" si="169"/>
        <v>-1.7130620985010836E-2</v>
      </c>
      <c r="Q342" s="233">
        <f t="shared" si="170"/>
        <v>2.8634361233480288E-2</v>
      </c>
      <c r="R342" s="276">
        <f t="shared" si="171"/>
        <v>-1.6000000000000085</v>
      </c>
      <c r="S342" s="276">
        <f t="shared" si="172"/>
        <v>2.6000000000000085</v>
      </c>
      <c r="T342" s="233">
        <f t="shared" ref="T342:T351" si="173">O342/$O$341</f>
        <v>0.28403465346534651</v>
      </c>
    </row>
    <row r="343" spans="1:20" x14ac:dyDescent="0.25">
      <c r="A343" s="79" t="s">
        <v>50</v>
      </c>
      <c r="B343" s="275">
        <v>75</v>
      </c>
      <c r="C343" s="275">
        <v>76</v>
      </c>
      <c r="D343" s="275">
        <v>77</v>
      </c>
      <c r="E343" s="275">
        <v>78</v>
      </c>
      <c r="F343" s="233">
        <f t="shared" si="164"/>
        <v>1.298701298701288E-2</v>
      </c>
      <c r="G343" s="233">
        <f t="shared" si="165"/>
        <v>1.3157894736842035E-2</v>
      </c>
      <c r="H343" s="276">
        <f t="shared" si="166"/>
        <v>1</v>
      </c>
      <c r="I343" s="276">
        <f t="shared" si="167"/>
        <v>1</v>
      </c>
      <c r="J343" s="233">
        <f t="shared" si="168"/>
        <v>0.24528301886792453</v>
      </c>
      <c r="K343" s="277"/>
      <c r="L343" s="278">
        <v>75.400000000000006</v>
      </c>
      <c r="M343" s="278">
        <v>78.400000000000006</v>
      </c>
      <c r="N343" s="278">
        <v>81</v>
      </c>
      <c r="O343" s="278">
        <v>80.2</v>
      </c>
      <c r="P343" s="233">
        <f t="shared" si="169"/>
        <v>-9.8765432098765205E-3</v>
      </c>
      <c r="Q343" s="233">
        <f t="shared" si="170"/>
        <v>3.3163265306122458E-2</v>
      </c>
      <c r="R343" s="276">
        <f t="shared" si="171"/>
        <v>-0.79999999999999716</v>
      </c>
      <c r="S343" s="276">
        <f t="shared" si="172"/>
        <v>2.5999999999999943</v>
      </c>
      <c r="T343" s="233">
        <f t="shared" si="173"/>
        <v>0.24814356435643567</v>
      </c>
    </row>
    <row r="344" spans="1:20" x14ac:dyDescent="0.25">
      <c r="A344" s="79" t="s">
        <v>52</v>
      </c>
      <c r="B344" s="275">
        <v>58</v>
      </c>
      <c r="C344" s="275">
        <v>60</v>
      </c>
      <c r="D344" s="275">
        <v>64</v>
      </c>
      <c r="E344" s="275">
        <v>64</v>
      </c>
      <c r="F344" s="233">
        <f t="shared" si="164"/>
        <v>0</v>
      </c>
      <c r="G344" s="233">
        <f t="shared" si="165"/>
        <v>6.6666666666666652E-2</v>
      </c>
      <c r="H344" s="276">
        <f t="shared" si="166"/>
        <v>0</v>
      </c>
      <c r="I344" s="276">
        <f t="shared" si="167"/>
        <v>4</v>
      </c>
      <c r="J344" s="233">
        <f t="shared" si="168"/>
        <v>0.20125786163522014</v>
      </c>
      <c r="K344" s="277"/>
      <c r="L344" s="278">
        <v>58.8</v>
      </c>
      <c r="M344" s="278">
        <v>61.4</v>
      </c>
      <c r="N344" s="278">
        <v>63.4</v>
      </c>
      <c r="O344" s="278">
        <v>64.599999999999994</v>
      </c>
      <c r="P344" s="233">
        <f t="shared" si="169"/>
        <v>1.8927444794952564E-2</v>
      </c>
      <c r="Q344" s="233">
        <f t="shared" si="170"/>
        <v>3.2573289902280145E-2</v>
      </c>
      <c r="R344" s="276">
        <f t="shared" si="171"/>
        <v>1.1999999999999957</v>
      </c>
      <c r="S344" s="276">
        <f t="shared" si="172"/>
        <v>2</v>
      </c>
      <c r="T344" s="233">
        <f t="shared" si="173"/>
        <v>0.19987623762376236</v>
      </c>
    </row>
    <row r="345" spans="1:20" x14ac:dyDescent="0.25">
      <c r="A345" s="79" t="s">
        <v>53</v>
      </c>
      <c r="B345" s="275">
        <v>10</v>
      </c>
      <c r="C345" s="275">
        <v>12</v>
      </c>
      <c r="D345" s="275">
        <v>12</v>
      </c>
      <c r="E345" s="275">
        <v>13</v>
      </c>
      <c r="F345" s="233">
        <f t="shared" si="164"/>
        <v>8.3333333333333259E-2</v>
      </c>
      <c r="G345" s="233">
        <f t="shared" si="165"/>
        <v>0</v>
      </c>
      <c r="H345" s="276">
        <f t="shared" si="166"/>
        <v>1</v>
      </c>
      <c r="I345" s="276">
        <f t="shared" si="167"/>
        <v>0</v>
      </c>
      <c r="J345" s="233">
        <f t="shared" si="168"/>
        <v>4.0880503144654086E-2</v>
      </c>
      <c r="K345" s="277"/>
      <c r="L345" s="278">
        <v>10.199999999999999</v>
      </c>
      <c r="M345" s="278">
        <v>12</v>
      </c>
      <c r="N345" s="278">
        <v>12</v>
      </c>
      <c r="O345" s="278">
        <v>13</v>
      </c>
      <c r="P345" s="233">
        <f t="shared" si="169"/>
        <v>8.3333333333333259E-2</v>
      </c>
      <c r="Q345" s="233">
        <f t="shared" si="170"/>
        <v>0</v>
      </c>
      <c r="R345" s="276">
        <f t="shared" si="171"/>
        <v>1</v>
      </c>
      <c r="S345" s="276">
        <f t="shared" si="172"/>
        <v>0</v>
      </c>
      <c r="T345" s="233">
        <f t="shared" si="173"/>
        <v>4.0222772277227724E-2</v>
      </c>
    </row>
    <row r="346" spans="1:20" x14ac:dyDescent="0.25">
      <c r="A346" s="79" t="s">
        <v>54</v>
      </c>
      <c r="B346" s="275">
        <v>17</v>
      </c>
      <c r="C346" s="275">
        <v>19</v>
      </c>
      <c r="D346" s="275">
        <v>20</v>
      </c>
      <c r="E346" s="275">
        <v>20</v>
      </c>
      <c r="F346" s="233">
        <f t="shared" si="164"/>
        <v>0</v>
      </c>
      <c r="G346" s="233">
        <f t="shared" si="165"/>
        <v>5.2631578947368363E-2</v>
      </c>
      <c r="H346" s="276">
        <f t="shared" si="166"/>
        <v>0</v>
      </c>
      <c r="I346" s="276">
        <f t="shared" si="167"/>
        <v>1</v>
      </c>
      <c r="J346" s="233">
        <f t="shared" si="168"/>
        <v>6.2893081761006289E-2</v>
      </c>
      <c r="K346" s="277"/>
      <c r="L346" s="278">
        <v>15.2</v>
      </c>
      <c r="M346" s="278">
        <v>19</v>
      </c>
      <c r="N346" s="278">
        <v>20</v>
      </c>
      <c r="O346" s="278">
        <v>20</v>
      </c>
      <c r="P346" s="233">
        <f t="shared" si="169"/>
        <v>0</v>
      </c>
      <c r="Q346" s="233">
        <f t="shared" si="170"/>
        <v>5.2631578947368363E-2</v>
      </c>
      <c r="R346" s="276">
        <f t="shared" si="171"/>
        <v>0</v>
      </c>
      <c r="S346" s="276">
        <f t="shared" si="172"/>
        <v>1</v>
      </c>
      <c r="T346" s="233">
        <f t="shared" si="173"/>
        <v>6.1881188118811881E-2</v>
      </c>
    </row>
    <row r="347" spans="1:20" x14ac:dyDescent="0.25">
      <c r="A347" s="79" t="s">
        <v>55</v>
      </c>
      <c r="B347" s="275">
        <v>5</v>
      </c>
      <c r="C347" s="275">
        <v>5</v>
      </c>
      <c r="D347" s="275">
        <v>6</v>
      </c>
      <c r="E347" s="275">
        <v>6</v>
      </c>
      <c r="F347" s="233">
        <f t="shared" si="164"/>
        <v>0</v>
      </c>
      <c r="G347" s="233">
        <f t="shared" si="165"/>
        <v>0.19999999999999996</v>
      </c>
      <c r="H347" s="276">
        <f t="shared" si="166"/>
        <v>0</v>
      </c>
      <c r="I347" s="276">
        <f t="shared" si="167"/>
        <v>1</v>
      </c>
      <c r="J347" s="233">
        <f t="shared" si="168"/>
        <v>1.8867924528301886E-2</v>
      </c>
      <c r="K347" s="277"/>
      <c r="L347" s="278">
        <v>4.4000000000000004</v>
      </c>
      <c r="M347" s="278">
        <v>5</v>
      </c>
      <c r="N347" s="278">
        <v>6</v>
      </c>
      <c r="O347" s="278">
        <v>6</v>
      </c>
      <c r="P347" s="233">
        <f t="shared" si="169"/>
        <v>0</v>
      </c>
      <c r="Q347" s="233">
        <f t="shared" si="170"/>
        <v>0.19999999999999996</v>
      </c>
      <c r="R347" s="276">
        <f t="shared" si="171"/>
        <v>0</v>
      </c>
      <c r="S347" s="276">
        <f t="shared" si="172"/>
        <v>1</v>
      </c>
      <c r="T347" s="233">
        <f t="shared" si="173"/>
        <v>1.8564356435643563E-2</v>
      </c>
    </row>
    <row r="348" spans="1:20" x14ac:dyDescent="0.25">
      <c r="A348" s="79" t="s">
        <v>56</v>
      </c>
      <c r="B348" s="275">
        <v>14</v>
      </c>
      <c r="C348" s="275">
        <v>13</v>
      </c>
      <c r="D348" s="275">
        <v>14</v>
      </c>
      <c r="E348" s="275">
        <v>15</v>
      </c>
      <c r="F348" s="233">
        <f t="shared" si="164"/>
        <v>7.1428571428571397E-2</v>
      </c>
      <c r="G348" s="233">
        <f t="shared" si="165"/>
        <v>7.6923076923076872E-2</v>
      </c>
      <c r="H348" s="276">
        <f t="shared" si="166"/>
        <v>1</v>
      </c>
      <c r="I348" s="276">
        <f t="shared" si="167"/>
        <v>1</v>
      </c>
      <c r="J348" s="233">
        <f t="shared" si="168"/>
        <v>4.716981132075472E-2</v>
      </c>
      <c r="K348" s="277"/>
      <c r="L348" s="278">
        <v>14</v>
      </c>
      <c r="M348" s="278">
        <v>13.6</v>
      </c>
      <c r="N348" s="278">
        <v>14</v>
      </c>
      <c r="O348" s="278">
        <v>15</v>
      </c>
      <c r="P348" s="233">
        <f t="shared" si="169"/>
        <v>7.1428571428571397E-2</v>
      </c>
      <c r="Q348" s="233">
        <f t="shared" si="170"/>
        <v>2.941176470588247E-2</v>
      </c>
      <c r="R348" s="276">
        <f t="shared" si="171"/>
        <v>1</v>
      </c>
      <c r="S348" s="276">
        <f t="shared" si="172"/>
        <v>0.40000000000000036</v>
      </c>
      <c r="T348" s="233">
        <f t="shared" si="173"/>
        <v>4.641089108910891E-2</v>
      </c>
    </row>
    <row r="349" spans="1:20" x14ac:dyDescent="0.25">
      <c r="A349" s="79" t="s">
        <v>51</v>
      </c>
      <c r="B349" s="275">
        <v>5</v>
      </c>
      <c r="C349" s="275">
        <v>7</v>
      </c>
      <c r="D349" s="275">
        <v>7</v>
      </c>
      <c r="E349" s="275">
        <v>8</v>
      </c>
      <c r="F349" s="233">
        <f t="shared" si="164"/>
        <v>0.14285714285714279</v>
      </c>
      <c r="G349" s="233">
        <f t="shared" si="165"/>
        <v>0</v>
      </c>
      <c r="H349" s="276">
        <f t="shared" si="166"/>
        <v>1</v>
      </c>
      <c r="I349" s="276">
        <f t="shared" si="167"/>
        <v>0</v>
      </c>
      <c r="J349" s="233">
        <f t="shared" si="168"/>
        <v>2.5157232704402517E-2</v>
      </c>
      <c r="K349" s="277"/>
      <c r="L349" s="278">
        <v>4.5999999999999996</v>
      </c>
      <c r="M349" s="278">
        <v>7</v>
      </c>
      <c r="N349" s="278">
        <v>7</v>
      </c>
      <c r="O349" s="278">
        <v>7.8</v>
      </c>
      <c r="P349" s="233">
        <f t="shared" si="169"/>
        <v>0.11428571428571432</v>
      </c>
      <c r="Q349" s="233">
        <f t="shared" si="170"/>
        <v>0</v>
      </c>
      <c r="R349" s="276">
        <f t="shared" si="171"/>
        <v>0.79999999999999982</v>
      </c>
      <c r="S349" s="276">
        <f t="shared" si="172"/>
        <v>0</v>
      </c>
      <c r="T349" s="233">
        <f t="shared" si="173"/>
        <v>2.4133663366336634E-2</v>
      </c>
    </row>
    <row r="350" spans="1:20" x14ac:dyDescent="0.25">
      <c r="A350" s="80" t="s">
        <v>57</v>
      </c>
      <c r="B350" s="275">
        <v>5</v>
      </c>
      <c r="C350" s="275">
        <v>4</v>
      </c>
      <c r="D350" s="275">
        <v>5</v>
      </c>
      <c r="E350" s="275">
        <v>6</v>
      </c>
      <c r="F350" s="233">
        <f t="shared" si="164"/>
        <v>0.19999999999999996</v>
      </c>
      <c r="G350" s="233">
        <f t="shared" si="165"/>
        <v>0.25</v>
      </c>
      <c r="H350" s="276">
        <f t="shared" si="166"/>
        <v>1</v>
      </c>
      <c r="I350" s="276">
        <f t="shared" si="167"/>
        <v>1</v>
      </c>
      <c r="J350" s="233">
        <f t="shared" si="168"/>
        <v>1.8867924528301886E-2</v>
      </c>
      <c r="K350" s="277"/>
      <c r="L350" s="278">
        <v>5</v>
      </c>
      <c r="M350" s="278">
        <v>4.8</v>
      </c>
      <c r="N350" s="278">
        <v>5</v>
      </c>
      <c r="O350" s="278">
        <v>6</v>
      </c>
      <c r="P350" s="233">
        <f t="shared" si="169"/>
        <v>0.19999999999999996</v>
      </c>
      <c r="Q350" s="233">
        <f t="shared" si="170"/>
        <v>4.1666666666666741E-2</v>
      </c>
      <c r="R350" s="276">
        <f t="shared" si="171"/>
        <v>1</v>
      </c>
      <c r="S350" s="276">
        <f t="shared" si="172"/>
        <v>0.20000000000000018</v>
      </c>
      <c r="T350" s="233">
        <f t="shared" si="173"/>
        <v>1.8564356435643563E-2</v>
      </c>
    </row>
    <row r="351" spans="1:20" x14ac:dyDescent="0.25">
      <c r="A351" s="81" t="s">
        <v>58</v>
      </c>
      <c r="B351" s="275">
        <v>16</v>
      </c>
      <c r="C351" s="275">
        <v>16</v>
      </c>
      <c r="D351" s="275">
        <v>18</v>
      </c>
      <c r="E351" s="275">
        <v>19</v>
      </c>
      <c r="F351" s="233">
        <f t="shared" si="164"/>
        <v>5.555555555555558E-2</v>
      </c>
      <c r="G351" s="233">
        <f t="shared" si="165"/>
        <v>0.125</v>
      </c>
      <c r="H351" s="276">
        <f t="shared" si="166"/>
        <v>1</v>
      </c>
      <c r="I351" s="276">
        <f t="shared" si="167"/>
        <v>2</v>
      </c>
      <c r="J351" s="233">
        <f t="shared" si="168"/>
        <v>5.9748427672955975E-2</v>
      </c>
      <c r="K351" s="277"/>
      <c r="L351" s="278">
        <v>16.8</v>
      </c>
      <c r="M351" s="278">
        <v>16</v>
      </c>
      <c r="N351" s="278">
        <v>18.600000000000001</v>
      </c>
      <c r="O351" s="278">
        <v>18.8</v>
      </c>
      <c r="P351" s="233">
        <f t="shared" si="169"/>
        <v>1.0752688172043001E-2</v>
      </c>
      <c r="Q351" s="233">
        <f t="shared" si="170"/>
        <v>0.16250000000000009</v>
      </c>
      <c r="R351" s="276">
        <f t="shared" si="171"/>
        <v>0.19999999999999929</v>
      </c>
      <c r="S351" s="276">
        <f t="shared" si="172"/>
        <v>2.6000000000000014</v>
      </c>
      <c r="T351" s="233">
        <f t="shared" si="173"/>
        <v>5.8168316831683171E-2</v>
      </c>
    </row>
    <row r="352" spans="1:20" ht="21" x14ac:dyDescent="0.35">
      <c r="A352" s="342" t="s">
        <v>84</v>
      </c>
      <c r="B352" s="342"/>
      <c r="C352" s="342"/>
      <c r="D352" s="342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</row>
    <row r="353" spans="1:20" x14ac:dyDescent="0.25">
      <c r="A353" s="54"/>
      <c r="B353" s="343" t="s">
        <v>119</v>
      </c>
      <c r="C353" s="344"/>
      <c r="D353" s="344"/>
      <c r="E353" s="344"/>
      <c r="F353" s="344"/>
      <c r="G353" s="344"/>
      <c r="H353" s="344"/>
      <c r="I353" s="344"/>
      <c r="J353" s="344"/>
      <c r="K353" s="253"/>
      <c r="L353" s="343" t="str">
        <f>$L$324</f>
        <v>acumulado mayo (promedio del periodo acumulado)</v>
      </c>
      <c r="M353" s="344"/>
      <c r="N353" s="344"/>
      <c r="O353" s="344"/>
      <c r="P353" s="344"/>
      <c r="Q353" s="344"/>
      <c r="R353" s="344"/>
      <c r="S353" s="344"/>
      <c r="T353" s="345"/>
    </row>
    <row r="354" spans="1:20" x14ac:dyDescent="0.25">
      <c r="A354" s="4"/>
      <c r="B354" s="254">
        <f>B$6</f>
        <v>2022</v>
      </c>
      <c r="C354" s="254">
        <f>C$6</f>
        <v>2023</v>
      </c>
      <c r="D354" s="254">
        <f>D$6</f>
        <v>2024</v>
      </c>
      <c r="E354" s="254">
        <f>E$6</f>
        <v>2025</v>
      </c>
      <c r="F354" s="254" t="str">
        <f>CONCATENATE("var ",RIGHT(E354,2),"/",RIGHT(D354,2))</f>
        <v>var 25/24</v>
      </c>
      <c r="G354" s="5" t="str">
        <f>CONCATENATE("var ",RIGHT(D354,2),"/",RIGHT(C354,2))</f>
        <v>var 24/23</v>
      </c>
      <c r="H354" s="254" t="str">
        <f>CONCATENATE("dif ",RIGHT(E354,2),"-",RIGHT(D354,2))</f>
        <v>dif 25-24</v>
      </c>
      <c r="I354" s="5" t="str">
        <f>CONCATENATE("dif ",RIGHT(D354,2),"-",RIGHT(C354,2))</f>
        <v>dif 24-23</v>
      </c>
      <c r="J354" s="254" t="str">
        <f>CONCATENATE("cuota ",RIGHT(E354,2))</f>
        <v>cuota 25</v>
      </c>
      <c r="K354" s="256"/>
      <c r="L354" s="254">
        <f>L$6</f>
        <v>2022</v>
      </c>
      <c r="M354" s="254">
        <f>M$6</f>
        <v>2023</v>
      </c>
      <c r="N354" s="254">
        <f>N$6</f>
        <v>2024</v>
      </c>
      <c r="O354" s="254">
        <f>O$6</f>
        <v>2025</v>
      </c>
      <c r="P354" s="254" t="str">
        <f>CONCATENATE("var ",RIGHT(O354,2),"/",RIGHT(N354,2))</f>
        <v>var 25/24</v>
      </c>
      <c r="Q354" s="5" t="str">
        <f>CONCATENATE("var ",RIGHT(N354,2),"/",RIGHT(M354,2))</f>
        <v>var 24/23</v>
      </c>
      <c r="R354" s="254" t="str">
        <f>CONCATENATE("dif ",RIGHT(O354,2),"-",RIGHT(N354,2))</f>
        <v>dif 25-24</v>
      </c>
      <c r="S354" s="5" t="str">
        <f>CONCATENATE("dif ",RIGHT(N354,2),"-",RIGHT(M354,2))</f>
        <v>dif 24-23</v>
      </c>
      <c r="T354" s="254" t="str">
        <f>CONCATENATE("cuota ",RIGHT(O354,2))</f>
        <v>cuota 25</v>
      </c>
    </row>
    <row r="355" spans="1:20" x14ac:dyDescent="0.25">
      <c r="A355" s="257" t="s">
        <v>4</v>
      </c>
      <c r="B355" s="290">
        <v>122273</v>
      </c>
      <c r="C355" s="290">
        <v>123893</v>
      </c>
      <c r="D355" s="290">
        <v>125830</v>
      </c>
      <c r="E355" s="290">
        <v>123187</v>
      </c>
      <c r="F355" s="259">
        <f t="shared" ref="F355:F366" si="174">E355/D355-1</f>
        <v>-2.1004529921322401E-2</v>
      </c>
      <c r="G355" s="259">
        <f t="shared" ref="G355:G366" si="175">D355/C355-1</f>
        <v>1.563445876683911E-2</v>
      </c>
      <c r="H355" s="291">
        <f t="shared" ref="H355:H366" si="176">E355-D355</f>
        <v>-2643</v>
      </c>
      <c r="I355" s="291">
        <f t="shared" ref="I355:I366" si="177">D355-C355</f>
        <v>1937</v>
      </c>
      <c r="J355" s="259">
        <f t="shared" ref="J355:J366" si="178">E355/$E$355</f>
        <v>1</v>
      </c>
      <c r="K355" s="261"/>
      <c r="L355" s="290">
        <v>121829.6</v>
      </c>
      <c r="M355" s="290">
        <v>125533.4</v>
      </c>
      <c r="N355" s="290">
        <v>127083.4</v>
      </c>
      <c r="O355" s="290">
        <v>125592</v>
      </c>
      <c r="P355" s="259">
        <f t="shared" ref="P355:P366" si="179">O355/N355-1</f>
        <v>-1.1735600400996415E-2</v>
      </c>
      <c r="Q355" s="259">
        <f t="shared" ref="Q355:Q366" si="180">N355/M355-1</f>
        <v>1.2347311552144635E-2</v>
      </c>
      <c r="R355" s="291">
        <f t="shared" ref="R355:R366" si="181">O355-N355</f>
        <v>-1491.3999999999942</v>
      </c>
      <c r="S355" s="291">
        <f t="shared" ref="S355:S366" si="182">N355-M355</f>
        <v>1550</v>
      </c>
      <c r="T355" s="259">
        <f>O355/$O$355</f>
        <v>1</v>
      </c>
    </row>
    <row r="356" spans="1:20" x14ac:dyDescent="0.25">
      <c r="A356" s="263" t="s">
        <v>5</v>
      </c>
      <c r="B356" s="292">
        <v>88060</v>
      </c>
      <c r="C356" s="292">
        <v>87810</v>
      </c>
      <c r="D356" s="292">
        <v>90751</v>
      </c>
      <c r="E356" s="292">
        <v>87853</v>
      </c>
      <c r="F356" s="265">
        <f t="shared" si="174"/>
        <v>-3.1933532412866006E-2</v>
      </c>
      <c r="G356" s="265">
        <f t="shared" si="175"/>
        <v>3.3492768477394463E-2</v>
      </c>
      <c r="H356" s="293">
        <f t="shared" si="176"/>
        <v>-2898</v>
      </c>
      <c r="I356" s="293">
        <f t="shared" si="177"/>
        <v>2941</v>
      </c>
      <c r="J356" s="265">
        <f t="shared" si="178"/>
        <v>0.71316778556178817</v>
      </c>
      <c r="K356" s="267"/>
      <c r="L356" s="292">
        <v>88892.4</v>
      </c>
      <c r="M356" s="292">
        <v>89111.2</v>
      </c>
      <c r="N356" s="292">
        <v>91156</v>
      </c>
      <c r="O356" s="292">
        <v>89703.2</v>
      </c>
      <c r="P356" s="265">
        <f t="shared" si="179"/>
        <v>-1.5937513712756202E-2</v>
      </c>
      <c r="Q356" s="265">
        <f t="shared" si="180"/>
        <v>2.294661052707192E-2</v>
      </c>
      <c r="R356" s="293">
        <f t="shared" si="181"/>
        <v>-1452.8000000000029</v>
      </c>
      <c r="S356" s="293">
        <f t="shared" si="182"/>
        <v>2044.8000000000029</v>
      </c>
      <c r="T356" s="265">
        <f t="shared" ref="T356:T366" si="183">O356/$O$355</f>
        <v>0.71424294541053568</v>
      </c>
    </row>
    <row r="357" spans="1:20" x14ac:dyDescent="0.25">
      <c r="A357" s="269" t="s">
        <v>6</v>
      </c>
      <c r="B357" s="294">
        <v>16958</v>
      </c>
      <c r="C357" s="294">
        <v>15829</v>
      </c>
      <c r="D357" s="294">
        <v>17518</v>
      </c>
      <c r="E357" s="294">
        <v>17788</v>
      </c>
      <c r="F357" s="271">
        <f t="shared" si="174"/>
        <v>1.5412718346843324E-2</v>
      </c>
      <c r="G357" s="271">
        <f t="shared" si="175"/>
        <v>0.10670288710594478</v>
      </c>
      <c r="H357" s="295">
        <f t="shared" si="176"/>
        <v>270</v>
      </c>
      <c r="I357" s="295">
        <f t="shared" si="177"/>
        <v>1689</v>
      </c>
      <c r="J357" s="271">
        <f t="shared" si="178"/>
        <v>0.14439835372238954</v>
      </c>
      <c r="K357" s="273"/>
      <c r="L357" s="294">
        <v>17701.599999999999</v>
      </c>
      <c r="M357" s="294">
        <v>16572.2</v>
      </c>
      <c r="N357" s="294">
        <v>17518</v>
      </c>
      <c r="O357" s="294">
        <v>17948.400000000001</v>
      </c>
      <c r="P357" s="271">
        <f t="shared" si="179"/>
        <v>2.4569014727708671E-2</v>
      </c>
      <c r="Q357" s="271">
        <f t="shared" si="180"/>
        <v>5.7071481155187564E-2</v>
      </c>
      <c r="R357" s="295">
        <f t="shared" si="181"/>
        <v>430.40000000000146</v>
      </c>
      <c r="S357" s="295">
        <f t="shared" si="182"/>
        <v>945.79999999999927</v>
      </c>
      <c r="T357" s="271">
        <f t="shared" si="183"/>
        <v>0.1429103764570992</v>
      </c>
    </row>
    <row r="358" spans="1:20" x14ac:dyDescent="0.25">
      <c r="A358" s="26" t="s">
        <v>7</v>
      </c>
      <c r="B358" s="296">
        <v>53781</v>
      </c>
      <c r="C358" s="296">
        <v>56058</v>
      </c>
      <c r="D358" s="296">
        <v>56722</v>
      </c>
      <c r="E358" s="296">
        <v>54520</v>
      </c>
      <c r="F358" s="233">
        <f t="shared" si="174"/>
        <v>-3.8820916046683807E-2</v>
      </c>
      <c r="G358" s="233">
        <f t="shared" si="175"/>
        <v>1.1844874950943662E-2</v>
      </c>
      <c r="H358" s="297">
        <f t="shared" si="176"/>
        <v>-2202</v>
      </c>
      <c r="I358" s="297">
        <f t="shared" si="177"/>
        <v>664</v>
      </c>
      <c r="J358" s="233">
        <f t="shared" si="178"/>
        <v>0.44257916825639071</v>
      </c>
      <c r="K358" s="277"/>
      <c r="L358" s="296">
        <v>53436.6</v>
      </c>
      <c r="M358" s="296">
        <v>55451</v>
      </c>
      <c r="N358" s="296">
        <v>56777.8</v>
      </c>
      <c r="O358" s="296">
        <v>55775.4</v>
      </c>
      <c r="P358" s="233">
        <f t="shared" si="179"/>
        <v>-1.7654787610650646E-2</v>
      </c>
      <c r="Q358" s="233">
        <f t="shared" si="180"/>
        <v>2.3927431425943668E-2</v>
      </c>
      <c r="R358" s="297">
        <f t="shared" si="181"/>
        <v>-1002.4000000000015</v>
      </c>
      <c r="S358" s="297">
        <f t="shared" si="182"/>
        <v>1326.8000000000029</v>
      </c>
      <c r="T358" s="233">
        <f t="shared" si="183"/>
        <v>0.44409994267150776</v>
      </c>
    </row>
    <row r="359" spans="1:20" x14ac:dyDescent="0.25">
      <c r="A359" s="26" t="s">
        <v>8</v>
      </c>
      <c r="B359" s="296">
        <v>14700</v>
      </c>
      <c r="C359" s="296">
        <v>13176</v>
      </c>
      <c r="D359" s="296">
        <v>13755</v>
      </c>
      <c r="E359" s="296">
        <v>12759</v>
      </c>
      <c r="F359" s="233">
        <f t="shared" si="174"/>
        <v>-7.2410032715376271E-2</v>
      </c>
      <c r="G359" s="233">
        <f t="shared" si="175"/>
        <v>4.3943533697632153E-2</v>
      </c>
      <c r="H359" s="297">
        <f t="shared" si="176"/>
        <v>-996</v>
      </c>
      <c r="I359" s="297">
        <f t="shared" si="177"/>
        <v>579</v>
      </c>
      <c r="J359" s="233">
        <f t="shared" si="178"/>
        <v>0.10357424078839488</v>
      </c>
      <c r="K359" s="277"/>
      <c r="L359" s="296">
        <v>15383.8</v>
      </c>
      <c r="M359" s="296">
        <v>14335.4</v>
      </c>
      <c r="N359" s="296">
        <v>14103.2</v>
      </c>
      <c r="O359" s="296">
        <v>13199</v>
      </c>
      <c r="P359" s="233">
        <f t="shared" si="179"/>
        <v>-6.4113109081626929E-2</v>
      </c>
      <c r="Q359" s="233">
        <f t="shared" si="180"/>
        <v>-1.6197664522789701E-2</v>
      </c>
      <c r="R359" s="297">
        <f t="shared" si="181"/>
        <v>-904.20000000000073</v>
      </c>
      <c r="S359" s="297">
        <f t="shared" si="182"/>
        <v>-232.19999999999891</v>
      </c>
      <c r="T359" s="233">
        <f t="shared" si="183"/>
        <v>0.10509427352060641</v>
      </c>
    </row>
    <row r="360" spans="1:20" x14ac:dyDescent="0.25">
      <c r="A360" s="26" t="s">
        <v>9</v>
      </c>
      <c r="B360" s="296">
        <v>2043</v>
      </c>
      <c r="C360" s="296">
        <v>2162</v>
      </c>
      <c r="D360" s="296">
        <v>2066</v>
      </c>
      <c r="E360" s="296">
        <v>2094</v>
      </c>
      <c r="F360" s="233">
        <f t="shared" si="174"/>
        <v>1.3552758954501476E-2</v>
      </c>
      <c r="G360" s="233">
        <f t="shared" si="175"/>
        <v>-4.4403330249768724E-2</v>
      </c>
      <c r="H360" s="297">
        <f t="shared" si="176"/>
        <v>28</v>
      </c>
      <c r="I360" s="297">
        <f t="shared" si="177"/>
        <v>-96</v>
      </c>
      <c r="J360" s="233">
        <f t="shared" si="178"/>
        <v>1.6998546924594318E-2</v>
      </c>
      <c r="K360" s="277"/>
      <c r="L360" s="296">
        <v>1875.6</v>
      </c>
      <c r="M360" s="296">
        <v>2167.6</v>
      </c>
      <c r="N360" s="296">
        <v>2082.4</v>
      </c>
      <c r="O360" s="296">
        <v>2088.4</v>
      </c>
      <c r="P360" s="233">
        <f t="shared" si="179"/>
        <v>2.881290818286697E-3</v>
      </c>
      <c r="Q360" s="233">
        <f t="shared" si="180"/>
        <v>-3.9306145045211238E-2</v>
      </c>
      <c r="R360" s="297">
        <f t="shared" si="181"/>
        <v>6</v>
      </c>
      <c r="S360" s="297">
        <f t="shared" si="182"/>
        <v>-85.199999999999818</v>
      </c>
      <c r="T360" s="233">
        <f t="shared" si="183"/>
        <v>1.6628447671826231E-2</v>
      </c>
    </row>
    <row r="361" spans="1:20" x14ac:dyDescent="0.25">
      <c r="A361" s="279" t="s">
        <v>10</v>
      </c>
      <c r="B361" s="298">
        <v>578</v>
      </c>
      <c r="C361" s="298">
        <v>585</v>
      </c>
      <c r="D361" s="298">
        <v>690</v>
      </c>
      <c r="E361" s="298">
        <v>692</v>
      </c>
      <c r="F361" s="281">
        <f t="shared" si="174"/>
        <v>2.8985507246377384E-3</v>
      </c>
      <c r="G361" s="281">
        <f t="shared" si="175"/>
        <v>0.17948717948717952</v>
      </c>
      <c r="H361" s="299">
        <f t="shared" si="176"/>
        <v>2</v>
      </c>
      <c r="I361" s="299">
        <f t="shared" si="177"/>
        <v>105</v>
      </c>
      <c r="J361" s="281">
        <f t="shared" si="178"/>
        <v>5.6174758700187517E-3</v>
      </c>
      <c r="K361" s="283"/>
      <c r="L361" s="298">
        <v>494.8</v>
      </c>
      <c r="M361" s="298">
        <v>585</v>
      </c>
      <c r="N361" s="298">
        <v>674.6</v>
      </c>
      <c r="O361" s="298">
        <v>692</v>
      </c>
      <c r="P361" s="281">
        <f t="shared" si="179"/>
        <v>2.5793062555588442E-2</v>
      </c>
      <c r="Q361" s="281">
        <f t="shared" si="180"/>
        <v>0.15316239316239311</v>
      </c>
      <c r="R361" s="299">
        <f t="shared" si="181"/>
        <v>17.399999999999977</v>
      </c>
      <c r="S361" s="299">
        <f t="shared" si="182"/>
        <v>89.600000000000023</v>
      </c>
      <c r="T361" s="281">
        <f t="shared" si="183"/>
        <v>5.5099050894961464E-3</v>
      </c>
    </row>
    <row r="362" spans="1:20" x14ac:dyDescent="0.25">
      <c r="A362" s="285" t="s">
        <v>11</v>
      </c>
      <c r="B362" s="292">
        <v>34213</v>
      </c>
      <c r="C362" s="292">
        <v>36083</v>
      </c>
      <c r="D362" s="292">
        <v>35079</v>
      </c>
      <c r="E362" s="292">
        <v>35334</v>
      </c>
      <c r="F362" s="265">
        <f t="shared" si="174"/>
        <v>7.2693064226461157E-3</v>
      </c>
      <c r="G362" s="265">
        <f t="shared" si="175"/>
        <v>-2.7824737410969136E-2</v>
      </c>
      <c r="H362" s="293">
        <f t="shared" si="176"/>
        <v>255</v>
      </c>
      <c r="I362" s="293">
        <f t="shared" si="177"/>
        <v>-1004</v>
      </c>
      <c r="J362" s="265">
        <f t="shared" si="178"/>
        <v>0.28683221443821183</v>
      </c>
      <c r="K362" s="267"/>
      <c r="L362" s="292">
        <v>32937.199999999997</v>
      </c>
      <c r="M362" s="292">
        <v>36422.199999999997</v>
      </c>
      <c r="N362" s="292">
        <v>35927.4</v>
      </c>
      <c r="O362" s="292">
        <v>35888.800000000003</v>
      </c>
      <c r="P362" s="265">
        <f t="shared" si="179"/>
        <v>-1.0743889065170098E-3</v>
      </c>
      <c r="Q362" s="265">
        <f t="shared" si="180"/>
        <v>-1.3585121162367875E-2</v>
      </c>
      <c r="R362" s="293">
        <f t="shared" si="181"/>
        <v>-38.599999999998545</v>
      </c>
      <c r="S362" s="293">
        <f t="shared" si="182"/>
        <v>-494.79999999999563</v>
      </c>
      <c r="T362" s="265">
        <f t="shared" si="183"/>
        <v>0.28575705458946432</v>
      </c>
    </row>
    <row r="363" spans="1:20" x14ac:dyDescent="0.25">
      <c r="A363" s="269" t="s">
        <v>12</v>
      </c>
      <c r="B363" s="296">
        <v>2230</v>
      </c>
      <c r="C363" s="296">
        <v>2117</v>
      </c>
      <c r="D363" s="294">
        <v>2117</v>
      </c>
      <c r="E363" s="296">
        <v>2201</v>
      </c>
      <c r="F363" s="271">
        <f t="shared" si="174"/>
        <v>3.96787907416154E-2</v>
      </c>
      <c r="G363" s="271">
        <f t="shared" si="175"/>
        <v>0</v>
      </c>
      <c r="H363" s="295">
        <f t="shared" si="176"/>
        <v>84</v>
      </c>
      <c r="I363" s="295">
        <f t="shared" si="177"/>
        <v>0</v>
      </c>
      <c r="J363" s="271">
        <f t="shared" si="178"/>
        <v>1.7867145072126119E-2</v>
      </c>
      <c r="K363" s="273"/>
      <c r="L363" s="296">
        <v>2230</v>
      </c>
      <c r="M363" s="296">
        <v>2117</v>
      </c>
      <c r="N363" s="294">
        <v>2117</v>
      </c>
      <c r="O363" s="296">
        <v>2201</v>
      </c>
      <c r="P363" s="271">
        <f t="shared" si="179"/>
        <v>3.96787907416154E-2</v>
      </c>
      <c r="Q363" s="271">
        <f t="shared" si="180"/>
        <v>0</v>
      </c>
      <c r="R363" s="295">
        <f t="shared" si="181"/>
        <v>84</v>
      </c>
      <c r="S363" s="295">
        <f t="shared" si="182"/>
        <v>0</v>
      </c>
      <c r="T363" s="271">
        <f t="shared" si="183"/>
        <v>1.7525001592458119E-2</v>
      </c>
    </row>
    <row r="364" spans="1:20" x14ac:dyDescent="0.25">
      <c r="A364" s="26" t="s">
        <v>8</v>
      </c>
      <c r="B364" s="296">
        <v>19962</v>
      </c>
      <c r="C364" s="296">
        <v>21400</v>
      </c>
      <c r="D364" s="296">
        <v>21076</v>
      </c>
      <c r="E364" s="296">
        <v>20924</v>
      </c>
      <c r="F364" s="233">
        <f t="shared" si="174"/>
        <v>-7.211994685898615E-3</v>
      </c>
      <c r="G364" s="233">
        <f t="shared" si="175"/>
        <v>-1.514018691588781E-2</v>
      </c>
      <c r="H364" s="297">
        <f t="shared" si="176"/>
        <v>-152</v>
      </c>
      <c r="I364" s="297">
        <f t="shared" si="177"/>
        <v>-324</v>
      </c>
      <c r="J364" s="233">
        <f t="shared" si="178"/>
        <v>0.1698555854107982</v>
      </c>
      <c r="K364" s="277"/>
      <c r="L364" s="296">
        <v>19523.400000000001</v>
      </c>
      <c r="M364" s="296">
        <v>21595.200000000001</v>
      </c>
      <c r="N364" s="296">
        <v>21204.400000000001</v>
      </c>
      <c r="O364" s="296">
        <v>21410.799999999999</v>
      </c>
      <c r="P364" s="233">
        <f t="shared" si="179"/>
        <v>9.7338288279789076E-3</v>
      </c>
      <c r="Q364" s="233">
        <f t="shared" si="180"/>
        <v>-1.8096614062384164E-2</v>
      </c>
      <c r="R364" s="297">
        <f t="shared" si="181"/>
        <v>206.39999999999782</v>
      </c>
      <c r="S364" s="297">
        <f t="shared" si="182"/>
        <v>-390.79999999999927</v>
      </c>
      <c r="T364" s="233">
        <f t="shared" si="183"/>
        <v>0.17047901140200011</v>
      </c>
    </row>
    <row r="365" spans="1:20" x14ac:dyDescent="0.25">
      <c r="A365" s="26" t="s">
        <v>9</v>
      </c>
      <c r="B365" s="296">
        <v>9023</v>
      </c>
      <c r="C365" s="296">
        <v>9205</v>
      </c>
      <c r="D365" s="296">
        <v>8463</v>
      </c>
      <c r="E365" s="296">
        <v>8739</v>
      </c>
      <c r="F365" s="233">
        <f t="shared" si="174"/>
        <v>3.2612548741580927E-2</v>
      </c>
      <c r="G365" s="233">
        <f t="shared" si="175"/>
        <v>-8.0608365019011363E-2</v>
      </c>
      <c r="H365" s="297">
        <f t="shared" si="176"/>
        <v>276</v>
      </c>
      <c r="I365" s="297">
        <f t="shared" si="177"/>
        <v>-742</v>
      </c>
      <c r="J365" s="233">
        <f t="shared" si="178"/>
        <v>7.0940927208228144E-2</v>
      </c>
      <c r="K365" s="277"/>
      <c r="L365" s="296">
        <v>8185.8</v>
      </c>
      <c r="M365" s="296">
        <v>9301</v>
      </c>
      <c r="N365" s="296">
        <v>9199.7999999999993</v>
      </c>
      <c r="O365" s="296">
        <v>8764.6</v>
      </c>
      <c r="P365" s="233">
        <f t="shared" si="179"/>
        <v>-4.7305376203830352E-2</v>
      </c>
      <c r="Q365" s="233">
        <f t="shared" si="180"/>
        <v>-1.0880550478443274E-2</v>
      </c>
      <c r="R365" s="297">
        <f t="shared" si="181"/>
        <v>-435.19999999999891</v>
      </c>
      <c r="S365" s="297">
        <f t="shared" si="182"/>
        <v>-101.20000000000073</v>
      </c>
      <c r="T365" s="233">
        <f t="shared" si="183"/>
        <v>6.9786292120517235E-2</v>
      </c>
    </row>
    <row r="366" spans="1:20" x14ac:dyDescent="0.25">
      <c r="A366" s="286" t="s">
        <v>10</v>
      </c>
      <c r="B366" s="298">
        <v>2998</v>
      </c>
      <c r="C366" s="298">
        <v>3361</v>
      </c>
      <c r="D366" s="298">
        <v>3423</v>
      </c>
      <c r="E366" s="298">
        <v>3470</v>
      </c>
      <c r="F366" s="287">
        <f t="shared" si="174"/>
        <v>1.373064563248616E-2</v>
      </c>
      <c r="G366" s="287">
        <f t="shared" si="175"/>
        <v>1.844689080630757E-2</v>
      </c>
      <c r="H366" s="300">
        <f t="shared" si="176"/>
        <v>47</v>
      </c>
      <c r="I366" s="300">
        <f t="shared" si="177"/>
        <v>62</v>
      </c>
      <c r="J366" s="287">
        <f t="shared" si="178"/>
        <v>2.8168556747059349E-2</v>
      </c>
      <c r="K366" s="289"/>
      <c r="L366" s="298">
        <v>2998</v>
      </c>
      <c r="M366" s="298">
        <v>3409</v>
      </c>
      <c r="N366" s="298">
        <v>3406.2</v>
      </c>
      <c r="O366" s="298">
        <v>3512.4</v>
      </c>
      <c r="P366" s="287">
        <f t="shared" si="179"/>
        <v>3.1178439316540407E-2</v>
      </c>
      <c r="Q366" s="287">
        <f t="shared" si="180"/>
        <v>-8.2135523613968697E-4</v>
      </c>
      <c r="R366" s="300">
        <f t="shared" si="181"/>
        <v>106.20000000000027</v>
      </c>
      <c r="S366" s="300">
        <f t="shared" si="182"/>
        <v>-2.8000000000001819</v>
      </c>
      <c r="T366" s="287">
        <f t="shared" si="183"/>
        <v>2.7966749474488822E-2</v>
      </c>
    </row>
    <row r="367" spans="1:20" ht="21" x14ac:dyDescent="0.35">
      <c r="A367" s="342" t="s">
        <v>85</v>
      </c>
      <c r="B367" s="342"/>
      <c r="C367" s="342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</row>
    <row r="368" spans="1:20" x14ac:dyDescent="0.25">
      <c r="A368" s="54"/>
      <c r="B368" s="343" t="s">
        <v>119</v>
      </c>
      <c r="C368" s="344"/>
      <c r="D368" s="344"/>
      <c r="E368" s="344"/>
      <c r="F368" s="344"/>
      <c r="G368" s="344"/>
      <c r="H368" s="344"/>
      <c r="I368" s="344"/>
      <c r="J368" s="344"/>
      <c r="K368" s="253"/>
      <c r="L368" s="343" t="str">
        <f>$L$324</f>
        <v>acumulado mayo (promedio del periodo acumulado)</v>
      </c>
      <c r="M368" s="344"/>
      <c r="N368" s="344"/>
      <c r="O368" s="344"/>
      <c r="P368" s="344"/>
      <c r="Q368" s="344"/>
      <c r="R368" s="344"/>
      <c r="S368" s="344"/>
      <c r="T368" s="345"/>
    </row>
    <row r="369" spans="1:20" x14ac:dyDescent="0.25">
      <c r="A369" s="4"/>
      <c r="B369" s="254">
        <f>B$6</f>
        <v>2022</v>
      </c>
      <c r="C369" s="254">
        <f>C$6</f>
        <v>2023</v>
      </c>
      <c r="D369" s="254">
        <f>D$6</f>
        <v>2024</v>
      </c>
      <c r="E369" s="254">
        <f>E$6</f>
        <v>2025</v>
      </c>
      <c r="F369" s="254" t="str">
        <f>CONCATENATE("var ",RIGHT(E369,2),"/",RIGHT(D369,2))</f>
        <v>var 25/24</v>
      </c>
      <c r="G369" s="5" t="str">
        <f>CONCATENATE("var ",RIGHT(D369,2),"/",RIGHT(C369,2))</f>
        <v>var 24/23</v>
      </c>
      <c r="H369" s="254" t="str">
        <f>CONCATENATE("dif ",RIGHT(E369,2),"-",RIGHT(D369,2))</f>
        <v>dif 25-24</v>
      </c>
      <c r="I369" s="5" t="str">
        <f>CONCATENATE("dif ",RIGHT(D369,2),"-",RIGHT(C369,2))</f>
        <v>dif 24-23</v>
      </c>
      <c r="J369" s="254" t="str">
        <f>CONCATENATE("cuota ",RIGHT(E369,2))</f>
        <v>cuota 25</v>
      </c>
      <c r="K369" s="256"/>
      <c r="L369" s="254">
        <f>L$6</f>
        <v>2022</v>
      </c>
      <c r="M369" s="254">
        <f>M$6</f>
        <v>2023</v>
      </c>
      <c r="N369" s="254">
        <f>N$6</f>
        <v>2024</v>
      </c>
      <c r="O369" s="254">
        <f>O$6</f>
        <v>2025</v>
      </c>
      <c r="P369" s="254" t="str">
        <f>CONCATENATE("var ",RIGHT(O369,2),"/",RIGHT(N369,2))</f>
        <v>var 25/24</v>
      </c>
      <c r="Q369" s="5" t="str">
        <f>CONCATENATE("var ",RIGHT(N369,2),"/",RIGHT(M369,2))</f>
        <v>var 24/23</v>
      </c>
      <c r="R369" s="254" t="str">
        <f>CONCATENATE("dif ",RIGHT(O369,2),"-",RIGHT(N369,2))</f>
        <v>dif 25-24</v>
      </c>
      <c r="S369" s="5" t="str">
        <f>CONCATENATE("dif ",RIGHT(N369,2),"-",RIGHT(M369,2))</f>
        <v>dif 24-23</v>
      </c>
      <c r="T369" s="254" t="str">
        <f>CONCATENATE("cuota ",RIGHT(O369,2))</f>
        <v>cuota 25</v>
      </c>
    </row>
    <row r="370" spans="1:20" x14ac:dyDescent="0.25">
      <c r="A370" s="257" t="s">
        <v>48</v>
      </c>
      <c r="B370" s="290">
        <v>122273</v>
      </c>
      <c r="C370" s="290">
        <v>123893</v>
      </c>
      <c r="D370" s="290">
        <v>125830</v>
      </c>
      <c r="E370" s="290">
        <v>123187</v>
      </c>
      <c r="F370" s="259">
        <f t="shared" ref="F370:F380" si="184">E370/D370-1</f>
        <v>-2.1004529921322401E-2</v>
      </c>
      <c r="G370" s="259">
        <f t="shared" ref="G370:G380" si="185">D370/C370-1</f>
        <v>1.563445876683911E-2</v>
      </c>
      <c r="H370" s="291">
        <f t="shared" ref="H370:H380" si="186">E370-D370</f>
        <v>-2643</v>
      </c>
      <c r="I370" s="291">
        <f t="shared" ref="I370:I380" si="187">D370-C370</f>
        <v>1937</v>
      </c>
      <c r="J370" s="259">
        <f t="shared" ref="J370:J380" si="188">E370/$E$370</f>
        <v>1</v>
      </c>
      <c r="K370" s="261"/>
      <c r="L370" s="290">
        <v>121829.6</v>
      </c>
      <c r="M370" s="290">
        <v>125533.4</v>
      </c>
      <c r="N370" s="290">
        <v>127083.4</v>
      </c>
      <c r="O370" s="290">
        <v>125592</v>
      </c>
      <c r="P370" s="259">
        <f t="shared" ref="P370:P380" si="189">O370/N370-1</f>
        <v>-1.1735600400996415E-2</v>
      </c>
      <c r="Q370" s="259">
        <f t="shared" ref="Q370:Q380" si="190">N370/M370-1</f>
        <v>1.2347311552144635E-2</v>
      </c>
      <c r="R370" s="291">
        <f t="shared" ref="R370:R380" si="191">O370-N370</f>
        <v>-1491.3999999999942</v>
      </c>
      <c r="S370" s="291">
        <f t="shared" ref="S370:S380" si="192">N370-M370</f>
        <v>1550</v>
      </c>
      <c r="T370" s="259">
        <f>O370/$O$370</f>
        <v>1</v>
      </c>
    </row>
    <row r="371" spans="1:20" x14ac:dyDescent="0.25">
      <c r="A371" s="76" t="s">
        <v>49</v>
      </c>
      <c r="B371" s="296">
        <v>44594</v>
      </c>
      <c r="C371" s="296">
        <v>45668</v>
      </c>
      <c r="D371" s="294">
        <v>46009</v>
      </c>
      <c r="E371" s="296">
        <v>43356</v>
      </c>
      <c r="F371" s="233">
        <f t="shared" si="184"/>
        <v>-5.7662631224325689E-2</v>
      </c>
      <c r="G371" s="233">
        <f t="shared" si="185"/>
        <v>7.46693527196296E-3</v>
      </c>
      <c r="H371" s="297">
        <f t="shared" si="186"/>
        <v>-2653</v>
      </c>
      <c r="I371" s="297">
        <f t="shared" si="187"/>
        <v>341</v>
      </c>
      <c r="J371" s="233">
        <f t="shared" si="188"/>
        <v>0.35195272228400726</v>
      </c>
      <c r="K371" s="277"/>
      <c r="L371" s="296">
        <v>43811</v>
      </c>
      <c r="M371" s="296">
        <v>45831</v>
      </c>
      <c r="N371" s="294">
        <v>46415.4</v>
      </c>
      <c r="O371" s="296">
        <v>44716</v>
      </c>
      <c r="P371" s="233">
        <f t="shared" si="189"/>
        <v>-3.6612848321893154E-2</v>
      </c>
      <c r="Q371" s="233">
        <f t="shared" si="190"/>
        <v>1.2751194606270833E-2</v>
      </c>
      <c r="R371" s="297">
        <f t="shared" si="191"/>
        <v>-1699.4000000000015</v>
      </c>
      <c r="S371" s="297">
        <f t="shared" si="192"/>
        <v>584.40000000000146</v>
      </c>
      <c r="T371" s="233">
        <f t="shared" ref="T371:T380" si="193">O371/$O$370</f>
        <v>0.35604178610102555</v>
      </c>
    </row>
    <row r="372" spans="1:20" x14ac:dyDescent="0.25">
      <c r="A372" s="79" t="s">
        <v>50</v>
      </c>
      <c r="B372" s="296">
        <v>37529</v>
      </c>
      <c r="C372" s="296">
        <v>36862</v>
      </c>
      <c r="D372" s="296">
        <v>36722</v>
      </c>
      <c r="E372" s="296">
        <v>36929</v>
      </c>
      <c r="F372" s="233">
        <f t="shared" si="184"/>
        <v>5.6369478786557625E-3</v>
      </c>
      <c r="G372" s="233">
        <f t="shared" si="185"/>
        <v>-3.7979491074819904E-3</v>
      </c>
      <c r="H372" s="297">
        <f t="shared" si="186"/>
        <v>207</v>
      </c>
      <c r="I372" s="297">
        <f t="shared" si="187"/>
        <v>-140</v>
      </c>
      <c r="J372" s="233">
        <f t="shared" si="188"/>
        <v>0.29978000925422327</v>
      </c>
      <c r="K372" s="277"/>
      <c r="L372" s="296">
        <v>37055.599999999999</v>
      </c>
      <c r="M372" s="296">
        <v>37515.199999999997</v>
      </c>
      <c r="N372" s="296">
        <v>37677.599999999999</v>
      </c>
      <c r="O372" s="296">
        <v>37514.6</v>
      </c>
      <c r="P372" s="233">
        <f t="shared" si="189"/>
        <v>-4.3261778881882318E-3</v>
      </c>
      <c r="Q372" s="233">
        <f t="shared" si="190"/>
        <v>4.3289120143301663E-3</v>
      </c>
      <c r="R372" s="297">
        <f t="shared" si="191"/>
        <v>-163</v>
      </c>
      <c r="S372" s="297">
        <f t="shared" si="192"/>
        <v>162.40000000000146</v>
      </c>
      <c r="T372" s="233">
        <f t="shared" si="193"/>
        <v>0.29870214663354355</v>
      </c>
    </row>
    <row r="373" spans="1:20" x14ac:dyDescent="0.25">
      <c r="A373" s="79" t="s">
        <v>52</v>
      </c>
      <c r="B373" s="296">
        <v>17794</v>
      </c>
      <c r="C373" s="296">
        <v>18608</v>
      </c>
      <c r="D373" s="296">
        <v>20140</v>
      </c>
      <c r="E373" s="296">
        <v>19545</v>
      </c>
      <c r="F373" s="233">
        <f t="shared" si="184"/>
        <v>-2.9543197616683226E-2</v>
      </c>
      <c r="G373" s="233">
        <f t="shared" si="185"/>
        <v>8.2330180567497857E-2</v>
      </c>
      <c r="H373" s="297">
        <f t="shared" si="186"/>
        <v>-595</v>
      </c>
      <c r="I373" s="297">
        <f t="shared" si="187"/>
        <v>1532</v>
      </c>
      <c r="J373" s="233">
        <f t="shared" si="188"/>
        <v>0.15866122236924352</v>
      </c>
      <c r="K373" s="277"/>
      <c r="L373" s="296">
        <v>18287.400000000001</v>
      </c>
      <c r="M373" s="296">
        <v>19069.8</v>
      </c>
      <c r="N373" s="296">
        <v>19920</v>
      </c>
      <c r="O373" s="296">
        <v>20010.8</v>
      </c>
      <c r="P373" s="233">
        <f t="shared" si="189"/>
        <v>4.5582329317268577E-3</v>
      </c>
      <c r="Q373" s="233">
        <f t="shared" si="190"/>
        <v>4.458358241827387E-2</v>
      </c>
      <c r="R373" s="297">
        <f t="shared" si="191"/>
        <v>90.799999999999272</v>
      </c>
      <c r="S373" s="297">
        <f t="shared" si="192"/>
        <v>850.20000000000073</v>
      </c>
      <c r="T373" s="233">
        <f t="shared" si="193"/>
        <v>0.15933180457353971</v>
      </c>
    </row>
    <row r="374" spans="1:20" x14ac:dyDescent="0.25">
      <c r="A374" s="79" t="s">
        <v>53</v>
      </c>
      <c r="B374" s="296">
        <v>4097</v>
      </c>
      <c r="C374" s="296">
        <v>4791</v>
      </c>
      <c r="D374" s="296">
        <v>4797</v>
      </c>
      <c r="E374" s="296">
        <v>4863</v>
      </c>
      <c r="F374" s="233">
        <f t="shared" si="184"/>
        <v>1.3758599124452875E-2</v>
      </c>
      <c r="G374" s="233">
        <f t="shared" si="185"/>
        <v>1.2523481527864089E-3</v>
      </c>
      <c r="H374" s="297">
        <f t="shared" si="186"/>
        <v>66</v>
      </c>
      <c r="I374" s="297">
        <f t="shared" si="187"/>
        <v>6</v>
      </c>
      <c r="J374" s="233">
        <f t="shared" si="188"/>
        <v>3.9476568144365884E-2</v>
      </c>
      <c r="K374" s="277"/>
      <c r="L374" s="296">
        <v>4251.3999999999996</v>
      </c>
      <c r="M374" s="296">
        <v>4791</v>
      </c>
      <c r="N374" s="296">
        <v>4797</v>
      </c>
      <c r="O374" s="296">
        <v>4863</v>
      </c>
      <c r="P374" s="233">
        <f t="shared" si="189"/>
        <v>1.3758599124452875E-2</v>
      </c>
      <c r="Q374" s="233">
        <f t="shared" si="190"/>
        <v>1.2523481527864089E-3</v>
      </c>
      <c r="R374" s="297">
        <f t="shared" si="191"/>
        <v>66</v>
      </c>
      <c r="S374" s="297">
        <f t="shared" si="192"/>
        <v>6</v>
      </c>
      <c r="T374" s="233">
        <f t="shared" si="193"/>
        <v>3.8720619147716413E-2</v>
      </c>
    </row>
    <row r="375" spans="1:20" x14ac:dyDescent="0.25">
      <c r="A375" s="79" t="s">
        <v>54</v>
      </c>
      <c r="B375" s="296">
        <v>2703</v>
      </c>
      <c r="C375" s="296">
        <v>2855</v>
      </c>
      <c r="D375" s="296">
        <v>2773</v>
      </c>
      <c r="E375" s="296">
        <v>2679</v>
      </c>
      <c r="F375" s="233">
        <f t="shared" si="184"/>
        <v>-3.3898305084745783E-2</v>
      </c>
      <c r="G375" s="233">
        <f t="shared" si="185"/>
        <v>-2.8721541155866892E-2</v>
      </c>
      <c r="H375" s="297">
        <f t="shared" si="186"/>
        <v>-94</v>
      </c>
      <c r="I375" s="297">
        <f t="shared" si="187"/>
        <v>-82</v>
      </c>
      <c r="J375" s="233">
        <f t="shared" si="188"/>
        <v>2.1747424647081268E-2</v>
      </c>
      <c r="K375" s="277"/>
      <c r="L375" s="296">
        <v>2573.4</v>
      </c>
      <c r="M375" s="296">
        <v>2845.8</v>
      </c>
      <c r="N375" s="296">
        <v>2771.6</v>
      </c>
      <c r="O375" s="296">
        <v>2679</v>
      </c>
      <c r="P375" s="233">
        <f t="shared" si="189"/>
        <v>-3.3410304517246359E-2</v>
      </c>
      <c r="Q375" s="233">
        <f t="shared" si="190"/>
        <v>-2.6073511842012898E-2</v>
      </c>
      <c r="R375" s="297">
        <f t="shared" si="191"/>
        <v>-92.599999999999909</v>
      </c>
      <c r="S375" s="297">
        <f t="shared" si="192"/>
        <v>-74.200000000000273</v>
      </c>
      <c r="T375" s="233">
        <f t="shared" si="193"/>
        <v>2.1330976495318173E-2</v>
      </c>
    </row>
    <row r="376" spans="1:20" x14ac:dyDescent="0.25">
      <c r="A376" s="79" t="s">
        <v>55</v>
      </c>
      <c r="B376" s="296">
        <v>663</v>
      </c>
      <c r="C376" s="296">
        <v>663</v>
      </c>
      <c r="D376" s="296">
        <v>673</v>
      </c>
      <c r="E376" s="296">
        <v>673</v>
      </c>
      <c r="F376" s="233">
        <f t="shared" si="184"/>
        <v>0</v>
      </c>
      <c r="G376" s="233">
        <f t="shared" si="185"/>
        <v>1.5082956259426794E-2</v>
      </c>
      <c r="H376" s="297">
        <f t="shared" si="186"/>
        <v>0</v>
      </c>
      <c r="I376" s="297">
        <f t="shared" si="187"/>
        <v>10</v>
      </c>
      <c r="J376" s="233">
        <f t="shared" si="188"/>
        <v>5.4632388157841334E-3</v>
      </c>
      <c r="K376" s="277"/>
      <c r="L376" s="296">
        <v>640.20000000000005</v>
      </c>
      <c r="M376" s="296">
        <v>663</v>
      </c>
      <c r="N376" s="296">
        <v>673</v>
      </c>
      <c r="O376" s="296">
        <v>673</v>
      </c>
      <c r="P376" s="233">
        <f t="shared" si="189"/>
        <v>0</v>
      </c>
      <c r="Q376" s="233">
        <f t="shared" si="190"/>
        <v>1.5082956259426794E-2</v>
      </c>
      <c r="R376" s="297">
        <f t="shared" si="191"/>
        <v>0</v>
      </c>
      <c r="S376" s="297">
        <f t="shared" si="192"/>
        <v>10</v>
      </c>
      <c r="T376" s="233">
        <f t="shared" si="193"/>
        <v>5.3586215682527548E-3</v>
      </c>
    </row>
    <row r="377" spans="1:20" x14ac:dyDescent="0.25">
      <c r="A377" s="79" t="s">
        <v>56</v>
      </c>
      <c r="B377" s="296">
        <v>6412</v>
      </c>
      <c r="C377" s="296">
        <v>6177</v>
      </c>
      <c r="D377" s="296">
        <v>6415</v>
      </c>
      <c r="E377" s="296">
        <v>6497</v>
      </c>
      <c r="F377" s="233">
        <f t="shared" si="184"/>
        <v>1.278254091971931E-2</v>
      </c>
      <c r="G377" s="233">
        <f t="shared" si="185"/>
        <v>3.8530030759268197E-2</v>
      </c>
      <c r="H377" s="297">
        <f t="shared" si="186"/>
        <v>82</v>
      </c>
      <c r="I377" s="297">
        <f t="shared" si="187"/>
        <v>238</v>
      </c>
      <c r="J377" s="233">
        <f t="shared" si="188"/>
        <v>5.2740954808543107E-2</v>
      </c>
      <c r="K377" s="277"/>
      <c r="L377" s="296">
        <v>6412</v>
      </c>
      <c r="M377" s="296">
        <v>6319.8</v>
      </c>
      <c r="N377" s="296">
        <v>6415</v>
      </c>
      <c r="O377" s="296">
        <v>6497</v>
      </c>
      <c r="P377" s="233">
        <f t="shared" si="189"/>
        <v>1.278254091971931E-2</v>
      </c>
      <c r="Q377" s="233">
        <f t="shared" si="190"/>
        <v>1.5063767840754361E-2</v>
      </c>
      <c r="R377" s="297">
        <f t="shared" si="191"/>
        <v>82</v>
      </c>
      <c r="S377" s="297">
        <f t="shared" si="192"/>
        <v>95.199999999999818</v>
      </c>
      <c r="T377" s="233">
        <f t="shared" si="193"/>
        <v>5.1731001974648069E-2</v>
      </c>
    </row>
    <row r="378" spans="1:20" x14ac:dyDescent="0.25">
      <c r="A378" s="79" t="s">
        <v>51</v>
      </c>
      <c r="B378" s="296">
        <v>844</v>
      </c>
      <c r="C378" s="296">
        <v>912</v>
      </c>
      <c r="D378" s="296">
        <v>912</v>
      </c>
      <c r="E378" s="296">
        <v>916</v>
      </c>
      <c r="F378" s="233">
        <f t="shared" si="184"/>
        <v>4.3859649122806044E-3</v>
      </c>
      <c r="G378" s="233">
        <f t="shared" si="185"/>
        <v>0</v>
      </c>
      <c r="H378" s="297">
        <f t="shared" si="186"/>
        <v>4</v>
      </c>
      <c r="I378" s="297">
        <f t="shared" si="187"/>
        <v>0</v>
      </c>
      <c r="J378" s="233">
        <f t="shared" si="188"/>
        <v>7.4358495620479434E-3</v>
      </c>
      <c r="K378" s="277"/>
      <c r="L378" s="296">
        <v>827.2</v>
      </c>
      <c r="M378" s="296">
        <v>912</v>
      </c>
      <c r="N378" s="296">
        <v>912</v>
      </c>
      <c r="O378" s="296">
        <v>915.2</v>
      </c>
      <c r="P378" s="233">
        <f t="shared" si="189"/>
        <v>3.5087719298245723E-3</v>
      </c>
      <c r="Q378" s="233">
        <f t="shared" si="190"/>
        <v>0</v>
      </c>
      <c r="R378" s="297">
        <f t="shared" si="191"/>
        <v>3.2000000000000455</v>
      </c>
      <c r="S378" s="297">
        <f t="shared" si="192"/>
        <v>0</v>
      </c>
      <c r="T378" s="233">
        <f t="shared" si="193"/>
        <v>7.2870883495764066E-3</v>
      </c>
    </row>
    <row r="379" spans="1:20" x14ac:dyDescent="0.25">
      <c r="A379" s="80" t="s">
        <v>57</v>
      </c>
      <c r="B379" s="296">
        <v>4562</v>
      </c>
      <c r="C379" s="296">
        <v>4276</v>
      </c>
      <c r="D379" s="296">
        <v>4307</v>
      </c>
      <c r="E379" s="296">
        <v>4616</v>
      </c>
      <c r="F379" s="233">
        <f t="shared" si="184"/>
        <v>7.1743673090318039E-2</v>
      </c>
      <c r="G379" s="233">
        <f t="shared" si="185"/>
        <v>7.2497661365762411E-3</v>
      </c>
      <c r="H379" s="297">
        <f t="shared" si="186"/>
        <v>309</v>
      </c>
      <c r="I379" s="297">
        <f t="shared" si="187"/>
        <v>31</v>
      </c>
      <c r="J379" s="233">
        <f t="shared" si="188"/>
        <v>3.7471486439315839E-2</v>
      </c>
      <c r="K379" s="277"/>
      <c r="L379" s="296">
        <v>4562</v>
      </c>
      <c r="M379" s="296">
        <v>4504.8</v>
      </c>
      <c r="N379" s="296">
        <v>4409</v>
      </c>
      <c r="O379" s="296">
        <v>4616</v>
      </c>
      <c r="P379" s="233">
        <f t="shared" si="189"/>
        <v>4.6949421637559441E-2</v>
      </c>
      <c r="Q379" s="233">
        <f t="shared" si="190"/>
        <v>-2.126620493695619E-2</v>
      </c>
      <c r="R379" s="297">
        <f t="shared" si="191"/>
        <v>207</v>
      </c>
      <c r="S379" s="297">
        <f t="shared" si="192"/>
        <v>-95.800000000000182</v>
      </c>
      <c r="T379" s="233">
        <f t="shared" si="193"/>
        <v>3.6753933371552326E-2</v>
      </c>
    </row>
    <row r="380" spans="1:20" x14ac:dyDescent="0.25">
      <c r="A380" s="81" t="s">
        <v>58</v>
      </c>
      <c r="B380" s="296">
        <v>3075</v>
      </c>
      <c r="C380" s="296">
        <v>3081</v>
      </c>
      <c r="D380" s="296">
        <v>3082</v>
      </c>
      <c r="E380" s="296">
        <v>3113</v>
      </c>
      <c r="F380" s="233">
        <f t="shared" si="184"/>
        <v>1.0058403634003898E-2</v>
      </c>
      <c r="G380" s="233">
        <f t="shared" si="185"/>
        <v>3.2456994482310542E-4</v>
      </c>
      <c r="H380" s="297">
        <f t="shared" si="186"/>
        <v>31</v>
      </c>
      <c r="I380" s="297">
        <f t="shared" si="187"/>
        <v>1</v>
      </c>
      <c r="J380" s="233">
        <f t="shared" si="188"/>
        <v>2.5270523675387825E-2</v>
      </c>
      <c r="K380" s="277"/>
      <c r="L380" s="296">
        <v>3409.4</v>
      </c>
      <c r="M380" s="296">
        <v>3081</v>
      </c>
      <c r="N380" s="296">
        <v>3092.8</v>
      </c>
      <c r="O380" s="296">
        <v>3107.4</v>
      </c>
      <c r="P380" s="233">
        <f t="shared" si="189"/>
        <v>4.7206414899119142E-3</v>
      </c>
      <c r="Q380" s="233">
        <f t="shared" si="190"/>
        <v>3.8299253489126883E-3</v>
      </c>
      <c r="R380" s="297">
        <f t="shared" si="191"/>
        <v>14.599999999999909</v>
      </c>
      <c r="S380" s="297">
        <f t="shared" si="192"/>
        <v>11.800000000000182</v>
      </c>
      <c r="T380" s="233">
        <f t="shared" si="193"/>
        <v>2.474202178482706E-2</v>
      </c>
    </row>
    <row r="381" spans="1:20" ht="21" x14ac:dyDescent="0.35">
      <c r="A381" s="341" t="s">
        <v>86</v>
      </c>
      <c r="B381" s="341"/>
      <c r="C381" s="341"/>
      <c r="D381" s="341"/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</row>
  </sheetData>
  <mergeCells count="575">
    <mergeCell ref="A1:T1"/>
    <mergeCell ref="A2:T2"/>
    <mergeCell ref="A3:T3"/>
    <mergeCell ref="A4:T4"/>
    <mergeCell ref="B5:J5"/>
    <mergeCell ref="L5:T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7D34-0A38-4EC3-8FBA-E86FE9141119}">
  <sheetPr codeName="Hoja15"/>
  <dimension ref="A1:Z411"/>
  <sheetViews>
    <sheetView workbookViewId="0">
      <selection activeCell="N14" sqref="N14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339" customWidth="1"/>
    <col min="6" max="6" width="12.28515625" style="339" customWidth="1"/>
    <col min="7" max="9" width="12.7109375" style="339" customWidth="1"/>
    <col min="10" max="10" width="11.42578125" style="339" customWidth="1"/>
    <col min="11" max="11" width="1.28515625" style="339" customWidth="1"/>
    <col min="12" max="14" width="12.5703125" style="339" customWidth="1"/>
    <col min="15" max="17" width="11.42578125" style="339" customWidth="1"/>
    <col min="18" max="19" width="14" style="339" customWidth="1"/>
    <col min="20" max="20" width="11.42578125" style="339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457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6" ht="21" x14ac:dyDescent="0.35">
      <c r="A2" s="468" t="s">
        <v>87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</row>
    <row r="3" spans="1:26" ht="21" x14ac:dyDescent="0.25">
      <c r="A3" s="460" t="s">
        <v>88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2"/>
    </row>
    <row r="4" spans="1:26" ht="21" x14ac:dyDescent="0.35">
      <c r="A4" s="467" t="s">
        <v>89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</row>
    <row r="5" spans="1:26" x14ac:dyDescent="0.25">
      <c r="A5" s="54"/>
      <c r="B5" s="343" t="s">
        <v>119</v>
      </c>
      <c r="C5" s="344"/>
      <c r="D5" s="344"/>
      <c r="E5" s="344"/>
      <c r="F5" s="344"/>
      <c r="G5" s="344"/>
      <c r="H5" s="344"/>
      <c r="I5" s="344"/>
      <c r="J5" s="345"/>
      <c r="K5" s="301"/>
      <c r="L5" s="343" t="str">
        <f>CONCATENATE("acumulado ",B5)</f>
        <v>acumulado mayo</v>
      </c>
      <c r="M5" s="344"/>
      <c r="N5" s="344"/>
      <c r="O5" s="344"/>
      <c r="P5" s="344"/>
      <c r="Q5" s="344"/>
      <c r="R5" s="344"/>
      <c r="S5" s="344"/>
      <c r="T5" s="345"/>
    </row>
    <row r="6" spans="1:26" x14ac:dyDescent="0.25">
      <c r="A6" s="4"/>
      <c r="B6" s="5">
        <v>2022</v>
      </c>
      <c r="C6" s="5">
        <v>2023</v>
      </c>
      <c r="D6" s="5">
        <v>2024</v>
      </c>
      <c r="E6" s="5">
        <v>2025</v>
      </c>
      <c r="F6" s="5" t="str">
        <f>CONCATENATE("var ",RIGHT(E6,2),"/",RIGHT(D6,2))</f>
        <v>var 25/24</v>
      </c>
      <c r="G6" s="5" t="str">
        <f>CONCATENATE("var ",RIGHT(D6,2),"/",RIGHT(C6,2))</f>
        <v>var 24/23</v>
      </c>
      <c r="H6" s="5" t="str">
        <f>CONCATENATE("dif ",RIGHT(E6,2),"-",RIGHT(D6,2))</f>
        <v>dif 25-24</v>
      </c>
      <c r="I6" s="5" t="str">
        <f>CONCATENATE("dif ",RIGHT(D6,2),"-",RIGHT(C6,2))</f>
        <v>dif 24-23</v>
      </c>
      <c r="J6" s="5" t="str">
        <f>CONCATENATE("cuota ",RIGHT(E6,2))</f>
        <v>cuota 25</v>
      </c>
      <c r="K6" s="302"/>
      <c r="L6" s="5">
        <v>2022</v>
      </c>
      <c r="M6" s="5">
        <v>2023</v>
      </c>
      <c r="N6" s="5">
        <v>2024</v>
      </c>
      <c r="O6" s="5">
        <v>2025</v>
      </c>
      <c r="P6" s="5" t="str">
        <f>CONCATENATE("var ",RIGHT(O6,2),"/",RIGHT(N6,2))</f>
        <v>var 25/24</v>
      </c>
      <c r="Q6" s="5" t="str">
        <f>CONCATENATE("var ",RIGHT(N6,2),"/",RIGHT(M6,2))</f>
        <v>var 24/23</v>
      </c>
      <c r="R6" s="5" t="str">
        <f>CONCATENATE("dif ",RIGHT(O6,2),"-",RIGHT(N6,2))</f>
        <v>dif 25-24</v>
      </c>
      <c r="S6" s="5" t="str">
        <f>CONCATENATE("dif ",RIGHT(N6,2),"-",RIGHT(M6,2))</f>
        <v>dif 24-23</v>
      </c>
      <c r="T6" s="5" t="str">
        <f>CONCATENATE("cuota ",RIGHT(O6,2))</f>
        <v>cuota 25</v>
      </c>
      <c r="Z6" s="303"/>
    </row>
    <row r="7" spans="1:26" x14ac:dyDescent="0.25">
      <c r="A7" s="304" t="s">
        <v>90</v>
      </c>
      <c r="B7" s="305">
        <v>618612</v>
      </c>
      <c r="C7" s="305">
        <v>686738</v>
      </c>
      <c r="D7" s="305">
        <v>765110</v>
      </c>
      <c r="E7" s="305">
        <v>790316</v>
      </c>
      <c r="F7" s="306">
        <f>IFERROR(E7/D7-1,"-")</f>
        <v>3.2944282521467416E-2</v>
      </c>
      <c r="G7" s="306">
        <f>IFERROR(D7/C7-1,"-")</f>
        <v>0.11412212517728748</v>
      </c>
      <c r="H7" s="305">
        <f>IFERROR(E7-D7,"-")</f>
        <v>25206</v>
      </c>
      <c r="I7" s="305">
        <f>IFERROR(D7-C7,"-")</f>
        <v>78372</v>
      </c>
      <c r="J7" s="306">
        <f>E7/$E$7</f>
        <v>1</v>
      </c>
      <c r="K7" s="307"/>
      <c r="L7" s="305">
        <v>3090916</v>
      </c>
      <c r="M7" s="305">
        <v>3715051</v>
      </c>
      <c r="N7" s="305">
        <v>4150278</v>
      </c>
      <c r="O7" s="305">
        <v>4345367</v>
      </c>
      <c r="P7" s="306">
        <f>IFERROR(O7/N7-1,"-")</f>
        <v>4.7006248738036271E-2</v>
      </c>
      <c r="Q7" s="306">
        <f>IFERROR(N7/M7-1,"-")</f>
        <v>0.11715236210754587</v>
      </c>
      <c r="R7" s="305">
        <f>IFERROR(O7-N7,"-")</f>
        <v>195089</v>
      </c>
      <c r="S7" s="305">
        <f>IFERROR(N7-M7,"-")</f>
        <v>435227</v>
      </c>
      <c r="T7" s="306">
        <f>O7/$O$7</f>
        <v>1</v>
      </c>
      <c r="Z7" s="308"/>
    </row>
    <row r="8" spans="1:26" x14ac:dyDescent="0.25">
      <c r="A8" s="309" t="s">
        <v>91</v>
      </c>
      <c r="B8" s="310">
        <v>580054</v>
      </c>
      <c r="C8" s="310">
        <v>648909</v>
      </c>
      <c r="D8" s="310">
        <v>725885</v>
      </c>
      <c r="E8" s="310">
        <v>752884</v>
      </c>
      <c r="F8" s="311">
        <f>IFERROR(E8/D8-1,"-")</f>
        <v>3.7194596940286706E-2</v>
      </c>
      <c r="G8" s="312">
        <f t="shared" ref="G8:G9" si="0">IFERROR(D8/C8-1,"-")</f>
        <v>0.11862372073742233</v>
      </c>
      <c r="H8" s="310">
        <f>IFERROR(E8-D8,"-")</f>
        <v>26999</v>
      </c>
      <c r="I8" s="310">
        <f t="shared" ref="I8:I9" si="1">IFERROR(D8-C8,"-")</f>
        <v>76976</v>
      </c>
      <c r="J8" s="311">
        <f>E8/$E$7</f>
        <v>0.95263666685224646</v>
      </c>
      <c r="K8" s="302"/>
      <c r="L8" s="310">
        <v>2821512</v>
      </c>
      <c r="M8" s="310">
        <v>3388534</v>
      </c>
      <c r="N8" s="310">
        <v>3824693</v>
      </c>
      <c r="O8" s="310">
        <v>4023295</v>
      </c>
      <c r="P8" s="311">
        <f>IFERROR(O8/N8-1,"-")</f>
        <v>5.1926259179494894E-2</v>
      </c>
      <c r="Q8" s="311">
        <f t="shared" ref="Q8:Q9" si="2">IFERROR(N8/M8-1,"-")</f>
        <v>0.12871613506017643</v>
      </c>
      <c r="R8" s="310">
        <f>IFERROR(O8-N8,"-")</f>
        <v>198602</v>
      </c>
      <c r="S8" s="310">
        <f t="shared" ref="S8:S9" si="3">IFERROR(N8-M8,"-")</f>
        <v>436159</v>
      </c>
      <c r="T8" s="311">
        <f>O8/$O$7</f>
        <v>0.92588151932851703</v>
      </c>
    </row>
    <row r="9" spans="1:26" x14ac:dyDescent="0.25">
      <c r="A9" s="309" t="s">
        <v>92</v>
      </c>
      <c r="B9" s="310">
        <v>38558</v>
      </c>
      <c r="C9" s="310">
        <v>37829</v>
      </c>
      <c r="D9" s="310">
        <v>39225</v>
      </c>
      <c r="E9" s="310">
        <v>37432</v>
      </c>
      <c r="F9" s="311">
        <f>IFERROR(E9/D9-1,"-")</f>
        <v>-4.5710643722115973E-2</v>
      </c>
      <c r="G9" s="312">
        <f t="shared" si="0"/>
        <v>3.6902905178566758E-2</v>
      </c>
      <c r="H9" s="310">
        <f t="shared" ref="H9" si="4">IFERROR(E9-D9,"-")</f>
        <v>-1793</v>
      </c>
      <c r="I9" s="310">
        <f t="shared" si="1"/>
        <v>1396</v>
      </c>
      <c r="J9" s="311">
        <f>E9/$E$7</f>
        <v>4.736333314775356E-2</v>
      </c>
      <c r="K9" s="302"/>
      <c r="L9" s="310">
        <v>269404</v>
      </c>
      <c r="M9" s="310">
        <v>326517</v>
      </c>
      <c r="N9" s="310">
        <v>325585</v>
      </c>
      <c r="O9" s="310">
        <v>322072</v>
      </c>
      <c r="P9" s="311">
        <f>IFERROR(O9/N9-1,"-")</f>
        <v>-1.0789809112827675E-2</v>
      </c>
      <c r="Q9" s="311">
        <f t="shared" si="2"/>
        <v>-2.8543689915073722E-3</v>
      </c>
      <c r="R9" s="310">
        <f>IFERROR(O9-N9,"-")</f>
        <v>-3513</v>
      </c>
      <c r="S9" s="310">
        <f t="shared" si="3"/>
        <v>-932</v>
      </c>
      <c r="T9" s="311">
        <f>O9/$O$7</f>
        <v>7.4118480671482981E-2</v>
      </c>
    </row>
    <row r="10" spans="1:26" ht="21" x14ac:dyDescent="0.35">
      <c r="A10" s="467" t="s">
        <v>93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</row>
    <row r="11" spans="1:26" x14ac:dyDescent="0.25">
      <c r="A11" s="54"/>
      <c r="B11" s="343" t="s">
        <v>119</v>
      </c>
      <c r="C11" s="344"/>
      <c r="D11" s="344"/>
      <c r="E11" s="344"/>
      <c r="F11" s="344"/>
      <c r="G11" s="344"/>
      <c r="H11" s="344"/>
      <c r="I11" s="344"/>
      <c r="J11" s="345"/>
      <c r="K11" s="301"/>
      <c r="L11" s="343" t="str">
        <f>CONCATENATE("acumulado ",B11)</f>
        <v>acumulado mayo</v>
      </c>
      <c r="M11" s="344"/>
      <c r="N11" s="344"/>
      <c r="O11" s="344"/>
      <c r="P11" s="344"/>
      <c r="Q11" s="344"/>
      <c r="R11" s="344"/>
      <c r="S11" s="344"/>
      <c r="T11" s="345"/>
      <c r="Y11" s="313"/>
    </row>
    <row r="12" spans="1:26" x14ac:dyDescent="0.25">
      <c r="A12" s="4" t="s">
        <v>94</v>
      </c>
      <c r="B12" s="5">
        <f>B$6</f>
        <v>2022</v>
      </c>
      <c r="C12" s="5">
        <f t="shared" ref="C12" si="5">C$6</f>
        <v>2023</v>
      </c>
      <c r="D12" s="5">
        <f>D$6</f>
        <v>2024</v>
      </c>
      <c r="E12" s="5">
        <v>2025</v>
      </c>
      <c r="F12" s="5" t="str">
        <f>CONCATENATE("var ",RIGHT(E12,2),"/",RIGHT(D12,2))</f>
        <v>var 25/24</v>
      </c>
      <c r="G12" s="5" t="str">
        <f>$G$6</f>
        <v>var 24/23</v>
      </c>
      <c r="H12" s="5" t="str">
        <f>CONCATENATE("dif ",RIGHT(E12,2),"-",RIGHT(D12,2))</f>
        <v>dif 25-24</v>
      </c>
      <c r="I12" s="5" t="str">
        <f>CONCATENATE("dif ",RIGHT(D12,2),"-",RIGHT(C12,2))</f>
        <v>dif 24-23</v>
      </c>
      <c r="J12" s="5" t="str">
        <f>CONCATENATE("cuota ",RIGHT(E12,2))</f>
        <v>cuota 25</v>
      </c>
      <c r="K12" s="302"/>
      <c r="L12" s="5">
        <f>L$6</f>
        <v>2022</v>
      </c>
      <c r="M12" s="5">
        <f>M$6</f>
        <v>2023</v>
      </c>
      <c r="N12" s="5">
        <f t="shared" ref="N12:O12" si="6">N$6</f>
        <v>2024</v>
      </c>
      <c r="O12" s="5">
        <f t="shared" si="6"/>
        <v>2025</v>
      </c>
      <c r="P12" s="5" t="str">
        <f>CONCATENATE("var ",RIGHT(O12,2),"/",RIGHT(N12,2))</f>
        <v>var 25/24</v>
      </c>
      <c r="Q12" s="5" t="str">
        <f>$Q$6</f>
        <v>var 24/23</v>
      </c>
      <c r="R12" s="5" t="str">
        <f>CONCATENATE("dif ",RIGHT(O12,2),"-",RIGHT(N12,2))</f>
        <v>dif 25-24</v>
      </c>
      <c r="S12" s="5" t="str">
        <f>$S$6</f>
        <v>dif 24-23</v>
      </c>
      <c r="T12" s="5" t="str">
        <f>CONCATENATE("cuota ",RIGHT(O12,2))</f>
        <v>cuota 25</v>
      </c>
      <c r="Y12" s="314"/>
    </row>
    <row r="13" spans="1:26" x14ac:dyDescent="0.25">
      <c r="A13" s="315" t="s">
        <v>95</v>
      </c>
      <c r="B13" s="316">
        <v>618612</v>
      </c>
      <c r="C13" s="316">
        <v>686738</v>
      </c>
      <c r="D13" s="316">
        <v>765110</v>
      </c>
      <c r="E13" s="316">
        <v>790316</v>
      </c>
      <c r="F13" s="317">
        <f>IFERROR(E13/D13-1,"-")</f>
        <v>3.2944282521467416E-2</v>
      </c>
      <c r="G13" s="317">
        <f t="shared" ref="G13:G47" si="7">IFERROR(D13/C13-1,"-")</f>
        <v>0.11412212517728748</v>
      </c>
      <c r="H13" s="316">
        <f>IFERROR(E13-D13,"-")</f>
        <v>25206</v>
      </c>
      <c r="I13" s="316">
        <f t="shared" ref="I13:I47" si="8">IFERROR(D13-C13,"-")</f>
        <v>78372</v>
      </c>
      <c r="J13" s="317">
        <f>IFERROR(E13/$E$7,"-")</f>
        <v>1</v>
      </c>
      <c r="K13" s="307"/>
      <c r="L13" s="305">
        <v>3090916</v>
      </c>
      <c r="M13" s="305">
        <v>3715051</v>
      </c>
      <c r="N13" s="305">
        <v>4150278</v>
      </c>
      <c r="O13" s="305">
        <v>4345367</v>
      </c>
      <c r="P13" s="306">
        <f t="shared" ref="P13:P47" si="9">IFERROR(O13/N13-1,"-")</f>
        <v>4.7006248738036271E-2</v>
      </c>
      <c r="Q13" s="306">
        <f t="shared" ref="Q13:Q47" si="10">IFERROR(N13/M13-1,"-")</f>
        <v>0.11715236210754587</v>
      </c>
      <c r="R13" s="305">
        <f t="shared" ref="R13:R47" si="11">IFERROR(O13-N13,"-")</f>
        <v>195089</v>
      </c>
      <c r="S13" s="305">
        <f t="shared" ref="S13:S47" si="12">IFERROR(N13-M13,"-")</f>
        <v>435227</v>
      </c>
      <c r="T13" s="306">
        <f>O13/$O$13</f>
        <v>1</v>
      </c>
      <c r="Y13" s="314"/>
    </row>
    <row r="14" spans="1:26" x14ac:dyDescent="0.25">
      <c r="A14" s="318" t="s">
        <v>96</v>
      </c>
      <c r="B14" s="319">
        <v>267238</v>
      </c>
      <c r="C14" s="319">
        <v>297878</v>
      </c>
      <c r="D14" s="319">
        <v>329249</v>
      </c>
      <c r="E14" s="319">
        <v>346668</v>
      </c>
      <c r="F14" s="320">
        <f t="shared" ref="F14:F47" si="13">IFERROR(E14/D14-1,"-")</f>
        <v>5.2905248003790373E-2</v>
      </c>
      <c r="G14" s="320">
        <f t="shared" si="7"/>
        <v>0.10531492758780447</v>
      </c>
      <c r="H14" s="319">
        <f t="shared" ref="H14:H47" si="14">IFERROR(E14-D14,"-")</f>
        <v>17419</v>
      </c>
      <c r="I14" s="319">
        <f t="shared" si="8"/>
        <v>31371</v>
      </c>
      <c r="J14" s="320">
        <f t="shared" ref="J14:J20" si="15">IFERROR(E14/$E$7,"-")</f>
        <v>0.43864479524645839</v>
      </c>
      <c r="K14" s="307"/>
      <c r="L14" s="319">
        <v>1148589</v>
      </c>
      <c r="M14" s="319">
        <v>1382073</v>
      </c>
      <c r="N14" s="319">
        <v>1521452</v>
      </c>
      <c r="O14" s="319">
        <v>1598974</v>
      </c>
      <c r="P14" s="320">
        <f>IFERROR(O14/N14-1,"-")</f>
        <v>5.0952642607193566E-2</v>
      </c>
      <c r="Q14" s="320">
        <f t="shared" si="10"/>
        <v>0.1008477844513278</v>
      </c>
      <c r="R14" s="319">
        <f t="shared" si="11"/>
        <v>77522</v>
      </c>
      <c r="S14" s="319">
        <f t="shared" si="12"/>
        <v>139379</v>
      </c>
      <c r="T14" s="320">
        <f t="shared" ref="T14:T47" si="16">O14/$O$13</f>
        <v>0.36797214136343376</v>
      </c>
    </row>
    <row r="15" spans="1:26" x14ac:dyDescent="0.25">
      <c r="A15" s="309" t="s">
        <v>97</v>
      </c>
      <c r="B15" s="310">
        <v>113349</v>
      </c>
      <c r="C15" s="310">
        <v>124311</v>
      </c>
      <c r="D15" s="310">
        <v>134576</v>
      </c>
      <c r="E15" s="310">
        <v>140502</v>
      </c>
      <c r="F15" s="311">
        <f t="shared" si="13"/>
        <v>4.4034597550826282E-2</v>
      </c>
      <c r="G15" s="311">
        <f t="shared" si="7"/>
        <v>8.2575154250227323E-2</v>
      </c>
      <c r="H15" s="310">
        <f t="shared" si="14"/>
        <v>5926</v>
      </c>
      <c r="I15" s="310">
        <f t="shared" si="8"/>
        <v>10265</v>
      </c>
      <c r="J15" s="311">
        <f t="shared" si="15"/>
        <v>0.17777952110295123</v>
      </c>
      <c r="K15" s="302"/>
      <c r="L15" s="310">
        <v>479470</v>
      </c>
      <c r="M15" s="310">
        <v>563204</v>
      </c>
      <c r="N15" s="310">
        <v>601676</v>
      </c>
      <c r="O15" s="310">
        <v>622535</v>
      </c>
      <c r="P15" s="311">
        <f t="shared" si="9"/>
        <v>3.4668160272306014E-2</v>
      </c>
      <c r="Q15" s="311">
        <f t="shared" si="10"/>
        <v>6.8309173940525936E-2</v>
      </c>
      <c r="R15" s="310">
        <f>IFERROR(O15-N15,"-")</f>
        <v>20859</v>
      </c>
      <c r="S15" s="310">
        <f>IFERROR(N15-M15,"-")</f>
        <v>38472</v>
      </c>
      <c r="T15" s="311">
        <f t="shared" si="16"/>
        <v>0.14326407873028907</v>
      </c>
    </row>
    <row r="16" spans="1:26" x14ac:dyDescent="0.25">
      <c r="A16" s="321" t="s">
        <v>98</v>
      </c>
      <c r="B16" s="322">
        <v>153889</v>
      </c>
      <c r="C16" s="322">
        <v>173567</v>
      </c>
      <c r="D16" s="322">
        <v>194673</v>
      </c>
      <c r="E16" s="322">
        <v>206166</v>
      </c>
      <c r="F16" s="323">
        <f t="shared" si="13"/>
        <v>5.9037462822271181E-2</v>
      </c>
      <c r="G16" s="323">
        <f t="shared" si="7"/>
        <v>0.12160145649806697</v>
      </c>
      <c r="H16" s="322">
        <f t="shared" si="14"/>
        <v>11493</v>
      </c>
      <c r="I16" s="322">
        <f t="shared" si="8"/>
        <v>21106</v>
      </c>
      <c r="J16" s="323">
        <f t="shared" si="15"/>
        <v>0.26086527414350713</v>
      </c>
      <c r="K16" s="302"/>
      <c r="L16" s="322">
        <v>669119</v>
      </c>
      <c r="M16" s="322">
        <v>818869</v>
      </c>
      <c r="N16" s="322">
        <v>919776</v>
      </c>
      <c r="O16" s="322">
        <v>976439</v>
      </c>
      <c r="P16" s="323">
        <f t="shared" si="9"/>
        <v>6.1605216922381079E-2</v>
      </c>
      <c r="Q16" s="323">
        <f t="shared" si="10"/>
        <v>0.12322728055403243</v>
      </c>
      <c r="R16" s="322">
        <f t="shared" si="11"/>
        <v>56663</v>
      </c>
      <c r="S16" s="322">
        <f t="shared" si="12"/>
        <v>100907</v>
      </c>
      <c r="T16" s="323">
        <f t="shared" si="16"/>
        <v>0.22470806263314469</v>
      </c>
    </row>
    <row r="17" spans="1:21" x14ac:dyDescent="0.25">
      <c r="A17" s="318" t="s">
        <v>99</v>
      </c>
      <c r="B17" s="319">
        <v>351374</v>
      </c>
      <c r="C17" s="319">
        <v>388860</v>
      </c>
      <c r="D17" s="319">
        <v>435861</v>
      </c>
      <c r="E17" s="319">
        <v>443648</v>
      </c>
      <c r="F17" s="320">
        <f t="shared" si="13"/>
        <v>1.7865787487295171E-2</v>
      </c>
      <c r="G17" s="320">
        <f t="shared" si="7"/>
        <v>0.12086869310291615</v>
      </c>
      <c r="H17" s="319">
        <f t="shared" si="14"/>
        <v>7787</v>
      </c>
      <c r="I17" s="319">
        <f t="shared" si="8"/>
        <v>47001</v>
      </c>
      <c r="J17" s="320">
        <f t="shared" si="15"/>
        <v>0.56135520475354161</v>
      </c>
      <c r="K17" s="307"/>
      <c r="L17" s="319">
        <v>1942327</v>
      </c>
      <c r="M17" s="319">
        <v>2332978</v>
      </c>
      <c r="N17" s="319">
        <v>2628826</v>
      </c>
      <c r="O17" s="319">
        <v>2746393</v>
      </c>
      <c r="P17" s="320">
        <f t="shared" si="9"/>
        <v>4.4722244834766611E-2</v>
      </c>
      <c r="Q17" s="320">
        <f t="shared" si="10"/>
        <v>0.1268113115511591</v>
      </c>
      <c r="R17" s="319">
        <f t="shared" si="11"/>
        <v>117567</v>
      </c>
      <c r="S17" s="319">
        <f t="shared" si="12"/>
        <v>295848</v>
      </c>
      <c r="T17" s="320">
        <f t="shared" si="16"/>
        <v>0.6320278586365663</v>
      </c>
    </row>
    <row r="18" spans="1:21" x14ac:dyDescent="0.25">
      <c r="A18" s="309" t="s">
        <v>29</v>
      </c>
      <c r="B18" s="310">
        <v>188488</v>
      </c>
      <c r="C18" s="310">
        <v>205688</v>
      </c>
      <c r="D18" s="310">
        <v>225984</v>
      </c>
      <c r="E18" s="310">
        <v>229228</v>
      </c>
      <c r="F18" s="311">
        <f t="shared" si="13"/>
        <v>1.4354998583970602E-2</v>
      </c>
      <c r="G18" s="311">
        <f t="shared" si="7"/>
        <v>9.8673719419703598E-2</v>
      </c>
      <c r="H18" s="310">
        <f t="shared" si="14"/>
        <v>3244</v>
      </c>
      <c r="I18" s="310">
        <f t="shared" si="8"/>
        <v>20296</v>
      </c>
      <c r="J18" s="311">
        <f t="shared" si="15"/>
        <v>0.2900460069136902</v>
      </c>
      <c r="K18" s="302"/>
      <c r="L18" s="310">
        <v>852259</v>
      </c>
      <c r="M18" s="310">
        <v>1031989</v>
      </c>
      <c r="N18" s="310">
        <v>1138152</v>
      </c>
      <c r="O18" s="310">
        <v>1167305</v>
      </c>
      <c r="P18" s="311">
        <f t="shared" si="9"/>
        <v>2.5614329193288876E-2</v>
      </c>
      <c r="Q18" s="311">
        <f t="shared" si="10"/>
        <v>0.10287222053723433</v>
      </c>
      <c r="R18" s="310">
        <f t="shared" si="11"/>
        <v>29153</v>
      </c>
      <c r="S18" s="310">
        <f t="shared" si="12"/>
        <v>106163</v>
      </c>
      <c r="T18" s="311">
        <f t="shared" si="16"/>
        <v>0.26863208562130658</v>
      </c>
      <c r="U18" s="324"/>
    </row>
    <row r="19" spans="1:21" x14ac:dyDescent="0.25">
      <c r="A19" s="309" t="s">
        <v>22</v>
      </c>
      <c r="B19" s="310">
        <v>36292</v>
      </c>
      <c r="C19" s="310">
        <v>42461</v>
      </c>
      <c r="D19" s="310">
        <v>45779</v>
      </c>
      <c r="E19" s="310">
        <v>46828</v>
      </c>
      <c r="F19" s="311">
        <f>IFERROR(E19/D19-1,"-")</f>
        <v>2.2914436750474998E-2</v>
      </c>
      <c r="G19" s="311">
        <f t="shared" si="7"/>
        <v>7.8142295282729979E-2</v>
      </c>
      <c r="H19" s="310">
        <f t="shared" si="14"/>
        <v>1049</v>
      </c>
      <c r="I19" s="310">
        <f t="shared" si="8"/>
        <v>3318</v>
      </c>
      <c r="J19" s="311">
        <f t="shared" si="15"/>
        <v>5.9252248467701524E-2</v>
      </c>
      <c r="K19" s="302"/>
      <c r="L19" s="310">
        <v>284760</v>
      </c>
      <c r="M19" s="310">
        <v>357109</v>
      </c>
      <c r="N19" s="310">
        <v>400290</v>
      </c>
      <c r="O19" s="310">
        <v>426070</v>
      </c>
      <c r="P19" s="311">
        <f t="shared" si="9"/>
        <v>6.4403307601988535E-2</v>
      </c>
      <c r="Q19" s="311">
        <f t="shared" si="10"/>
        <v>0.12091826305133724</v>
      </c>
      <c r="R19" s="310">
        <f t="shared" si="11"/>
        <v>25780</v>
      </c>
      <c r="S19" s="310">
        <f t="shared" si="12"/>
        <v>43181</v>
      </c>
      <c r="T19" s="311">
        <f t="shared" si="16"/>
        <v>9.8051556980112378E-2</v>
      </c>
      <c r="U19" s="324"/>
    </row>
    <row r="20" spans="1:21" x14ac:dyDescent="0.25">
      <c r="A20" s="309" t="s">
        <v>100</v>
      </c>
      <c r="B20" s="310">
        <v>16862</v>
      </c>
      <c r="C20" s="310">
        <v>17205</v>
      </c>
      <c r="D20" s="310">
        <v>18176</v>
      </c>
      <c r="E20" s="310">
        <v>17652</v>
      </c>
      <c r="F20" s="311">
        <f t="shared" si="13"/>
        <v>-2.8829225352112631E-2</v>
      </c>
      <c r="G20" s="311">
        <f t="shared" si="7"/>
        <v>5.6437082243533832E-2</v>
      </c>
      <c r="H20" s="310">
        <f t="shared" si="14"/>
        <v>-524</v>
      </c>
      <c r="I20" s="310">
        <f t="shared" si="8"/>
        <v>971</v>
      </c>
      <c r="J20" s="311">
        <f t="shared" si="15"/>
        <v>2.233536964960851E-2</v>
      </c>
      <c r="K20" s="302"/>
      <c r="L20" s="310">
        <v>98448</v>
      </c>
      <c r="M20" s="310">
        <v>101342</v>
      </c>
      <c r="N20" s="310">
        <v>107677</v>
      </c>
      <c r="O20" s="310">
        <v>115044</v>
      </c>
      <c r="P20" s="311">
        <f t="shared" si="9"/>
        <v>6.8417582213471828E-2</v>
      </c>
      <c r="Q20" s="311">
        <f t="shared" si="10"/>
        <v>6.2511101024254501E-2</v>
      </c>
      <c r="R20" s="310">
        <f t="shared" si="11"/>
        <v>7367</v>
      </c>
      <c r="S20" s="310">
        <f t="shared" si="12"/>
        <v>6335</v>
      </c>
      <c r="T20" s="311">
        <f t="shared" si="16"/>
        <v>2.6475094048442858E-2</v>
      </c>
      <c r="U20" s="324"/>
    </row>
    <row r="21" spans="1:21" x14ac:dyDescent="0.25">
      <c r="A21" s="309" t="s">
        <v>101</v>
      </c>
      <c r="B21" s="310">
        <v>16729</v>
      </c>
      <c r="C21" s="310">
        <v>15840</v>
      </c>
      <c r="D21" s="310">
        <v>17112</v>
      </c>
      <c r="E21" s="310">
        <v>13864</v>
      </c>
      <c r="F21" s="311">
        <f t="shared" si="13"/>
        <v>-0.18980832164562877</v>
      </c>
      <c r="G21" s="311">
        <f t="shared" si="7"/>
        <v>8.0303030303030321E-2</v>
      </c>
      <c r="H21" s="310">
        <f t="shared" si="14"/>
        <v>-3248</v>
      </c>
      <c r="I21" s="310">
        <f t="shared" si="8"/>
        <v>1272</v>
      </c>
      <c r="J21" s="311">
        <f>IFERROR(E21/$E$7,"-")</f>
        <v>1.7542350148548175E-2</v>
      </c>
      <c r="K21" s="302"/>
      <c r="L21" s="310">
        <v>86698</v>
      </c>
      <c r="M21" s="310">
        <v>82125</v>
      </c>
      <c r="N21" s="310">
        <v>91118</v>
      </c>
      <c r="O21" s="310">
        <v>86853</v>
      </c>
      <c r="P21" s="311">
        <f t="shared" si="9"/>
        <v>-4.6807436510897915E-2</v>
      </c>
      <c r="Q21" s="311">
        <f t="shared" si="10"/>
        <v>0.1095038051750381</v>
      </c>
      <c r="R21" s="310">
        <f t="shared" si="11"/>
        <v>-4265</v>
      </c>
      <c r="S21" s="310">
        <f t="shared" si="12"/>
        <v>8993</v>
      </c>
      <c r="T21" s="311">
        <f t="shared" si="16"/>
        <v>1.9987494727142726E-2</v>
      </c>
      <c r="U21" s="324"/>
    </row>
    <row r="22" spans="1:21" x14ac:dyDescent="0.25">
      <c r="A22" s="309" t="s">
        <v>28</v>
      </c>
      <c r="B22" s="310">
        <v>894</v>
      </c>
      <c r="C22" s="310">
        <v>1885</v>
      </c>
      <c r="D22" s="310">
        <v>2208</v>
      </c>
      <c r="E22" s="310">
        <v>1815</v>
      </c>
      <c r="F22" s="311">
        <f t="shared" si="13"/>
        <v>-0.17798913043478259</v>
      </c>
      <c r="G22" s="311">
        <f t="shared" si="7"/>
        <v>0.1713527851458887</v>
      </c>
      <c r="H22" s="310">
        <f t="shared" si="14"/>
        <v>-393</v>
      </c>
      <c r="I22" s="310">
        <f t="shared" si="8"/>
        <v>323</v>
      </c>
      <c r="J22" s="311">
        <f t="shared" ref="J22:J47" si="17">IFERROR(E22/$E$7,"-")</f>
        <v>2.296549734536565E-3</v>
      </c>
      <c r="K22" s="302"/>
      <c r="L22" s="310">
        <v>9017</v>
      </c>
      <c r="M22" s="310">
        <v>11512</v>
      </c>
      <c r="N22" s="310">
        <v>11777</v>
      </c>
      <c r="O22" s="310">
        <v>11151</v>
      </c>
      <c r="P22" s="311">
        <f t="shared" si="9"/>
        <v>-5.3154453595992135E-2</v>
      </c>
      <c r="Q22" s="311">
        <f t="shared" si="10"/>
        <v>2.3019457956914513E-2</v>
      </c>
      <c r="R22" s="310">
        <f t="shared" si="11"/>
        <v>-626</v>
      </c>
      <c r="S22" s="310">
        <f t="shared" si="12"/>
        <v>265</v>
      </c>
      <c r="T22" s="311">
        <f t="shared" si="16"/>
        <v>2.5661814065417259E-3</v>
      </c>
      <c r="U22" s="324"/>
    </row>
    <row r="23" spans="1:21" x14ac:dyDescent="0.25">
      <c r="A23" s="309" t="s">
        <v>102</v>
      </c>
      <c r="B23" s="310">
        <f>B24+B25+B26+B27</f>
        <v>1636</v>
      </c>
      <c r="C23" s="310">
        <f t="shared" ref="C23:D23" si="18">C24+C25+C26+C27</f>
        <v>2188</v>
      </c>
      <c r="D23" s="310">
        <f t="shared" si="18"/>
        <v>3118</v>
      </c>
      <c r="E23" s="310">
        <f>E24+E25+E26+E27</f>
        <v>2845</v>
      </c>
      <c r="F23" s="311">
        <f t="shared" si="13"/>
        <v>-8.7556125721616418E-2</v>
      </c>
      <c r="G23" s="311">
        <f t="shared" si="7"/>
        <v>0.42504570383912244</v>
      </c>
      <c r="H23" s="310">
        <f t="shared" si="14"/>
        <v>-273</v>
      </c>
      <c r="I23" s="310">
        <f t="shared" si="8"/>
        <v>930</v>
      </c>
      <c r="J23" s="311">
        <f t="shared" si="17"/>
        <v>3.5998258924278392E-3</v>
      </c>
      <c r="K23" s="302"/>
      <c r="L23" s="310">
        <f>L24+L25+L26+L27</f>
        <v>119245</v>
      </c>
      <c r="M23" s="310">
        <f t="shared" ref="M23:O23" si="19">M24+M25+M26+M27</f>
        <v>168640</v>
      </c>
      <c r="N23" s="310">
        <f t="shared" si="19"/>
        <v>167080</v>
      </c>
      <c r="O23" s="310">
        <f t="shared" si="19"/>
        <v>149852</v>
      </c>
      <c r="P23" s="311">
        <f t="shared" si="9"/>
        <v>-0.10311228154177643</v>
      </c>
      <c r="Q23" s="311">
        <f t="shared" si="10"/>
        <v>-9.2504743833017322E-3</v>
      </c>
      <c r="R23" s="310">
        <f t="shared" si="11"/>
        <v>-17228</v>
      </c>
      <c r="S23" s="310">
        <f t="shared" si="12"/>
        <v>-1560</v>
      </c>
      <c r="T23" s="311">
        <f t="shared" si="16"/>
        <v>3.4485464633942309E-2</v>
      </c>
      <c r="U23" s="324"/>
    </row>
    <row r="24" spans="1:21" x14ac:dyDescent="0.25">
      <c r="A24" s="309" t="s">
        <v>27</v>
      </c>
      <c r="B24" s="310">
        <v>0</v>
      </c>
      <c r="C24" s="310">
        <v>0</v>
      </c>
      <c r="D24" s="310">
        <v>0</v>
      </c>
      <c r="E24" s="310">
        <v>0</v>
      </c>
      <c r="F24" s="311" t="str">
        <f>IFERROR(E24/D24-1,"-")</f>
        <v>-</v>
      </c>
      <c r="G24" s="311" t="str">
        <f t="shared" si="7"/>
        <v>-</v>
      </c>
      <c r="H24" s="310">
        <f>IFERROR(E24-D24,"-")</f>
        <v>0</v>
      </c>
      <c r="I24" s="310">
        <f t="shared" si="8"/>
        <v>0</v>
      </c>
      <c r="J24" s="311">
        <f t="shared" si="17"/>
        <v>0</v>
      </c>
      <c r="K24" s="302"/>
      <c r="L24" s="310">
        <v>29037</v>
      </c>
      <c r="M24" s="310">
        <v>42208</v>
      </c>
      <c r="N24" s="310">
        <v>41145</v>
      </c>
      <c r="O24" s="310">
        <v>34361</v>
      </c>
      <c r="P24" s="311">
        <f t="shared" si="9"/>
        <v>-0.16488030137319232</v>
      </c>
      <c r="Q24" s="311">
        <f t="shared" si="10"/>
        <v>-2.5184799090219867E-2</v>
      </c>
      <c r="R24" s="310">
        <f t="shared" si="11"/>
        <v>-6784</v>
      </c>
      <c r="S24" s="310">
        <f t="shared" si="12"/>
        <v>-1063</v>
      </c>
      <c r="T24" s="311">
        <f t="shared" si="16"/>
        <v>7.9075024042848403E-3</v>
      </c>
      <c r="U24" s="324"/>
    </row>
    <row r="25" spans="1:21" x14ac:dyDescent="0.25">
      <c r="A25" s="309" t="s">
        <v>37</v>
      </c>
      <c r="B25" s="310">
        <v>0</v>
      </c>
      <c r="C25" s="310">
        <v>552</v>
      </c>
      <c r="D25" s="310">
        <v>0</v>
      </c>
      <c r="E25" s="310">
        <v>0</v>
      </c>
      <c r="F25" s="311" t="str">
        <f t="shared" si="13"/>
        <v>-</v>
      </c>
      <c r="G25" s="311">
        <f t="shared" si="7"/>
        <v>-1</v>
      </c>
      <c r="H25" s="310">
        <f t="shared" si="14"/>
        <v>0</v>
      </c>
      <c r="I25" s="310">
        <f t="shared" si="8"/>
        <v>-552</v>
      </c>
      <c r="J25" s="311">
        <f>IFERROR(E25/$E$7,"-")</f>
        <v>0</v>
      </c>
      <c r="K25" s="302"/>
      <c r="L25" s="310">
        <v>25790</v>
      </c>
      <c r="M25" s="310">
        <v>38435</v>
      </c>
      <c r="N25" s="310">
        <v>41174</v>
      </c>
      <c r="O25" s="310">
        <v>32150</v>
      </c>
      <c r="P25" s="311">
        <f>IFERROR(O25/N25-1,"-")</f>
        <v>-0.2191674357604313</v>
      </c>
      <c r="Q25" s="311">
        <f t="shared" si="10"/>
        <v>7.1263171588396013E-2</v>
      </c>
      <c r="R25" s="310">
        <f>IFERROR(O25-N25,"-")</f>
        <v>-9024</v>
      </c>
      <c r="S25" s="310">
        <f t="shared" si="12"/>
        <v>2739</v>
      </c>
      <c r="T25" s="311">
        <f>O25/$O$13</f>
        <v>7.3986846220353772E-3</v>
      </c>
      <c r="U25" s="324"/>
    </row>
    <row r="26" spans="1:21" x14ac:dyDescent="0.25">
      <c r="A26" s="309" t="s">
        <v>25</v>
      </c>
      <c r="B26" s="310">
        <v>1568</v>
      </c>
      <c r="C26" s="310">
        <v>1636</v>
      </c>
      <c r="D26" s="310">
        <v>1928</v>
      </c>
      <c r="E26" s="310">
        <v>2148</v>
      </c>
      <c r="F26" s="311">
        <f t="shared" si="13"/>
        <v>0.11410788381742742</v>
      </c>
      <c r="G26" s="311">
        <f t="shared" si="7"/>
        <v>0.17848410757946209</v>
      </c>
      <c r="H26" s="310">
        <f t="shared" si="14"/>
        <v>220</v>
      </c>
      <c r="I26" s="310">
        <f t="shared" si="8"/>
        <v>292</v>
      </c>
      <c r="J26" s="311">
        <f t="shared" si="17"/>
        <v>2.717900181699472E-3</v>
      </c>
      <c r="K26" s="302"/>
      <c r="L26" s="310">
        <v>44600</v>
      </c>
      <c r="M26" s="310">
        <v>55775</v>
      </c>
      <c r="N26" s="310">
        <v>48438</v>
      </c>
      <c r="O26" s="310">
        <v>47772</v>
      </c>
      <c r="P26" s="311">
        <f t="shared" si="9"/>
        <v>-1.3749535488665976E-2</v>
      </c>
      <c r="Q26" s="311">
        <f t="shared" si="10"/>
        <v>-0.13154639175257732</v>
      </c>
      <c r="R26" s="310">
        <f t="shared" si="11"/>
        <v>-666</v>
      </c>
      <c r="S26" s="310">
        <f t="shared" si="12"/>
        <v>-7337</v>
      </c>
      <c r="T26" s="311">
        <f t="shared" si="16"/>
        <v>1.0993777970882551E-2</v>
      </c>
      <c r="U26" s="324"/>
    </row>
    <row r="27" spans="1:21" x14ac:dyDescent="0.25">
      <c r="A27" s="309" t="s">
        <v>36</v>
      </c>
      <c r="B27" s="310">
        <v>68</v>
      </c>
      <c r="C27" s="310">
        <v>0</v>
      </c>
      <c r="D27" s="310">
        <v>1190</v>
      </c>
      <c r="E27" s="310">
        <v>697</v>
      </c>
      <c r="F27" s="311">
        <f t="shared" si="13"/>
        <v>-0.41428571428571426</v>
      </c>
      <c r="G27" s="311" t="str">
        <f t="shared" si="7"/>
        <v>-</v>
      </c>
      <c r="H27" s="310">
        <f t="shared" si="14"/>
        <v>-493</v>
      </c>
      <c r="I27" s="310">
        <f t="shared" si="8"/>
        <v>1190</v>
      </c>
      <c r="J27" s="311">
        <f t="shared" si="17"/>
        <v>8.8192571072836688E-4</v>
      </c>
      <c r="K27" s="302"/>
      <c r="L27" s="310">
        <v>19818</v>
      </c>
      <c r="M27" s="310">
        <v>32222</v>
      </c>
      <c r="N27" s="310">
        <v>36323</v>
      </c>
      <c r="O27" s="310">
        <v>35569</v>
      </c>
      <c r="P27" s="311">
        <f t="shared" si="9"/>
        <v>-2.0758197285466462E-2</v>
      </c>
      <c r="Q27" s="311">
        <f t="shared" si="10"/>
        <v>0.12727329153994171</v>
      </c>
      <c r="R27" s="310">
        <f t="shared" si="11"/>
        <v>-754</v>
      </c>
      <c r="S27" s="310">
        <f t="shared" si="12"/>
        <v>4101</v>
      </c>
      <c r="T27" s="311">
        <f t="shared" si="16"/>
        <v>8.1854996367395436E-3</v>
      </c>
      <c r="U27" s="324"/>
    </row>
    <row r="28" spans="1:21" x14ac:dyDescent="0.25">
      <c r="A28" s="309" t="s">
        <v>30</v>
      </c>
      <c r="B28" s="310">
        <v>16631</v>
      </c>
      <c r="C28" s="310">
        <v>16662</v>
      </c>
      <c r="D28" s="310">
        <v>17795</v>
      </c>
      <c r="E28" s="310">
        <v>18970</v>
      </c>
      <c r="F28" s="311">
        <f t="shared" si="13"/>
        <v>6.6029783647091778E-2</v>
      </c>
      <c r="G28" s="311">
        <f t="shared" si="7"/>
        <v>6.7999039731124755E-2</v>
      </c>
      <c r="H28" s="310">
        <f t="shared" si="14"/>
        <v>1175</v>
      </c>
      <c r="I28" s="310">
        <f t="shared" si="8"/>
        <v>1133</v>
      </c>
      <c r="J28" s="311">
        <f t="shared" si="17"/>
        <v>2.4003057005046083E-2</v>
      </c>
      <c r="K28" s="302"/>
      <c r="L28" s="310">
        <v>87833</v>
      </c>
      <c r="M28" s="310">
        <v>103645</v>
      </c>
      <c r="N28" s="310">
        <v>103078</v>
      </c>
      <c r="O28" s="310">
        <v>111041</v>
      </c>
      <c r="P28" s="311">
        <f t="shared" si="9"/>
        <v>7.7252177962319868E-2</v>
      </c>
      <c r="Q28" s="311">
        <f t="shared" si="10"/>
        <v>-5.4705967485165763E-3</v>
      </c>
      <c r="R28" s="310">
        <f t="shared" si="11"/>
        <v>7963</v>
      </c>
      <c r="S28" s="310">
        <f t="shared" si="12"/>
        <v>-567</v>
      </c>
      <c r="T28" s="311">
        <f t="shared" si="16"/>
        <v>2.5553883020697676E-2</v>
      </c>
      <c r="U28" s="324"/>
    </row>
    <row r="29" spans="1:21" x14ac:dyDescent="0.25">
      <c r="A29" s="309" t="s">
        <v>35</v>
      </c>
      <c r="B29" s="310">
        <v>25354</v>
      </c>
      <c r="C29" s="310">
        <v>25668</v>
      </c>
      <c r="D29" s="310">
        <v>32430</v>
      </c>
      <c r="E29" s="310">
        <v>31845</v>
      </c>
      <c r="F29" s="311">
        <f t="shared" si="13"/>
        <v>-1.8038852913968562E-2</v>
      </c>
      <c r="G29" s="311">
        <f t="shared" si="7"/>
        <v>0.26344086021505375</v>
      </c>
      <c r="H29" s="310">
        <f t="shared" si="14"/>
        <v>-585</v>
      </c>
      <c r="I29" s="310">
        <f t="shared" si="8"/>
        <v>6762</v>
      </c>
      <c r="J29" s="311">
        <f t="shared" si="17"/>
        <v>4.0294008978687006E-2</v>
      </c>
      <c r="K29" s="302"/>
      <c r="L29" s="310">
        <v>120074</v>
      </c>
      <c r="M29" s="310">
        <v>133629</v>
      </c>
      <c r="N29" s="310">
        <v>171928</v>
      </c>
      <c r="O29" s="310">
        <v>195608</v>
      </c>
      <c r="P29" s="311">
        <f t="shared" si="9"/>
        <v>0.1377320738913963</v>
      </c>
      <c r="Q29" s="311">
        <f t="shared" si="10"/>
        <v>0.28660694909039197</v>
      </c>
      <c r="R29" s="310">
        <f t="shared" si="11"/>
        <v>23680</v>
      </c>
      <c r="S29" s="310">
        <f t="shared" si="12"/>
        <v>38299</v>
      </c>
      <c r="T29" s="311">
        <f t="shared" si="16"/>
        <v>4.5015300203642181E-2</v>
      </c>
      <c r="U29" s="324"/>
    </row>
    <row r="30" spans="1:21" x14ac:dyDescent="0.25">
      <c r="A30" s="309" t="s">
        <v>43</v>
      </c>
      <c r="B30" s="310">
        <v>8912</v>
      </c>
      <c r="C30" s="310">
        <v>10188</v>
      </c>
      <c r="D30" s="310">
        <v>16226</v>
      </c>
      <c r="E30" s="310">
        <v>16017</v>
      </c>
      <c r="F30" s="311">
        <f t="shared" si="13"/>
        <v>-1.2880562060889944E-2</v>
      </c>
      <c r="G30" s="311">
        <f t="shared" si="7"/>
        <v>0.59265802905378884</v>
      </c>
      <c r="H30" s="310">
        <f t="shared" si="14"/>
        <v>-209</v>
      </c>
      <c r="I30" s="310">
        <f t="shared" si="8"/>
        <v>6038</v>
      </c>
      <c r="J30" s="311">
        <f t="shared" si="17"/>
        <v>2.0266576913538382E-2</v>
      </c>
      <c r="K30" s="302"/>
      <c r="L30" s="310">
        <v>49193</v>
      </c>
      <c r="M30" s="310">
        <v>53541</v>
      </c>
      <c r="N30" s="310">
        <v>87631</v>
      </c>
      <c r="O30" s="310">
        <v>102184</v>
      </c>
      <c r="P30" s="311">
        <f t="shared" si="9"/>
        <v>0.16607136743846351</v>
      </c>
      <c r="Q30" s="311">
        <f t="shared" si="10"/>
        <v>0.6367083169907175</v>
      </c>
      <c r="R30" s="310">
        <f t="shared" si="11"/>
        <v>14553</v>
      </c>
      <c r="S30" s="310">
        <f t="shared" si="12"/>
        <v>34090</v>
      </c>
      <c r="T30" s="311">
        <f t="shared" si="16"/>
        <v>2.3515620199628707E-2</v>
      </c>
      <c r="U30" s="324"/>
    </row>
    <row r="31" spans="1:21" x14ac:dyDescent="0.25">
      <c r="A31" s="309" t="s">
        <v>33</v>
      </c>
      <c r="B31" s="310">
        <v>11895</v>
      </c>
      <c r="C31" s="310">
        <v>14467</v>
      </c>
      <c r="D31" s="310">
        <v>18419</v>
      </c>
      <c r="E31" s="310">
        <v>21722</v>
      </c>
      <c r="F31" s="311">
        <f t="shared" si="13"/>
        <v>0.17932569629187256</v>
      </c>
      <c r="G31" s="311">
        <f t="shared" si="7"/>
        <v>0.27317342918365939</v>
      </c>
      <c r="H31" s="310">
        <f t="shared" si="14"/>
        <v>3303</v>
      </c>
      <c r="I31" s="310">
        <f t="shared" si="8"/>
        <v>3952</v>
      </c>
      <c r="J31" s="311">
        <f t="shared" si="17"/>
        <v>2.7485208448266261E-2</v>
      </c>
      <c r="K31" s="302"/>
      <c r="L31" s="310">
        <v>61878</v>
      </c>
      <c r="M31" s="310">
        <v>72508</v>
      </c>
      <c r="N31" s="310">
        <v>99555</v>
      </c>
      <c r="O31" s="310">
        <v>113219</v>
      </c>
      <c r="P31" s="311">
        <f t="shared" si="9"/>
        <v>0.13725076590829199</v>
      </c>
      <c r="Q31" s="311">
        <f t="shared" si="10"/>
        <v>0.3730209080377338</v>
      </c>
      <c r="R31" s="310">
        <f t="shared" si="11"/>
        <v>13664</v>
      </c>
      <c r="S31" s="310">
        <f t="shared" si="12"/>
        <v>27047</v>
      </c>
      <c r="T31" s="311">
        <f t="shared" si="16"/>
        <v>2.6055106507689683E-2</v>
      </c>
      <c r="U31" s="324"/>
    </row>
    <row r="32" spans="1:21" x14ac:dyDescent="0.25">
      <c r="A32" s="309" t="s">
        <v>44</v>
      </c>
      <c r="B32" s="310">
        <v>6235</v>
      </c>
      <c r="C32" s="310">
        <v>8839</v>
      </c>
      <c r="D32" s="310">
        <v>7842</v>
      </c>
      <c r="E32" s="310">
        <v>9075</v>
      </c>
      <c r="F32" s="311">
        <f t="shared" si="13"/>
        <v>0.15723029839326697</v>
      </c>
      <c r="G32" s="311">
        <f t="shared" si="7"/>
        <v>-0.11279556510917521</v>
      </c>
      <c r="H32" s="310">
        <f t="shared" si="14"/>
        <v>1233</v>
      </c>
      <c r="I32" s="310">
        <f t="shared" si="8"/>
        <v>-997</v>
      </c>
      <c r="J32" s="311">
        <f t="shared" si="17"/>
        <v>1.1482748672682825E-2</v>
      </c>
      <c r="K32" s="302"/>
      <c r="L32" s="310">
        <v>35167</v>
      </c>
      <c r="M32" s="310">
        <v>47121</v>
      </c>
      <c r="N32" s="310">
        <v>49858</v>
      </c>
      <c r="O32" s="310">
        <v>52852</v>
      </c>
      <c r="P32" s="311">
        <f t="shared" si="9"/>
        <v>6.0050543543664014E-2</v>
      </c>
      <c r="Q32" s="311">
        <f t="shared" si="10"/>
        <v>5.8084505846650147E-2</v>
      </c>
      <c r="R32" s="310">
        <f t="shared" si="11"/>
        <v>2994</v>
      </c>
      <c r="S32" s="310">
        <f t="shared" si="12"/>
        <v>2737</v>
      </c>
      <c r="T32" s="311">
        <f t="shared" si="16"/>
        <v>1.2162839180211936E-2</v>
      </c>
      <c r="U32" s="324"/>
    </row>
    <row r="33" spans="1:21" x14ac:dyDescent="0.25">
      <c r="A33" s="309" t="s">
        <v>23</v>
      </c>
      <c r="B33" s="310">
        <v>4523</v>
      </c>
      <c r="C33" s="310">
        <v>5946</v>
      </c>
      <c r="D33" s="310">
        <v>7600</v>
      </c>
      <c r="E33" s="310">
        <v>6706</v>
      </c>
      <c r="F33" s="311">
        <f t="shared" si="13"/>
        <v>-0.11763157894736842</v>
      </c>
      <c r="G33" s="311">
        <f t="shared" si="7"/>
        <v>0.27817019845274138</v>
      </c>
      <c r="H33" s="310">
        <f t="shared" si="14"/>
        <v>-894</v>
      </c>
      <c r="I33" s="310">
        <f t="shared" si="8"/>
        <v>1654</v>
      </c>
      <c r="J33" s="311">
        <f t="shared" si="17"/>
        <v>8.4852135095328952E-3</v>
      </c>
      <c r="K33" s="302"/>
      <c r="L33" s="310">
        <v>28717</v>
      </c>
      <c r="M33" s="310">
        <v>37626</v>
      </c>
      <c r="N33" s="310">
        <v>47645</v>
      </c>
      <c r="O33" s="310">
        <v>44955</v>
      </c>
      <c r="P33" s="311">
        <f t="shared" si="9"/>
        <v>-5.6459229719802662E-2</v>
      </c>
      <c r="Q33" s="311">
        <f t="shared" si="10"/>
        <v>0.26627863711263489</v>
      </c>
      <c r="R33" s="310">
        <f t="shared" si="11"/>
        <v>-2690</v>
      </c>
      <c r="S33" s="310">
        <f t="shared" si="12"/>
        <v>10019</v>
      </c>
      <c r="T33" s="311">
        <f t="shared" si="16"/>
        <v>1.0345501312087103E-2</v>
      </c>
      <c r="U33" s="324"/>
    </row>
    <row r="34" spans="1:21" x14ac:dyDescent="0.25">
      <c r="A34" s="309" t="s">
        <v>40</v>
      </c>
      <c r="B34" s="310">
        <v>4924</v>
      </c>
      <c r="C34" s="310">
        <v>4576</v>
      </c>
      <c r="D34" s="310">
        <v>4120</v>
      </c>
      <c r="E34" s="310">
        <v>4839</v>
      </c>
      <c r="F34" s="311">
        <f t="shared" si="13"/>
        <v>0.17451456310679614</v>
      </c>
      <c r="G34" s="311">
        <f t="shared" si="7"/>
        <v>-9.965034965034969E-2</v>
      </c>
      <c r="H34" s="310">
        <f t="shared" si="14"/>
        <v>719</v>
      </c>
      <c r="I34" s="310">
        <f t="shared" si="8"/>
        <v>-456</v>
      </c>
      <c r="J34" s="311">
        <f t="shared" si="17"/>
        <v>6.1228673087726938E-3</v>
      </c>
      <c r="K34" s="302"/>
      <c r="L34" s="310">
        <v>20634</v>
      </c>
      <c r="M34" s="310">
        <v>26474</v>
      </c>
      <c r="N34" s="310">
        <v>15457</v>
      </c>
      <c r="O34" s="310">
        <v>17007</v>
      </c>
      <c r="P34" s="311">
        <f t="shared" si="9"/>
        <v>0.10027819111082348</v>
      </c>
      <c r="Q34" s="311">
        <f t="shared" si="10"/>
        <v>-0.41614414142177225</v>
      </c>
      <c r="R34" s="310">
        <f t="shared" si="11"/>
        <v>1550</v>
      </c>
      <c r="S34" s="310">
        <f t="shared" si="12"/>
        <v>-11017</v>
      </c>
      <c r="T34" s="311">
        <f t="shared" si="16"/>
        <v>3.9138236195009534E-3</v>
      </c>
      <c r="U34" s="324"/>
    </row>
    <row r="35" spans="1:21" x14ac:dyDescent="0.25">
      <c r="A35" s="309" t="s">
        <v>103</v>
      </c>
      <c r="B35" s="310">
        <v>0</v>
      </c>
      <c r="C35" s="310">
        <v>0</v>
      </c>
      <c r="D35" s="310">
        <v>0</v>
      </c>
      <c r="E35" s="310">
        <v>0</v>
      </c>
      <c r="F35" s="311" t="str">
        <f>IFERROR(E35/D35-1,"-")</f>
        <v>-</v>
      </c>
      <c r="G35" s="311" t="str">
        <f t="shared" si="7"/>
        <v>-</v>
      </c>
      <c r="H35" s="310">
        <f t="shared" si="14"/>
        <v>0</v>
      </c>
      <c r="I35" s="310">
        <f t="shared" si="8"/>
        <v>0</v>
      </c>
      <c r="J35" s="311">
        <f t="shared" si="17"/>
        <v>0</v>
      </c>
      <c r="K35" s="302"/>
      <c r="L35" s="310">
        <v>779</v>
      </c>
      <c r="M35" s="310">
        <v>0</v>
      </c>
      <c r="N35" s="310">
        <v>0</v>
      </c>
      <c r="O35" s="310">
        <v>0</v>
      </c>
      <c r="P35" s="311" t="str">
        <f t="shared" si="9"/>
        <v>-</v>
      </c>
      <c r="Q35" s="311" t="str">
        <f t="shared" si="10"/>
        <v>-</v>
      </c>
      <c r="R35" s="310">
        <f t="shared" si="11"/>
        <v>0</v>
      </c>
      <c r="S35" s="310">
        <f t="shared" si="12"/>
        <v>0</v>
      </c>
      <c r="T35" s="311">
        <f t="shared" si="16"/>
        <v>0</v>
      </c>
      <c r="U35" s="324"/>
    </row>
    <row r="36" spans="1:21" x14ac:dyDescent="0.25">
      <c r="A36" s="309" t="s">
        <v>41</v>
      </c>
      <c r="B36" s="310">
        <v>201</v>
      </c>
      <c r="C36" s="310">
        <v>0</v>
      </c>
      <c r="D36" s="310">
        <v>0</v>
      </c>
      <c r="E36" s="310">
        <v>0</v>
      </c>
      <c r="F36" s="311" t="str">
        <f t="shared" si="13"/>
        <v>-</v>
      </c>
      <c r="G36" s="311" t="str">
        <f t="shared" si="7"/>
        <v>-</v>
      </c>
      <c r="H36" s="310">
        <f t="shared" si="14"/>
        <v>0</v>
      </c>
      <c r="I36" s="310">
        <f t="shared" si="8"/>
        <v>0</v>
      </c>
      <c r="J36" s="311">
        <f t="shared" si="17"/>
        <v>0</v>
      </c>
      <c r="K36" s="302"/>
      <c r="L36" s="310">
        <v>7306</v>
      </c>
      <c r="M36" s="310">
        <v>5671</v>
      </c>
      <c r="N36" s="310">
        <v>10013</v>
      </c>
      <c r="O36" s="310">
        <v>7592</v>
      </c>
      <c r="P36" s="311">
        <f t="shared" si="9"/>
        <v>-0.24178567861779687</v>
      </c>
      <c r="Q36" s="311">
        <f t="shared" si="10"/>
        <v>0.76564979721389537</v>
      </c>
      <c r="R36" s="310">
        <f t="shared" si="11"/>
        <v>-2421</v>
      </c>
      <c r="S36" s="310">
        <f t="shared" si="12"/>
        <v>4342</v>
      </c>
      <c r="T36" s="311">
        <f t="shared" si="16"/>
        <v>1.7471481695332063E-3</v>
      </c>
      <c r="U36" s="324"/>
    </row>
    <row r="37" spans="1:21" x14ac:dyDescent="0.25">
      <c r="A37" s="309" t="s">
        <v>104</v>
      </c>
      <c r="B37" s="310">
        <v>2477</v>
      </c>
      <c r="C37" s="310">
        <v>2778</v>
      </c>
      <c r="D37" s="310">
        <v>3739</v>
      </c>
      <c r="E37" s="310">
        <v>3251</v>
      </c>
      <c r="F37" s="311">
        <f t="shared" si="13"/>
        <v>-0.13051618079700456</v>
      </c>
      <c r="G37" s="311">
        <f t="shared" si="7"/>
        <v>0.34593232541396679</v>
      </c>
      <c r="H37" s="310">
        <f t="shared" si="14"/>
        <v>-488</v>
      </c>
      <c r="I37" s="310">
        <f t="shared" si="8"/>
        <v>961</v>
      </c>
      <c r="J37" s="311">
        <f t="shared" si="17"/>
        <v>4.1135444556354671E-3</v>
      </c>
      <c r="K37" s="302"/>
      <c r="L37" s="310">
        <v>16471</v>
      </c>
      <c r="M37" s="310">
        <v>13066</v>
      </c>
      <c r="N37" s="310">
        <v>16953</v>
      </c>
      <c r="O37" s="310">
        <v>15823</v>
      </c>
      <c r="P37" s="311">
        <f t="shared" si="9"/>
        <v>-6.6654869344658807E-2</v>
      </c>
      <c r="Q37" s="311">
        <f t="shared" si="10"/>
        <v>0.29748966784019593</v>
      </c>
      <c r="R37" s="310">
        <f t="shared" si="11"/>
        <v>-1130</v>
      </c>
      <c r="S37" s="310">
        <f t="shared" si="12"/>
        <v>3887</v>
      </c>
      <c r="T37" s="311">
        <f t="shared" si="16"/>
        <v>3.6413495108698528E-3</v>
      </c>
      <c r="U37" s="324"/>
    </row>
    <row r="38" spans="1:21" x14ac:dyDescent="0.25">
      <c r="A38" s="309" t="s">
        <v>105</v>
      </c>
      <c r="B38" s="310">
        <v>0</v>
      </c>
      <c r="C38" s="310">
        <v>0</v>
      </c>
      <c r="D38" s="310">
        <v>0</v>
      </c>
      <c r="E38" s="310">
        <v>0</v>
      </c>
      <c r="F38" s="311" t="str">
        <f t="shared" si="13"/>
        <v>-</v>
      </c>
      <c r="G38" s="311" t="str">
        <f t="shared" si="7"/>
        <v>-</v>
      </c>
      <c r="H38" s="310">
        <f t="shared" si="14"/>
        <v>0</v>
      </c>
      <c r="I38" s="310">
        <f t="shared" si="8"/>
        <v>0</v>
      </c>
      <c r="J38" s="311">
        <f t="shared" si="17"/>
        <v>0</v>
      </c>
      <c r="K38" s="302"/>
      <c r="L38" s="310">
        <v>5506</v>
      </c>
      <c r="M38" s="310">
        <v>4402</v>
      </c>
      <c r="N38" s="310">
        <v>6304</v>
      </c>
      <c r="O38" s="310">
        <v>5085</v>
      </c>
      <c r="P38" s="311">
        <f t="shared" si="9"/>
        <v>-0.19336928934010156</v>
      </c>
      <c r="Q38" s="311">
        <f t="shared" si="10"/>
        <v>0.43207632894139025</v>
      </c>
      <c r="R38" s="310">
        <f t="shared" si="11"/>
        <v>-1219</v>
      </c>
      <c r="S38" s="310">
        <f t="shared" si="12"/>
        <v>1902</v>
      </c>
      <c r="T38" s="311">
        <f t="shared" si="16"/>
        <v>1.1702118601259687E-3</v>
      </c>
      <c r="U38" s="324"/>
    </row>
    <row r="39" spans="1:21" x14ac:dyDescent="0.25">
      <c r="A39" s="309" t="s">
        <v>106</v>
      </c>
      <c r="B39" s="310">
        <v>1687</v>
      </c>
      <c r="C39" s="310">
        <v>3745</v>
      </c>
      <c r="D39" s="310">
        <v>6217</v>
      </c>
      <c r="E39" s="310">
        <v>6025</v>
      </c>
      <c r="F39" s="311">
        <f t="shared" si="13"/>
        <v>-3.0883062570371544E-2</v>
      </c>
      <c r="G39" s="311">
        <f t="shared" si="7"/>
        <v>0.66008010680907869</v>
      </c>
      <c r="H39" s="310">
        <f t="shared" si="14"/>
        <v>-192</v>
      </c>
      <c r="I39" s="310">
        <f t="shared" si="8"/>
        <v>2472</v>
      </c>
      <c r="J39" s="311">
        <f t="shared" si="17"/>
        <v>7.623532865334879E-3</v>
      </c>
      <c r="K39" s="302"/>
      <c r="L39" s="310">
        <v>8945</v>
      </c>
      <c r="M39" s="310">
        <v>12528</v>
      </c>
      <c r="N39" s="310">
        <v>32150</v>
      </c>
      <c r="O39" s="310">
        <v>33391</v>
      </c>
      <c r="P39" s="311">
        <f t="shared" si="9"/>
        <v>3.8600311041990576E-2</v>
      </c>
      <c r="Q39" s="311">
        <f t="shared" si="10"/>
        <v>1.56625159642401</v>
      </c>
      <c r="R39" s="310">
        <f t="shared" si="11"/>
        <v>1241</v>
      </c>
      <c r="S39" s="310">
        <f t="shared" si="12"/>
        <v>19622</v>
      </c>
      <c r="T39" s="311">
        <f t="shared" si="16"/>
        <v>7.6842761497475359E-3</v>
      </c>
      <c r="U39" s="324"/>
    </row>
    <row r="40" spans="1:21" x14ac:dyDescent="0.25">
      <c r="A40" s="309" t="s">
        <v>34</v>
      </c>
      <c r="B40" s="310">
        <v>4308</v>
      </c>
      <c r="C40" s="310">
        <v>4901</v>
      </c>
      <c r="D40" s="310">
        <v>4795</v>
      </c>
      <c r="E40" s="310">
        <v>4283</v>
      </c>
      <c r="F40" s="311">
        <f t="shared" si="13"/>
        <v>-0.10677789363920753</v>
      </c>
      <c r="G40" s="311">
        <f t="shared" si="7"/>
        <v>-2.1628239134870442E-2</v>
      </c>
      <c r="H40" s="310">
        <f t="shared" si="14"/>
        <v>-512</v>
      </c>
      <c r="I40" s="310">
        <f t="shared" si="8"/>
        <v>-106</v>
      </c>
      <c r="J40" s="311">
        <f t="shared" si="17"/>
        <v>5.4193512468430349E-3</v>
      </c>
      <c r="K40" s="302"/>
      <c r="L40" s="310">
        <v>27694</v>
      </c>
      <c r="M40" s="310">
        <v>33487</v>
      </c>
      <c r="N40" s="310">
        <v>34420</v>
      </c>
      <c r="O40" s="310">
        <v>33438</v>
      </c>
      <c r="P40" s="311">
        <f t="shared" si="9"/>
        <v>-2.8529924462521783E-2</v>
      </c>
      <c r="Q40" s="311">
        <f t="shared" si="10"/>
        <v>2.7861558216621285E-2</v>
      </c>
      <c r="R40" s="310">
        <f t="shared" si="11"/>
        <v>-982</v>
      </c>
      <c r="S40" s="310">
        <f t="shared" si="12"/>
        <v>933</v>
      </c>
      <c r="T40" s="311">
        <f t="shared" si="16"/>
        <v>7.6950922672354254E-3</v>
      </c>
      <c r="U40" s="324"/>
    </row>
    <row r="41" spans="1:21" x14ac:dyDescent="0.25">
      <c r="A41" s="309" t="s">
        <v>107</v>
      </c>
      <c r="B41" s="310">
        <v>249</v>
      </c>
      <c r="C41" s="310">
        <v>441</v>
      </c>
      <c r="D41" s="310">
        <v>200</v>
      </c>
      <c r="E41" s="310">
        <v>280</v>
      </c>
      <c r="F41" s="311">
        <f t="shared" si="13"/>
        <v>0.39999999999999991</v>
      </c>
      <c r="G41" s="311">
        <f t="shared" si="7"/>
        <v>-0.54648526077097503</v>
      </c>
      <c r="H41" s="310">
        <f t="shared" si="14"/>
        <v>80</v>
      </c>
      <c r="I41" s="310">
        <f t="shared" si="8"/>
        <v>-241</v>
      </c>
      <c r="J41" s="311">
        <f t="shared" si="17"/>
        <v>3.5428866428112297E-4</v>
      </c>
      <c r="K41" s="302"/>
      <c r="L41" s="310">
        <v>8976</v>
      </c>
      <c r="M41" s="310">
        <v>13963</v>
      </c>
      <c r="N41" s="310">
        <v>11025</v>
      </c>
      <c r="O41" s="310">
        <v>10937</v>
      </c>
      <c r="P41" s="311">
        <f t="shared" si="9"/>
        <v>-7.981859410430836E-3</v>
      </c>
      <c r="Q41" s="311">
        <f t="shared" si="10"/>
        <v>-0.21041323497815656</v>
      </c>
      <c r="R41" s="310">
        <f t="shared" si="11"/>
        <v>-88</v>
      </c>
      <c r="S41" s="310">
        <f t="shared" si="12"/>
        <v>-2938</v>
      </c>
      <c r="T41" s="311">
        <f t="shared" si="16"/>
        <v>2.5169335524479288E-3</v>
      </c>
      <c r="U41" s="324"/>
    </row>
    <row r="42" spans="1:21" x14ac:dyDescent="0.25">
      <c r="A42" s="309" t="s">
        <v>108</v>
      </c>
      <c r="B42" s="310">
        <v>795</v>
      </c>
      <c r="C42" s="310">
        <v>2332</v>
      </c>
      <c r="D42" s="310">
        <v>203</v>
      </c>
      <c r="E42" s="310">
        <v>4071</v>
      </c>
      <c r="F42" s="311">
        <f t="shared" si="13"/>
        <v>19.054187192118228</v>
      </c>
      <c r="G42" s="311">
        <f t="shared" si="7"/>
        <v>-0.91295025728987989</v>
      </c>
      <c r="H42" s="310">
        <f t="shared" si="14"/>
        <v>3868</v>
      </c>
      <c r="I42" s="310">
        <f t="shared" si="8"/>
        <v>-2129</v>
      </c>
      <c r="J42" s="311">
        <f t="shared" si="17"/>
        <v>5.1511041153158993E-3</v>
      </c>
      <c r="K42" s="302"/>
      <c r="L42" s="310">
        <v>1386</v>
      </c>
      <c r="M42" s="310">
        <v>8209</v>
      </c>
      <c r="N42" s="310">
        <v>5059</v>
      </c>
      <c r="O42" s="310">
        <v>17476</v>
      </c>
      <c r="P42" s="311">
        <f t="shared" si="9"/>
        <v>2.4544376358964222</v>
      </c>
      <c r="Q42" s="311">
        <f t="shared" si="10"/>
        <v>-0.38372517968083808</v>
      </c>
      <c r="R42" s="310">
        <f t="shared" si="11"/>
        <v>12417</v>
      </c>
      <c r="S42" s="310">
        <f t="shared" si="12"/>
        <v>-3150</v>
      </c>
      <c r="T42" s="311">
        <f t="shared" si="16"/>
        <v>4.0217546642205369E-3</v>
      </c>
      <c r="U42" s="324"/>
    </row>
    <row r="43" spans="1:21" x14ac:dyDescent="0.25">
      <c r="A43" s="309" t="s">
        <v>42</v>
      </c>
      <c r="B43" s="310">
        <v>2276</v>
      </c>
      <c r="C43" s="310">
        <v>2322</v>
      </c>
      <c r="D43" s="310">
        <v>2920</v>
      </c>
      <c r="E43" s="310">
        <v>2803</v>
      </c>
      <c r="F43" s="311">
        <f t="shared" si="13"/>
        <v>-4.0068493150684947E-2</v>
      </c>
      <c r="G43" s="311">
        <f t="shared" si="7"/>
        <v>0.25753660637381559</v>
      </c>
      <c r="H43" s="310">
        <f t="shared" si="14"/>
        <v>-117</v>
      </c>
      <c r="I43" s="310">
        <f t="shared" si="8"/>
        <v>598</v>
      </c>
      <c r="J43" s="311">
        <f t="shared" si="17"/>
        <v>3.5466825927856706E-3</v>
      </c>
      <c r="K43" s="302"/>
      <c r="L43" s="310">
        <v>10625</v>
      </c>
      <c r="M43" s="310">
        <v>10758</v>
      </c>
      <c r="N43" s="310">
        <v>16491</v>
      </c>
      <c r="O43" s="310">
        <v>17384</v>
      </c>
      <c r="P43" s="311">
        <f t="shared" si="9"/>
        <v>5.415074889333571E-2</v>
      </c>
      <c r="Q43" s="311">
        <f t="shared" si="10"/>
        <v>0.53290574456218631</v>
      </c>
      <c r="R43" s="310">
        <f t="shared" si="11"/>
        <v>893</v>
      </c>
      <c r="S43" s="310">
        <f t="shared" si="12"/>
        <v>5733</v>
      </c>
      <c r="T43" s="311">
        <f t="shared" si="16"/>
        <v>4.0005826895633898E-3</v>
      </c>
      <c r="U43" s="324"/>
    </row>
    <row r="44" spans="1:21" x14ac:dyDescent="0.25">
      <c r="A44" s="309" t="s">
        <v>109</v>
      </c>
      <c r="B44" s="310" t="s">
        <v>120</v>
      </c>
      <c r="C44" s="310" t="s">
        <v>120</v>
      </c>
      <c r="D44" s="310" t="s">
        <v>120</v>
      </c>
      <c r="E44" s="310" t="s">
        <v>120</v>
      </c>
      <c r="F44" s="311" t="str">
        <f t="shared" si="13"/>
        <v>-</v>
      </c>
      <c r="G44" s="311" t="str">
        <f t="shared" si="7"/>
        <v>-</v>
      </c>
      <c r="H44" s="310" t="str">
        <f t="shared" si="14"/>
        <v>-</v>
      </c>
      <c r="I44" s="310" t="str">
        <f t="shared" si="8"/>
        <v>-</v>
      </c>
      <c r="J44" s="311" t="str">
        <f t="shared" si="17"/>
        <v>-</v>
      </c>
      <c r="K44" s="302"/>
      <c r="L44" s="310">
        <v>555</v>
      </c>
      <c r="M44" s="310">
        <v>0</v>
      </c>
      <c r="N44" s="310">
        <v>0</v>
      </c>
      <c r="O44" s="310">
        <v>0</v>
      </c>
      <c r="P44" s="311" t="str">
        <f t="shared" si="9"/>
        <v>-</v>
      </c>
      <c r="Q44" s="311" t="str">
        <f t="shared" si="10"/>
        <v>-</v>
      </c>
      <c r="R44" s="310">
        <f t="shared" si="11"/>
        <v>0</v>
      </c>
      <c r="S44" s="310">
        <f t="shared" si="12"/>
        <v>0</v>
      </c>
      <c r="T44" s="311">
        <f t="shared" si="16"/>
        <v>0</v>
      </c>
      <c r="U44" s="324"/>
    </row>
    <row r="45" spans="1:21" x14ac:dyDescent="0.25">
      <c r="A45" s="309" t="s">
        <v>26</v>
      </c>
      <c r="B45" s="310">
        <v>4</v>
      </c>
      <c r="C45" s="310">
        <v>11</v>
      </c>
      <c r="D45" s="310">
        <v>0</v>
      </c>
      <c r="E45" s="310">
        <v>114</v>
      </c>
      <c r="F45" s="311" t="str">
        <f t="shared" si="13"/>
        <v>-</v>
      </c>
      <c r="G45" s="311">
        <f t="shared" si="7"/>
        <v>-1</v>
      </c>
      <c r="H45" s="310">
        <f t="shared" si="14"/>
        <v>114</v>
      </c>
      <c r="I45" s="310">
        <f t="shared" si="8"/>
        <v>-11</v>
      </c>
      <c r="J45" s="311">
        <f t="shared" si="17"/>
        <v>1.4424609902874294E-4</v>
      </c>
      <c r="K45" s="302"/>
      <c r="L45" s="310">
        <v>6</v>
      </c>
      <c r="M45" s="310">
        <v>23</v>
      </c>
      <c r="N45" s="310">
        <v>3</v>
      </c>
      <c r="O45" s="310">
        <v>6021</v>
      </c>
      <c r="P45" s="311">
        <f t="shared" si="9"/>
        <v>2006</v>
      </c>
      <c r="Q45" s="311">
        <f t="shared" si="10"/>
        <v>-0.86956521739130432</v>
      </c>
      <c r="R45" s="310">
        <f t="shared" si="11"/>
        <v>6018</v>
      </c>
      <c r="S45" s="310">
        <f t="shared" si="12"/>
        <v>-20</v>
      </c>
      <c r="T45" s="311">
        <f t="shared" si="16"/>
        <v>1.385613689246501E-3</v>
      </c>
      <c r="U45" s="324"/>
    </row>
    <row r="46" spans="1:21" x14ac:dyDescent="0.25">
      <c r="A46" s="309" t="s">
        <v>110</v>
      </c>
      <c r="B46" s="310">
        <v>0</v>
      </c>
      <c r="C46" s="310">
        <v>687</v>
      </c>
      <c r="D46" s="310">
        <v>976</v>
      </c>
      <c r="E46" s="310">
        <v>1155</v>
      </c>
      <c r="F46" s="311">
        <f t="shared" si="13"/>
        <v>0.18340163934426235</v>
      </c>
      <c r="G46" s="311">
        <f t="shared" si="7"/>
        <v>0.42066957787481796</v>
      </c>
      <c r="H46" s="310">
        <f t="shared" si="14"/>
        <v>179</v>
      </c>
      <c r="I46" s="310">
        <f t="shared" si="8"/>
        <v>289</v>
      </c>
      <c r="J46" s="311">
        <f t="shared" si="17"/>
        <v>1.4614407401596324E-3</v>
      </c>
      <c r="K46" s="302"/>
      <c r="L46" s="310">
        <v>0</v>
      </c>
      <c r="M46" s="310">
        <v>3355</v>
      </c>
      <c r="N46" s="310">
        <v>4613</v>
      </c>
      <c r="O46" s="310">
        <v>5005</v>
      </c>
      <c r="P46" s="311">
        <f t="shared" si="9"/>
        <v>8.4977238239757114E-2</v>
      </c>
      <c r="Q46" s="311">
        <f t="shared" si="10"/>
        <v>0.37496274217585701</v>
      </c>
      <c r="R46" s="310">
        <f t="shared" si="11"/>
        <v>392</v>
      </c>
      <c r="S46" s="310">
        <f t="shared" si="12"/>
        <v>1258</v>
      </c>
      <c r="T46" s="311">
        <f t="shared" si="16"/>
        <v>1.1518014473806239E-3</v>
      </c>
      <c r="U46" s="324"/>
    </row>
    <row r="47" spans="1:21" x14ac:dyDescent="0.25">
      <c r="A47" s="309" t="s">
        <v>111</v>
      </c>
      <c r="B47" s="310">
        <f>IFERROR(B17-SUM(B18:B22)-SUM(B24:B46),"-")</f>
        <v>2</v>
      </c>
      <c r="C47" s="310">
        <f>IFERROR(C17-SUM(C18:C22)-SUM(C24:C46),"-")</f>
        <v>30</v>
      </c>
      <c r="D47" s="310">
        <f>IFERROR(D17-SUM(D18:D22)-SUM(D24:D46),"-")</f>
        <v>2</v>
      </c>
      <c r="E47" s="310">
        <f>IFERROR(E17-SUM(E18:E22)-SUM(E24:E46),"-")</f>
        <v>260</v>
      </c>
      <c r="F47" s="311">
        <f t="shared" si="13"/>
        <v>129</v>
      </c>
      <c r="G47" s="311">
        <f t="shared" si="7"/>
        <v>-0.93333333333333335</v>
      </c>
      <c r="H47" s="310">
        <f t="shared" si="14"/>
        <v>258</v>
      </c>
      <c r="I47" s="310">
        <f t="shared" si="8"/>
        <v>-28</v>
      </c>
      <c r="J47" s="311">
        <f t="shared" si="17"/>
        <v>3.2898233111818562E-4</v>
      </c>
      <c r="K47" s="302"/>
      <c r="L47" s="310">
        <f>IFERROR(L17-SUM(L18:L22)-SUM(L24:L46),"-")</f>
        <v>155</v>
      </c>
      <c r="M47" s="310">
        <f>IFERROR(M17-SUM(M18:M22)-SUM(M24:M46),"-")</f>
        <v>255</v>
      </c>
      <c r="N47" s="310">
        <f>IFERROR(N17-SUM(N18:N22)-SUM(N24:N46),"-")</f>
        <v>549</v>
      </c>
      <c r="O47" s="310">
        <f>IFERROR(O17-SUM(O18:O22)-SUM(O24:O46),"-")</f>
        <v>1100</v>
      </c>
      <c r="P47" s="311">
        <f t="shared" si="9"/>
        <v>1.0036429872495445</v>
      </c>
      <c r="Q47" s="311">
        <f t="shared" si="10"/>
        <v>1.1529411764705881</v>
      </c>
      <c r="R47" s="310">
        <f t="shared" si="11"/>
        <v>551</v>
      </c>
      <c r="S47" s="310">
        <f t="shared" si="12"/>
        <v>294</v>
      </c>
      <c r="T47" s="311">
        <f t="shared" si="16"/>
        <v>2.5314317524848879E-4</v>
      </c>
      <c r="U47" s="324"/>
    </row>
    <row r="48" spans="1:21" ht="21" x14ac:dyDescent="0.35">
      <c r="A48" s="467" t="s">
        <v>112</v>
      </c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324"/>
    </row>
    <row r="49" spans="1:21" x14ac:dyDescent="0.25">
      <c r="A49" s="54"/>
      <c r="B49" s="343" t="s">
        <v>119</v>
      </c>
      <c r="C49" s="344"/>
      <c r="D49" s="344"/>
      <c r="E49" s="344"/>
      <c r="F49" s="344"/>
      <c r="G49" s="344"/>
      <c r="H49" s="344"/>
      <c r="I49" s="344"/>
      <c r="J49" s="345"/>
      <c r="K49" s="301"/>
      <c r="L49" s="343" t="str">
        <f>CONCATENATE("acumulado ",B49)</f>
        <v>acumulado mayo</v>
      </c>
      <c r="M49" s="344"/>
      <c r="N49" s="344"/>
      <c r="O49" s="344"/>
      <c r="P49" s="344"/>
      <c r="Q49" s="344"/>
      <c r="R49" s="344"/>
      <c r="S49" s="344"/>
      <c r="T49" s="345"/>
      <c r="U49" s="324"/>
    </row>
    <row r="50" spans="1:21" x14ac:dyDescent="0.25">
      <c r="A50" s="4"/>
      <c r="B50" s="5">
        <f>B$6</f>
        <v>2022</v>
      </c>
      <c r="C50" s="5">
        <f t="shared" ref="C50:E50" si="20">C$6</f>
        <v>2023</v>
      </c>
      <c r="D50" s="5">
        <f t="shared" si="20"/>
        <v>2024</v>
      </c>
      <c r="E50" s="5">
        <f t="shared" si="20"/>
        <v>2025</v>
      </c>
      <c r="F50" s="5" t="str">
        <f>CONCATENATE("var ",RIGHT(E50,2),"/",RIGHT(D50,2))</f>
        <v>var 25/24</v>
      </c>
      <c r="G50" s="5" t="str">
        <f>$G$6</f>
        <v>var 24/23</v>
      </c>
      <c r="H50" s="5" t="str">
        <f>CONCATENATE("dif ",RIGHT(E50,2),"-",RIGHT(D50,2))</f>
        <v>dif 25-24</v>
      </c>
      <c r="I50" s="5" t="str">
        <f>CONCATENATE("dif ",RIGHT(D50,2),"-",RIGHT(C50,2))</f>
        <v>dif 24-23</v>
      </c>
      <c r="J50" s="5" t="str">
        <f>CONCATENATE("cuota ",RIGHT(E50,2))</f>
        <v>cuota 25</v>
      </c>
      <c r="K50" s="302"/>
      <c r="L50" s="5">
        <f>L$6</f>
        <v>2022</v>
      </c>
      <c r="M50" s="5">
        <f>M$6</f>
        <v>2023</v>
      </c>
      <c r="N50" s="5">
        <f t="shared" ref="N50:O50" si="21">N$6</f>
        <v>2024</v>
      </c>
      <c r="O50" s="5">
        <f t="shared" si="21"/>
        <v>2025</v>
      </c>
      <c r="P50" s="5" t="str">
        <f>CONCATENATE("var ",RIGHT(O50,2),"/",RIGHT(N50,2))</f>
        <v>var 25/24</v>
      </c>
      <c r="Q50" s="5" t="str">
        <f>$Q$6</f>
        <v>var 24/23</v>
      </c>
      <c r="R50" s="5" t="str">
        <f>CONCATENATE("dif ",RIGHT(O50,2),"-",RIGHT(N50,2))</f>
        <v>dif 25-24</v>
      </c>
      <c r="S50" s="5" t="str">
        <f>$S$6</f>
        <v>dif 24-23</v>
      </c>
      <c r="T50" s="5" t="str">
        <f>CONCATENATE("cuota ",RIGHT(O50,2))</f>
        <v>cuota 25</v>
      </c>
    </row>
    <row r="51" spans="1:21" x14ac:dyDescent="0.25">
      <c r="A51" s="325" t="s">
        <v>90</v>
      </c>
      <c r="B51" s="305">
        <v>618612</v>
      </c>
      <c r="C51" s="305">
        <v>686738</v>
      </c>
      <c r="D51" s="305">
        <v>765110</v>
      </c>
      <c r="E51" s="305">
        <v>790316</v>
      </c>
      <c r="F51" s="306">
        <f>IFERROR(E51/D51-1,"-")</f>
        <v>3.2944282521467416E-2</v>
      </c>
      <c r="G51" s="306">
        <f t="shared" ref="G51:G53" si="22">IFERROR(D51/C51-1,"-")</f>
        <v>0.11412212517728748</v>
      </c>
      <c r="H51" s="305">
        <f>IFERROR(E51-D51,"-")</f>
        <v>25206</v>
      </c>
      <c r="I51" s="305">
        <f t="shared" ref="I51:I53" si="23">IFERROR(D51-C51,"-")</f>
        <v>78372</v>
      </c>
      <c r="J51" s="306">
        <f>E51/$E$51</f>
        <v>1</v>
      </c>
      <c r="K51" s="307"/>
      <c r="L51" s="305">
        <v>3090916</v>
      </c>
      <c r="M51" s="305">
        <v>3715051</v>
      </c>
      <c r="N51" s="305">
        <v>4150278</v>
      </c>
      <c r="O51" s="305">
        <v>4345367</v>
      </c>
      <c r="P51" s="306">
        <f>IFERROR(O51/N51-1,"-")</f>
        <v>4.7006248738036271E-2</v>
      </c>
      <c r="Q51" s="306">
        <f t="shared" ref="Q51:Q53" si="24">IFERROR(N51/M51-1,"-")</f>
        <v>0.11715236210754587</v>
      </c>
      <c r="R51" s="305">
        <f>IFERROR(O51-N51,"-")</f>
        <v>195089</v>
      </c>
      <c r="S51" s="305">
        <f t="shared" ref="S51:S52" si="25">IFERROR(N51-M51,"-")</f>
        <v>435227</v>
      </c>
      <c r="T51" s="306">
        <f>O51/$O$51</f>
        <v>1</v>
      </c>
    </row>
    <row r="52" spans="1:21" x14ac:dyDescent="0.25">
      <c r="A52" s="309" t="s">
        <v>113</v>
      </c>
      <c r="B52" s="310">
        <v>234164</v>
      </c>
      <c r="C52" s="310">
        <v>257310</v>
      </c>
      <c r="D52" s="310">
        <v>281203</v>
      </c>
      <c r="E52" s="310">
        <v>299854</v>
      </c>
      <c r="F52" s="311">
        <f>IFERROR(E52/D52-1,"-")</f>
        <v>6.6325750436517339E-2</v>
      </c>
      <c r="G52" s="311">
        <f t="shared" si="22"/>
        <v>9.2856865259803412E-2</v>
      </c>
      <c r="H52" s="310">
        <f>IFERROR(E52-D52,"-")</f>
        <v>18651</v>
      </c>
      <c r="I52" s="310">
        <f t="shared" si="23"/>
        <v>23893</v>
      </c>
      <c r="J52" s="311">
        <f>E52/$E$51</f>
        <v>0.37941026121197091</v>
      </c>
      <c r="K52" s="302"/>
      <c r="L52" s="310">
        <v>1006259</v>
      </c>
      <c r="M52" s="310">
        <v>1179757</v>
      </c>
      <c r="N52" s="310">
        <v>1299868</v>
      </c>
      <c r="O52" s="310">
        <v>1387185</v>
      </c>
      <c r="P52" s="311">
        <f>IFERROR(O52/N52-1,"-")</f>
        <v>6.7173743795523766E-2</v>
      </c>
      <c r="Q52" s="311">
        <f t="shared" si="24"/>
        <v>0.10180994899797158</v>
      </c>
      <c r="R52" s="310">
        <f>IFERROR(O52-N52,"-")</f>
        <v>87317</v>
      </c>
      <c r="S52" s="310">
        <f t="shared" si="25"/>
        <v>120111</v>
      </c>
      <c r="T52" s="311">
        <f>O52/$O$51</f>
        <v>0.31923310505188629</v>
      </c>
    </row>
    <row r="53" spans="1:21" x14ac:dyDescent="0.25">
      <c r="A53" s="309" t="s">
        <v>114</v>
      </c>
      <c r="B53" s="310">
        <v>384448</v>
      </c>
      <c r="C53" s="310">
        <v>429428</v>
      </c>
      <c r="D53" s="310">
        <v>483907</v>
      </c>
      <c r="E53" s="310">
        <v>490462</v>
      </c>
      <c r="F53" s="311">
        <f>IFERROR(E53/D53-1,"-")</f>
        <v>1.3545991275182967E-2</v>
      </c>
      <c r="G53" s="311">
        <f t="shared" si="22"/>
        <v>0.126864107603603</v>
      </c>
      <c r="H53" s="310">
        <f>IFERROR(E53-D53,"-")</f>
        <v>6555</v>
      </c>
      <c r="I53" s="310">
        <f t="shared" si="23"/>
        <v>54479</v>
      </c>
      <c r="J53" s="311">
        <f>E53/$E$51</f>
        <v>0.62058973878802914</v>
      </c>
      <c r="K53" s="302"/>
      <c r="L53" s="310">
        <v>2084657</v>
      </c>
      <c r="M53" s="310">
        <v>2535294</v>
      </c>
      <c r="N53" s="310">
        <v>2850410</v>
      </c>
      <c r="O53" s="310">
        <v>2958182</v>
      </c>
      <c r="P53" s="311">
        <f>IFERROR(O53/N53-1,"-")</f>
        <v>3.7809297609817438E-2</v>
      </c>
      <c r="Q53" s="311">
        <f t="shared" si="24"/>
        <v>0.12429169950309515</v>
      </c>
      <c r="R53" s="310">
        <f>IFERROR(O53-N53,"-")</f>
        <v>107772</v>
      </c>
      <c r="S53" s="310">
        <f>IFERROR(N53-M53,"-")</f>
        <v>315116</v>
      </c>
      <c r="T53" s="311">
        <f>O53/$O$51</f>
        <v>0.68076689494811371</v>
      </c>
    </row>
    <row r="54" spans="1:21" ht="21" x14ac:dyDescent="0.35">
      <c r="A54" s="341" t="s">
        <v>115</v>
      </c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</row>
    <row r="55" spans="1:21" x14ac:dyDescent="0.25">
      <c r="A55" s="54"/>
      <c r="B55" s="343" t="s">
        <v>119</v>
      </c>
      <c r="C55" s="344"/>
      <c r="D55" s="344"/>
      <c r="E55" s="344"/>
      <c r="F55" s="344"/>
      <c r="G55" s="344"/>
      <c r="H55" s="344"/>
      <c r="I55" s="344"/>
      <c r="J55" s="345"/>
      <c r="K55" s="326"/>
      <c r="L55" s="343" t="str">
        <f>CONCATENATE("acumulado ",B55)</f>
        <v>acumulado mayo</v>
      </c>
      <c r="M55" s="344"/>
      <c r="N55" s="344"/>
      <c r="O55" s="344"/>
      <c r="P55" s="344"/>
      <c r="Q55" s="344"/>
      <c r="R55" s="344"/>
      <c r="S55" s="344"/>
      <c r="T55" s="345"/>
    </row>
    <row r="56" spans="1:21" x14ac:dyDescent="0.25">
      <c r="A56" s="4"/>
      <c r="B56" s="5">
        <f>B$6</f>
        <v>2022</v>
      </c>
      <c r="C56" s="5">
        <f t="shared" ref="C56:E56" si="26">C$6</f>
        <v>2023</v>
      </c>
      <c r="D56" s="5">
        <f t="shared" si="26"/>
        <v>2024</v>
      </c>
      <c r="E56" s="5">
        <f t="shared" si="26"/>
        <v>2025</v>
      </c>
      <c r="F56" s="5" t="str">
        <f>CONCATENATE("var ",RIGHT(E56,2),"/",RIGHT(D56,2))</f>
        <v>var 25/24</v>
      </c>
      <c r="G56" s="5" t="str">
        <f>$G$6</f>
        <v>var 24/23</v>
      </c>
      <c r="H56" s="5" t="str">
        <f>CONCATENATE("dif ",RIGHT(E56,2),"-",RIGHT(D56,2))</f>
        <v>dif 25-24</v>
      </c>
      <c r="I56" s="5" t="str">
        <f>CONCATENATE("dif ",RIGHT(D56,2),"-",RIGHT(C56,2))</f>
        <v>dif 24-23</v>
      </c>
      <c r="J56" s="5" t="str">
        <f>CONCATENATE("cuota ",RIGHT(E56,2))</f>
        <v>cuota 25</v>
      </c>
      <c r="K56" s="327"/>
      <c r="L56" s="5">
        <f>L$6</f>
        <v>2022</v>
      </c>
      <c r="M56" s="5">
        <f>M$6</f>
        <v>2023</v>
      </c>
      <c r="N56" s="5">
        <f t="shared" ref="N56:O56" si="27">N$6</f>
        <v>2024</v>
      </c>
      <c r="O56" s="5">
        <f t="shared" si="27"/>
        <v>2025</v>
      </c>
      <c r="P56" s="5" t="str">
        <f>CONCATENATE("var ",RIGHT(O56,2),"/",RIGHT(N56,2))</f>
        <v>var 25/24</v>
      </c>
      <c r="Q56" s="5" t="str">
        <f>$Q$6</f>
        <v>var 24/23</v>
      </c>
      <c r="R56" s="5" t="str">
        <f>CONCATENATE("dif ",RIGHT(O56,2),"-",RIGHT(N56,2))</f>
        <v>dif 25-24</v>
      </c>
      <c r="S56" s="5" t="str">
        <f>$S$6</f>
        <v>dif 24-23</v>
      </c>
      <c r="T56" s="5" t="str">
        <f>CONCATENATE("cuota ",RIGHT(O56,2))</f>
        <v>cuota 25</v>
      </c>
    </row>
    <row r="57" spans="1:21" x14ac:dyDescent="0.25">
      <c r="A57" s="328" t="s">
        <v>90</v>
      </c>
      <c r="B57" s="329">
        <v>5214</v>
      </c>
      <c r="C57" s="329">
        <v>5649</v>
      </c>
      <c r="D57" s="329">
        <v>6296</v>
      </c>
      <c r="E57" s="329">
        <v>6556</v>
      </c>
      <c r="F57" s="330">
        <f>IFERROR(E57/D57-1,"-")</f>
        <v>4.1296060991105499E-2</v>
      </c>
      <c r="G57" s="330">
        <f t="shared" ref="G57:G59" si="28">IFERROR(D57/C57-1,"-")</f>
        <v>0.11453354576031161</v>
      </c>
      <c r="H57" s="329">
        <f>IFERROR(E57-D57,"-")</f>
        <v>260</v>
      </c>
      <c r="I57" s="329">
        <f t="shared" ref="I57:I59" si="29">IFERROR(D57-C57,"-")</f>
        <v>647</v>
      </c>
      <c r="J57" s="330">
        <f>E57/$E$57</f>
        <v>1</v>
      </c>
      <c r="K57" s="331"/>
      <c r="L57" s="329">
        <v>26495</v>
      </c>
      <c r="M57" s="329">
        <v>29794</v>
      </c>
      <c r="N57" s="329">
        <v>32770</v>
      </c>
      <c r="O57" s="329">
        <v>34801</v>
      </c>
      <c r="P57" s="330">
        <f>IFERROR(O57/N57-1,"-")</f>
        <v>6.1977418370460891E-2</v>
      </c>
      <c r="Q57" s="330">
        <f t="shared" ref="Q57:Q59" si="30">IFERROR(N57/M57-1,"-")</f>
        <v>9.9885883063704162E-2</v>
      </c>
      <c r="R57" s="329">
        <f>IFERROR(O57-N57,"-")</f>
        <v>2031</v>
      </c>
      <c r="S57" s="329">
        <f t="shared" ref="S57:S59" si="31">IFERROR(N57-M57,"-")</f>
        <v>2976</v>
      </c>
      <c r="T57" s="330">
        <f>O57/$O$57</f>
        <v>1</v>
      </c>
    </row>
    <row r="58" spans="1:21" x14ac:dyDescent="0.25">
      <c r="A58" s="309" t="s">
        <v>91</v>
      </c>
      <c r="B58" s="310">
        <v>4912</v>
      </c>
      <c r="C58" s="310">
        <v>5360</v>
      </c>
      <c r="D58" s="310">
        <v>6013</v>
      </c>
      <c r="E58" s="310">
        <v>6283</v>
      </c>
      <c r="F58" s="311">
        <f t="shared" ref="F58:F59" si="32">IFERROR(E58/D58-1,"-")</f>
        <v>4.490271079328112E-2</v>
      </c>
      <c r="G58" s="311">
        <f t="shared" si="28"/>
        <v>0.12182835820895521</v>
      </c>
      <c r="H58" s="310">
        <f t="shared" ref="H58:H59" si="33">IFERROR(E58-D58,"-")</f>
        <v>270</v>
      </c>
      <c r="I58" s="310">
        <f t="shared" si="29"/>
        <v>653</v>
      </c>
      <c r="J58" s="311">
        <f>E58/$E$57</f>
        <v>0.95835875533862114</v>
      </c>
      <c r="K58" s="327"/>
      <c r="L58" s="310">
        <v>24343</v>
      </c>
      <c r="M58" s="310">
        <v>27472</v>
      </c>
      <c r="N58" s="310">
        <v>30538</v>
      </c>
      <c r="O58" s="310">
        <v>32556</v>
      </c>
      <c r="P58" s="311">
        <f>IFERROR(O58/N58-1,"-")</f>
        <v>6.6081603248411724E-2</v>
      </c>
      <c r="Q58" s="311">
        <f t="shared" si="30"/>
        <v>0.11160454280722187</v>
      </c>
      <c r="R58" s="310">
        <f>IFERROR(O58-N58,"-")</f>
        <v>2018</v>
      </c>
      <c r="S58" s="310">
        <f t="shared" si="31"/>
        <v>3066</v>
      </c>
      <c r="T58" s="311">
        <f>O58/$O$57</f>
        <v>0.93549035947242898</v>
      </c>
    </row>
    <row r="59" spans="1:21" x14ac:dyDescent="0.25">
      <c r="A59" s="309" t="s">
        <v>92</v>
      </c>
      <c r="B59" s="310">
        <v>302</v>
      </c>
      <c r="C59" s="310">
        <v>289</v>
      </c>
      <c r="D59" s="310">
        <v>283</v>
      </c>
      <c r="E59" s="310">
        <v>273</v>
      </c>
      <c r="F59" s="311">
        <f t="shared" si="32"/>
        <v>-3.5335689045936425E-2</v>
      </c>
      <c r="G59" s="311">
        <f t="shared" si="28"/>
        <v>-2.0761245674740469E-2</v>
      </c>
      <c r="H59" s="310">
        <f t="shared" si="33"/>
        <v>-10</v>
      </c>
      <c r="I59" s="310">
        <f t="shared" si="29"/>
        <v>-6</v>
      </c>
      <c r="J59" s="311">
        <f>E59/$E$57</f>
        <v>4.164124466137889E-2</v>
      </c>
      <c r="K59" s="327"/>
      <c r="L59" s="310">
        <v>2152</v>
      </c>
      <c r="M59" s="310">
        <v>2322</v>
      </c>
      <c r="N59" s="310">
        <v>2232</v>
      </c>
      <c r="O59" s="310">
        <v>2245</v>
      </c>
      <c r="P59" s="311">
        <f>IFERROR(O59/N59-1,"-")</f>
        <v>5.8243727598565886E-3</v>
      </c>
      <c r="Q59" s="311">
        <f t="shared" si="30"/>
        <v>-3.8759689922480578E-2</v>
      </c>
      <c r="R59" s="310">
        <f>IFERROR(O59-N59,"-")</f>
        <v>13</v>
      </c>
      <c r="S59" s="310">
        <f t="shared" si="31"/>
        <v>-90</v>
      </c>
      <c r="T59" s="311">
        <f>O59/$O$57</f>
        <v>6.4509640527571049E-2</v>
      </c>
    </row>
    <row r="60" spans="1:21" ht="21" x14ac:dyDescent="0.35">
      <c r="A60" s="341" t="s">
        <v>116</v>
      </c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</row>
    <row r="61" spans="1:21" x14ac:dyDescent="0.25">
      <c r="A61" s="54"/>
      <c r="B61" s="343" t="s">
        <v>119</v>
      </c>
      <c r="C61" s="344"/>
      <c r="D61" s="344"/>
      <c r="E61" s="344"/>
      <c r="F61" s="344"/>
      <c r="G61" s="344"/>
      <c r="H61" s="344"/>
      <c r="I61" s="344"/>
      <c r="J61" s="345"/>
      <c r="K61" s="326"/>
      <c r="L61" s="343" t="str">
        <f>CONCATENATE("acumulado ",B61)</f>
        <v>acumulado mayo</v>
      </c>
      <c r="M61" s="344"/>
      <c r="N61" s="344"/>
      <c r="O61" s="344"/>
      <c r="P61" s="344"/>
      <c r="Q61" s="344"/>
      <c r="R61" s="344"/>
      <c r="S61" s="344"/>
      <c r="T61" s="345"/>
    </row>
    <row r="62" spans="1:21" x14ac:dyDescent="0.25">
      <c r="A62" s="4" t="s">
        <v>94</v>
      </c>
      <c r="B62" s="5">
        <f>B$6</f>
        <v>2022</v>
      </c>
      <c r="C62" s="5">
        <f t="shared" ref="C62:E62" si="34">C$6</f>
        <v>2023</v>
      </c>
      <c r="D62" s="5">
        <f t="shared" si="34"/>
        <v>2024</v>
      </c>
      <c r="E62" s="5">
        <f t="shared" si="34"/>
        <v>2025</v>
      </c>
      <c r="F62" s="5" t="str">
        <f>CONCATENATE("var ",RIGHT(E62,2),"/",RIGHT(D62,2))</f>
        <v>var 25/24</v>
      </c>
      <c r="G62" s="5" t="str">
        <f>$G$6</f>
        <v>var 24/23</v>
      </c>
      <c r="H62" s="5" t="str">
        <f>CONCATENATE("dif ",RIGHT(E62,2),"-",RIGHT(D62,2))</f>
        <v>dif 25-24</v>
      </c>
      <c r="I62" s="5" t="str">
        <f>CONCATENATE("dif ",RIGHT(D62,2),"-",RIGHT(C62,2))</f>
        <v>dif 24-23</v>
      </c>
      <c r="J62" s="5" t="str">
        <f>CONCATENATE("cuota ",RIGHT(E62,2))</f>
        <v>cuota 25</v>
      </c>
      <c r="K62" s="327"/>
      <c r="L62" s="5">
        <f>L$6</f>
        <v>2022</v>
      </c>
      <c r="M62" s="5">
        <f>M$6</f>
        <v>2023</v>
      </c>
      <c r="N62" s="5">
        <f t="shared" ref="N62:O62" si="35">N$6</f>
        <v>2024</v>
      </c>
      <c r="O62" s="5">
        <f t="shared" si="35"/>
        <v>2025</v>
      </c>
      <c r="P62" s="5" t="str">
        <f>CONCATENATE("var ",RIGHT(O62,2),"/",RIGHT(N62,2))</f>
        <v>var 25/24</v>
      </c>
      <c r="Q62" s="5" t="str">
        <f>$Q$6</f>
        <v>var 24/23</v>
      </c>
      <c r="R62" s="5" t="str">
        <f>CONCATENATE("dif ",RIGHT(O62,2),"-",RIGHT(N62,2))</f>
        <v>dif 25-24</v>
      </c>
      <c r="S62" s="5" t="str">
        <f>$S$6</f>
        <v>dif 24-23</v>
      </c>
      <c r="T62" s="5" t="str">
        <f>CONCATENATE("cuota ",RIGHT(O62,2))</f>
        <v>cuota 25</v>
      </c>
    </row>
    <row r="63" spans="1:21" x14ac:dyDescent="0.25">
      <c r="A63" s="332" t="s">
        <v>95</v>
      </c>
      <c r="B63" s="333">
        <v>5214</v>
      </c>
      <c r="C63" s="333">
        <v>5649</v>
      </c>
      <c r="D63" s="333">
        <v>6296</v>
      </c>
      <c r="E63" s="333">
        <v>6556</v>
      </c>
      <c r="F63" s="334">
        <f>IFERROR(E63/D63-1,"-")</f>
        <v>4.1296060991105499E-2</v>
      </c>
      <c r="G63" s="334">
        <f t="shared" ref="G63:G97" si="36">IFERROR(D63/C63-1,"-")</f>
        <v>0.11453354576031161</v>
      </c>
      <c r="H63" s="333">
        <f>IFERROR(E63-D63,"-")</f>
        <v>260</v>
      </c>
      <c r="I63" s="333">
        <f>IFERROR(D63-C63,"-")</f>
        <v>647</v>
      </c>
      <c r="J63" s="334">
        <f>IFERROR(E63/$E$63,"-")</f>
        <v>1</v>
      </c>
      <c r="K63" s="331"/>
      <c r="L63" s="333">
        <v>26495</v>
      </c>
      <c r="M63" s="333">
        <v>29794</v>
      </c>
      <c r="N63" s="333">
        <v>32770</v>
      </c>
      <c r="O63" s="333">
        <v>34801</v>
      </c>
      <c r="P63" s="334">
        <f t="shared" ref="P63:P97" si="37">IFERROR(O63/N63-1,"-")</f>
        <v>6.1977418370460891E-2</v>
      </c>
      <c r="Q63" s="334">
        <f t="shared" ref="Q63:Q97" si="38">IFERROR(N63/M63-1,"-")</f>
        <v>9.9885883063704162E-2</v>
      </c>
      <c r="R63" s="333">
        <f t="shared" ref="R63:R97" si="39">IFERROR(O63-N63,"-")</f>
        <v>2031</v>
      </c>
      <c r="S63" s="333">
        <f t="shared" ref="S63:S97" si="40">IFERROR(N63-M63,"-")</f>
        <v>2976</v>
      </c>
      <c r="T63" s="334">
        <f>O63/$O$63</f>
        <v>1</v>
      </c>
    </row>
    <row r="64" spans="1:21" x14ac:dyDescent="0.25">
      <c r="A64" s="335" t="s">
        <v>96</v>
      </c>
      <c r="B64" s="336">
        <v>3072</v>
      </c>
      <c r="C64" s="336">
        <v>3418</v>
      </c>
      <c r="D64" s="336">
        <v>3797</v>
      </c>
      <c r="E64" s="336">
        <v>3879</v>
      </c>
      <c r="F64" s="337">
        <f t="shared" ref="F64:F97" si="41">IFERROR(E64/D64-1,"-")</f>
        <v>2.1595996839610221E-2</v>
      </c>
      <c r="G64" s="337">
        <f t="shared" si="36"/>
        <v>0.11088355763604452</v>
      </c>
      <c r="H64" s="336">
        <f t="shared" ref="H64:H97" si="42">IFERROR(E64-D64,"-")</f>
        <v>82</v>
      </c>
      <c r="I64" s="336">
        <f t="shared" ref="I64:I97" si="43">IFERROR(D64-C64,"-")</f>
        <v>379</v>
      </c>
      <c r="J64" s="337">
        <f t="shared" ref="J64:J70" si="44">IFERROR(E64/$E$63,"-")</f>
        <v>0.59167175106772418</v>
      </c>
      <c r="K64" s="338"/>
      <c r="L64" s="336">
        <v>13844</v>
      </c>
      <c r="M64" s="336">
        <v>15779</v>
      </c>
      <c r="N64" s="336">
        <v>17341</v>
      </c>
      <c r="O64" s="336">
        <v>18028</v>
      </c>
      <c r="P64" s="337">
        <f t="shared" si="37"/>
        <v>3.9617092439882429E-2</v>
      </c>
      <c r="Q64" s="337">
        <f t="shared" si="38"/>
        <v>9.8992331579948134E-2</v>
      </c>
      <c r="R64" s="336">
        <f t="shared" si="39"/>
        <v>687</v>
      </c>
      <c r="S64" s="336">
        <f t="shared" si="40"/>
        <v>1562</v>
      </c>
      <c r="T64" s="337">
        <f t="shared" ref="T64:T96" si="45">O64/$O$63</f>
        <v>0.51803109106060174</v>
      </c>
    </row>
    <row r="65" spans="1:20" x14ac:dyDescent="0.25">
      <c r="A65" s="309" t="s">
        <v>97</v>
      </c>
      <c r="B65" s="310">
        <v>2050</v>
      </c>
      <c r="C65" s="310">
        <v>2344</v>
      </c>
      <c r="D65" s="310">
        <v>2529</v>
      </c>
      <c r="E65" s="310">
        <v>2510</v>
      </c>
      <c r="F65" s="311">
        <f t="shared" si="41"/>
        <v>-7.5128509292210488E-3</v>
      </c>
      <c r="G65" s="311">
        <f t="shared" si="36"/>
        <v>7.892491467576801E-2</v>
      </c>
      <c r="H65" s="310">
        <f t="shared" si="42"/>
        <v>-19</v>
      </c>
      <c r="I65" s="310">
        <f t="shared" si="43"/>
        <v>185</v>
      </c>
      <c r="J65" s="311">
        <f t="shared" si="44"/>
        <v>0.38285539963392312</v>
      </c>
      <c r="K65" s="327"/>
      <c r="L65" s="310">
        <v>9227</v>
      </c>
      <c r="M65" s="310">
        <v>10530</v>
      </c>
      <c r="N65" s="310">
        <v>11262</v>
      </c>
      <c r="O65" s="310">
        <v>11510</v>
      </c>
      <c r="P65" s="311">
        <f t="shared" si="37"/>
        <v>2.2020955425324118E-2</v>
      </c>
      <c r="Q65" s="311">
        <f t="shared" si="38"/>
        <v>6.9515669515669565E-2</v>
      </c>
      <c r="R65" s="310">
        <f t="shared" si="39"/>
        <v>248</v>
      </c>
      <c r="S65" s="310">
        <f t="shared" si="40"/>
        <v>732</v>
      </c>
      <c r="T65" s="311">
        <f t="shared" si="45"/>
        <v>0.33073762248211258</v>
      </c>
    </row>
    <row r="66" spans="1:20" x14ac:dyDescent="0.25">
      <c r="A66" s="309" t="s">
        <v>98</v>
      </c>
      <c r="B66" s="310">
        <v>1022</v>
      </c>
      <c r="C66" s="310">
        <v>1074</v>
      </c>
      <c r="D66" s="310">
        <v>1268</v>
      </c>
      <c r="E66" s="310">
        <v>1369</v>
      </c>
      <c r="F66" s="311">
        <f t="shared" si="41"/>
        <v>7.9652996845425816E-2</v>
      </c>
      <c r="G66" s="311">
        <f t="shared" si="36"/>
        <v>0.18063314711359402</v>
      </c>
      <c r="H66" s="310">
        <f t="shared" si="42"/>
        <v>101</v>
      </c>
      <c r="I66" s="310">
        <f t="shared" si="43"/>
        <v>194</v>
      </c>
      <c r="J66" s="311">
        <f t="shared" si="44"/>
        <v>0.20881635143380109</v>
      </c>
      <c r="K66" s="327"/>
      <c r="L66" s="310">
        <v>4617</v>
      </c>
      <c r="M66" s="310">
        <v>5249</v>
      </c>
      <c r="N66" s="310">
        <v>6079</v>
      </c>
      <c r="O66" s="310">
        <v>6518</v>
      </c>
      <c r="P66" s="311">
        <f t="shared" si="37"/>
        <v>7.2215824971212372E-2</v>
      </c>
      <c r="Q66" s="311">
        <f t="shared" si="38"/>
        <v>0.15812535721089738</v>
      </c>
      <c r="R66" s="310">
        <f t="shared" si="39"/>
        <v>439</v>
      </c>
      <c r="S66" s="310">
        <f t="shared" si="40"/>
        <v>830</v>
      </c>
      <c r="T66" s="311">
        <f t="shared" si="45"/>
        <v>0.18729346857848914</v>
      </c>
    </row>
    <row r="67" spans="1:20" x14ac:dyDescent="0.25">
      <c r="A67" s="335" t="s">
        <v>99</v>
      </c>
      <c r="B67" s="336">
        <v>2142</v>
      </c>
      <c r="C67" s="336">
        <v>2231</v>
      </c>
      <c r="D67" s="336">
        <v>2499</v>
      </c>
      <c r="E67" s="336">
        <v>2677</v>
      </c>
      <c r="F67" s="337">
        <f t="shared" si="41"/>
        <v>7.1228491396558624E-2</v>
      </c>
      <c r="G67" s="337">
        <f t="shared" si="36"/>
        <v>0.12012550425818014</v>
      </c>
      <c r="H67" s="336">
        <f t="shared" si="42"/>
        <v>178</v>
      </c>
      <c r="I67" s="336">
        <f t="shared" si="43"/>
        <v>268</v>
      </c>
      <c r="J67" s="337">
        <f t="shared" si="44"/>
        <v>0.40832824893227576</v>
      </c>
      <c r="K67" s="338"/>
      <c r="L67" s="336">
        <v>12651</v>
      </c>
      <c r="M67" s="336">
        <v>14015</v>
      </c>
      <c r="N67" s="336">
        <v>15429</v>
      </c>
      <c r="O67" s="336">
        <v>16773</v>
      </c>
      <c r="P67" s="337">
        <f t="shared" si="37"/>
        <v>8.7108691425238138E-2</v>
      </c>
      <c r="Q67" s="337">
        <f t="shared" si="38"/>
        <v>0.10089190153407057</v>
      </c>
      <c r="R67" s="336">
        <f t="shared" si="39"/>
        <v>1344</v>
      </c>
      <c r="S67" s="336">
        <f t="shared" si="40"/>
        <v>1414</v>
      </c>
      <c r="T67" s="337">
        <f t="shared" si="45"/>
        <v>0.48196890893939831</v>
      </c>
    </row>
    <row r="68" spans="1:20" x14ac:dyDescent="0.25">
      <c r="A68" s="309" t="s">
        <v>29</v>
      </c>
      <c r="B68" s="310">
        <v>1078</v>
      </c>
      <c r="C68" s="310">
        <v>1101</v>
      </c>
      <c r="D68" s="310">
        <v>1235</v>
      </c>
      <c r="E68" s="310">
        <v>1318</v>
      </c>
      <c r="F68" s="311">
        <f t="shared" si="41"/>
        <v>6.7206477732793424E-2</v>
      </c>
      <c r="G68" s="311">
        <f t="shared" si="36"/>
        <v>0.12170753860127159</v>
      </c>
      <c r="H68" s="310">
        <f t="shared" si="42"/>
        <v>83</v>
      </c>
      <c r="I68" s="310">
        <f t="shared" si="43"/>
        <v>134</v>
      </c>
      <c r="J68" s="311">
        <f t="shared" si="44"/>
        <v>0.2010372178157413</v>
      </c>
      <c r="K68" s="327"/>
      <c r="L68" s="310">
        <v>5321</v>
      </c>
      <c r="M68" s="310">
        <v>5839</v>
      </c>
      <c r="N68" s="310">
        <v>6426</v>
      </c>
      <c r="O68" s="310">
        <v>6957</v>
      </c>
      <c r="P68" s="311">
        <f t="shared" si="37"/>
        <v>8.2633053221288444E-2</v>
      </c>
      <c r="Q68" s="311">
        <f t="shared" si="38"/>
        <v>0.1005309128275389</v>
      </c>
      <c r="R68" s="310">
        <f t="shared" si="39"/>
        <v>531</v>
      </c>
      <c r="S68" s="310">
        <f t="shared" si="40"/>
        <v>587</v>
      </c>
      <c r="T68" s="311">
        <f t="shared" si="45"/>
        <v>0.19990804861929254</v>
      </c>
    </row>
    <row r="69" spans="1:20" x14ac:dyDescent="0.25">
      <c r="A69" s="309" t="s">
        <v>22</v>
      </c>
      <c r="B69" s="310">
        <v>216</v>
      </c>
      <c r="C69" s="310">
        <v>252</v>
      </c>
      <c r="D69" s="310">
        <v>262</v>
      </c>
      <c r="E69" s="310">
        <v>299</v>
      </c>
      <c r="F69" s="311">
        <f t="shared" si="41"/>
        <v>0.14122137404580148</v>
      </c>
      <c r="G69" s="311">
        <f t="shared" si="36"/>
        <v>3.9682539682539764E-2</v>
      </c>
      <c r="H69" s="310">
        <f t="shared" si="42"/>
        <v>37</v>
      </c>
      <c r="I69" s="310">
        <f t="shared" si="43"/>
        <v>10</v>
      </c>
      <c r="J69" s="311">
        <f t="shared" si="44"/>
        <v>4.5607077486272116E-2</v>
      </c>
      <c r="K69" s="327"/>
      <c r="L69" s="310">
        <v>1979</v>
      </c>
      <c r="M69" s="310">
        <v>2264</v>
      </c>
      <c r="N69" s="310">
        <v>2389</v>
      </c>
      <c r="O69" s="310">
        <v>2712</v>
      </c>
      <c r="P69" s="311">
        <f t="shared" si="37"/>
        <v>0.1352030138133109</v>
      </c>
      <c r="Q69" s="311">
        <f t="shared" si="38"/>
        <v>5.5212014134275567E-2</v>
      </c>
      <c r="R69" s="310">
        <f t="shared" si="39"/>
        <v>323</v>
      </c>
      <c r="S69" s="310">
        <f t="shared" si="40"/>
        <v>125</v>
      </c>
      <c r="T69" s="311">
        <f t="shared" si="45"/>
        <v>7.7928795149564661E-2</v>
      </c>
    </row>
    <row r="70" spans="1:20" x14ac:dyDescent="0.25">
      <c r="A70" s="309" t="s">
        <v>100</v>
      </c>
      <c r="B70" s="310">
        <v>121</v>
      </c>
      <c r="C70" s="310">
        <v>109</v>
      </c>
      <c r="D70" s="310">
        <v>122</v>
      </c>
      <c r="E70" s="310">
        <v>124</v>
      </c>
      <c r="F70" s="311">
        <f t="shared" si="41"/>
        <v>1.6393442622950838E-2</v>
      </c>
      <c r="G70" s="311">
        <f t="shared" si="36"/>
        <v>0.11926605504587151</v>
      </c>
      <c r="H70" s="310">
        <f t="shared" si="42"/>
        <v>2</v>
      </c>
      <c r="I70" s="310">
        <f t="shared" si="43"/>
        <v>13</v>
      </c>
      <c r="J70" s="311">
        <f t="shared" si="44"/>
        <v>1.8913971934106162E-2</v>
      </c>
      <c r="K70" s="327"/>
      <c r="L70" s="310">
        <v>681</v>
      </c>
      <c r="M70" s="310">
        <v>662</v>
      </c>
      <c r="N70" s="310">
        <v>685</v>
      </c>
      <c r="O70" s="310">
        <v>766</v>
      </c>
      <c r="P70" s="311">
        <f t="shared" si="37"/>
        <v>0.11824817518248176</v>
      </c>
      <c r="Q70" s="311">
        <f t="shared" si="38"/>
        <v>3.4743202416918528E-2</v>
      </c>
      <c r="R70" s="310">
        <f t="shared" si="39"/>
        <v>81</v>
      </c>
      <c r="S70" s="310">
        <f t="shared" si="40"/>
        <v>23</v>
      </c>
      <c r="T70" s="311">
        <f t="shared" si="45"/>
        <v>2.2010861756846068E-2</v>
      </c>
    </row>
    <row r="71" spans="1:20" x14ac:dyDescent="0.25">
      <c r="A71" s="309" t="s">
        <v>101</v>
      </c>
      <c r="B71" s="310">
        <v>100</v>
      </c>
      <c r="C71" s="310">
        <v>97</v>
      </c>
      <c r="D71" s="310">
        <v>97</v>
      </c>
      <c r="E71" s="310">
        <v>81</v>
      </c>
      <c r="F71" s="311">
        <f t="shared" si="41"/>
        <v>-0.16494845360824739</v>
      </c>
      <c r="G71" s="311">
        <f t="shared" si="36"/>
        <v>0</v>
      </c>
      <c r="H71" s="310">
        <f>IFERROR(E71-D71,"-")</f>
        <v>-16</v>
      </c>
      <c r="I71" s="310">
        <f t="shared" si="43"/>
        <v>0</v>
      </c>
      <c r="J71" s="311">
        <f>IFERROR(E71/$E$63,"-")</f>
        <v>1.235509456985967E-2</v>
      </c>
      <c r="K71" s="327"/>
      <c r="L71" s="310">
        <v>544</v>
      </c>
      <c r="M71" s="310">
        <v>539</v>
      </c>
      <c r="N71" s="310">
        <v>533</v>
      </c>
      <c r="O71" s="310">
        <v>513</v>
      </c>
      <c r="P71" s="311">
        <f t="shared" si="37"/>
        <v>-3.7523452157598447E-2</v>
      </c>
      <c r="Q71" s="311">
        <f t="shared" si="38"/>
        <v>-1.1131725417439675E-2</v>
      </c>
      <c r="R71" s="310">
        <f t="shared" si="39"/>
        <v>-20</v>
      </c>
      <c r="S71" s="310">
        <f t="shared" si="40"/>
        <v>-6</v>
      </c>
      <c r="T71" s="311">
        <f t="shared" si="45"/>
        <v>1.4740955719663228E-2</v>
      </c>
    </row>
    <row r="72" spans="1:20" x14ac:dyDescent="0.25">
      <c r="A72" s="309" t="s">
        <v>28</v>
      </c>
      <c r="B72" s="310">
        <v>8</v>
      </c>
      <c r="C72" s="310">
        <v>15</v>
      </c>
      <c r="D72" s="310">
        <v>16</v>
      </c>
      <c r="E72" s="310">
        <v>13</v>
      </c>
      <c r="F72" s="311">
        <f t="shared" si="41"/>
        <v>-0.1875</v>
      </c>
      <c r="G72" s="311">
        <f t="shared" si="36"/>
        <v>6.6666666666666652E-2</v>
      </c>
      <c r="H72" s="310">
        <f t="shared" si="42"/>
        <v>-3</v>
      </c>
      <c r="I72" s="310">
        <f t="shared" si="43"/>
        <v>1</v>
      </c>
      <c r="J72" s="311">
        <f t="shared" ref="J72:J96" si="46">IFERROR(E72/$E$63,"-")</f>
        <v>1.9829164124466137E-3</v>
      </c>
      <c r="K72" s="327"/>
      <c r="L72" s="310">
        <v>77</v>
      </c>
      <c r="M72" s="310">
        <v>84</v>
      </c>
      <c r="N72" s="310">
        <v>95</v>
      </c>
      <c r="O72" s="310">
        <v>89</v>
      </c>
      <c r="P72" s="311">
        <f t="shared" si="37"/>
        <v>-6.315789473684208E-2</v>
      </c>
      <c r="Q72" s="311">
        <f t="shared" si="38"/>
        <v>0.13095238095238093</v>
      </c>
      <c r="R72" s="310">
        <f t="shared" si="39"/>
        <v>-6</v>
      </c>
      <c r="S72" s="310">
        <f t="shared" si="40"/>
        <v>11</v>
      </c>
      <c r="T72" s="311">
        <f t="shared" si="45"/>
        <v>2.5573977759259792E-3</v>
      </c>
    </row>
    <row r="73" spans="1:20" x14ac:dyDescent="0.25">
      <c r="A73" s="309" t="s">
        <v>102</v>
      </c>
      <c r="B73" s="310">
        <f t="shared" ref="B73:E73" si="47">B74+B75+B76+B77</f>
        <v>11</v>
      </c>
      <c r="C73" s="310">
        <f t="shared" si="47"/>
        <v>11</v>
      </c>
      <c r="D73" s="310">
        <f t="shared" si="47"/>
        <v>20</v>
      </c>
      <c r="E73" s="310">
        <f t="shared" si="47"/>
        <v>20</v>
      </c>
      <c r="F73" s="311">
        <f>IFERROR(E73/D73-1,"-")</f>
        <v>0</v>
      </c>
      <c r="G73" s="311">
        <f t="shared" si="36"/>
        <v>0.81818181818181812</v>
      </c>
      <c r="H73" s="310">
        <f t="shared" si="42"/>
        <v>0</v>
      </c>
      <c r="I73" s="310">
        <f t="shared" si="43"/>
        <v>9</v>
      </c>
      <c r="J73" s="311">
        <f t="shared" ref="J73" si="48">IFERROR(E73/$E$7,"-")</f>
        <v>2.5306333162937357E-5</v>
      </c>
      <c r="K73" s="327"/>
      <c r="L73" s="310">
        <f t="shared" ref="L73:O73" si="49">L74+L75+L76+L77</f>
        <v>752</v>
      </c>
      <c r="M73" s="310">
        <f t="shared" si="49"/>
        <v>982</v>
      </c>
      <c r="N73" s="310">
        <f t="shared" si="49"/>
        <v>971</v>
      </c>
      <c r="O73" s="310">
        <f t="shared" si="49"/>
        <v>886</v>
      </c>
      <c r="P73" s="311">
        <f t="shared" si="37"/>
        <v>-8.753861997940271E-2</v>
      </c>
      <c r="Q73" s="311">
        <f t="shared" si="38"/>
        <v>-1.1201629327902252E-2</v>
      </c>
      <c r="R73" s="310">
        <f t="shared" si="39"/>
        <v>-85</v>
      </c>
      <c r="S73" s="310">
        <f t="shared" si="40"/>
        <v>-11</v>
      </c>
      <c r="T73" s="311">
        <f t="shared" ref="T73" si="50">O73/$O$13</f>
        <v>2.0389532115469187E-4</v>
      </c>
    </row>
    <row r="74" spans="1:20" x14ac:dyDescent="0.25">
      <c r="A74" s="309" t="s">
        <v>27</v>
      </c>
      <c r="B74" s="310">
        <v>0</v>
      </c>
      <c r="C74" s="310">
        <v>0</v>
      </c>
      <c r="D74" s="310">
        <v>0</v>
      </c>
      <c r="E74" s="310">
        <v>0</v>
      </c>
      <c r="F74" s="311" t="str">
        <f t="shared" si="41"/>
        <v>-</v>
      </c>
      <c r="G74" s="311" t="str">
        <f t="shared" si="36"/>
        <v>-</v>
      </c>
      <c r="H74" s="310">
        <f t="shared" si="42"/>
        <v>0</v>
      </c>
      <c r="I74" s="310">
        <f t="shared" si="43"/>
        <v>0</v>
      </c>
      <c r="J74" s="311">
        <f t="shared" si="46"/>
        <v>0</v>
      </c>
      <c r="K74" s="327"/>
      <c r="L74" s="310">
        <v>191</v>
      </c>
      <c r="M74" s="310">
        <v>248</v>
      </c>
      <c r="N74" s="310">
        <v>261</v>
      </c>
      <c r="O74" s="310">
        <v>228</v>
      </c>
      <c r="P74" s="311">
        <f t="shared" si="37"/>
        <v>-0.12643678160919536</v>
      </c>
      <c r="Q74" s="311">
        <f t="shared" si="38"/>
        <v>5.2419354838709742E-2</v>
      </c>
      <c r="R74" s="310">
        <f t="shared" si="39"/>
        <v>-33</v>
      </c>
      <c r="S74" s="310">
        <f t="shared" si="40"/>
        <v>13</v>
      </c>
      <c r="T74" s="311">
        <f t="shared" si="45"/>
        <v>6.5515358754058796E-3</v>
      </c>
    </row>
    <row r="75" spans="1:20" x14ac:dyDescent="0.25">
      <c r="A75" s="309" t="s">
        <v>37</v>
      </c>
      <c r="B75" s="310">
        <v>0</v>
      </c>
      <c r="C75" s="310">
        <v>3</v>
      </c>
      <c r="D75" s="310">
        <v>0</v>
      </c>
      <c r="E75" s="310">
        <v>0</v>
      </c>
      <c r="F75" s="311" t="str">
        <f t="shared" si="41"/>
        <v>-</v>
      </c>
      <c r="G75" s="311">
        <f t="shared" si="36"/>
        <v>-1</v>
      </c>
      <c r="H75" s="310">
        <f t="shared" si="42"/>
        <v>0</v>
      </c>
      <c r="I75" s="310">
        <f t="shared" si="43"/>
        <v>-3</v>
      </c>
      <c r="J75" s="311">
        <f t="shared" si="46"/>
        <v>0</v>
      </c>
      <c r="K75" s="327"/>
      <c r="L75" s="310">
        <v>154</v>
      </c>
      <c r="M75" s="310">
        <v>214</v>
      </c>
      <c r="N75" s="310">
        <v>221</v>
      </c>
      <c r="O75" s="310">
        <v>177</v>
      </c>
      <c r="P75" s="311">
        <f t="shared" si="37"/>
        <v>-0.19909502262443435</v>
      </c>
      <c r="Q75" s="311">
        <f t="shared" si="38"/>
        <v>3.2710280373831724E-2</v>
      </c>
      <c r="R75" s="310">
        <f t="shared" si="39"/>
        <v>-44</v>
      </c>
      <c r="S75" s="310">
        <f t="shared" si="40"/>
        <v>7</v>
      </c>
      <c r="T75" s="311">
        <f t="shared" si="45"/>
        <v>5.0860607453808802E-3</v>
      </c>
    </row>
    <row r="76" spans="1:20" x14ac:dyDescent="0.25">
      <c r="A76" s="309" t="s">
        <v>25</v>
      </c>
      <c r="B76" s="310">
        <v>10</v>
      </c>
      <c r="C76" s="310">
        <v>8</v>
      </c>
      <c r="D76" s="310">
        <v>12</v>
      </c>
      <c r="E76" s="310">
        <v>15</v>
      </c>
      <c r="F76" s="311">
        <f t="shared" si="41"/>
        <v>0.25</v>
      </c>
      <c r="G76" s="311">
        <f t="shared" si="36"/>
        <v>0.5</v>
      </c>
      <c r="H76" s="310">
        <f t="shared" si="42"/>
        <v>3</v>
      </c>
      <c r="I76" s="310">
        <f t="shared" si="43"/>
        <v>4</v>
      </c>
      <c r="J76" s="311">
        <f t="shared" si="46"/>
        <v>2.287980475899939E-3</v>
      </c>
      <c r="K76" s="327"/>
      <c r="L76" s="310">
        <v>276</v>
      </c>
      <c r="M76" s="310">
        <v>338</v>
      </c>
      <c r="N76" s="310">
        <v>279</v>
      </c>
      <c r="O76" s="310">
        <v>280</v>
      </c>
      <c r="P76" s="311">
        <f t="shared" si="37"/>
        <v>3.5842293906809264E-3</v>
      </c>
      <c r="Q76" s="311">
        <f t="shared" si="38"/>
        <v>-0.17455621301775148</v>
      </c>
      <c r="R76" s="310">
        <f t="shared" si="39"/>
        <v>1</v>
      </c>
      <c r="S76" s="310">
        <f t="shared" si="40"/>
        <v>-59</v>
      </c>
      <c r="T76" s="311">
        <f t="shared" si="45"/>
        <v>8.0457458119019571E-3</v>
      </c>
    </row>
    <row r="77" spans="1:20" x14ac:dyDescent="0.25">
      <c r="A77" s="309" t="s">
        <v>36</v>
      </c>
      <c r="B77" s="310">
        <v>1</v>
      </c>
      <c r="C77" s="310">
        <v>0</v>
      </c>
      <c r="D77" s="310">
        <v>8</v>
      </c>
      <c r="E77" s="310">
        <v>5</v>
      </c>
      <c r="F77" s="311">
        <f t="shared" si="41"/>
        <v>-0.375</v>
      </c>
      <c r="G77" s="311" t="str">
        <f t="shared" si="36"/>
        <v>-</v>
      </c>
      <c r="H77" s="310">
        <f t="shared" si="42"/>
        <v>-3</v>
      </c>
      <c r="I77" s="310">
        <f t="shared" si="43"/>
        <v>8</v>
      </c>
      <c r="J77" s="311">
        <f t="shared" si="46"/>
        <v>7.6266015863331305E-4</v>
      </c>
      <c r="K77" s="327"/>
      <c r="L77" s="310">
        <v>131</v>
      </c>
      <c r="M77" s="310">
        <v>182</v>
      </c>
      <c r="N77" s="310">
        <v>210</v>
      </c>
      <c r="O77" s="310">
        <v>201</v>
      </c>
      <c r="P77" s="311">
        <f t="shared" si="37"/>
        <v>-4.2857142857142816E-2</v>
      </c>
      <c r="Q77" s="311">
        <f t="shared" si="38"/>
        <v>0.15384615384615374</v>
      </c>
      <c r="R77" s="310">
        <f t="shared" si="39"/>
        <v>-9</v>
      </c>
      <c r="S77" s="310">
        <f t="shared" si="40"/>
        <v>28</v>
      </c>
      <c r="T77" s="311">
        <f t="shared" si="45"/>
        <v>5.7756961006867622E-3</v>
      </c>
    </row>
    <row r="78" spans="1:20" x14ac:dyDescent="0.25">
      <c r="A78" s="309" t="s">
        <v>30</v>
      </c>
      <c r="B78" s="310">
        <v>113</v>
      </c>
      <c r="C78" s="310">
        <v>98</v>
      </c>
      <c r="D78" s="310">
        <v>110</v>
      </c>
      <c r="E78" s="310">
        <v>117</v>
      </c>
      <c r="F78" s="311">
        <f t="shared" si="41"/>
        <v>6.3636363636363713E-2</v>
      </c>
      <c r="G78" s="311">
        <f t="shared" si="36"/>
        <v>0.12244897959183665</v>
      </c>
      <c r="H78" s="310">
        <f t="shared" si="42"/>
        <v>7</v>
      </c>
      <c r="I78" s="310">
        <f t="shared" si="43"/>
        <v>12</v>
      </c>
      <c r="J78" s="311">
        <f t="shared" si="46"/>
        <v>1.7846247712019526E-2</v>
      </c>
      <c r="K78" s="327"/>
      <c r="L78" s="310">
        <v>581</v>
      </c>
      <c r="M78" s="310">
        <v>645</v>
      </c>
      <c r="N78" s="310">
        <v>633</v>
      </c>
      <c r="O78" s="310">
        <v>674</v>
      </c>
      <c r="P78" s="311">
        <f t="shared" si="37"/>
        <v>6.4770932069510234E-2</v>
      </c>
      <c r="Q78" s="311">
        <f t="shared" si="38"/>
        <v>-1.8604651162790753E-2</v>
      </c>
      <c r="R78" s="310">
        <f t="shared" si="39"/>
        <v>41</v>
      </c>
      <c r="S78" s="310">
        <f t="shared" si="40"/>
        <v>-12</v>
      </c>
      <c r="T78" s="311">
        <f t="shared" si="45"/>
        <v>1.9367259561506853E-2</v>
      </c>
    </row>
    <row r="79" spans="1:20" x14ac:dyDescent="0.25">
      <c r="A79" s="309" t="s">
        <v>35</v>
      </c>
      <c r="B79" s="310">
        <v>150</v>
      </c>
      <c r="C79" s="310">
        <v>151</v>
      </c>
      <c r="D79" s="310">
        <v>189</v>
      </c>
      <c r="E79" s="310">
        <v>181</v>
      </c>
      <c r="F79" s="311">
        <f t="shared" si="41"/>
        <v>-4.2328042328042326E-2</v>
      </c>
      <c r="G79" s="311">
        <f t="shared" si="36"/>
        <v>0.2516556291390728</v>
      </c>
      <c r="H79" s="310">
        <f t="shared" si="42"/>
        <v>-8</v>
      </c>
      <c r="I79" s="310">
        <f t="shared" si="43"/>
        <v>38</v>
      </c>
      <c r="J79" s="311">
        <f t="shared" si="46"/>
        <v>2.760829774252593E-2</v>
      </c>
      <c r="K79" s="327"/>
      <c r="L79" s="310">
        <v>753</v>
      </c>
      <c r="M79" s="310">
        <v>763</v>
      </c>
      <c r="N79" s="310">
        <v>955</v>
      </c>
      <c r="O79" s="310">
        <v>1077</v>
      </c>
      <c r="P79" s="311">
        <f t="shared" si="37"/>
        <v>0.12774869109947651</v>
      </c>
      <c r="Q79" s="311">
        <f t="shared" si="38"/>
        <v>0.25163826998689376</v>
      </c>
      <c r="R79" s="310">
        <f t="shared" si="39"/>
        <v>122</v>
      </c>
      <c r="S79" s="310">
        <f t="shared" si="40"/>
        <v>192</v>
      </c>
      <c r="T79" s="311">
        <f t="shared" si="45"/>
        <v>3.0947386569351455E-2</v>
      </c>
    </row>
    <row r="80" spans="1:20" x14ac:dyDescent="0.25">
      <c r="A80" s="309" t="s">
        <v>43</v>
      </c>
      <c r="B80" s="310">
        <v>49</v>
      </c>
      <c r="C80" s="310">
        <v>51</v>
      </c>
      <c r="D80" s="310">
        <v>81</v>
      </c>
      <c r="E80" s="310">
        <v>81</v>
      </c>
      <c r="F80" s="311">
        <f t="shared" si="41"/>
        <v>0</v>
      </c>
      <c r="G80" s="311">
        <f t="shared" si="36"/>
        <v>0.58823529411764697</v>
      </c>
      <c r="H80" s="310">
        <f t="shared" si="42"/>
        <v>0</v>
      </c>
      <c r="I80" s="310">
        <f t="shared" si="43"/>
        <v>30</v>
      </c>
      <c r="J80" s="311">
        <f t="shared" si="46"/>
        <v>1.235509456985967E-2</v>
      </c>
      <c r="K80" s="327"/>
      <c r="L80" s="310">
        <v>257</v>
      </c>
      <c r="M80" s="310">
        <v>264</v>
      </c>
      <c r="N80" s="310">
        <v>438</v>
      </c>
      <c r="O80" s="310">
        <v>521</v>
      </c>
      <c r="P80" s="311">
        <f t="shared" si="37"/>
        <v>0.18949771689497719</v>
      </c>
      <c r="Q80" s="311">
        <f t="shared" si="38"/>
        <v>0.65909090909090917</v>
      </c>
      <c r="R80" s="310">
        <f t="shared" si="39"/>
        <v>83</v>
      </c>
      <c r="S80" s="310">
        <f t="shared" si="40"/>
        <v>174</v>
      </c>
      <c r="T80" s="311">
        <f t="shared" si="45"/>
        <v>1.4970834171431855E-2</v>
      </c>
    </row>
    <row r="81" spans="1:20" x14ac:dyDescent="0.25">
      <c r="A81" s="309" t="s">
        <v>33</v>
      </c>
      <c r="B81" s="310">
        <v>71</v>
      </c>
      <c r="C81" s="310">
        <v>83</v>
      </c>
      <c r="D81" s="310">
        <v>105</v>
      </c>
      <c r="E81" s="310">
        <v>130</v>
      </c>
      <c r="F81" s="311">
        <f t="shared" si="41"/>
        <v>0.23809523809523814</v>
      </c>
      <c r="G81" s="311">
        <f t="shared" si="36"/>
        <v>0.26506024096385539</v>
      </c>
      <c r="H81" s="310">
        <f t="shared" si="42"/>
        <v>25</v>
      </c>
      <c r="I81" s="310">
        <f t="shared" si="43"/>
        <v>22</v>
      </c>
      <c r="J81" s="311">
        <f t="shared" si="46"/>
        <v>1.9829164124466139E-2</v>
      </c>
      <c r="K81" s="327"/>
      <c r="L81" s="310">
        <v>386</v>
      </c>
      <c r="M81" s="310">
        <v>423</v>
      </c>
      <c r="N81" s="310">
        <v>588</v>
      </c>
      <c r="O81" s="310">
        <v>690</v>
      </c>
      <c r="P81" s="311">
        <f t="shared" si="37"/>
        <v>0.17346938775510212</v>
      </c>
      <c r="Q81" s="311">
        <f t="shared" si="38"/>
        <v>0.39007092198581561</v>
      </c>
      <c r="R81" s="310">
        <f t="shared" si="39"/>
        <v>102</v>
      </c>
      <c r="S81" s="310">
        <f t="shared" si="40"/>
        <v>165</v>
      </c>
      <c r="T81" s="311">
        <f t="shared" si="45"/>
        <v>1.9827016465044107E-2</v>
      </c>
    </row>
    <row r="82" spans="1:20" x14ac:dyDescent="0.25">
      <c r="A82" s="309" t="s">
        <v>44</v>
      </c>
      <c r="B82" s="310">
        <v>55</v>
      </c>
      <c r="C82" s="310">
        <v>72</v>
      </c>
      <c r="D82" s="310">
        <v>61</v>
      </c>
      <c r="E82" s="310">
        <v>71</v>
      </c>
      <c r="F82" s="311">
        <f t="shared" si="41"/>
        <v>0.16393442622950816</v>
      </c>
      <c r="G82" s="311">
        <f t="shared" si="36"/>
        <v>-0.15277777777777779</v>
      </c>
      <c r="H82" s="310">
        <f t="shared" si="42"/>
        <v>10</v>
      </c>
      <c r="I82" s="310">
        <f t="shared" si="43"/>
        <v>-11</v>
      </c>
      <c r="J82" s="311">
        <f t="shared" si="46"/>
        <v>1.0829774252593044E-2</v>
      </c>
      <c r="K82" s="327"/>
      <c r="L82" s="310">
        <v>310</v>
      </c>
      <c r="M82" s="310">
        <v>386</v>
      </c>
      <c r="N82" s="310">
        <v>364</v>
      </c>
      <c r="O82" s="310">
        <v>380</v>
      </c>
      <c r="P82" s="311">
        <f t="shared" si="37"/>
        <v>4.3956043956044022E-2</v>
      </c>
      <c r="Q82" s="311">
        <f t="shared" si="38"/>
        <v>-5.6994818652849721E-2</v>
      </c>
      <c r="R82" s="310">
        <f t="shared" si="39"/>
        <v>16</v>
      </c>
      <c r="S82" s="310">
        <f t="shared" si="40"/>
        <v>-22</v>
      </c>
      <c r="T82" s="311">
        <f t="shared" si="45"/>
        <v>1.0919226459009798E-2</v>
      </c>
    </row>
    <row r="83" spans="1:20" x14ac:dyDescent="0.25">
      <c r="A83" s="309" t="s">
        <v>23</v>
      </c>
      <c r="B83" s="310">
        <v>29</v>
      </c>
      <c r="C83" s="310">
        <v>31</v>
      </c>
      <c r="D83" s="310">
        <v>41</v>
      </c>
      <c r="E83" s="310">
        <v>39</v>
      </c>
      <c r="F83" s="311">
        <f t="shared" si="41"/>
        <v>-4.8780487804878092E-2</v>
      </c>
      <c r="G83" s="311">
        <f t="shared" si="36"/>
        <v>0.32258064516129026</v>
      </c>
      <c r="H83" s="310">
        <f t="shared" si="42"/>
        <v>-2</v>
      </c>
      <c r="I83" s="310">
        <f t="shared" si="43"/>
        <v>10</v>
      </c>
      <c r="J83" s="311">
        <f t="shared" si="46"/>
        <v>5.9487492373398411E-3</v>
      </c>
      <c r="K83" s="327"/>
      <c r="L83" s="310">
        <v>176</v>
      </c>
      <c r="M83" s="310">
        <v>201</v>
      </c>
      <c r="N83" s="310">
        <v>272</v>
      </c>
      <c r="O83" s="310">
        <v>260</v>
      </c>
      <c r="P83" s="311">
        <f t="shared" si="37"/>
        <v>-4.4117647058823484E-2</v>
      </c>
      <c r="Q83" s="311">
        <f t="shared" si="38"/>
        <v>0.3532338308457712</v>
      </c>
      <c r="R83" s="310">
        <f t="shared" si="39"/>
        <v>-12</v>
      </c>
      <c r="S83" s="310">
        <f t="shared" si="40"/>
        <v>71</v>
      </c>
      <c r="T83" s="311">
        <f t="shared" si="45"/>
        <v>7.4710496824803886E-3</v>
      </c>
    </row>
    <row r="84" spans="1:20" x14ac:dyDescent="0.25">
      <c r="A84" s="309" t="s">
        <v>40</v>
      </c>
      <c r="B84" s="310">
        <v>51</v>
      </c>
      <c r="C84" s="310">
        <v>43</v>
      </c>
      <c r="D84" s="310">
        <v>36</v>
      </c>
      <c r="E84" s="310">
        <v>43</v>
      </c>
      <c r="F84" s="311">
        <f t="shared" si="41"/>
        <v>0.19444444444444442</v>
      </c>
      <c r="G84" s="311">
        <f t="shared" si="36"/>
        <v>-0.16279069767441856</v>
      </c>
      <c r="H84" s="310">
        <f t="shared" si="42"/>
        <v>7</v>
      </c>
      <c r="I84" s="310">
        <f t="shared" si="43"/>
        <v>-7</v>
      </c>
      <c r="J84" s="311">
        <f t="shared" si="46"/>
        <v>6.5588773642464918E-3</v>
      </c>
      <c r="K84" s="327"/>
      <c r="L84" s="310">
        <v>240</v>
      </c>
      <c r="M84" s="310">
        <v>257</v>
      </c>
      <c r="N84" s="310">
        <v>169</v>
      </c>
      <c r="O84" s="310">
        <v>174</v>
      </c>
      <c r="P84" s="311">
        <f t="shared" si="37"/>
        <v>2.9585798816567976E-2</v>
      </c>
      <c r="Q84" s="311">
        <f t="shared" si="38"/>
        <v>-0.34241245136186771</v>
      </c>
      <c r="R84" s="310">
        <f t="shared" si="39"/>
        <v>5</v>
      </c>
      <c r="S84" s="310">
        <f t="shared" si="40"/>
        <v>-88</v>
      </c>
      <c r="T84" s="311">
        <f t="shared" si="45"/>
        <v>4.9998563259676448E-3</v>
      </c>
    </row>
    <row r="85" spans="1:20" x14ac:dyDescent="0.25">
      <c r="A85" s="309" t="s">
        <v>103</v>
      </c>
      <c r="B85" s="310">
        <v>0</v>
      </c>
      <c r="C85" s="310">
        <v>0</v>
      </c>
      <c r="D85" s="310">
        <v>0</v>
      </c>
      <c r="E85" s="310">
        <v>0</v>
      </c>
      <c r="F85" s="311" t="str">
        <f t="shared" si="41"/>
        <v>-</v>
      </c>
      <c r="G85" s="311" t="str">
        <f t="shared" si="36"/>
        <v>-</v>
      </c>
      <c r="H85" s="310">
        <f t="shared" si="42"/>
        <v>0</v>
      </c>
      <c r="I85" s="310">
        <f t="shared" si="43"/>
        <v>0</v>
      </c>
      <c r="J85" s="311">
        <f t="shared" si="46"/>
        <v>0</v>
      </c>
      <c r="K85" s="327"/>
      <c r="L85" s="310">
        <v>9</v>
      </c>
      <c r="M85" s="310">
        <v>0</v>
      </c>
      <c r="N85" s="310">
        <v>0</v>
      </c>
      <c r="O85" s="310">
        <v>0</v>
      </c>
      <c r="P85" s="311" t="str">
        <f t="shared" si="37"/>
        <v>-</v>
      </c>
      <c r="Q85" s="311" t="str">
        <f t="shared" si="38"/>
        <v>-</v>
      </c>
      <c r="R85" s="310">
        <f t="shared" si="39"/>
        <v>0</v>
      </c>
      <c r="S85" s="310">
        <f t="shared" si="40"/>
        <v>0</v>
      </c>
      <c r="T85" s="311">
        <f t="shared" si="45"/>
        <v>0</v>
      </c>
    </row>
    <row r="86" spans="1:20" x14ac:dyDescent="0.25">
      <c r="A86" s="309" t="s">
        <v>41</v>
      </c>
      <c r="B86" s="310">
        <v>2</v>
      </c>
      <c r="C86" s="310">
        <v>0</v>
      </c>
      <c r="D86" s="310">
        <v>0</v>
      </c>
      <c r="E86" s="310">
        <v>0</v>
      </c>
      <c r="F86" s="311" t="str">
        <f t="shared" si="41"/>
        <v>-</v>
      </c>
      <c r="G86" s="311" t="str">
        <f t="shared" si="36"/>
        <v>-</v>
      </c>
      <c r="H86" s="310">
        <f t="shared" si="42"/>
        <v>0</v>
      </c>
      <c r="I86" s="310">
        <f t="shared" si="43"/>
        <v>0</v>
      </c>
      <c r="J86" s="311">
        <f t="shared" si="46"/>
        <v>0</v>
      </c>
      <c r="K86" s="327"/>
      <c r="L86" s="310">
        <v>44</v>
      </c>
      <c r="M86" s="310">
        <v>32</v>
      </c>
      <c r="N86" s="310">
        <v>67</v>
      </c>
      <c r="O86" s="310">
        <v>52</v>
      </c>
      <c r="P86" s="311">
        <f t="shared" si="37"/>
        <v>-0.22388059701492535</v>
      </c>
      <c r="Q86" s="311">
        <f t="shared" si="38"/>
        <v>1.09375</v>
      </c>
      <c r="R86" s="310">
        <f t="shared" si="39"/>
        <v>-15</v>
      </c>
      <c r="S86" s="310">
        <f t="shared" si="40"/>
        <v>35</v>
      </c>
      <c r="T86" s="311">
        <f t="shared" si="45"/>
        <v>1.4942099364960778E-3</v>
      </c>
    </row>
    <row r="87" spans="1:20" x14ac:dyDescent="0.25">
      <c r="A87" s="309" t="s">
        <v>104</v>
      </c>
      <c r="B87" s="310">
        <v>20</v>
      </c>
      <c r="C87" s="310">
        <v>19</v>
      </c>
      <c r="D87" s="310">
        <v>31</v>
      </c>
      <c r="E87" s="310">
        <v>31</v>
      </c>
      <c r="F87" s="311">
        <f t="shared" si="41"/>
        <v>0</v>
      </c>
      <c r="G87" s="311">
        <f t="shared" si="36"/>
        <v>0.63157894736842102</v>
      </c>
      <c r="H87" s="310">
        <f t="shared" si="42"/>
        <v>0</v>
      </c>
      <c r="I87" s="310">
        <f t="shared" si="43"/>
        <v>12</v>
      </c>
      <c r="J87" s="311">
        <f t="shared" si="46"/>
        <v>4.7284929835265405E-3</v>
      </c>
      <c r="K87" s="327"/>
      <c r="L87" s="310">
        <v>115</v>
      </c>
      <c r="M87" s="310">
        <v>84</v>
      </c>
      <c r="N87" s="310">
        <v>122</v>
      </c>
      <c r="O87" s="310">
        <v>127</v>
      </c>
      <c r="P87" s="311">
        <f t="shared" si="37"/>
        <v>4.0983606557376984E-2</v>
      </c>
      <c r="Q87" s="311">
        <f t="shared" si="38"/>
        <v>0.45238095238095233</v>
      </c>
      <c r="R87" s="310">
        <f t="shared" si="39"/>
        <v>5</v>
      </c>
      <c r="S87" s="310">
        <f t="shared" si="40"/>
        <v>38</v>
      </c>
      <c r="T87" s="311">
        <f t="shared" si="45"/>
        <v>3.6493204218269589E-3</v>
      </c>
    </row>
    <row r="88" spans="1:20" x14ac:dyDescent="0.25">
      <c r="A88" s="309" t="s">
        <v>105</v>
      </c>
      <c r="B88" s="310">
        <v>0</v>
      </c>
      <c r="C88" s="310">
        <v>0</v>
      </c>
      <c r="D88" s="310">
        <v>0</v>
      </c>
      <c r="E88" s="310">
        <v>0</v>
      </c>
      <c r="F88" s="311" t="str">
        <f t="shared" si="41"/>
        <v>-</v>
      </c>
      <c r="G88" s="311" t="str">
        <f t="shared" si="36"/>
        <v>-</v>
      </c>
      <c r="H88" s="310">
        <f t="shared" si="42"/>
        <v>0</v>
      </c>
      <c r="I88" s="310">
        <f t="shared" si="43"/>
        <v>0</v>
      </c>
      <c r="J88" s="311">
        <f t="shared" si="46"/>
        <v>0</v>
      </c>
      <c r="K88" s="327"/>
      <c r="L88" s="310">
        <v>37</v>
      </c>
      <c r="M88" s="310">
        <v>26</v>
      </c>
      <c r="N88" s="310">
        <v>53</v>
      </c>
      <c r="O88" s="310">
        <v>43</v>
      </c>
      <c r="P88" s="311">
        <f t="shared" si="37"/>
        <v>-0.18867924528301883</v>
      </c>
      <c r="Q88" s="311">
        <f t="shared" si="38"/>
        <v>1.0384615384615383</v>
      </c>
      <c r="R88" s="310">
        <f t="shared" si="39"/>
        <v>-10</v>
      </c>
      <c r="S88" s="310">
        <f t="shared" si="40"/>
        <v>27</v>
      </c>
      <c r="T88" s="311">
        <f t="shared" si="45"/>
        <v>1.2355966782563719E-3</v>
      </c>
    </row>
    <row r="89" spans="1:20" x14ac:dyDescent="0.25">
      <c r="A89" s="309" t="s">
        <v>106</v>
      </c>
      <c r="B89" s="310">
        <v>9</v>
      </c>
      <c r="C89" s="310">
        <v>18</v>
      </c>
      <c r="D89" s="310">
        <v>31</v>
      </c>
      <c r="E89" s="310">
        <v>30</v>
      </c>
      <c r="F89" s="311">
        <f t="shared" si="41"/>
        <v>-3.2258064516129004E-2</v>
      </c>
      <c r="G89" s="311">
        <f t="shared" si="36"/>
        <v>0.72222222222222232</v>
      </c>
      <c r="H89" s="310">
        <f t="shared" si="42"/>
        <v>-1</v>
      </c>
      <c r="I89" s="310">
        <f t="shared" si="43"/>
        <v>13</v>
      </c>
      <c r="J89" s="311">
        <f t="shared" si="46"/>
        <v>4.5759609517998781E-3</v>
      </c>
      <c r="K89" s="327"/>
      <c r="L89" s="310">
        <v>43</v>
      </c>
      <c r="M89" s="310">
        <v>58</v>
      </c>
      <c r="N89" s="310">
        <v>161</v>
      </c>
      <c r="O89" s="310">
        <v>164</v>
      </c>
      <c r="P89" s="311">
        <f t="shared" si="37"/>
        <v>1.8633540372670732E-2</v>
      </c>
      <c r="Q89" s="311">
        <f t="shared" si="38"/>
        <v>1.7758620689655173</v>
      </c>
      <c r="R89" s="310">
        <f t="shared" si="39"/>
        <v>3</v>
      </c>
      <c r="S89" s="310">
        <f t="shared" si="40"/>
        <v>103</v>
      </c>
      <c r="T89" s="311">
        <f t="shared" si="45"/>
        <v>4.7125082612568606E-3</v>
      </c>
    </row>
    <row r="90" spans="1:20" x14ac:dyDescent="0.25">
      <c r="A90" s="309" t="s">
        <v>34</v>
      </c>
      <c r="B90" s="310">
        <v>26</v>
      </c>
      <c r="C90" s="310">
        <v>32</v>
      </c>
      <c r="D90" s="310">
        <v>31</v>
      </c>
      <c r="E90" s="310">
        <v>33</v>
      </c>
      <c r="F90" s="311">
        <f t="shared" si="41"/>
        <v>6.4516129032258007E-2</v>
      </c>
      <c r="G90" s="311">
        <f t="shared" si="36"/>
        <v>-3.125E-2</v>
      </c>
      <c r="H90" s="310">
        <f t="shared" si="42"/>
        <v>2</v>
      </c>
      <c r="I90" s="310">
        <f t="shared" si="43"/>
        <v>-1</v>
      </c>
      <c r="J90" s="311">
        <f t="shared" si="46"/>
        <v>5.0335570469798654E-3</v>
      </c>
      <c r="K90" s="327"/>
      <c r="L90" s="310">
        <v>170</v>
      </c>
      <c r="M90" s="310">
        <v>227</v>
      </c>
      <c r="N90" s="310">
        <v>223</v>
      </c>
      <c r="O90" s="310">
        <v>240</v>
      </c>
      <c r="P90" s="311">
        <f t="shared" si="37"/>
        <v>7.623318385650224E-2</v>
      </c>
      <c r="Q90" s="311">
        <f t="shared" si="38"/>
        <v>-1.7621145374449365E-2</v>
      </c>
      <c r="R90" s="310">
        <f t="shared" si="39"/>
        <v>17</v>
      </c>
      <c r="S90" s="310">
        <f t="shared" si="40"/>
        <v>-4</v>
      </c>
      <c r="T90" s="311">
        <f t="shared" si="45"/>
        <v>6.8963535530588201E-3</v>
      </c>
    </row>
    <row r="91" spans="1:20" x14ac:dyDescent="0.25">
      <c r="A91" s="309" t="s">
        <v>107</v>
      </c>
      <c r="B91" s="310">
        <v>4</v>
      </c>
      <c r="C91" s="310">
        <v>4</v>
      </c>
      <c r="D91" s="310">
        <v>3</v>
      </c>
      <c r="E91" s="310">
        <v>3</v>
      </c>
      <c r="F91" s="311">
        <f t="shared" si="41"/>
        <v>0</v>
      </c>
      <c r="G91" s="311">
        <f t="shared" si="36"/>
        <v>-0.25</v>
      </c>
      <c r="H91" s="310">
        <f t="shared" si="42"/>
        <v>0</v>
      </c>
      <c r="I91" s="310">
        <f t="shared" si="43"/>
        <v>-1</v>
      </c>
      <c r="J91" s="311">
        <f t="shared" si="46"/>
        <v>4.5759609517998781E-4</v>
      </c>
      <c r="K91" s="327"/>
      <c r="L91" s="310">
        <v>77</v>
      </c>
      <c r="M91" s="310">
        <v>105</v>
      </c>
      <c r="N91" s="310">
        <v>90</v>
      </c>
      <c r="O91" s="310">
        <v>87</v>
      </c>
      <c r="P91" s="311">
        <f t="shared" si="37"/>
        <v>-3.3333333333333326E-2</v>
      </c>
      <c r="Q91" s="311">
        <f t="shared" si="38"/>
        <v>-0.1428571428571429</v>
      </c>
      <c r="R91" s="310">
        <f t="shared" si="39"/>
        <v>-3</v>
      </c>
      <c r="S91" s="310">
        <f t="shared" si="40"/>
        <v>-15</v>
      </c>
      <c r="T91" s="311">
        <f t="shared" si="45"/>
        <v>2.4999281629838224E-3</v>
      </c>
    </row>
    <row r="92" spans="1:20" x14ac:dyDescent="0.25">
      <c r="A92" s="309" t="s">
        <v>108</v>
      </c>
      <c r="B92" s="310">
        <v>9</v>
      </c>
      <c r="C92" s="310">
        <v>23</v>
      </c>
      <c r="D92" s="310">
        <v>8</v>
      </c>
      <c r="E92" s="310">
        <v>37</v>
      </c>
      <c r="F92" s="311">
        <f t="shared" si="41"/>
        <v>3.625</v>
      </c>
      <c r="G92" s="311">
        <f t="shared" si="36"/>
        <v>-0.65217391304347827</v>
      </c>
      <c r="H92" s="310">
        <f t="shared" si="42"/>
        <v>29</v>
      </c>
      <c r="I92" s="310">
        <f t="shared" si="43"/>
        <v>-15</v>
      </c>
      <c r="J92" s="311">
        <f t="shared" si="46"/>
        <v>5.6436851738865161E-3</v>
      </c>
      <c r="K92" s="327"/>
      <c r="L92" s="310">
        <v>19</v>
      </c>
      <c r="M92" s="310">
        <v>77</v>
      </c>
      <c r="N92" s="310">
        <v>56</v>
      </c>
      <c r="O92" s="310">
        <v>161</v>
      </c>
      <c r="P92" s="311">
        <f t="shared" si="37"/>
        <v>1.875</v>
      </c>
      <c r="Q92" s="311">
        <f t="shared" si="38"/>
        <v>-0.27272727272727271</v>
      </c>
      <c r="R92" s="310">
        <f t="shared" si="39"/>
        <v>105</v>
      </c>
      <c r="S92" s="310">
        <f t="shared" si="40"/>
        <v>-21</v>
      </c>
      <c r="T92" s="311">
        <f t="shared" si="45"/>
        <v>4.6263038418436252E-3</v>
      </c>
    </row>
    <row r="93" spans="1:20" x14ac:dyDescent="0.25">
      <c r="A93" s="309" t="s">
        <v>42</v>
      </c>
      <c r="B93" s="310">
        <v>18</v>
      </c>
      <c r="C93" s="310">
        <v>11</v>
      </c>
      <c r="D93" s="310">
        <v>15</v>
      </c>
      <c r="E93" s="310">
        <v>13</v>
      </c>
      <c r="F93" s="311">
        <f t="shared" si="41"/>
        <v>-0.1333333333333333</v>
      </c>
      <c r="G93" s="311">
        <f t="shared" si="36"/>
        <v>0.36363636363636354</v>
      </c>
      <c r="H93" s="310">
        <f t="shared" si="42"/>
        <v>-2</v>
      </c>
      <c r="I93" s="310">
        <f t="shared" si="43"/>
        <v>4</v>
      </c>
      <c r="J93" s="311">
        <f t="shared" si="46"/>
        <v>1.9829164124466137E-3</v>
      </c>
      <c r="K93" s="327"/>
      <c r="L93" s="310">
        <v>61</v>
      </c>
      <c r="M93" s="310">
        <v>49</v>
      </c>
      <c r="N93" s="310">
        <v>79</v>
      </c>
      <c r="O93" s="310">
        <v>78</v>
      </c>
      <c r="P93" s="311">
        <f t="shared" si="37"/>
        <v>-1.2658227848101222E-2</v>
      </c>
      <c r="Q93" s="311">
        <f t="shared" si="38"/>
        <v>0.61224489795918369</v>
      </c>
      <c r="R93" s="310">
        <f t="shared" si="39"/>
        <v>-1</v>
      </c>
      <c r="S93" s="310">
        <f t="shared" si="40"/>
        <v>30</v>
      </c>
      <c r="T93" s="311">
        <f t="shared" si="45"/>
        <v>2.2413149047441168E-3</v>
      </c>
    </row>
    <row r="94" spans="1:20" x14ac:dyDescent="0.25">
      <c r="A94" s="309" t="s">
        <v>109</v>
      </c>
      <c r="B94" s="310" t="e">
        <v>#REF!</v>
      </c>
      <c r="C94" s="310" t="e">
        <v>#REF!</v>
      </c>
      <c r="D94" s="310" t="e">
        <v>#REF!</v>
      </c>
      <c r="E94" s="310" t="e">
        <v>#REF!</v>
      </c>
      <c r="F94" s="311" t="str">
        <f t="shared" si="41"/>
        <v>-</v>
      </c>
      <c r="G94" s="311" t="str">
        <f t="shared" si="36"/>
        <v>-</v>
      </c>
      <c r="H94" s="310" t="str">
        <f t="shared" si="42"/>
        <v>-</v>
      </c>
      <c r="I94" s="310" t="str">
        <f t="shared" si="43"/>
        <v>-</v>
      </c>
      <c r="J94" s="311" t="str">
        <f t="shared" si="46"/>
        <v>-</v>
      </c>
      <c r="K94" s="327"/>
      <c r="L94" s="310">
        <v>4</v>
      </c>
      <c r="M94" s="310">
        <v>0</v>
      </c>
      <c r="N94" s="310">
        <v>0</v>
      </c>
      <c r="O94" s="310">
        <v>0</v>
      </c>
      <c r="P94" s="311" t="str">
        <f t="shared" si="37"/>
        <v>-</v>
      </c>
      <c r="Q94" s="311" t="str">
        <f t="shared" si="38"/>
        <v>-</v>
      </c>
      <c r="R94" s="310">
        <f t="shared" si="39"/>
        <v>0</v>
      </c>
      <c r="S94" s="310">
        <f t="shared" si="40"/>
        <v>0</v>
      </c>
      <c r="T94" s="311">
        <f t="shared" si="45"/>
        <v>0</v>
      </c>
    </row>
    <row r="95" spans="1:20" x14ac:dyDescent="0.25">
      <c r="A95" s="309" t="s">
        <v>26</v>
      </c>
      <c r="B95" s="310">
        <v>1</v>
      </c>
      <c r="C95" s="310">
        <v>1</v>
      </c>
      <c r="D95" s="310">
        <v>0</v>
      </c>
      <c r="E95" s="310">
        <v>3</v>
      </c>
      <c r="F95" s="311" t="str">
        <f t="shared" si="41"/>
        <v>-</v>
      </c>
      <c r="G95" s="311">
        <f t="shared" si="36"/>
        <v>-1</v>
      </c>
      <c r="H95" s="310">
        <f t="shared" si="42"/>
        <v>3</v>
      </c>
      <c r="I95" s="310">
        <f t="shared" si="43"/>
        <v>-1</v>
      </c>
      <c r="J95" s="311">
        <f t="shared" si="46"/>
        <v>4.5759609517998781E-4</v>
      </c>
      <c r="K95" s="327"/>
      <c r="L95" s="310">
        <v>2</v>
      </c>
      <c r="M95" s="310">
        <v>4</v>
      </c>
      <c r="N95" s="310">
        <v>1</v>
      </c>
      <c r="O95" s="310">
        <v>62</v>
      </c>
      <c r="P95" s="311">
        <f t="shared" si="37"/>
        <v>61</v>
      </c>
      <c r="Q95" s="311">
        <f t="shared" si="38"/>
        <v>-0.75</v>
      </c>
      <c r="R95" s="310">
        <f t="shared" si="39"/>
        <v>61</v>
      </c>
      <c r="S95" s="310">
        <f t="shared" si="40"/>
        <v>-3</v>
      </c>
      <c r="T95" s="311">
        <f t="shared" si="45"/>
        <v>1.7815580012068618E-3</v>
      </c>
    </row>
    <row r="96" spans="1:20" x14ac:dyDescent="0.25">
      <c r="A96" s="309" t="s">
        <v>110</v>
      </c>
      <c r="B96" s="310">
        <v>0</v>
      </c>
      <c r="C96" s="310">
        <v>4</v>
      </c>
      <c r="D96" s="310">
        <v>4</v>
      </c>
      <c r="E96" s="310">
        <v>4</v>
      </c>
      <c r="F96" s="311">
        <f t="shared" si="41"/>
        <v>0</v>
      </c>
      <c r="G96" s="311">
        <f t="shared" si="36"/>
        <v>0</v>
      </c>
      <c r="H96" s="310">
        <f t="shared" si="42"/>
        <v>0</v>
      </c>
      <c r="I96" s="310">
        <f t="shared" si="43"/>
        <v>0</v>
      </c>
      <c r="J96" s="311">
        <f t="shared" si="46"/>
        <v>6.1012812690665037E-4</v>
      </c>
      <c r="K96" s="327"/>
      <c r="L96" s="310">
        <v>0</v>
      </c>
      <c r="M96" s="310">
        <v>21</v>
      </c>
      <c r="N96" s="310">
        <v>21</v>
      </c>
      <c r="O96" s="310">
        <v>21</v>
      </c>
      <c r="P96" s="311">
        <f t="shared" si="37"/>
        <v>0</v>
      </c>
      <c r="Q96" s="311">
        <f t="shared" si="38"/>
        <v>0</v>
      </c>
      <c r="R96" s="310">
        <f t="shared" si="39"/>
        <v>0</v>
      </c>
      <c r="S96" s="310">
        <f t="shared" si="40"/>
        <v>0</v>
      </c>
      <c r="T96" s="311">
        <f t="shared" si="45"/>
        <v>6.0343093589264676E-4</v>
      </c>
    </row>
    <row r="97" spans="1:20" x14ac:dyDescent="0.25">
      <c r="A97" s="309" t="s">
        <v>111</v>
      </c>
      <c r="B97" s="310" t="str">
        <f>IFERROR(B67-SUM(B68:B72)-SUM(B74:B96),"-")</f>
        <v>-</v>
      </c>
      <c r="C97" s="310" t="str">
        <f>IFERROR(C67-SUM(C68:C72)-SUM(C74:C96),"-")</f>
        <v>-</v>
      </c>
      <c r="D97" s="310" t="str">
        <f>IFERROR(D67-SUM(D68:D72)-SUM(D74:D96),"-")</f>
        <v>-</v>
      </c>
      <c r="E97" s="310" t="str">
        <f>IFERROR(E67-SUM(E68:E72)-SUM(E74:E96),"-")</f>
        <v>-</v>
      </c>
      <c r="F97" s="311" t="str">
        <f t="shared" si="41"/>
        <v>-</v>
      </c>
      <c r="G97" s="311" t="str">
        <f t="shared" si="36"/>
        <v>-</v>
      </c>
      <c r="H97" s="310" t="str">
        <f t="shared" si="42"/>
        <v>-</v>
      </c>
      <c r="I97" s="310" t="str">
        <f t="shared" si="43"/>
        <v>-</v>
      </c>
      <c r="J97" s="311" t="str">
        <f t="shared" ref="J97" si="51">IFERROR(E97/$E$7,"-")</f>
        <v>-</v>
      </c>
      <c r="K97" s="327"/>
      <c r="L97" s="310">
        <f>IFERROR(L67-SUM(L68:L72)-SUM(L74:L96),"-")</f>
        <v>13</v>
      </c>
      <c r="M97" s="310">
        <f>IFERROR(M67-SUM(M68:M72)-SUM(M74:M96),"-")</f>
        <v>23</v>
      </c>
      <c r="N97" s="310">
        <f>IFERROR(N67-SUM(N68:N72)-SUM(N74:N96),"-")</f>
        <v>38</v>
      </c>
      <c r="O97" s="310">
        <f>IFERROR(O67-SUM(O68:O72)-SUM(O74:O96),"-")</f>
        <v>39</v>
      </c>
      <c r="P97" s="311">
        <f t="shared" si="37"/>
        <v>2.6315789473684292E-2</v>
      </c>
      <c r="Q97" s="311">
        <f t="shared" si="38"/>
        <v>0.65217391304347827</v>
      </c>
      <c r="R97" s="310">
        <f t="shared" si="39"/>
        <v>1</v>
      </c>
      <c r="S97" s="310">
        <f t="shared" si="40"/>
        <v>15</v>
      </c>
      <c r="T97" s="311">
        <f t="shared" ref="T97" si="52">O97/$O$13</f>
        <v>8.9750762133555114E-6</v>
      </c>
    </row>
    <row r="98" spans="1:20" ht="21" x14ac:dyDescent="0.35">
      <c r="A98" s="341" t="s">
        <v>117</v>
      </c>
      <c r="B98" s="341"/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</row>
    <row r="99" spans="1:20" x14ac:dyDescent="0.25">
      <c r="A99" s="54"/>
      <c r="B99" s="343" t="s">
        <v>119</v>
      </c>
      <c r="C99" s="344"/>
      <c r="D99" s="344"/>
      <c r="E99" s="344"/>
      <c r="F99" s="344"/>
      <c r="G99" s="344"/>
      <c r="H99" s="344"/>
      <c r="I99" s="344"/>
      <c r="J99" s="345"/>
      <c r="K99" s="326"/>
      <c r="L99" s="343" t="str">
        <f>CONCATENATE("acumulado ",B99)</f>
        <v>acumulado mayo</v>
      </c>
      <c r="M99" s="344"/>
      <c r="N99" s="344"/>
      <c r="O99" s="344"/>
      <c r="P99" s="344"/>
      <c r="Q99" s="344"/>
      <c r="R99" s="344"/>
      <c r="S99" s="344"/>
      <c r="T99" s="345"/>
    </row>
    <row r="100" spans="1:20" x14ac:dyDescent="0.25">
      <c r="A100" s="4"/>
      <c r="B100" s="5">
        <f>B$6</f>
        <v>2022</v>
      </c>
      <c r="C100" s="5">
        <f t="shared" ref="C100:E100" si="53">C$6</f>
        <v>2023</v>
      </c>
      <c r="D100" s="5">
        <f t="shared" si="53"/>
        <v>2024</v>
      </c>
      <c r="E100" s="5">
        <f t="shared" si="53"/>
        <v>2025</v>
      </c>
      <c r="F100" s="5" t="str">
        <f>CONCATENATE("var ",RIGHT(E100,2),"/",RIGHT(D100,2))</f>
        <v>var 25/24</v>
      </c>
      <c r="G100" s="5" t="str">
        <f>$G$6</f>
        <v>var 24/23</v>
      </c>
      <c r="H100" s="5" t="str">
        <f>CONCATENATE("dif ",RIGHT(E100,2),"-",RIGHT(D100,2))</f>
        <v>dif 25-24</v>
      </c>
      <c r="I100" s="5" t="str">
        <f>CONCATENATE("dif ",RIGHT(D100,2),"-",RIGHT(C100,2))</f>
        <v>dif 24-23</v>
      </c>
      <c r="J100" s="5" t="str">
        <f>CONCATENATE("cuota ",RIGHT(E100,2))</f>
        <v>cuota 25</v>
      </c>
      <c r="K100" s="327"/>
      <c r="L100" s="5">
        <f>L$6</f>
        <v>2022</v>
      </c>
      <c r="M100" s="5">
        <f>M$6</f>
        <v>2023</v>
      </c>
      <c r="N100" s="5">
        <f t="shared" ref="N100:O100" si="54">N$6</f>
        <v>2024</v>
      </c>
      <c r="O100" s="5">
        <f t="shared" si="54"/>
        <v>2025</v>
      </c>
      <c r="P100" s="5" t="str">
        <f>CONCATENATE("var ",RIGHT(O100,2),"/",RIGHT(N100,2))</f>
        <v>var 25/24</v>
      </c>
      <c r="Q100" s="5" t="str">
        <f>$Q$6</f>
        <v>var 24/23</v>
      </c>
      <c r="R100" s="5" t="str">
        <f>CONCATENATE("dif ",RIGHT(O100,2),"-",RIGHT(N100,2))</f>
        <v>dif 25-24</v>
      </c>
      <c r="S100" s="5" t="str">
        <f>$S$6</f>
        <v>dif 24-23</v>
      </c>
      <c r="T100" s="5" t="str">
        <f>CONCATENATE("cuota ",RIGHT(O100,2))</f>
        <v>cuota 25</v>
      </c>
    </row>
    <row r="101" spans="1:20" x14ac:dyDescent="0.25">
      <c r="A101" s="328" t="s">
        <v>90</v>
      </c>
      <c r="B101" s="329">
        <v>5214</v>
      </c>
      <c r="C101" s="329">
        <v>5649</v>
      </c>
      <c r="D101" s="329">
        <v>6296</v>
      </c>
      <c r="E101" s="329">
        <v>6556</v>
      </c>
      <c r="F101" s="330">
        <f>IFERROR(E101/D101-1,"-")</f>
        <v>4.1296060991105499E-2</v>
      </c>
      <c r="G101" s="330">
        <f t="shared" ref="G101:G103" si="55">IFERROR(D101/C101-1,"-")</f>
        <v>0.11453354576031161</v>
      </c>
      <c r="H101" s="329">
        <f>IFERROR(E101-D101,"-")</f>
        <v>260</v>
      </c>
      <c r="I101" s="329">
        <f t="shared" ref="I101:I103" si="56">IFERROR(D101-C101,"-")</f>
        <v>647</v>
      </c>
      <c r="J101" s="330">
        <f>E101/$E$101</f>
        <v>1</v>
      </c>
      <c r="K101" s="331"/>
      <c r="L101" s="329">
        <v>26495</v>
      </c>
      <c r="M101" s="329">
        <v>29794</v>
      </c>
      <c r="N101" s="329">
        <v>32770</v>
      </c>
      <c r="O101" s="329">
        <v>34801</v>
      </c>
      <c r="P101" s="330">
        <f>IFERROR(O101/N101-1,"-")</f>
        <v>6.1977418370460891E-2</v>
      </c>
      <c r="Q101" s="330">
        <f t="shared" ref="Q101:Q103" si="57">IFERROR(N101/M101-1,"-")</f>
        <v>9.9885883063704162E-2</v>
      </c>
      <c r="R101" s="329">
        <f>IFERROR(O101-N101,"-")</f>
        <v>2031</v>
      </c>
      <c r="S101" s="329">
        <f>IFERROR(O101-L101,"-")</f>
        <v>8306</v>
      </c>
      <c r="T101" s="330">
        <f>O101/$O$101</f>
        <v>1</v>
      </c>
    </row>
    <row r="102" spans="1:20" x14ac:dyDescent="0.25">
      <c r="A102" s="309" t="s">
        <v>113</v>
      </c>
      <c r="B102" s="310">
        <v>2780</v>
      </c>
      <c r="C102" s="310">
        <v>2991</v>
      </c>
      <c r="D102" s="310">
        <v>3290</v>
      </c>
      <c r="E102" s="310">
        <v>3383</v>
      </c>
      <c r="F102" s="311">
        <f>IFERROR(E102/D102-1,"-")</f>
        <v>2.8267477203647307E-2</v>
      </c>
      <c r="G102" s="311">
        <f t="shared" si="55"/>
        <v>9.9966566365764065E-2</v>
      </c>
      <c r="H102" s="310">
        <f>IFERROR(E102-D102,"-")</f>
        <v>93</v>
      </c>
      <c r="I102" s="310">
        <f t="shared" si="56"/>
        <v>299</v>
      </c>
      <c r="J102" s="311">
        <f>E102/$E$101</f>
        <v>0.51601586333129956</v>
      </c>
      <c r="K102" s="327"/>
      <c r="L102" s="310">
        <v>12585</v>
      </c>
      <c r="M102" s="310">
        <v>13687</v>
      </c>
      <c r="N102" s="310">
        <v>15062</v>
      </c>
      <c r="O102" s="310">
        <v>15752</v>
      </c>
      <c r="P102" s="311">
        <f>IFERROR(O102/N102-1,"-")</f>
        <v>4.5810649316159857E-2</v>
      </c>
      <c r="Q102" s="311">
        <f t="shared" si="57"/>
        <v>0.10046029078687813</v>
      </c>
      <c r="R102" s="310">
        <f>IFERROR(O102-N102,"-")</f>
        <v>690</v>
      </c>
      <c r="S102" s="310">
        <f t="shared" ref="S102:S103" si="58">IFERROR(N102-M102,"-")</f>
        <v>1375</v>
      </c>
      <c r="T102" s="311">
        <f>O102/$O$101</f>
        <v>0.45263067153242725</v>
      </c>
    </row>
    <row r="103" spans="1:20" x14ac:dyDescent="0.25">
      <c r="A103" s="309" t="s">
        <v>114</v>
      </c>
      <c r="B103" s="310">
        <v>2434</v>
      </c>
      <c r="C103" s="310">
        <v>2658</v>
      </c>
      <c r="D103" s="310">
        <v>3006</v>
      </c>
      <c r="E103" s="310">
        <v>3173</v>
      </c>
      <c r="F103" s="311">
        <f t="shared" ref="F103" si="59">IFERROR(E103/D103-1,"-")</f>
        <v>5.555555555555558E-2</v>
      </c>
      <c r="G103" s="311">
        <f t="shared" si="55"/>
        <v>0.13092550790067725</v>
      </c>
      <c r="H103" s="310">
        <f t="shared" ref="H103" si="60">IFERROR(E103-D103,"-")</f>
        <v>167</v>
      </c>
      <c r="I103" s="310">
        <f t="shared" si="56"/>
        <v>348</v>
      </c>
      <c r="J103" s="311">
        <f>E103/$E$101</f>
        <v>0.48398413666870044</v>
      </c>
      <c r="K103" s="327"/>
      <c r="L103" s="310">
        <v>13910</v>
      </c>
      <c r="M103" s="310">
        <v>16107</v>
      </c>
      <c r="N103" s="310">
        <v>17708</v>
      </c>
      <c r="O103" s="310">
        <v>19049</v>
      </c>
      <c r="P103" s="311">
        <f>IFERROR(O103/N103-1,"-")</f>
        <v>7.5728484300880972E-2</v>
      </c>
      <c r="Q103" s="311">
        <f t="shared" si="57"/>
        <v>9.9397777363879003E-2</v>
      </c>
      <c r="R103" s="310">
        <f>IFERROR(O103-N103,"-")</f>
        <v>1341</v>
      </c>
      <c r="S103" s="310">
        <f t="shared" si="58"/>
        <v>1601</v>
      </c>
      <c r="T103" s="311">
        <f>O103/$O$101</f>
        <v>0.5473693284675728</v>
      </c>
    </row>
    <row r="104" spans="1:20" ht="21" x14ac:dyDescent="0.35">
      <c r="A104" s="341" t="s">
        <v>118</v>
      </c>
      <c r="B104" s="341"/>
      <c r="C104" s="341"/>
      <c r="D104" s="341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</row>
    <row r="105" spans="1:20" ht="15" customHeight="1" x14ac:dyDescent="0.25"/>
    <row r="106" spans="1:20" ht="15" customHeight="1" x14ac:dyDescent="0.25"/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466"/>
      <c r="C346" s="466"/>
      <c r="D346" s="466"/>
      <c r="E346" s="466"/>
      <c r="F346" s="466"/>
      <c r="G346" s="466"/>
      <c r="H346" s="466"/>
      <c r="I346" s="466"/>
      <c r="J346" s="466"/>
      <c r="K346" s="340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327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327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327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327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327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327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327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327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327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327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327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327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327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466"/>
      <c r="C361" s="466"/>
      <c r="D361" s="466"/>
      <c r="E361" s="466"/>
      <c r="F361" s="466"/>
      <c r="G361" s="466"/>
      <c r="H361" s="466"/>
      <c r="I361" s="466"/>
      <c r="J361" s="466"/>
      <c r="K361" s="340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327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327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327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327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327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327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327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327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327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327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327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327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466"/>
      <c r="C375" s="466"/>
      <c r="D375" s="466"/>
      <c r="E375" s="466"/>
      <c r="F375" s="466"/>
      <c r="G375" s="466"/>
      <c r="H375" s="466"/>
      <c r="I375" s="466"/>
      <c r="J375" s="466"/>
      <c r="K375" s="340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327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327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327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327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327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327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327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327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327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327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327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327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327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466"/>
      <c r="C390" s="466"/>
      <c r="D390" s="466"/>
      <c r="E390" s="466"/>
      <c r="F390" s="466"/>
      <c r="G390" s="466"/>
      <c r="H390" s="466"/>
      <c r="I390" s="466"/>
      <c r="J390" s="466"/>
      <c r="K390" s="340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327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327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327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327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327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327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327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327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327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327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327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327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A1:T1"/>
    <mergeCell ref="A2:T2"/>
    <mergeCell ref="A3:T3"/>
    <mergeCell ref="A4:T4"/>
    <mergeCell ref="B5:J5"/>
    <mergeCell ref="L5:T5"/>
    <mergeCell ref="A10:T10"/>
    <mergeCell ref="B11:J11"/>
    <mergeCell ref="L11:T11"/>
    <mergeCell ref="A48:T48"/>
    <mergeCell ref="B49:J49"/>
    <mergeCell ref="L49:T49"/>
    <mergeCell ref="A54:T54"/>
    <mergeCell ref="B55:J55"/>
    <mergeCell ref="L55:T55"/>
    <mergeCell ref="A60:T60"/>
    <mergeCell ref="B61:J61"/>
    <mergeCell ref="L61:T61"/>
    <mergeCell ref="B375:J375"/>
    <mergeCell ref="B390:J390"/>
    <mergeCell ref="A98:T98"/>
    <mergeCell ref="B99:J99"/>
    <mergeCell ref="L99:T99"/>
    <mergeCell ref="A104:T104"/>
    <mergeCell ref="B346:J346"/>
    <mergeCell ref="B361:J36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9F0574-8C82-4CC2-8ECB-E00EBAD67BBC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F0843180-1957-48AC-8515-7C573F219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40733-3876-4D73-8C16-CEA77ECAD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alojativos</vt:lpstr>
      <vt:lpstr>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2025-06-23T07:49:40Z</dcterms:created>
  <dcterms:modified xsi:type="dcterms:W3CDTF">2025-07-17T08:16:36Z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