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TENERIFE (NEW)/2025/"/>
    </mc:Choice>
  </mc:AlternateContent>
  <xr:revisionPtr revIDLastSave="3" documentId="8_{C93177AC-A790-4BB6-8985-4DE079CA7B1B}" xr6:coauthVersionLast="47" xr6:coauthVersionMax="47" xr10:uidLastSave="{BBD323C9-A092-40FD-B4EF-6A5EF4DD6C5C}"/>
  <bookViews>
    <workbookView xWindow="-120" yWindow="-120" windowWidth="29040" windowHeight="15720" activeTab="2" xr2:uid="{EEB9AA9E-8CEB-4F92-9C51-DAD3A3C2AFC0}"/>
  </bookViews>
  <sheets>
    <sheet name="Indicadores alojativos" sheetId="1" r:id="rId1"/>
    <sheet name="Pasajeros" sheetId="2" r:id="rId2"/>
    <sheet name="Turistas FRONTU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8" i="3" l="1"/>
  <c r="R48" i="3"/>
  <c r="J48" i="3"/>
  <c r="L47" i="3"/>
  <c r="S40" i="3"/>
  <c r="Q40" i="3"/>
  <c r="P40" i="3"/>
  <c r="J40" i="3"/>
  <c r="H40" i="3"/>
  <c r="F40" i="3"/>
  <c r="L39" i="3"/>
  <c r="J29" i="3"/>
  <c r="L28" i="3"/>
  <c r="S21" i="3"/>
  <c r="Q21" i="3"/>
  <c r="R21" i="3"/>
  <c r="J21" i="3"/>
  <c r="L20" i="3"/>
  <c r="J6" i="3"/>
  <c r="L5" i="3"/>
  <c r="L99" i="2"/>
  <c r="L61" i="2"/>
  <c r="L55" i="2"/>
  <c r="B50" i="2"/>
  <c r="L49" i="2"/>
  <c r="J12" i="2"/>
  <c r="B12" i="2"/>
  <c r="L11" i="2"/>
  <c r="T6" i="2"/>
  <c r="O62" i="2"/>
  <c r="L5" i="2"/>
  <c r="L324" i="1"/>
  <c r="L71" i="1"/>
  <c r="M57" i="1"/>
  <c r="M22" i="1"/>
  <c r="D22" i="1"/>
  <c r="C22" i="1"/>
  <c r="I6" i="1"/>
  <c r="G6" i="1"/>
  <c r="D201" i="1"/>
  <c r="C71" i="1"/>
  <c r="L5" i="1"/>
  <c r="R18" i="3" l="1"/>
  <c r="P18" i="3"/>
  <c r="R36" i="3"/>
  <c r="P36" i="3"/>
  <c r="Q15" i="3"/>
  <c r="S15" i="3"/>
  <c r="T23" i="3"/>
  <c r="R23" i="3"/>
  <c r="P23" i="3"/>
  <c r="T45" i="3"/>
  <c r="R45" i="3"/>
  <c r="P45" i="3"/>
  <c r="T41" i="3"/>
  <c r="I18" i="3"/>
  <c r="G18" i="3"/>
  <c r="H18" i="3"/>
  <c r="F18" i="3"/>
  <c r="F45" i="3"/>
  <c r="H45" i="3"/>
  <c r="T42" i="3"/>
  <c r="S42" i="3"/>
  <c r="Q42" i="3"/>
  <c r="S37" i="3"/>
  <c r="Q37" i="3"/>
  <c r="T24" i="3"/>
  <c r="S24" i="3"/>
  <c r="Q24" i="3"/>
  <c r="R50" i="3"/>
  <c r="P50" i="3"/>
  <c r="S51" i="3"/>
  <c r="Q51" i="3"/>
  <c r="T26" i="3"/>
  <c r="T22" i="3"/>
  <c r="H21" i="3"/>
  <c r="F21" i="3"/>
  <c r="G40" i="3"/>
  <c r="T29" i="3"/>
  <c r="S29" i="3"/>
  <c r="R29" i="3"/>
  <c r="Q29" i="3"/>
  <c r="P29" i="3"/>
  <c r="Q6" i="3"/>
  <c r="T6" i="3"/>
  <c r="S6" i="3"/>
  <c r="R6" i="3"/>
  <c r="P6" i="3"/>
  <c r="F6" i="3"/>
  <c r="H6" i="3"/>
  <c r="F29" i="3"/>
  <c r="G6" i="3"/>
  <c r="T21" i="3"/>
  <c r="I40" i="3"/>
  <c r="R40" i="3"/>
  <c r="T48" i="3"/>
  <c r="I6" i="3"/>
  <c r="G29" i="3"/>
  <c r="T40" i="3"/>
  <c r="H29" i="3"/>
  <c r="F48" i="3"/>
  <c r="G21" i="3"/>
  <c r="P21" i="3"/>
  <c r="I29" i="3"/>
  <c r="G48" i="3"/>
  <c r="P48" i="3"/>
  <c r="H48" i="3"/>
  <c r="Q48" i="3"/>
  <c r="I21" i="3"/>
  <c r="I48" i="3"/>
  <c r="H61" i="1"/>
  <c r="F61" i="1"/>
  <c r="I7" i="1"/>
  <c r="G7" i="1"/>
  <c r="I11" i="1"/>
  <c r="G11" i="1"/>
  <c r="I109" i="1"/>
  <c r="G109" i="1"/>
  <c r="T88" i="1"/>
  <c r="I23" i="1"/>
  <c r="G23" i="1"/>
  <c r="I8" i="1"/>
  <c r="G8" i="1"/>
  <c r="G12" i="1"/>
  <c r="I12" i="1"/>
  <c r="L292" i="1"/>
  <c r="L308" i="1"/>
  <c r="L261" i="1"/>
  <c r="L247" i="1"/>
  <c r="L200" i="1"/>
  <c r="L186" i="1"/>
  <c r="L277" i="1"/>
  <c r="L231" i="1"/>
  <c r="L151" i="1"/>
  <c r="L121" i="1"/>
  <c r="L216" i="1"/>
  <c r="L70" i="1"/>
  <c r="L56" i="1"/>
  <c r="L86" i="1"/>
  <c r="L135" i="1"/>
  <c r="L21" i="1"/>
  <c r="O354" i="1"/>
  <c r="O340" i="1"/>
  <c r="O309" i="1"/>
  <c r="O325" i="1"/>
  <c r="O293" i="1"/>
  <c r="O278" i="1"/>
  <c r="O369" i="1"/>
  <c r="O262" i="1"/>
  <c r="O232" i="1"/>
  <c r="P187" i="1"/>
  <c r="O248" i="1"/>
  <c r="O217" i="1"/>
  <c r="O201" i="1"/>
  <c r="O122" i="1"/>
  <c r="P136" i="1"/>
  <c r="P152" i="1"/>
  <c r="O71" i="1"/>
  <c r="O57" i="1"/>
  <c r="E22" i="1"/>
  <c r="O22" i="1"/>
  <c r="Q6" i="1"/>
  <c r="N369" i="1"/>
  <c r="N325" i="1"/>
  <c r="N340" i="1"/>
  <c r="N309" i="1"/>
  <c r="N293" i="1"/>
  <c r="N278" i="1"/>
  <c r="N232" i="1"/>
  <c r="N187" i="1"/>
  <c r="N354" i="1"/>
  <c r="N248" i="1"/>
  <c r="N217" i="1"/>
  <c r="N152" i="1"/>
  <c r="N262" i="1"/>
  <c r="N201" i="1"/>
  <c r="N122" i="1"/>
  <c r="N87" i="1"/>
  <c r="N136" i="1"/>
  <c r="N71" i="1"/>
  <c r="G22" i="1"/>
  <c r="R6" i="1"/>
  <c r="O87" i="1"/>
  <c r="I22" i="1"/>
  <c r="B71" i="1"/>
  <c r="E325" i="1"/>
  <c r="E340" i="1"/>
  <c r="E354" i="1"/>
  <c r="E278" i="1"/>
  <c r="E309" i="1"/>
  <c r="E262" i="1"/>
  <c r="E248" i="1"/>
  <c r="E232" i="1"/>
  <c r="E217" i="1"/>
  <c r="E369" i="1"/>
  <c r="E293" i="1"/>
  <c r="E201" i="1"/>
  <c r="F136" i="1"/>
  <c r="F187" i="1"/>
  <c r="F152" i="1"/>
  <c r="E122" i="1"/>
  <c r="E87" i="1"/>
  <c r="E71" i="1"/>
  <c r="F6" i="1"/>
  <c r="N22" i="1"/>
  <c r="N57" i="1"/>
  <c r="P6" i="1"/>
  <c r="B369" i="1"/>
  <c r="B325" i="1"/>
  <c r="B354" i="1"/>
  <c r="B262" i="1"/>
  <c r="B293" i="1"/>
  <c r="B248" i="1"/>
  <c r="B340" i="1"/>
  <c r="B201" i="1"/>
  <c r="B187" i="1"/>
  <c r="B278" i="1"/>
  <c r="B232" i="1"/>
  <c r="B152" i="1"/>
  <c r="B122" i="1"/>
  <c r="B309" i="1"/>
  <c r="B217" i="1"/>
  <c r="B57" i="1"/>
  <c r="B87" i="1"/>
  <c r="B136" i="1"/>
  <c r="J6" i="1"/>
  <c r="S6" i="1"/>
  <c r="L369" i="1"/>
  <c r="L354" i="1"/>
  <c r="L340" i="1"/>
  <c r="L262" i="1"/>
  <c r="L248" i="1"/>
  <c r="L325" i="1"/>
  <c r="L309" i="1"/>
  <c r="L293" i="1"/>
  <c r="L201" i="1"/>
  <c r="L278" i="1"/>
  <c r="L232" i="1"/>
  <c r="L187" i="1"/>
  <c r="L217" i="1"/>
  <c r="L136" i="1"/>
  <c r="L152" i="1"/>
  <c r="L57" i="1"/>
  <c r="L122" i="1"/>
  <c r="L87" i="1"/>
  <c r="T6" i="1"/>
  <c r="D57" i="1"/>
  <c r="H6" i="1"/>
  <c r="C369" i="1"/>
  <c r="C354" i="1"/>
  <c r="C309" i="1"/>
  <c r="C293" i="1"/>
  <c r="C248" i="1"/>
  <c r="C340" i="1"/>
  <c r="C325" i="1"/>
  <c r="C278" i="1"/>
  <c r="C262" i="1"/>
  <c r="C187" i="1"/>
  <c r="C232" i="1"/>
  <c r="C217" i="1"/>
  <c r="C201" i="1"/>
  <c r="C136" i="1"/>
  <c r="C57" i="1"/>
  <c r="C87" i="1"/>
  <c r="C152" i="1"/>
  <c r="C122" i="1"/>
  <c r="D325" i="1"/>
  <c r="D354" i="1"/>
  <c r="D340" i="1"/>
  <c r="D369" i="1"/>
  <c r="D293" i="1"/>
  <c r="D248" i="1"/>
  <c r="D278" i="1"/>
  <c r="D262" i="1"/>
  <c r="D187" i="1"/>
  <c r="I187" i="1" s="1"/>
  <c r="D232" i="1"/>
  <c r="D217" i="1"/>
  <c r="D309" i="1"/>
  <c r="D136" i="1"/>
  <c r="I136" i="1" s="1"/>
  <c r="D87" i="1"/>
  <c r="D152" i="1"/>
  <c r="I152" i="1" s="1"/>
  <c r="D122" i="1"/>
  <c r="D71" i="1"/>
  <c r="M369" i="1"/>
  <c r="M325" i="1"/>
  <c r="M354" i="1"/>
  <c r="M309" i="1"/>
  <c r="M340" i="1"/>
  <c r="M248" i="1"/>
  <c r="M293" i="1"/>
  <c r="M278" i="1"/>
  <c r="M232" i="1"/>
  <c r="M187" i="1"/>
  <c r="M217" i="1"/>
  <c r="M152" i="1"/>
  <c r="M262" i="1"/>
  <c r="M122" i="1"/>
  <c r="M87" i="1"/>
  <c r="M136" i="1"/>
  <c r="M71" i="1"/>
  <c r="B22" i="1"/>
  <c r="L22" i="1"/>
  <c r="E57" i="1"/>
  <c r="M201" i="1"/>
  <c r="L339" i="1"/>
  <c r="L368" i="1"/>
  <c r="L353" i="1"/>
  <c r="N100" i="2"/>
  <c r="N56" i="2"/>
  <c r="N50" i="2"/>
  <c r="S6" i="2"/>
  <c r="Q6" i="2"/>
  <c r="N12" i="2"/>
  <c r="N62" i="2"/>
  <c r="T62" i="2"/>
  <c r="P62" i="2"/>
  <c r="C100" i="2"/>
  <c r="C62" i="2"/>
  <c r="C56" i="2"/>
  <c r="C50" i="2"/>
  <c r="C12" i="2"/>
  <c r="D100" i="2"/>
  <c r="D62" i="2"/>
  <c r="D56" i="2"/>
  <c r="D50" i="2"/>
  <c r="I6" i="2"/>
  <c r="G6" i="2"/>
  <c r="D12" i="2"/>
  <c r="H12" i="2" s="1"/>
  <c r="E100" i="2"/>
  <c r="E56" i="2"/>
  <c r="E50" i="2"/>
  <c r="J6" i="2"/>
  <c r="E62" i="2"/>
  <c r="H6" i="2"/>
  <c r="F6" i="2"/>
  <c r="L100" i="2"/>
  <c r="L62" i="2"/>
  <c r="L56" i="2"/>
  <c r="L50" i="2"/>
  <c r="L12" i="2"/>
  <c r="M100" i="2"/>
  <c r="M62" i="2"/>
  <c r="M56" i="2"/>
  <c r="M50" i="2"/>
  <c r="M12" i="2"/>
  <c r="O100" i="2"/>
  <c r="O56" i="2"/>
  <c r="O50" i="2"/>
  <c r="P6" i="2"/>
  <c r="O12" i="2"/>
  <c r="R6" i="2"/>
  <c r="B100" i="2"/>
  <c r="B62" i="2"/>
  <c r="B56" i="2"/>
  <c r="R32" i="3" l="1"/>
  <c r="P32" i="3"/>
  <c r="J10" i="3"/>
  <c r="I10" i="3"/>
  <c r="G10" i="3"/>
  <c r="F10" i="3"/>
  <c r="H10" i="3"/>
  <c r="Q50" i="3"/>
  <c r="S50" i="3"/>
  <c r="Q32" i="3"/>
  <c r="S32" i="3"/>
  <c r="G17" i="3"/>
  <c r="I17" i="3"/>
  <c r="J17" i="3"/>
  <c r="H17" i="3"/>
  <c r="F17" i="3"/>
  <c r="G9" i="3"/>
  <c r="I9" i="3"/>
  <c r="J9" i="3"/>
  <c r="H9" i="3"/>
  <c r="F9" i="3"/>
  <c r="R25" i="3"/>
  <c r="Q25" i="3"/>
  <c r="P25" i="3"/>
  <c r="T25" i="3"/>
  <c r="S25" i="3"/>
  <c r="I43" i="3"/>
  <c r="H43" i="3"/>
  <c r="G43" i="3"/>
  <c r="F43" i="3"/>
  <c r="J43" i="3"/>
  <c r="I12" i="3"/>
  <c r="G12" i="3"/>
  <c r="F12" i="3"/>
  <c r="J12" i="3"/>
  <c r="H12" i="3"/>
  <c r="J37" i="3"/>
  <c r="I37" i="3"/>
  <c r="H37" i="3"/>
  <c r="G37" i="3"/>
  <c r="F37" i="3"/>
  <c r="R12" i="3"/>
  <c r="P12" i="3"/>
  <c r="T12" i="3"/>
  <c r="S12" i="3"/>
  <c r="Q12" i="3"/>
  <c r="P31" i="3"/>
  <c r="T31" i="3"/>
  <c r="R31" i="3"/>
  <c r="S31" i="3"/>
  <c r="Q31" i="3"/>
  <c r="H23" i="3"/>
  <c r="F23" i="3"/>
  <c r="J32" i="3"/>
  <c r="I32" i="3"/>
  <c r="G32" i="3"/>
  <c r="F32" i="3"/>
  <c r="H32" i="3"/>
  <c r="G44" i="3"/>
  <c r="F44" i="3"/>
  <c r="I44" i="3"/>
  <c r="J44" i="3"/>
  <c r="H44" i="3"/>
  <c r="R22" i="3"/>
  <c r="P22" i="3"/>
  <c r="I30" i="3"/>
  <c r="H30" i="3"/>
  <c r="G30" i="3"/>
  <c r="F30" i="3"/>
  <c r="J30" i="3"/>
  <c r="J36" i="3"/>
  <c r="Q9" i="3"/>
  <c r="S9" i="3"/>
  <c r="R24" i="3"/>
  <c r="P24" i="3"/>
  <c r="R16" i="3"/>
  <c r="P16" i="3"/>
  <c r="T16" i="3"/>
  <c r="S16" i="3"/>
  <c r="Q16" i="3"/>
  <c r="P35" i="3"/>
  <c r="T35" i="3"/>
  <c r="R35" i="3"/>
  <c r="Q35" i="3"/>
  <c r="S35" i="3"/>
  <c r="T14" i="3"/>
  <c r="S14" i="3"/>
  <c r="R14" i="3"/>
  <c r="P14" i="3"/>
  <c r="Q14" i="3"/>
  <c r="Q41" i="3"/>
  <c r="S41" i="3"/>
  <c r="G22" i="3"/>
  <c r="F22" i="3"/>
  <c r="I22" i="3"/>
  <c r="J22" i="3"/>
  <c r="H22" i="3"/>
  <c r="J23" i="3"/>
  <c r="J24" i="3"/>
  <c r="I24" i="3"/>
  <c r="H24" i="3"/>
  <c r="G24" i="3"/>
  <c r="F24" i="3"/>
  <c r="H50" i="3"/>
  <c r="F50" i="3"/>
  <c r="P49" i="3"/>
  <c r="T49" i="3"/>
  <c r="R49" i="3"/>
  <c r="S49" i="3"/>
  <c r="Q49" i="3"/>
  <c r="T50" i="3"/>
  <c r="T51" i="3"/>
  <c r="G49" i="3"/>
  <c r="F49" i="3"/>
  <c r="I49" i="3"/>
  <c r="H49" i="3"/>
  <c r="J49" i="3"/>
  <c r="J50" i="3"/>
  <c r="G31" i="3"/>
  <c r="F31" i="3"/>
  <c r="I31" i="3"/>
  <c r="J31" i="3"/>
  <c r="H31" i="3"/>
  <c r="S26" i="3"/>
  <c r="Q26" i="3"/>
  <c r="R42" i="3"/>
  <c r="P42" i="3"/>
  <c r="I11" i="3"/>
  <c r="H11" i="3"/>
  <c r="G11" i="3"/>
  <c r="J11" i="3"/>
  <c r="F11" i="3"/>
  <c r="I23" i="3"/>
  <c r="G23" i="3"/>
  <c r="H36" i="3"/>
  <c r="F36" i="3"/>
  <c r="P41" i="3"/>
  <c r="R41" i="3"/>
  <c r="J14" i="3"/>
  <c r="I14" i="3"/>
  <c r="G14" i="3"/>
  <c r="F14" i="3"/>
  <c r="H14" i="3"/>
  <c r="Q36" i="3"/>
  <c r="S36" i="3"/>
  <c r="G13" i="3"/>
  <c r="I13" i="3"/>
  <c r="H13" i="3"/>
  <c r="J13" i="3"/>
  <c r="F13" i="3"/>
  <c r="R43" i="3"/>
  <c r="Q43" i="3"/>
  <c r="P43" i="3"/>
  <c r="T43" i="3"/>
  <c r="S43" i="3"/>
  <c r="I16" i="3"/>
  <c r="G16" i="3"/>
  <c r="F16" i="3"/>
  <c r="J16" i="3"/>
  <c r="H16" i="3"/>
  <c r="I8" i="3"/>
  <c r="G8" i="3"/>
  <c r="F8" i="3"/>
  <c r="H8" i="3"/>
  <c r="J8" i="3"/>
  <c r="J42" i="3"/>
  <c r="I42" i="3"/>
  <c r="H42" i="3"/>
  <c r="G42" i="3"/>
  <c r="F42" i="3"/>
  <c r="J33" i="3"/>
  <c r="I33" i="3"/>
  <c r="H33" i="3"/>
  <c r="G33" i="3"/>
  <c r="F33" i="3"/>
  <c r="R30" i="3"/>
  <c r="Q30" i="3"/>
  <c r="P30" i="3"/>
  <c r="T30" i="3"/>
  <c r="S30" i="3"/>
  <c r="T32" i="3"/>
  <c r="T36" i="3"/>
  <c r="T37" i="3"/>
  <c r="I45" i="3"/>
  <c r="G45" i="3"/>
  <c r="J41" i="3"/>
  <c r="I41" i="3"/>
  <c r="G41" i="3"/>
  <c r="F41" i="3"/>
  <c r="H41" i="3"/>
  <c r="J45" i="3"/>
  <c r="P26" i="3"/>
  <c r="R26" i="3"/>
  <c r="S18" i="3"/>
  <c r="Q18" i="3"/>
  <c r="I36" i="3"/>
  <c r="G36" i="3"/>
  <c r="I34" i="3"/>
  <c r="H34" i="3"/>
  <c r="G34" i="3"/>
  <c r="F34" i="3"/>
  <c r="J34" i="3"/>
  <c r="T10" i="3"/>
  <c r="S10" i="3"/>
  <c r="R10" i="3"/>
  <c r="P10" i="3"/>
  <c r="Q10" i="3"/>
  <c r="I50" i="3"/>
  <c r="G50" i="3"/>
  <c r="P17" i="3"/>
  <c r="T17" i="3"/>
  <c r="R17" i="3"/>
  <c r="Q17" i="3"/>
  <c r="S17" i="3"/>
  <c r="R34" i="3"/>
  <c r="Q34" i="3"/>
  <c r="P34" i="3"/>
  <c r="T34" i="3"/>
  <c r="S34" i="3"/>
  <c r="P13" i="3"/>
  <c r="T13" i="3"/>
  <c r="R13" i="3"/>
  <c r="S13" i="3"/>
  <c r="Q13" i="3"/>
  <c r="P44" i="3"/>
  <c r="T44" i="3"/>
  <c r="R44" i="3"/>
  <c r="Q44" i="3"/>
  <c r="S44" i="3"/>
  <c r="S45" i="3"/>
  <c r="Q45" i="3"/>
  <c r="G26" i="3"/>
  <c r="F26" i="3"/>
  <c r="I26" i="3"/>
  <c r="J26" i="3"/>
  <c r="H26" i="3"/>
  <c r="I25" i="3"/>
  <c r="H25" i="3"/>
  <c r="G25" i="3"/>
  <c r="F25" i="3"/>
  <c r="J25" i="3"/>
  <c r="P51" i="3"/>
  <c r="R51" i="3"/>
  <c r="R15" i="3"/>
  <c r="P15" i="3"/>
  <c r="G35" i="3"/>
  <c r="F35" i="3"/>
  <c r="I35" i="3"/>
  <c r="J35" i="3"/>
  <c r="H35" i="3"/>
  <c r="Q23" i="3"/>
  <c r="S23" i="3"/>
  <c r="P9" i="3"/>
  <c r="R9" i="3"/>
  <c r="S22" i="3"/>
  <c r="Q22" i="3"/>
  <c r="J51" i="3"/>
  <c r="I51" i="3"/>
  <c r="F51" i="3"/>
  <c r="H51" i="3"/>
  <c r="G51" i="3"/>
  <c r="R37" i="3"/>
  <c r="P37" i="3"/>
  <c r="I15" i="3"/>
  <c r="H15" i="3"/>
  <c r="G15" i="3"/>
  <c r="J15" i="3"/>
  <c r="F15" i="3"/>
  <c r="I7" i="3"/>
  <c r="H7" i="3"/>
  <c r="G7" i="3"/>
  <c r="J7" i="3"/>
  <c r="F7" i="3"/>
  <c r="J18" i="3"/>
  <c r="T33" i="3"/>
  <c r="S33" i="3"/>
  <c r="R33" i="3"/>
  <c r="Q33" i="3"/>
  <c r="P33" i="3"/>
  <c r="T11" i="3"/>
  <c r="R11" i="3"/>
  <c r="Q11" i="3"/>
  <c r="P11" i="3"/>
  <c r="S11" i="3"/>
  <c r="R8" i="3"/>
  <c r="P8" i="3"/>
  <c r="T8" i="3"/>
  <c r="S8" i="3"/>
  <c r="Q8" i="3"/>
  <c r="T7" i="3"/>
  <c r="R7" i="3"/>
  <c r="Q7" i="3"/>
  <c r="P7" i="3"/>
  <c r="S7" i="3"/>
  <c r="T18" i="3"/>
  <c r="T9" i="3"/>
  <c r="T15" i="3"/>
  <c r="G30" i="1"/>
  <c r="I30" i="1"/>
  <c r="G221" i="1"/>
  <c r="I221" i="1"/>
  <c r="L170" i="1"/>
  <c r="T90" i="2"/>
  <c r="D147" i="1"/>
  <c r="I82" i="1"/>
  <c r="G82" i="1"/>
  <c r="I17" i="1"/>
  <c r="G17" i="1"/>
  <c r="M144" i="1"/>
  <c r="M145" i="1"/>
  <c r="M142" i="1"/>
  <c r="M133" i="1"/>
  <c r="M188" i="1"/>
  <c r="M176" i="1"/>
  <c r="M194" i="1"/>
  <c r="I33" i="1"/>
  <c r="G33" i="1"/>
  <c r="I66" i="1"/>
  <c r="G66" i="1"/>
  <c r="G34" i="1"/>
  <c r="I34" i="1"/>
  <c r="D137" i="1"/>
  <c r="G72" i="1"/>
  <c r="I72" i="1"/>
  <c r="I31" i="1"/>
  <c r="G31" i="1"/>
  <c r="D138" i="1"/>
  <c r="I73" i="1"/>
  <c r="G73" i="1"/>
  <c r="G235" i="1"/>
  <c r="I235" i="1"/>
  <c r="D188" i="1"/>
  <c r="D133" i="1"/>
  <c r="G123" i="1"/>
  <c r="I123" i="1"/>
  <c r="D180" i="1"/>
  <c r="I115" i="1"/>
  <c r="G115" i="1"/>
  <c r="D165" i="1"/>
  <c r="I100" i="1"/>
  <c r="G100" i="1"/>
  <c r="G240" i="1"/>
  <c r="I240" i="1"/>
  <c r="G222" i="1"/>
  <c r="I222" i="1"/>
  <c r="I263" i="1"/>
  <c r="G263" i="1"/>
  <c r="G237" i="1"/>
  <c r="I237" i="1"/>
  <c r="I264" i="1"/>
  <c r="G264" i="1"/>
  <c r="G258" i="1"/>
  <c r="I258" i="1"/>
  <c r="G285" i="1"/>
  <c r="I285" i="1"/>
  <c r="G288" i="1"/>
  <c r="I288" i="1"/>
  <c r="I303" i="1"/>
  <c r="G303" i="1"/>
  <c r="G316" i="1"/>
  <c r="I316" i="1"/>
  <c r="C178" i="1"/>
  <c r="C159" i="1"/>
  <c r="C119" i="1"/>
  <c r="C191" i="1"/>
  <c r="C195" i="1"/>
  <c r="C192" i="1"/>
  <c r="C180" i="1"/>
  <c r="C177" i="1"/>
  <c r="G26" i="1"/>
  <c r="I26" i="1"/>
  <c r="C27" i="1"/>
  <c r="L188" i="1"/>
  <c r="L133" i="1"/>
  <c r="B190" i="1"/>
  <c r="J130" i="1"/>
  <c r="H130" i="1"/>
  <c r="F130" i="1"/>
  <c r="F195" i="1"/>
  <c r="F313" i="1"/>
  <c r="H313" i="1"/>
  <c r="N182" i="1"/>
  <c r="S117" i="1"/>
  <c r="Q117" i="1"/>
  <c r="S266" i="1"/>
  <c r="Q266" i="1"/>
  <c r="T115" i="1"/>
  <c r="P180" i="1"/>
  <c r="R115" i="1"/>
  <c r="P115" i="1"/>
  <c r="T86" i="2"/>
  <c r="M190" i="1"/>
  <c r="I105" i="1"/>
  <c r="D170" i="1"/>
  <c r="G105" i="1"/>
  <c r="I286" i="1"/>
  <c r="G286" i="1"/>
  <c r="C162" i="1"/>
  <c r="C147" i="1"/>
  <c r="B197" i="1"/>
  <c r="J20" i="2"/>
  <c r="J33" i="2"/>
  <c r="B23" i="2"/>
  <c r="I8" i="2"/>
  <c r="G8" i="2"/>
  <c r="T65" i="2"/>
  <c r="T85" i="2"/>
  <c r="T94" i="2"/>
  <c r="T95" i="2"/>
  <c r="T92" i="2"/>
  <c r="M143" i="1"/>
  <c r="T39" i="1"/>
  <c r="R39" i="1"/>
  <c r="P39" i="1"/>
  <c r="M148" i="1"/>
  <c r="M146" i="1"/>
  <c r="M159" i="1"/>
  <c r="M119" i="1"/>
  <c r="M192" i="1"/>
  <c r="M180" i="1"/>
  <c r="M161" i="1"/>
  <c r="I37" i="1"/>
  <c r="G37" i="1"/>
  <c r="G38" i="1"/>
  <c r="I38" i="1"/>
  <c r="D141" i="1"/>
  <c r="G76" i="1"/>
  <c r="I76" i="1"/>
  <c r="I35" i="1"/>
  <c r="G35" i="1"/>
  <c r="D142" i="1"/>
  <c r="I77" i="1"/>
  <c r="G77" i="1"/>
  <c r="D159" i="1"/>
  <c r="I159" i="1" s="1"/>
  <c r="G94" i="1"/>
  <c r="D119" i="1"/>
  <c r="I94" i="1"/>
  <c r="D192" i="1"/>
  <c r="I192" i="1" s="1"/>
  <c r="G127" i="1"/>
  <c r="I127" i="1"/>
  <c r="D189" i="1"/>
  <c r="I189" i="1" s="1"/>
  <c r="I124" i="1"/>
  <c r="G124" i="1"/>
  <c r="D169" i="1"/>
  <c r="I104" i="1"/>
  <c r="G104" i="1"/>
  <c r="G254" i="1"/>
  <c r="I254" i="1"/>
  <c r="G223" i="1"/>
  <c r="I223" i="1"/>
  <c r="I265" i="1"/>
  <c r="G265" i="1"/>
  <c r="I289" i="1"/>
  <c r="G289" i="1"/>
  <c r="I266" i="1"/>
  <c r="G266" i="1"/>
  <c r="I294" i="1"/>
  <c r="G294" i="1"/>
  <c r="I241" i="1"/>
  <c r="G241" i="1"/>
  <c r="I252" i="1"/>
  <c r="G252" i="1"/>
  <c r="G317" i="1"/>
  <c r="I317" i="1"/>
  <c r="C166" i="1"/>
  <c r="C170" i="1"/>
  <c r="C163" i="1"/>
  <c r="C196" i="1"/>
  <c r="C189" i="1"/>
  <c r="C181" i="1"/>
  <c r="S14" i="1"/>
  <c r="Q14" i="1"/>
  <c r="L141" i="1"/>
  <c r="L176" i="1"/>
  <c r="B142" i="1"/>
  <c r="F148" i="1"/>
  <c r="H83" i="1"/>
  <c r="F83" i="1"/>
  <c r="J83" i="1"/>
  <c r="H267" i="1"/>
  <c r="F267" i="1"/>
  <c r="N154" i="1"/>
  <c r="S154" i="1" s="1"/>
  <c r="S89" i="1"/>
  <c r="Q89" i="1"/>
  <c r="Q282" i="1"/>
  <c r="S282" i="1"/>
  <c r="P46" i="1"/>
  <c r="T46" i="1"/>
  <c r="R46" i="1"/>
  <c r="R265" i="1"/>
  <c r="P265" i="1"/>
  <c r="R303" i="1"/>
  <c r="P303" i="1"/>
  <c r="J25" i="2"/>
  <c r="M138" i="1"/>
  <c r="I64" i="1"/>
  <c r="G64" i="1"/>
  <c r="I253" i="1"/>
  <c r="G253" i="1"/>
  <c r="I242" i="1"/>
  <c r="G242" i="1"/>
  <c r="C154" i="1"/>
  <c r="S249" i="1"/>
  <c r="Q249" i="1"/>
  <c r="P250" i="1"/>
  <c r="T250" i="1"/>
  <c r="R250" i="1"/>
  <c r="J17" i="2"/>
  <c r="E47" i="2"/>
  <c r="J16" i="2"/>
  <c r="J37" i="2"/>
  <c r="J27" i="2"/>
  <c r="T77" i="2"/>
  <c r="T66" i="2"/>
  <c r="T67" i="2"/>
  <c r="O97" i="2"/>
  <c r="T64" i="2"/>
  <c r="T96" i="2"/>
  <c r="B140" i="1"/>
  <c r="I36" i="1"/>
  <c r="G36" i="1"/>
  <c r="G16" i="1"/>
  <c r="I16" i="1"/>
  <c r="I10" i="1"/>
  <c r="G10" i="1"/>
  <c r="M195" i="1"/>
  <c r="M163" i="1"/>
  <c r="M196" i="1"/>
  <c r="M189" i="1"/>
  <c r="M165" i="1"/>
  <c r="I41" i="1"/>
  <c r="G41" i="1"/>
  <c r="D140" i="1"/>
  <c r="I75" i="1"/>
  <c r="G75" i="1"/>
  <c r="G42" i="1"/>
  <c r="I42" i="1"/>
  <c r="D145" i="1"/>
  <c r="G80" i="1"/>
  <c r="I80" i="1"/>
  <c r="I39" i="1"/>
  <c r="G39" i="1"/>
  <c r="D146" i="1"/>
  <c r="I81" i="1"/>
  <c r="G81" i="1"/>
  <c r="D163" i="1"/>
  <c r="I163" i="1" s="1"/>
  <c r="G98" i="1"/>
  <c r="I98" i="1"/>
  <c r="D196" i="1"/>
  <c r="I196" i="1" s="1"/>
  <c r="G131" i="1"/>
  <c r="I131" i="1"/>
  <c r="D193" i="1"/>
  <c r="I193" i="1" s="1"/>
  <c r="I128" i="1"/>
  <c r="G128" i="1"/>
  <c r="D173" i="1"/>
  <c r="I108" i="1"/>
  <c r="G108" i="1"/>
  <c r="G224" i="1"/>
  <c r="I224" i="1"/>
  <c r="I267" i="1"/>
  <c r="G267" i="1"/>
  <c r="G244" i="1"/>
  <c r="I244" i="1"/>
  <c r="I268" i="1"/>
  <c r="G268" i="1"/>
  <c r="G279" i="1"/>
  <c r="I279" i="1"/>
  <c r="I296" i="1"/>
  <c r="G296" i="1"/>
  <c r="I251" i="1"/>
  <c r="G251" i="1"/>
  <c r="I256" i="1"/>
  <c r="G256" i="1"/>
  <c r="G318" i="1"/>
  <c r="I318" i="1"/>
  <c r="C137" i="1"/>
  <c r="C182" i="1"/>
  <c r="C167" i="1"/>
  <c r="C193" i="1"/>
  <c r="C190" i="1"/>
  <c r="J78" i="1"/>
  <c r="H78" i="1"/>
  <c r="F78" i="1"/>
  <c r="F143" i="1"/>
  <c r="F50" i="1"/>
  <c r="J50" i="1"/>
  <c r="H50" i="1"/>
  <c r="S59" i="1"/>
  <c r="Q59" i="1"/>
  <c r="Q250" i="1"/>
  <c r="S250" i="1"/>
  <c r="T44" i="1"/>
  <c r="R44" i="1"/>
  <c r="P44" i="1"/>
  <c r="P194" i="1"/>
  <c r="T129" i="1"/>
  <c r="R129" i="1"/>
  <c r="P129" i="1"/>
  <c r="P319" i="1"/>
  <c r="R319" i="1"/>
  <c r="R273" i="1"/>
  <c r="P273" i="1"/>
  <c r="J35" i="2"/>
  <c r="M140" i="1"/>
  <c r="G67" i="1"/>
  <c r="I67" i="1"/>
  <c r="I249" i="1"/>
  <c r="G249" i="1"/>
  <c r="G315" i="1"/>
  <c r="I315" i="1"/>
  <c r="C174" i="1"/>
  <c r="F251" i="1"/>
  <c r="H251" i="1"/>
  <c r="J251" i="1"/>
  <c r="P148" i="1"/>
  <c r="R83" i="1"/>
  <c r="P83" i="1"/>
  <c r="T83" i="1"/>
  <c r="J29" i="2"/>
  <c r="S8" i="2"/>
  <c r="Q8" i="2"/>
  <c r="J13" i="2"/>
  <c r="J32" i="2"/>
  <c r="J41" i="2"/>
  <c r="J26" i="2"/>
  <c r="I9" i="2"/>
  <c r="G9" i="2"/>
  <c r="H9" i="2"/>
  <c r="F9" i="2"/>
  <c r="T93" i="2"/>
  <c r="T70" i="2"/>
  <c r="T71" i="2"/>
  <c r="T68" i="2"/>
  <c r="S9" i="2"/>
  <c r="Q9" i="2"/>
  <c r="R9" i="2"/>
  <c r="P9" i="2"/>
  <c r="T9" i="1"/>
  <c r="P9" i="1"/>
  <c r="R9" i="1"/>
  <c r="M68" i="1"/>
  <c r="M154" i="1"/>
  <c r="M162" i="1"/>
  <c r="M153" i="1"/>
  <c r="M167" i="1"/>
  <c r="M193" i="1"/>
  <c r="M169" i="1"/>
  <c r="I45" i="1"/>
  <c r="G45" i="1"/>
  <c r="D144" i="1"/>
  <c r="I79" i="1"/>
  <c r="G79" i="1"/>
  <c r="G46" i="1"/>
  <c r="I46" i="1"/>
  <c r="I43" i="1"/>
  <c r="G43" i="1"/>
  <c r="D167" i="1"/>
  <c r="G102" i="1"/>
  <c r="I102" i="1"/>
  <c r="D197" i="1"/>
  <c r="I132" i="1"/>
  <c r="G132" i="1"/>
  <c r="D177" i="1"/>
  <c r="I177" i="1" s="1"/>
  <c r="I112" i="1"/>
  <c r="G112" i="1"/>
  <c r="G225" i="1"/>
  <c r="I225" i="1"/>
  <c r="I269" i="1"/>
  <c r="G269" i="1"/>
  <c r="I257" i="1"/>
  <c r="G257" i="1"/>
  <c r="I270" i="1"/>
  <c r="G270" i="1"/>
  <c r="G280" i="1"/>
  <c r="I280" i="1"/>
  <c r="I298" i="1"/>
  <c r="G298" i="1"/>
  <c r="I255" i="1"/>
  <c r="G255" i="1"/>
  <c r="G311" i="1"/>
  <c r="I311" i="1"/>
  <c r="G319" i="1"/>
  <c r="I319" i="1"/>
  <c r="C141" i="1"/>
  <c r="C138" i="1"/>
  <c r="I24" i="1"/>
  <c r="G24" i="1"/>
  <c r="I61" i="1"/>
  <c r="G61" i="1"/>
  <c r="C171" i="1"/>
  <c r="C160" i="1"/>
  <c r="C197" i="1"/>
  <c r="C194" i="1"/>
  <c r="L161" i="1"/>
  <c r="F177" i="1"/>
  <c r="G177" i="1" s="1"/>
  <c r="J112" i="1"/>
  <c r="H112" i="1"/>
  <c r="F112" i="1"/>
  <c r="F167" i="1"/>
  <c r="G167" i="1" s="1"/>
  <c r="H102" i="1"/>
  <c r="F102" i="1"/>
  <c r="J102" i="1"/>
  <c r="H222" i="1"/>
  <c r="F222" i="1"/>
  <c r="H250" i="1"/>
  <c r="F250" i="1"/>
  <c r="J250" i="1"/>
  <c r="C68" i="1"/>
  <c r="P314" i="1"/>
  <c r="R314" i="1"/>
  <c r="T255" i="1"/>
  <c r="R255" i="1"/>
  <c r="P255" i="1"/>
  <c r="J42" i="2"/>
  <c r="T84" i="2"/>
  <c r="P13" i="1"/>
  <c r="T13" i="1"/>
  <c r="R13" i="1"/>
  <c r="M172" i="1"/>
  <c r="I117" i="1"/>
  <c r="G117" i="1"/>
  <c r="D182" i="1"/>
  <c r="I182" i="1" s="1"/>
  <c r="D161" i="1"/>
  <c r="I96" i="1"/>
  <c r="G96" i="1"/>
  <c r="I301" i="1"/>
  <c r="G301" i="1"/>
  <c r="C176" i="1"/>
  <c r="J249" i="1"/>
  <c r="H249" i="1"/>
  <c r="F249" i="1"/>
  <c r="P235" i="1"/>
  <c r="T235" i="1"/>
  <c r="R235" i="1"/>
  <c r="E23" i="2"/>
  <c r="J24" i="2"/>
  <c r="T88" i="2"/>
  <c r="T8" i="2"/>
  <c r="P8" i="2"/>
  <c r="R8" i="2"/>
  <c r="J36" i="2"/>
  <c r="J45" i="2"/>
  <c r="T63" i="2"/>
  <c r="T74" i="2"/>
  <c r="O73" i="2"/>
  <c r="T75" i="2"/>
  <c r="T72" i="2"/>
  <c r="M54" i="1"/>
  <c r="I15" i="1"/>
  <c r="G15" i="1"/>
  <c r="M174" i="1"/>
  <c r="M178" i="1"/>
  <c r="M171" i="1"/>
  <c r="M197" i="1"/>
  <c r="M173" i="1"/>
  <c r="I49" i="1"/>
  <c r="G49" i="1"/>
  <c r="D148" i="1"/>
  <c r="I83" i="1"/>
  <c r="G83" i="1"/>
  <c r="G50" i="1"/>
  <c r="I50" i="1"/>
  <c r="I47" i="1"/>
  <c r="G47" i="1"/>
  <c r="I89" i="1"/>
  <c r="D154" i="1"/>
  <c r="I154" i="1" s="1"/>
  <c r="G89" i="1"/>
  <c r="D171" i="1"/>
  <c r="G106" i="1"/>
  <c r="I106" i="1"/>
  <c r="D164" i="1"/>
  <c r="I99" i="1"/>
  <c r="G99" i="1"/>
  <c r="I234" i="1"/>
  <c r="G234" i="1"/>
  <c r="D181" i="1"/>
  <c r="I181" i="1" s="1"/>
  <c r="I116" i="1"/>
  <c r="G116" i="1"/>
  <c r="G218" i="1"/>
  <c r="I218" i="1"/>
  <c r="G226" i="1"/>
  <c r="I226" i="1"/>
  <c r="I271" i="1"/>
  <c r="G271" i="1"/>
  <c r="I272" i="1"/>
  <c r="G272" i="1"/>
  <c r="G281" i="1"/>
  <c r="I281" i="1"/>
  <c r="I300" i="1"/>
  <c r="G300" i="1"/>
  <c r="I259" i="1"/>
  <c r="G259" i="1"/>
  <c r="I295" i="1"/>
  <c r="G295" i="1"/>
  <c r="G312" i="1"/>
  <c r="I312" i="1"/>
  <c r="G320" i="1"/>
  <c r="I320" i="1"/>
  <c r="C145" i="1"/>
  <c r="C142" i="1"/>
  <c r="C175" i="1"/>
  <c r="C164" i="1"/>
  <c r="C153" i="1"/>
  <c r="J51" i="1"/>
  <c r="H51" i="1"/>
  <c r="F51" i="1"/>
  <c r="H299" i="1"/>
  <c r="F299" i="1"/>
  <c r="R7" i="1"/>
  <c r="P7" i="1"/>
  <c r="T7" i="1"/>
  <c r="T17" i="1"/>
  <c r="T18" i="1"/>
  <c r="S243" i="1"/>
  <c r="Q243" i="1"/>
  <c r="N159" i="1"/>
  <c r="S159" i="1" s="1"/>
  <c r="Q94" i="1"/>
  <c r="N119" i="1"/>
  <c r="S94" i="1"/>
  <c r="S303" i="1"/>
  <c r="Q303" i="1"/>
  <c r="P147" i="1"/>
  <c r="T82" i="1"/>
  <c r="R82" i="1"/>
  <c r="P82" i="1"/>
  <c r="R109" i="1"/>
  <c r="P109" i="1"/>
  <c r="P174" i="1"/>
  <c r="T109" i="1"/>
  <c r="B47" i="2"/>
  <c r="F8" i="2"/>
  <c r="J8" i="2"/>
  <c r="H8" i="2"/>
  <c r="T87" i="2"/>
  <c r="M147" i="1"/>
  <c r="M141" i="1"/>
  <c r="I62" i="1"/>
  <c r="G62" i="1"/>
  <c r="D183" i="1"/>
  <c r="G118" i="1"/>
  <c r="I118" i="1"/>
  <c r="G284" i="1"/>
  <c r="I284" i="1"/>
  <c r="C173" i="1"/>
  <c r="L147" i="1"/>
  <c r="J46" i="2"/>
  <c r="T69" i="2"/>
  <c r="J21" i="2"/>
  <c r="J40" i="2"/>
  <c r="J34" i="2"/>
  <c r="H7" i="2"/>
  <c r="F7" i="2"/>
  <c r="J7" i="2"/>
  <c r="J15" i="2"/>
  <c r="J28" i="2"/>
  <c r="J14" i="2"/>
  <c r="J9" i="2"/>
  <c r="J19" i="2"/>
  <c r="J43" i="2"/>
  <c r="J18" i="2"/>
  <c r="J22" i="2"/>
  <c r="J30" i="2"/>
  <c r="T78" i="2"/>
  <c r="T79" i="2"/>
  <c r="T76" i="2"/>
  <c r="Q7" i="2"/>
  <c r="S7" i="2"/>
  <c r="D195" i="1"/>
  <c r="I195" i="1" s="1"/>
  <c r="I130" i="1"/>
  <c r="G130" i="1"/>
  <c r="S18" i="1"/>
  <c r="Q18" i="1"/>
  <c r="R18" i="1"/>
  <c r="P18" i="1"/>
  <c r="M160" i="1"/>
  <c r="M166" i="1"/>
  <c r="M175" i="1"/>
  <c r="M164" i="1"/>
  <c r="M177" i="1"/>
  <c r="I53" i="1"/>
  <c r="G53" i="1"/>
  <c r="I97" i="1"/>
  <c r="G97" i="1"/>
  <c r="D162" i="1"/>
  <c r="I162" i="1" s="1"/>
  <c r="G59" i="1"/>
  <c r="I59" i="1"/>
  <c r="D160" i="1"/>
  <c r="I160" i="1" s="1"/>
  <c r="G95" i="1"/>
  <c r="I95" i="1"/>
  <c r="I51" i="1"/>
  <c r="G51" i="1"/>
  <c r="D191" i="1"/>
  <c r="I191" i="1" s="1"/>
  <c r="I126" i="1"/>
  <c r="G126" i="1"/>
  <c r="D175" i="1"/>
  <c r="I175" i="1" s="1"/>
  <c r="G110" i="1"/>
  <c r="I110" i="1"/>
  <c r="D168" i="1"/>
  <c r="I168" i="1" s="1"/>
  <c r="I103" i="1"/>
  <c r="G103" i="1"/>
  <c r="G236" i="1"/>
  <c r="I236" i="1"/>
  <c r="D190" i="1"/>
  <c r="I190" i="1" s="1"/>
  <c r="I125" i="1"/>
  <c r="G125" i="1"/>
  <c r="G219" i="1"/>
  <c r="I219" i="1"/>
  <c r="G227" i="1"/>
  <c r="I227" i="1"/>
  <c r="I273" i="1"/>
  <c r="G273" i="1"/>
  <c r="I233" i="1"/>
  <c r="G233" i="1"/>
  <c r="I274" i="1"/>
  <c r="G274" i="1"/>
  <c r="G282" i="1"/>
  <c r="I282" i="1"/>
  <c r="I302" i="1"/>
  <c r="G302" i="1"/>
  <c r="I305" i="1"/>
  <c r="G305" i="1"/>
  <c r="I297" i="1"/>
  <c r="G297" i="1"/>
  <c r="G313" i="1"/>
  <c r="I313" i="1"/>
  <c r="C146" i="1"/>
  <c r="C139" i="1"/>
  <c r="C179" i="1"/>
  <c r="C168" i="1"/>
  <c r="C161" i="1"/>
  <c r="S24" i="1"/>
  <c r="Q24" i="1"/>
  <c r="F124" i="1"/>
  <c r="J124" i="1"/>
  <c r="F189" i="1"/>
  <c r="G189" i="1" s="1"/>
  <c r="H124" i="1"/>
  <c r="H283" i="1"/>
  <c r="F283" i="1"/>
  <c r="S39" i="1"/>
  <c r="Q39" i="1"/>
  <c r="Q127" i="1"/>
  <c r="N192" i="1"/>
  <c r="S192" i="1" s="1"/>
  <c r="S127" i="1"/>
  <c r="S296" i="1"/>
  <c r="Q296" i="1"/>
  <c r="R49" i="1"/>
  <c r="P49" i="1"/>
  <c r="T49" i="1"/>
  <c r="T89" i="2"/>
  <c r="P159" i="1"/>
  <c r="Q159" i="1" s="1"/>
  <c r="O119" i="1"/>
  <c r="P94" i="1"/>
  <c r="T94" i="1"/>
  <c r="R94" i="1"/>
  <c r="M183" i="1"/>
  <c r="D176" i="1"/>
  <c r="I176" i="1" s="1"/>
  <c r="I111" i="1"/>
  <c r="G111" i="1"/>
  <c r="G310" i="1"/>
  <c r="I310" i="1"/>
  <c r="C188" i="1"/>
  <c r="C133" i="1"/>
  <c r="C198" i="1" s="1"/>
  <c r="H49" i="1"/>
  <c r="F49" i="1"/>
  <c r="J49" i="1"/>
  <c r="N68" i="1"/>
  <c r="Q58" i="1"/>
  <c r="S58" i="1"/>
  <c r="Q316" i="1"/>
  <c r="S316" i="1"/>
  <c r="J39" i="2"/>
  <c r="T91" i="2"/>
  <c r="J31" i="2"/>
  <c r="P7" i="2"/>
  <c r="T7" i="2"/>
  <c r="R7" i="2"/>
  <c r="T9" i="2"/>
  <c r="J44" i="2"/>
  <c r="J38" i="2"/>
  <c r="G7" i="2"/>
  <c r="I7" i="2"/>
  <c r="T81" i="2"/>
  <c r="T82" i="2"/>
  <c r="T83" i="2"/>
  <c r="T80" i="2"/>
  <c r="B188" i="1"/>
  <c r="B133" i="1"/>
  <c r="I52" i="1"/>
  <c r="G52" i="1"/>
  <c r="I25" i="1"/>
  <c r="D27" i="1"/>
  <c r="G25" i="1"/>
  <c r="I18" i="1"/>
  <c r="G18" i="1"/>
  <c r="I14" i="1"/>
  <c r="G14" i="1"/>
  <c r="M137" i="1"/>
  <c r="M182" i="1"/>
  <c r="M179" i="1"/>
  <c r="M168" i="1"/>
  <c r="M181" i="1"/>
  <c r="I58" i="1"/>
  <c r="D68" i="1"/>
  <c r="G58" i="1"/>
  <c r="I113" i="1"/>
  <c r="D178" i="1"/>
  <c r="I178" i="1" s="1"/>
  <c r="G113" i="1"/>
  <c r="G63" i="1"/>
  <c r="I63" i="1"/>
  <c r="I101" i="1"/>
  <c r="G101" i="1"/>
  <c r="D166" i="1"/>
  <c r="I166" i="1" s="1"/>
  <c r="I60" i="1"/>
  <c r="G60" i="1"/>
  <c r="D153" i="1"/>
  <c r="I153" i="1" s="1"/>
  <c r="I88" i="1"/>
  <c r="G88" i="1"/>
  <c r="D179" i="1"/>
  <c r="I179" i="1" s="1"/>
  <c r="G114" i="1"/>
  <c r="I114" i="1"/>
  <c r="D172" i="1"/>
  <c r="I107" i="1"/>
  <c r="G107" i="1"/>
  <c r="I239" i="1"/>
  <c r="G239" i="1"/>
  <c r="D194" i="1"/>
  <c r="I194" i="1" s="1"/>
  <c r="I129" i="1"/>
  <c r="G129" i="1"/>
  <c r="G220" i="1"/>
  <c r="I220" i="1"/>
  <c r="G228" i="1"/>
  <c r="I228" i="1"/>
  <c r="I243" i="1"/>
  <c r="G243" i="1"/>
  <c r="G250" i="1"/>
  <c r="I250" i="1"/>
  <c r="I287" i="1"/>
  <c r="G287" i="1"/>
  <c r="G283" i="1"/>
  <c r="I283" i="1"/>
  <c r="I304" i="1"/>
  <c r="G304" i="1"/>
  <c r="I238" i="1"/>
  <c r="G238" i="1"/>
  <c r="I299" i="1"/>
  <c r="G299" i="1"/>
  <c r="G314" i="1"/>
  <c r="I314" i="1"/>
  <c r="I40" i="1"/>
  <c r="G40" i="1"/>
  <c r="C143" i="1"/>
  <c r="C183" i="1"/>
  <c r="C172" i="1"/>
  <c r="C165" i="1"/>
  <c r="C140" i="1"/>
  <c r="B160" i="1"/>
  <c r="F14" i="1"/>
  <c r="J14" i="1"/>
  <c r="H14" i="1"/>
  <c r="J97" i="1"/>
  <c r="H97" i="1"/>
  <c r="F97" i="1"/>
  <c r="F162" i="1"/>
  <c r="G162" i="1" s="1"/>
  <c r="H304" i="1"/>
  <c r="F304" i="1"/>
  <c r="B144" i="1"/>
  <c r="N181" i="1"/>
  <c r="S181" i="1" s="1"/>
  <c r="S116" i="1"/>
  <c r="Q116" i="1"/>
  <c r="S81" i="1"/>
  <c r="N146" i="1"/>
  <c r="S146" i="1" s="1"/>
  <c r="Q81" i="1"/>
  <c r="N168" i="1"/>
  <c r="S168" i="1" s="1"/>
  <c r="S103" i="1"/>
  <c r="Q103" i="1"/>
  <c r="N161" i="1"/>
  <c r="S161" i="1" s="1"/>
  <c r="S96" i="1"/>
  <c r="Q96" i="1"/>
  <c r="P171" i="1"/>
  <c r="P106" i="1"/>
  <c r="T106" i="1"/>
  <c r="R106" i="1"/>
  <c r="R239" i="1"/>
  <c r="P239" i="1"/>
  <c r="T239" i="1"/>
  <c r="R282" i="1"/>
  <c r="P282" i="1"/>
  <c r="N139" i="1"/>
  <c r="S74" i="1"/>
  <c r="Q74" i="1"/>
  <c r="S9" i="1"/>
  <c r="Q9" i="1"/>
  <c r="L145" i="1"/>
  <c r="L166" i="1"/>
  <c r="L191" i="1"/>
  <c r="L192" i="1"/>
  <c r="L180" i="1"/>
  <c r="L165" i="1"/>
  <c r="P8" i="1"/>
  <c r="R8" i="1"/>
  <c r="T8" i="1"/>
  <c r="B146" i="1"/>
  <c r="B139" i="1"/>
  <c r="B164" i="1"/>
  <c r="B194" i="1"/>
  <c r="B191" i="1"/>
  <c r="J16" i="1"/>
  <c r="H16" i="1"/>
  <c r="F16" i="1"/>
  <c r="M27" i="1"/>
  <c r="F169" i="1"/>
  <c r="G169" i="1" s="1"/>
  <c r="J104" i="1"/>
  <c r="H104" i="1"/>
  <c r="F104" i="1"/>
  <c r="H53" i="1"/>
  <c r="F53" i="1"/>
  <c r="J53" i="1"/>
  <c r="F194" i="1"/>
  <c r="J129" i="1"/>
  <c r="H129" i="1"/>
  <c r="F129" i="1"/>
  <c r="F59" i="1"/>
  <c r="J59" i="1"/>
  <c r="H59" i="1"/>
  <c r="F17" i="1"/>
  <c r="J17" i="1"/>
  <c r="H17" i="1"/>
  <c r="J60" i="1"/>
  <c r="H60" i="1"/>
  <c r="F60" i="1"/>
  <c r="J101" i="1"/>
  <c r="H101" i="1"/>
  <c r="F166" i="1"/>
  <c r="G166" i="1" s="1"/>
  <c r="F101" i="1"/>
  <c r="F171" i="1"/>
  <c r="G171" i="1" s="1"/>
  <c r="H106" i="1"/>
  <c r="F106" i="1"/>
  <c r="J106" i="1"/>
  <c r="H295" i="1"/>
  <c r="F295" i="1"/>
  <c r="F128" i="1"/>
  <c r="F193" i="1"/>
  <c r="G193" i="1" s="1"/>
  <c r="J128" i="1"/>
  <c r="H128" i="1"/>
  <c r="H223" i="1"/>
  <c r="F223" i="1"/>
  <c r="J243" i="1"/>
  <c r="H243" i="1"/>
  <c r="F243" i="1"/>
  <c r="J253" i="1"/>
  <c r="H253" i="1"/>
  <c r="F253" i="1"/>
  <c r="H268" i="1"/>
  <c r="F268" i="1"/>
  <c r="H286" i="1"/>
  <c r="F286" i="1"/>
  <c r="H254" i="1"/>
  <c r="F254" i="1"/>
  <c r="J254" i="1"/>
  <c r="H284" i="1"/>
  <c r="F284" i="1"/>
  <c r="F310" i="1"/>
  <c r="H310" i="1"/>
  <c r="F255" i="1"/>
  <c r="J255" i="1"/>
  <c r="H255" i="1"/>
  <c r="P177" i="1"/>
  <c r="T112" i="1"/>
  <c r="R112" i="1"/>
  <c r="P112" i="1"/>
  <c r="T51" i="1"/>
  <c r="R51" i="1"/>
  <c r="P51" i="1"/>
  <c r="J44" i="1"/>
  <c r="H44" i="1"/>
  <c r="F44" i="1"/>
  <c r="Q12" i="1"/>
  <c r="S12" i="1"/>
  <c r="P138" i="1"/>
  <c r="T73" i="1"/>
  <c r="R73" i="1"/>
  <c r="P73" i="1"/>
  <c r="Q29" i="1"/>
  <c r="N54" i="1"/>
  <c r="S29" i="1"/>
  <c r="Q62" i="1"/>
  <c r="S62" i="1"/>
  <c r="N169" i="1"/>
  <c r="S169" i="1" s="1"/>
  <c r="S104" i="1"/>
  <c r="Q104" i="1"/>
  <c r="S63" i="1"/>
  <c r="Q63" i="1"/>
  <c r="N173" i="1"/>
  <c r="S173" i="1" s="1"/>
  <c r="S108" i="1"/>
  <c r="Q108" i="1"/>
  <c r="S43" i="1"/>
  <c r="Q43" i="1"/>
  <c r="N163" i="1"/>
  <c r="S163" i="1" s="1"/>
  <c r="Q98" i="1"/>
  <c r="S98" i="1"/>
  <c r="N196" i="1"/>
  <c r="S196" i="1" s="1"/>
  <c r="Q131" i="1"/>
  <c r="S131" i="1"/>
  <c r="N172" i="1"/>
  <c r="S172" i="1" s="1"/>
  <c r="S107" i="1"/>
  <c r="Q107" i="1"/>
  <c r="S274" i="1"/>
  <c r="Q274" i="1"/>
  <c r="S239" i="1"/>
  <c r="Q239" i="1"/>
  <c r="S304" i="1"/>
  <c r="Q304" i="1"/>
  <c r="S253" i="1"/>
  <c r="Q253" i="1"/>
  <c r="Q283" i="1"/>
  <c r="S283" i="1"/>
  <c r="Q254" i="1"/>
  <c r="S254" i="1"/>
  <c r="S237" i="1"/>
  <c r="Q237" i="1"/>
  <c r="Q317" i="1"/>
  <c r="S317" i="1"/>
  <c r="M191" i="1"/>
  <c r="N147" i="1"/>
  <c r="S147" i="1" s="1"/>
  <c r="S82" i="1"/>
  <c r="Q82" i="1"/>
  <c r="S11" i="1"/>
  <c r="Q11" i="1"/>
  <c r="T48" i="1"/>
  <c r="R48" i="1"/>
  <c r="P48" i="1"/>
  <c r="P165" i="1"/>
  <c r="T100" i="1"/>
  <c r="R100" i="1"/>
  <c r="P100" i="1"/>
  <c r="R53" i="1"/>
  <c r="P53" i="1"/>
  <c r="T53" i="1"/>
  <c r="P190" i="1"/>
  <c r="T125" i="1"/>
  <c r="R125" i="1"/>
  <c r="P125" i="1"/>
  <c r="P50" i="1"/>
  <c r="T50" i="1"/>
  <c r="R50" i="1"/>
  <c r="P173" i="1"/>
  <c r="Q173" i="1" s="1"/>
  <c r="T108" i="1"/>
  <c r="R108" i="1"/>
  <c r="P108" i="1"/>
  <c r="R113" i="1"/>
  <c r="P178" i="1"/>
  <c r="P113" i="1"/>
  <c r="T113" i="1"/>
  <c r="P175" i="1"/>
  <c r="P110" i="1"/>
  <c r="T110" i="1"/>
  <c r="R110" i="1"/>
  <c r="T252" i="1"/>
  <c r="R252" i="1"/>
  <c r="P252" i="1"/>
  <c r="P189" i="1"/>
  <c r="T124" i="1"/>
  <c r="R124" i="1"/>
  <c r="P124" i="1"/>
  <c r="R266" i="1"/>
  <c r="P266" i="1"/>
  <c r="R274" i="1"/>
  <c r="P274" i="1"/>
  <c r="P318" i="1"/>
  <c r="R318" i="1"/>
  <c r="R283" i="1"/>
  <c r="P283" i="1"/>
  <c r="P254" i="1"/>
  <c r="T254" i="1"/>
  <c r="R254" i="1"/>
  <c r="P312" i="1"/>
  <c r="R312" i="1"/>
  <c r="T259" i="1"/>
  <c r="R259" i="1"/>
  <c r="P259" i="1"/>
  <c r="J32" i="1"/>
  <c r="H32" i="1"/>
  <c r="F32" i="1"/>
  <c r="F9" i="1"/>
  <c r="J9" i="1"/>
  <c r="H9" i="1"/>
  <c r="L162" i="1"/>
  <c r="L182" i="1"/>
  <c r="L163" i="1"/>
  <c r="L196" i="1"/>
  <c r="L189" i="1"/>
  <c r="L169" i="1"/>
  <c r="B143" i="1"/>
  <c r="B168" i="1"/>
  <c r="B161" i="1"/>
  <c r="B162" i="1"/>
  <c r="B195" i="1"/>
  <c r="M156" i="1"/>
  <c r="H287" i="1"/>
  <c r="F287" i="1"/>
  <c r="E68" i="1"/>
  <c r="H58" i="1"/>
  <c r="F58" i="1"/>
  <c r="J58" i="1"/>
  <c r="J61" i="1"/>
  <c r="F173" i="1"/>
  <c r="G173" i="1" s="1"/>
  <c r="J108" i="1"/>
  <c r="H108" i="1"/>
  <c r="F108" i="1"/>
  <c r="F63" i="1"/>
  <c r="J63" i="1"/>
  <c r="H63" i="1"/>
  <c r="J23" i="1"/>
  <c r="H23" i="1"/>
  <c r="F23" i="1"/>
  <c r="J64" i="1"/>
  <c r="H64" i="1"/>
  <c r="F64" i="1"/>
  <c r="F170" i="1"/>
  <c r="G170" i="1" s="1"/>
  <c r="J105" i="1"/>
  <c r="H105" i="1"/>
  <c r="F105" i="1"/>
  <c r="F175" i="1"/>
  <c r="G175" i="1" s="1"/>
  <c r="H110" i="1"/>
  <c r="F110" i="1"/>
  <c r="J110" i="1"/>
  <c r="F95" i="1"/>
  <c r="J95" i="1"/>
  <c r="H95" i="1"/>
  <c r="F160" i="1"/>
  <c r="G160" i="1" s="1"/>
  <c r="F132" i="1"/>
  <c r="J132" i="1"/>
  <c r="F197" i="1"/>
  <c r="G197" i="1" s="1"/>
  <c r="H132" i="1"/>
  <c r="J242" i="1"/>
  <c r="H242" i="1"/>
  <c r="F242" i="1"/>
  <c r="H224" i="1"/>
  <c r="F224" i="1"/>
  <c r="J257" i="1"/>
  <c r="H257" i="1"/>
  <c r="F257" i="1"/>
  <c r="H269" i="1"/>
  <c r="F269" i="1"/>
  <c r="F312" i="1"/>
  <c r="H312" i="1"/>
  <c r="H258" i="1"/>
  <c r="F258" i="1"/>
  <c r="J258" i="1"/>
  <c r="H285" i="1"/>
  <c r="F285" i="1"/>
  <c r="F311" i="1"/>
  <c r="H311" i="1"/>
  <c r="F259" i="1"/>
  <c r="J259" i="1"/>
  <c r="H259" i="1"/>
  <c r="M170" i="1"/>
  <c r="I48" i="1"/>
  <c r="G48" i="1"/>
  <c r="G13" i="1"/>
  <c r="I13" i="1"/>
  <c r="C148" i="1"/>
  <c r="S40" i="1"/>
  <c r="Q40" i="1"/>
  <c r="H12" i="1"/>
  <c r="F12" i="1"/>
  <c r="J12" i="1"/>
  <c r="T24" i="1"/>
  <c r="R24" i="1"/>
  <c r="P24" i="1"/>
  <c r="Q33" i="1"/>
  <c r="S33" i="1"/>
  <c r="Q66" i="1"/>
  <c r="S66" i="1"/>
  <c r="Q30" i="1"/>
  <c r="S30" i="1"/>
  <c r="S67" i="1"/>
  <c r="Q67" i="1"/>
  <c r="S234" i="1"/>
  <c r="Q234" i="1"/>
  <c r="S47" i="1"/>
  <c r="Q47" i="1"/>
  <c r="N153" i="1"/>
  <c r="S153" i="1" s="1"/>
  <c r="Q88" i="1"/>
  <c r="S88" i="1"/>
  <c r="R88" i="1"/>
  <c r="P88" i="1"/>
  <c r="N191" i="1"/>
  <c r="S191" i="1" s="1"/>
  <c r="S126" i="1"/>
  <c r="Q126" i="1"/>
  <c r="N167" i="1"/>
  <c r="S167" i="1" s="1"/>
  <c r="Q102" i="1"/>
  <c r="S102" i="1"/>
  <c r="S233" i="1"/>
  <c r="Q233" i="1"/>
  <c r="N176" i="1"/>
  <c r="S176" i="1" s="1"/>
  <c r="S111" i="1"/>
  <c r="Q111" i="1"/>
  <c r="S256" i="1"/>
  <c r="Q256" i="1"/>
  <c r="S263" i="1"/>
  <c r="Q263" i="1"/>
  <c r="S257" i="1"/>
  <c r="Q257" i="1"/>
  <c r="Q284" i="1"/>
  <c r="S284" i="1"/>
  <c r="Q258" i="1"/>
  <c r="S258" i="1"/>
  <c r="S241" i="1"/>
  <c r="Q241" i="1"/>
  <c r="Q310" i="1"/>
  <c r="S310" i="1"/>
  <c r="Q318" i="1"/>
  <c r="S318" i="1"/>
  <c r="B183" i="1"/>
  <c r="T47" i="1"/>
  <c r="R47" i="1"/>
  <c r="P47" i="1"/>
  <c r="J7" i="1"/>
  <c r="H7" i="1"/>
  <c r="F7" i="1"/>
  <c r="C144" i="1"/>
  <c r="J40" i="1"/>
  <c r="H40" i="1"/>
  <c r="F40" i="1"/>
  <c r="J11" i="1"/>
  <c r="H11" i="1"/>
  <c r="F11" i="1"/>
  <c r="T52" i="1"/>
  <c r="R52" i="1"/>
  <c r="P52" i="1"/>
  <c r="P181" i="1"/>
  <c r="Q181" i="1" s="1"/>
  <c r="T116" i="1"/>
  <c r="R116" i="1"/>
  <c r="P116" i="1"/>
  <c r="R58" i="1"/>
  <c r="P58" i="1"/>
  <c r="T58" i="1"/>
  <c r="O68" i="1"/>
  <c r="T64" i="1"/>
  <c r="P169" i="1"/>
  <c r="T104" i="1"/>
  <c r="R104" i="1"/>
  <c r="P104" i="1"/>
  <c r="P59" i="1"/>
  <c r="T59" i="1"/>
  <c r="R59" i="1"/>
  <c r="R234" i="1"/>
  <c r="T234" i="1"/>
  <c r="P234" i="1"/>
  <c r="R117" i="1"/>
  <c r="P117" i="1"/>
  <c r="P182" i="1"/>
  <c r="Q182" i="1" s="1"/>
  <c r="T117" i="1"/>
  <c r="P179" i="1"/>
  <c r="P114" i="1"/>
  <c r="T114" i="1"/>
  <c r="R114" i="1"/>
  <c r="T242" i="1"/>
  <c r="R242" i="1"/>
  <c r="P242" i="1"/>
  <c r="P193" i="1"/>
  <c r="T128" i="1"/>
  <c r="R128" i="1"/>
  <c r="P128" i="1"/>
  <c r="T238" i="1"/>
  <c r="R238" i="1"/>
  <c r="P238" i="1"/>
  <c r="P236" i="1"/>
  <c r="T236" i="1"/>
  <c r="R236" i="1"/>
  <c r="R267" i="1"/>
  <c r="P267" i="1"/>
  <c r="R286" i="1"/>
  <c r="P286" i="1"/>
  <c r="R284" i="1"/>
  <c r="P284" i="1"/>
  <c r="P258" i="1"/>
  <c r="T258" i="1"/>
  <c r="R258" i="1"/>
  <c r="P316" i="1"/>
  <c r="R316" i="1"/>
  <c r="R287" i="1"/>
  <c r="P287" i="1"/>
  <c r="C169" i="1"/>
  <c r="H10" i="1"/>
  <c r="J10" i="1"/>
  <c r="F10" i="1"/>
  <c r="T60" i="1"/>
  <c r="R60" i="1"/>
  <c r="P60" i="1"/>
  <c r="L54" i="1"/>
  <c r="L178" i="1"/>
  <c r="L167" i="1"/>
  <c r="L193" i="1"/>
  <c r="L173" i="1"/>
  <c r="B154" i="1"/>
  <c r="B147" i="1"/>
  <c r="B172" i="1"/>
  <c r="B165" i="1"/>
  <c r="B166" i="1"/>
  <c r="F181" i="1"/>
  <c r="G181" i="1" s="1"/>
  <c r="J116" i="1"/>
  <c r="H116" i="1"/>
  <c r="F116" i="1"/>
  <c r="M158" i="1"/>
  <c r="H29" i="1"/>
  <c r="E54" i="1"/>
  <c r="F29" i="1"/>
  <c r="J29" i="1"/>
  <c r="H62" i="1"/>
  <c r="F62" i="1"/>
  <c r="J62" i="1"/>
  <c r="F30" i="1"/>
  <c r="J30" i="1"/>
  <c r="H30" i="1"/>
  <c r="F67" i="1"/>
  <c r="J67" i="1"/>
  <c r="H67" i="1"/>
  <c r="J31" i="1"/>
  <c r="H31" i="1"/>
  <c r="F31" i="1"/>
  <c r="F138" i="1"/>
  <c r="G138" i="1" s="1"/>
  <c r="J73" i="1"/>
  <c r="H73" i="1"/>
  <c r="F73" i="1"/>
  <c r="F174" i="1"/>
  <c r="J109" i="1"/>
  <c r="H109" i="1"/>
  <c r="F109" i="1"/>
  <c r="J233" i="1"/>
  <c r="H233" i="1"/>
  <c r="F233" i="1"/>
  <c r="F179" i="1"/>
  <c r="G179" i="1" s="1"/>
  <c r="H114" i="1"/>
  <c r="F114" i="1"/>
  <c r="J114" i="1"/>
  <c r="F99" i="1"/>
  <c r="F164" i="1"/>
  <c r="G164" i="1" s="1"/>
  <c r="J99" i="1"/>
  <c r="H99" i="1"/>
  <c r="J234" i="1"/>
  <c r="H234" i="1"/>
  <c r="F234" i="1"/>
  <c r="H225" i="1"/>
  <c r="F225" i="1"/>
  <c r="H289" i="1"/>
  <c r="F289" i="1"/>
  <c r="H270" i="1"/>
  <c r="F270" i="1"/>
  <c r="F316" i="1"/>
  <c r="H316" i="1"/>
  <c r="H294" i="1"/>
  <c r="F294" i="1"/>
  <c r="F288" i="1"/>
  <c r="H288" i="1"/>
  <c r="P146" i="1"/>
  <c r="Q146" i="1" s="1"/>
  <c r="T81" i="1"/>
  <c r="R81" i="1"/>
  <c r="P81" i="1"/>
  <c r="P12" i="1"/>
  <c r="R12" i="1"/>
  <c r="T12" i="1"/>
  <c r="L144" i="1"/>
  <c r="Q37" i="1"/>
  <c r="S37" i="1"/>
  <c r="S34" i="1"/>
  <c r="Q34" i="1"/>
  <c r="N137" i="1"/>
  <c r="S137" i="1" s="1"/>
  <c r="S72" i="1"/>
  <c r="Q72" i="1"/>
  <c r="S268" i="1"/>
  <c r="Q268" i="1"/>
  <c r="S51" i="1"/>
  <c r="Q51" i="1"/>
  <c r="N162" i="1"/>
  <c r="S162" i="1" s="1"/>
  <c r="S97" i="1"/>
  <c r="Q97" i="1"/>
  <c r="N195" i="1"/>
  <c r="S195" i="1" s="1"/>
  <c r="S130" i="1"/>
  <c r="Q130" i="1"/>
  <c r="N171" i="1"/>
  <c r="S171" i="1" s="1"/>
  <c r="Q106" i="1"/>
  <c r="S106" i="1"/>
  <c r="S235" i="1"/>
  <c r="Q235" i="1"/>
  <c r="N180" i="1"/>
  <c r="S180" i="1" s="1"/>
  <c r="S115" i="1"/>
  <c r="Q115" i="1"/>
  <c r="S265" i="1"/>
  <c r="Q265" i="1"/>
  <c r="S286" i="1"/>
  <c r="Q286" i="1"/>
  <c r="S288" i="1"/>
  <c r="Q288" i="1"/>
  <c r="Q285" i="1"/>
  <c r="S285" i="1"/>
  <c r="S251" i="1"/>
  <c r="Q251" i="1"/>
  <c r="Q311" i="1"/>
  <c r="S311" i="1"/>
  <c r="Q319" i="1"/>
  <c r="S319" i="1"/>
  <c r="P161" i="1"/>
  <c r="Q161" i="1" s="1"/>
  <c r="T96" i="1"/>
  <c r="R96" i="1"/>
  <c r="P96" i="1"/>
  <c r="I44" i="1"/>
  <c r="G44" i="1"/>
  <c r="D174" i="1"/>
  <c r="I174" i="1" s="1"/>
  <c r="T43" i="1"/>
  <c r="R43" i="1"/>
  <c r="P43" i="1"/>
  <c r="L140" i="1"/>
  <c r="S36" i="1"/>
  <c r="Q36" i="1"/>
  <c r="T23" i="1"/>
  <c r="R23" i="1"/>
  <c r="P23" i="1"/>
  <c r="P153" i="1"/>
  <c r="R29" i="1"/>
  <c r="O54" i="1"/>
  <c r="P29" i="1"/>
  <c r="T29" i="1"/>
  <c r="R62" i="1"/>
  <c r="P62" i="1"/>
  <c r="T62" i="1"/>
  <c r="P63" i="1"/>
  <c r="T63" i="1"/>
  <c r="R63" i="1"/>
  <c r="P183" i="1"/>
  <c r="P118" i="1"/>
  <c r="T118" i="1"/>
  <c r="R118" i="1"/>
  <c r="T95" i="1"/>
  <c r="P160" i="1"/>
  <c r="R95" i="1"/>
  <c r="P95" i="1"/>
  <c r="P197" i="1"/>
  <c r="T132" i="1"/>
  <c r="R132" i="1"/>
  <c r="P132" i="1"/>
  <c r="R253" i="1"/>
  <c r="P253" i="1"/>
  <c r="T253" i="1"/>
  <c r="R268" i="1"/>
  <c r="P268" i="1"/>
  <c r="R294" i="1"/>
  <c r="P294" i="1"/>
  <c r="R288" i="1"/>
  <c r="P288" i="1"/>
  <c r="R285" i="1"/>
  <c r="P285" i="1"/>
  <c r="P320" i="1"/>
  <c r="R320" i="1"/>
  <c r="R289" i="1"/>
  <c r="P289" i="1"/>
  <c r="F165" i="1"/>
  <c r="G165" i="1" s="1"/>
  <c r="J100" i="1"/>
  <c r="H100" i="1"/>
  <c r="F100" i="1"/>
  <c r="L154" i="1"/>
  <c r="L68" i="1"/>
  <c r="L138" i="1"/>
  <c r="L171" i="1"/>
  <c r="L160" i="1"/>
  <c r="L197" i="1"/>
  <c r="L177" i="1"/>
  <c r="B137" i="1"/>
  <c r="B159" i="1"/>
  <c r="B119" i="1"/>
  <c r="B196" i="1"/>
  <c r="B153" i="1"/>
  <c r="B176" i="1"/>
  <c r="B169" i="1"/>
  <c r="B170" i="1"/>
  <c r="J82" i="1"/>
  <c r="F147" i="1"/>
  <c r="G147" i="1" s="1"/>
  <c r="H82" i="1"/>
  <c r="F82" i="1"/>
  <c r="M92" i="1"/>
  <c r="M157" i="1" s="1"/>
  <c r="M155" i="1"/>
  <c r="H33" i="1"/>
  <c r="F33" i="1"/>
  <c r="J33" i="1"/>
  <c r="H66" i="1"/>
  <c r="F66" i="1"/>
  <c r="J66" i="1"/>
  <c r="F34" i="1"/>
  <c r="J34" i="1"/>
  <c r="H34" i="1"/>
  <c r="F137" i="1"/>
  <c r="G137" i="1" s="1"/>
  <c r="F72" i="1"/>
  <c r="J72" i="1"/>
  <c r="H72" i="1"/>
  <c r="J35" i="1"/>
  <c r="H35" i="1"/>
  <c r="F35" i="1"/>
  <c r="F142" i="1"/>
  <c r="G142" i="1" s="1"/>
  <c r="J77" i="1"/>
  <c r="H77" i="1"/>
  <c r="F77" i="1"/>
  <c r="F178" i="1"/>
  <c r="G178" i="1" s="1"/>
  <c r="J113" i="1"/>
  <c r="H113" i="1"/>
  <c r="F113" i="1"/>
  <c r="J235" i="1"/>
  <c r="H235" i="1"/>
  <c r="F235" i="1"/>
  <c r="F183" i="1"/>
  <c r="G183" i="1" s="1"/>
  <c r="H118" i="1"/>
  <c r="F118" i="1"/>
  <c r="J118" i="1"/>
  <c r="F103" i="1"/>
  <c r="F168" i="1"/>
  <c r="G168" i="1" s="1"/>
  <c r="J103" i="1"/>
  <c r="H103" i="1"/>
  <c r="J239" i="1"/>
  <c r="H239" i="1"/>
  <c r="F239" i="1"/>
  <c r="H218" i="1"/>
  <c r="F218" i="1"/>
  <c r="H226" i="1"/>
  <c r="F226" i="1"/>
  <c r="H297" i="1"/>
  <c r="F297" i="1"/>
  <c r="H263" i="1"/>
  <c r="F263" i="1"/>
  <c r="H271" i="1"/>
  <c r="F271" i="1"/>
  <c r="F320" i="1"/>
  <c r="H320" i="1"/>
  <c r="H279" i="1"/>
  <c r="F279" i="1"/>
  <c r="H296" i="1"/>
  <c r="F296" i="1"/>
  <c r="F315" i="1"/>
  <c r="H315" i="1"/>
  <c r="F314" i="1"/>
  <c r="H314" i="1"/>
  <c r="D143" i="1"/>
  <c r="I143" i="1" s="1"/>
  <c r="I78" i="1"/>
  <c r="G78" i="1"/>
  <c r="J74" i="1"/>
  <c r="F139" i="1"/>
  <c r="H74" i="1"/>
  <c r="F74" i="1"/>
  <c r="I9" i="1"/>
  <c r="G9" i="1"/>
  <c r="R15" i="1"/>
  <c r="T15" i="1"/>
  <c r="P15" i="1"/>
  <c r="Q41" i="1"/>
  <c r="S41" i="1"/>
  <c r="Q75" i="1"/>
  <c r="N140" i="1"/>
  <c r="S140" i="1" s="1"/>
  <c r="S75" i="1"/>
  <c r="S38" i="1"/>
  <c r="Q38" i="1"/>
  <c r="N141" i="1"/>
  <c r="S141" i="1" s="1"/>
  <c r="S76" i="1"/>
  <c r="Q76" i="1"/>
  <c r="S17" i="1"/>
  <c r="Q17" i="1"/>
  <c r="R17" i="1"/>
  <c r="P17" i="1"/>
  <c r="S60" i="1"/>
  <c r="Q60" i="1"/>
  <c r="N166" i="1"/>
  <c r="S166" i="1" s="1"/>
  <c r="S101" i="1"/>
  <c r="Q101" i="1"/>
  <c r="N175" i="1"/>
  <c r="S175" i="1" s="1"/>
  <c r="Q110" i="1"/>
  <c r="S110" i="1"/>
  <c r="S264" i="1"/>
  <c r="Q264" i="1"/>
  <c r="N189" i="1"/>
  <c r="S189" i="1" s="1"/>
  <c r="S124" i="1"/>
  <c r="Q124" i="1"/>
  <c r="S238" i="1"/>
  <c r="Q238" i="1"/>
  <c r="S267" i="1"/>
  <c r="Q267" i="1"/>
  <c r="S242" i="1"/>
  <c r="Q242" i="1"/>
  <c r="S305" i="1"/>
  <c r="Q305" i="1"/>
  <c r="S295" i="1"/>
  <c r="Q295" i="1"/>
  <c r="S255" i="1"/>
  <c r="Q255" i="1"/>
  <c r="Q312" i="1"/>
  <c r="S312" i="1"/>
  <c r="Q320" i="1"/>
  <c r="S320" i="1"/>
  <c r="B148" i="1"/>
  <c r="J24" i="1"/>
  <c r="H24" i="1"/>
  <c r="F24" i="1"/>
  <c r="I65" i="1"/>
  <c r="G65" i="1"/>
  <c r="J15" i="1"/>
  <c r="H15" i="1"/>
  <c r="F15" i="1"/>
  <c r="T61" i="1"/>
  <c r="R61" i="1"/>
  <c r="P61" i="1"/>
  <c r="R33" i="1"/>
  <c r="P33" i="1"/>
  <c r="T33" i="1"/>
  <c r="R66" i="1"/>
  <c r="P66" i="1"/>
  <c r="T66" i="1"/>
  <c r="P30" i="1"/>
  <c r="T30" i="1"/>
  <c r="R30" i="1"/>
  <c r="P67" i="1"/>
  <c r="T67" i="1"/>
  <c r="R67" i="1"/>
  <c r="R89" i="1"/>
  <c r="P89" i="1"/>
  <c r="T89" i="1"/>
  <c r="P154" i="1"/>
  <c r="Q154" i="1" s="1"/>
  <c r="P191" i="1"/>
  <c r="Q191" i="1" s="1"/>
  <c r="R126" i="1"/>
  <c r="P126" i="1"/>
  <c r="T126" i="1"/>
  <c r="P188" i="1"/>
  <c r="P123" i="1"/>
  <c r="T123" i="1"/>
  <c r="R123" i="1"/>
  <c r="O133" i="1"/>
  <c r="P164" i="1"/>
  <c r="T99" i="1"/>
  <c r="R99" i="1"/>
  <c r="P99" i="1"/>
  <c r="R249" i="1"/>
  <c r="P249" i="1"/>
  <c r="T249" i="1"/>
  <c r="P311" i="1"/>
  <c r="R311" i="1"/>
  <c r="R269" i="1"/>
  <c r="P269" i="1"/>
  <c r="R296" i="1"/>
  <c r="P296" i="1"/>
  <c r="P313" i="1"/>
  <c r="R313" i="1"/>
  <c r="R295" i="1"/>
  <c r="P295" i="1"/>
  <c r="L159" i="1"/>
  <c r="L119" i="1"/>
  <c r="L184" i="1" s="1"/>
  <c r="S13" i="1"/>
  <c r="Q13" i="1"/>
  <c r="L174" i="1"/>
  <c r="L142" i="1"/>
  <c r="L195" i="1"/>
  <c r="L175" i="1"/>
  <c r="L164" i="1"/>
  <c r="L181" i="1"/>
  <c r="B141" i="1"/>
  <c r="B171" i="1"/>
  <c r="B180" i="1"/>
  <c r="B173" i="1"/>
  <c r="B174" i="1"/>
  <c r="T11" i="1"/>
  <c r="R11" i="1"/>
  <c r="P11" i="1"/>
  <c r="J52" i="1"/>
  <c r="H52" i="1"/>
  <c r="F52" i="1"/>
  <c r="J18" i="1"/>
  <c r="H18" i="1"/>
  <c r="F18" i="1"/>
  <c r="H37" i="1"/>
  <c r="F37" i="1"/>
  <c r="J37" i="1"/>
  <c r="F38" i="1"/>
  <c r="J38" i="1"/>
  <c r="H38" i="1"/>
  <c r="F76" i="1"/>
  <c r="F141" i="1"/>
  <c r="G141" i="1" s="1"/>
  <c r="J76" i="1"/>
  <c r="H76" i="1"/>
  <c r="J39" i="1"/>
  <c r="H39" i="1"/>
  <c r="F39" i="1"/>
  <c r="F146" i="1"/>
  <c r="G146" i="1" s="1"/>
  <c r="J81" i="1"/>
  <c r="H81" i="1"/>
  <c r="F81" i="1"/>
  <c r="F182" i="1"/>
  <c r="G182" i="1" s="1"/>
  <c r="J117" i="1"/>
  <c r="H117" i="1"/>
  <c r="F117" i="1"/>
  <c r="H303" i="1"/>
  <c r="F303" i="1"/>
  <c r="F188" i="1"/>
  <c r="G188" i="1" s="1"/>
  <c r="H123" i="1"/>
  <c r="F123" i="1"/>
  <c r="E133" i="1"/>
  <c r="J123" i="1"/>
  <c r="F172" i="1"/>
  <c r="G172" i="1" s="1"/>
  <c r="F107" i="1"/>
  <c r="J107" i="1"/>
  <c r="H107" i="1"/>
  <c r="H219" i="1"/>
  <c r="F219" i="1"/>
  <c r="H227" i="1"/>
  <c r="F227" i="1"/>
  <c r="J238" i="1"/>
  <c r="H238" i="1"/>
  <c r="F238" i="1"/>
  <c r="H264" i="1"/>
  <c r="F264" i="1"/>
  <c r="H272" i="1"/>
  <c r="F272" i="1"/>
  <c r="J236" i="1"/>
  <c r="H236" i="1"/>
  <c r="F236" i="1"/>
  <c r="H280" i="1"/>
  <c r="F280" i="1"/>
  <c r="H298" i="1"/>
  <c r="F298" i="1"/>
  <c r="F319" i="1"/>
  <c r="H319" i="1"/>
  <c r="F318" i="1"/>
  <c r="H318" i="1"/>
  <c r="M139" i="1"/>
  <c r="T35" i="1"/>
  <c r="R35" i="1"/>
  <c r="P35" i="1"/>
  <c r="P10" i="1"/>
  <c r="T10" i="1"/>
  <c r="R10" i="1"/>
  <c r="I29" i="1"/>
  <c r="G29" i="1"/>
  <c r="D54" i="1"/>
  <c r="Q8" i="1"/>
  <c r="S8" i="1"/>
  <c r="N143" i="1"/>
  <c r="S143" i="1" s="1"/>
  <c r="S78" i="1"/>
  <c r="Q78" i="1"/>
  <c r="Q45" i="1"/>
  <c r="S45" i="1"/>
  <c r="Q79" i="1"/>
  <c r="N144" i="1"/>
  <c r="S144" i="1" s="1"/>
  <c r="S79" i="1"/>
  <c r="S42" i="1"/>
  <c r="Q42" i="1"/>
  <c r="N145" i="1"/>
  <c r="S145" i="1" s="1"/>
  <c r="S80" i="1"/>
  <c r="Q80" i="1"/>
  <c r="S23" i="1"/>
  <c r="Q23" i="1"/>
  <c r="S64" i="1"/>
  <c r="Q64" i="1"/>
  <c r="R64" i="1"/>
  <c r="P64" i="1"/>
  <c r="N170" i="1"/>
  <c r="S170" i="1" s="1"/>
  <c r="S105" i="1"/>
  <c r="Q105" i="1"/>
  <c r="S300" i="1"/>
  <c r="Q300" i="1"/>
  <c r="N179" i="1"/>
  <c r="S179" i="1" s="1"/>
  <c r="Q114" i="1"/>
  <c r="S114" i="1"/>
  <c r="S272" i="1"/>
  <c r="Q272" i="1"/>
  <c r="N193" i="1"/>
  <c r="S193" i="1" s="1"/>
  <c r="S128" i="1"/>
  <c r="Q128" i="1"/>
  <c r="S269" i="1"/>
  <c r="Q269" i="1"/>
  <c r="S252" i="1"/>
  <c r="Q252" i="1"/>
  <c r="Q279" i="1"/>
  <c r="S279" i="1"/>
  <c r="S236" i="1"/>
  <c r="Q236" i="1"/>
  <c r="S297" i="1"/>
  <c r="Q297" i="1"/>
  <c r="S259" i="1"/>
  <c r="Q259" i="1"/>
  <c r="Q313" i="1"/>
  <c r="S313" i="1"/>
  <c r="P142" i="1"/>
  <c r="T77" i="1"/>
  <c r="R77" i="1"/>
  <c r="P77" i="1"/>
  <c r="B167" i="1"/>
  <c r="P16" i="1"/>
  <c r="T16" i="1"/>
  <c r="R16" i="1"/>
  <c r="S61" i="1"/>
  <c r="Q61" i="1"/>
  <c r="T32" i="1"/>
  <c r="R32" i="1"/>
  <c r="P32" i="1"/>
  <c r="T65" i="1"/>
  <c r="R65" i="1"/>
  <c r="P65" i="1"/>
  <c r="R37" i="1"/>
  <c r="P37" i="1"/>
  <c r="T37" i="1"/>
  <c r="P34" i="1"/>
  <c r="T34" i="1"/>
  <c r="R34" i="1"/>
  <c r="P137" i="1"/>
  <c r="Q137" i="1" s="1"/>
  <c r="P72" i="1"/>
  <c r="T72" i="1"/>
  <c r="R72" i="1"/>
  <c r="R97" i="1"/>
  <c r="P97" i="1"/>
  <c r="P162" i="1"/>
  <c r="Q162" i="1" s="1"/>
  <c r="T97" i="1"/>
  <c r="P195" i="1"/>
  <c r="Q195" i="1" s="1"/>
  <c r="R130" i="1"/>
  <c r="P130" i="1"/>
  <c r="T130" i="1"/>
  <c r="P192" i="1"/>
  <c r="Q192" i="1" s="1"/>
  <c r="P127" i="1"/>
  <c r="T127" i="1"/>
  <c r="R127" i="1"/>
  <c r="P168" i="1"/>
  <c r="Q168" i="1" s="1"/>
  <c r="T103" i="1"/>
  <c r="R103" i="1"/>
  <c r="P103" i="1"/>
  <c r="R243" i="1"/>
  <c r="P243" i="1"/>
  <c r="T243" i="1"/>
  <c r="P310" i="1"/>
  <c r="R310" i="1"/>
  <c r="R270" i="1"/>
  <c r="P270" i="1"/>
  <c r="R298" i="1"/>
  <c r="P298" i="1"/>
  <c r="R279" i="1"/>
  <c r="P279" i="1"/>
  <c r="P317" i="1"/>
  <c r="R317" i="1"/>
  <c r="R297" i="1"/>
  <c r="P297" i="1"/>
  <c r="T237" i="1"/>
  <c r="R237" i="1"/>
  <c r="P237" i="1"/>
  <c r="R304" i="1"/>
  <c r="P304" i="1"/>
  <c r="S7" i="1"/>
  <c r="Q7" i="1"/>
  <c r="F153" i="1"/>
  <c r="G153" i="1" s="1"/>
  <c r="J88" i="1"/>
  <c r="H88" i="1"/>
  <c r="F88" i="1"/>
  <c r="J48" i="1"/>
  <c r="H48" i="1"/>
  <c r="F48" i="1"/>
  <c r="F13" i="1"/>
  <c r="H13" i="1"/>
  <c r="J13" i="1"/>
  <c r="L146" i="1"/>
  <c r="L139" i="1"/>
  <c r="L179" i="1"/>
  <c r="L168" i="1"/>
  <c r="L190" i="1"/>
  <c r="B145" i="1"/>
  <c r="B163" i="1"/>
  <c r="B189" i="1"/>
  <c r="B177" i="1"/>
  <c r="B178" i="1"/>
  <c r="S48" i="1"/>
  <c r="Q48" i="1"/>
  <c r="S16" i="1"/>
  <c r="Q16" i="1"/>
  <c r="H41" i="1"/>
  <c r="F41" i="1"/>
  <c r="J41" i="1"/>
  <c r="F140" i="1"/>
  <c r="G140" i="1" s="1"/>
  <c r="H75" i="1"/>
  <c r="F75" i="1"/>
  <c r="J75" i="1"/>
  <c r="F42" i="1"/>
  <c r="J42" i="1"/>
  <c r="H42" i="1"/>
  <c r="F145" i="1"/>
  <c r="G145" i="1" s="1"/>
  <c r="F80" i="1"/>
  <c r="J80" i="1"/>
  <c r="H80" i="1"/>
  <c r="J43" i="1"/>
  <c r="H43" i="1"/>
  <c r="F43" i="1"/>
  <c r="F159" i="1"/>
  <c r="G159" i="1" s="1"/>
  <c r="H94" i="1"/>
  <c r="E119" i="1"/>
  <c r="J94" i="1"/>
  <c r="F94" i="1"/>
  <c r="F192" i="1"/>
  <c r="G192" i="1" s="1"/>
  <c r="H127" i="1"/>
  <c r="F127" i="1"/>
  <c r="J127" i="1"/>
  <c r="F176" i="1"/>
  <c r="G176" i="1" s="1"/>
  <c r="F111" i="1"/>
  <c r="J111" i="1"/>
  <c r="H111" i="1"/>
  <c r="H220" i="1"/>
  <c r="F220" i="1"/>
  <c r="H228" i="1"/>
  <c r="F228" i="1"/>
  <c r="H265" i="1"/>
  <c r="F265" i="1"/>
  <c r="H273" i="1"/>
  <c r="F273" i="1"/>
  <c r="H240" i="1"/>
  <c r="F240" i="1"/>
  <c r="J240" i="1"/>
  <c r="H281" i="1"/>
  <c r="F281" i="1"/>
  <c r="H300" i="1"/>
  <c r="F300" i="1"/>
  <c r="F237" i="1"/>
  <c r="J237" i="1"/>
  <c r="H237" i="1"/>
  <c r="H305" i="1"/>
  <c r="F305" i="1"/>
  <c r="I32" i="1"/>
  <c r="G32" i="1"/>
  <c r="I28" i="1"/>
  <c r="G28" i="1"/>
  <c r="H8" i="1"/>
  <c r="J8" i="1"/>
  <c r="F8" i="1"/>
  <c r="J36" i="1"/>
  <c r="H36" i="1"/>
  <c r="F36" i="1"/>
  <c r="Q49" i="1"/>
  <c r="S49" i="1"/>
  <c r="Q83" i="1"/>
  <c r="S83" i="1"/>
  <c r="N148" i="1"/>
  <c r="S148" i="1" s="1"/>
  <c r="S46" i="1"/>
  <c r="Q46" i="1"/>
  <c r="S129" i="1"/>
  <c r="Q129" i="1"/>
  <c r="N194" i="1"/>
  <c r="S194" i="1" s="1"/>
  <c r="S31" i="1"/>
  <c r="Q31" i="1"/>
  <c r="S73" i="1"/>
  <c r="N138" i="1"/>
  <c r="S138" i="1" s="1"/>
  <c r="Q73" i="1"/>
  <c r="N174" i="1"/>
  <c r="S174" i="1" s="1"/>
  <c r="S109" i="1"/>
  <c r="Q109" i="1"/>
  <c r="N183" i="1"/>
  <c r="S183" i="1" s="1"/>
  <c r="Q118" i="1"/>
  <c r="S118" i="1"/>
  <c r="N160" i="1"/>
  <c r="S160" i="1" s="1"/>
  <c r="S95" i="1"/>
  <c r="Q95" i="1"/>
  <c r="N197" i="1"/>
  <c r="S197" i="1" s="1"/>
  <c r="S132" i="1"/>
  <c r="Q132" i="1"/>
  <c r="S298" i="1"/>
  <c r="Q298" i="1"/>
  <c r="S271" i="1"/>
  <c r="Q271" i="1"/>
  <c r="S294" i="1"/>
  <c r="Q294" i="1"/>
  <c r="Q280" i="1"/>
  <c r="S280" i="1"/>
  <c r="Q240" i="1"/>
  <c r="S240" i="1"/>
  <c r="S299" i="1"/>
  <c r="Q299" i="1"/>
  <c r="S287" i="1"/>
  <c r="Q287" i="1"/>
  <c r="Q314" i="1"/>
  <c r="S314" i="1"/>
  <c r="D139" i="1"/>
  <c r="I139" i="1" s="1"/>
  <c r="I74" i="1"/>
  <c r="G74" i="1"/>
  <c r="T31" i="1"/>
  <c r="R31" i="1"/>
  <c r="P31" i="1"/>
  <c r="Q10" i="1"/>
  <c r="S10" i="1"/>
  <c r="B68" i="1"/>
  <c r="B54" i="1"/>
  <c r="T36" i="1"/>
  <c r="R36" i="1"/>
  <c r="P36" i="1"/>
  <c r="P139" i="1"/>
  <c r="Q139" i="1" s="1"/>
  <c r="T74" i="1"/>
  <c r="R74" i="1"/>
  <c r="P74" i="1"/>
  <c r="R41" i="1"/>
  <c r="P41" i="1"/>
  <c r="T41" i="1"/>
  <c r="P140" i="1"/>
  <c r="Q140" i="1" s="1"/>
  <c r="R75" i="1"/>
  <c r="P75" i="1"/>
  <c r="T75" i="1"/>
  <c r="P38" i="1"/>
  <c r="T38" i="1"/>
  <c r="R38" i="1"/>
  <c r="P141" i="1"/>
  <c r="Q141" i="1" s="1"/>
  <c r="P76" i="1"/>
  <c r="T76" i="1"/>
  <c r="R76" i="1"/>
  <c r="R101" i="1"/>
  <c r="P166" i="1"/>
  <c r="Q166" i="1" s="1"/>
  <c r="P101" i="1"/>
  <c r="T101" i="1"/>
  <c r="P163" i="1"/>
  <c r="Q163" i="1" s="1"/>
  <c r="P98" i="1"/>
  <c r="T98" i="1"/>
  <c r="R98" i="1"/>
  <c r="P196" i="1"/>
  <c r="Q196" i="1" s="1"/>
  <c r="P131" i="1"/>
  <c r="T131" i="1"/>
  <c r="R131" i="1"/>
  <c r="T107" i="1"/>
  <c r="P172" i="1"/>
  <c r="Q172" i="1" s="1"/>
  <c r="R107" i="1"/>
  <c r="P107" i="1"/>
  <c r="R257" i="1"/>
  <c r="P257" i="1"/>
  <c r="T257" i="1"/>
  <c r="P315" i="1"/>
  <c r="R315" i="1"/>
  <c r="R263" i="1"/>
  <c r="P263" i="1"/>
  <c r="R271" i="1"/>
  <c r="P271" i="1"/>
  <c r="R300" i="1"/>
  <c r="P300" i="1"/>
  <c r="R280" i="1"/>
  <c r="P280" i="1"/>
  <c r="P240" i="1"/>
  <c r="R240" i="1"/>
  <c r="T240" i="1"/>
  <c r="R299" i="1"/>
  <c r="P299" i="1"/>
  <c r="T241" i="1"/>
  <c r="P241" i="1"/>
  <c r="R241" i="1"/>
  <c r="R305" i="1"/>
  <c r="P305" i="1"/>
  <c r="T14" i="1"/>
  <c r="R14" i="1"/>
  <c r="P14" i="1"/>
  <c r="L148" i="1"/>
  <c r="S44" i="1"/>
  <c r="Q44" i="1"/>
  <c r="L137" i="1"/>
  <c r="L143" i="1"/>
  <c r="L183" i="1"/>
  <c r="L172" i="1"/>
  <c r="L153" i="1"/>
  <c r="L194" i="1"/>
  <c r="B192" i="1"/>
  <c r="B138" i="1"/>
  <c r="B175" i="1"/>
  <c r="B179" i="1"/>
  <c r="B193" i="1"/>
  <c r="B181" i="1"/>
  <c r="B182" i="1"/>
  <c r="S32" i="1"/>
  <c r="Q32" i="1"/>
  <c r="S15" i="1"/>
  <c r="Q15" i="1"/>
  <c r="H45" i="1"/>
  <c r="F45" i="1"/>
  <c r="J45" i="1"/>
  <c r="F144" i="1"/>
  <c r="G144" i="1" s="1"/>
  <c r="H79" i="1"/>
  <c r="F79" i="1"/>
  <c r="J79" i="1"/>
  <c r="F46" i="1"/>
  <c r="J46" i="1"/>
  <c r="H46" i="1"/>
  <c r="F161" i="1"/>
  <c r="G161" i="1" s="1"/>
  <c r="J96" i="1"/>
  <c r="H96" i="1"/>
  <c r="F96" i="1"/>
  <c r="J47" i="1"/>
  <c r="H47" i="1"/>
  <c r="F47" i="1"/>
  <c r="J89" i="1"/>
  <c r="F89" i="1"/>
  <c r="F154" i="1"/>
  <c r="G154" i="1" s="1"/>
  <c r="H89" i="1"/>
  <c r="J126" i="1"/>
  <c r="F191" i="1"/>
  <c r="G191" i="1" s="1"/>
  <c r="H126" i="1"/>
  <c r="F126" i="1"/>
  <c r="F163" i="1"/>
  <c r="G163" i="1" s="1"/>
  <c r="H98" i="1"/>
  <c r="F98" i="1"/>
  <c r="J98" i="1"/>
  <c r="F196" i="1"/>
  <c r="G196" i="1" s="1"/>
  <c r="H131" i="1"/>
  <c r="F131" i="1"/>
  <c r="J131" i="1"/>
  <c r="F180" i="1"/>
  <c r="G180" i="1" s="1"/>
  <c r="F115" i="1"/>
  <c r="J115" i="1"/>
  <c r="H115" i="1"/>
  <c r="H301" i="1"/>
  <c r="F301" i="1"/>
  <c r="H221" i="1"/>
  <c r="F221" i="1"/>
  <c r="J252" i="1"/>
  <c r="H252" i="1"/>
  <c r="F252" i="1"/>
  <c r="J256" i="1"/>
  <c r="H256" i="1"/>
  <c r="F256" i="1"/>
  <c r="H266" i="1"/>
  <c r="F266" i="1"/>
  <c r="H274" i="1"/>
  <c r="F274" i="1"/>
  <c r="H244" i="1"/>
  <c r="F244" i="1"/>
  <c r="J244" i="1"/>
  <c r="H282" i="1"/>
  <c r="F282" i="1"/>
  <c r="H302" i="1"/>
  <c r="F302" i="1"/>
  <c r="F241" i="1"/>
  <c r="J241" i="1"/>
  <c r="H241" i="1"/>
  <c r="S65" i="1"/>
  <c r="Q65" i="1"/>
  <c r="N177" i="1"/>
  <c r="S177" i="1" s="1"/>
  <c r="S112" i="1"/>
  <c r="Q112" i="1"/>
  <c r="N165" i="1"/>
  <c r="S165" i="1" s="1"/>
  <c r="S100" i="1"/>
  <c r="Q100" i="1"/>
  <c r="Q53" i="1"/>
  <c r="S53" i="1"/>
  <c r="N190" i="1"/>
  <c r="S190" i="1" s="1"/>
  <c r="S125" i="1"/>
  <c r="Q125" i="1"/>
  <c r="S50" i="1"/>
  <c r="Q50" i="1"/>
  <c r="S35" i="1"/>
  <c r="Q35" i="1"/>
  <c r="N142" i="1"/>
  <c r="S142" i="1" s="1"/>
  <c r="S77" i="1"/>
  <c r="Q77" i="1"/>
  <c r="N178" i="1"/>
  <c r="S178" i="1" s="1"/>
  <c r="S113" i="1"/>
  <c r="Q113" i="1"/>
  <c r="S270" i="1"/>
  <c r="Q270" i="1"/>
  <c r="N188" i="1"/>
  <c r="S188" i="1" s="1"/>
  <c r="Q123" i="1"/>
  <c r="N133" i="1"/>
  <c r="S123" i="1"/>
  <c r="N164" i="1"/>
  <c r="S164" i="1" s="1"/>
  <c r="S99" i="1"/>
  <c r="Q99" i="1"/>
  <c r="S273" i="1"/>
  <c r="Q273" i="1"/>
  <c r="S302" i="1"/>
  <c r="Q302" i="1"/>
  <c r="Q281" i="1"/>
  <c r="S281" i="1"/>
  <c r="Q244" i="1"/>
  <c r="S244" i="1"/>
  <c r="S301" i="1"/>
  <c r="Q301" i="1"/>
  <c r="S289" i="1"/>
  <c r="Q289" i="1"/>
  <c r="Q315" i="1"/>
  <c r="S315" i="1"/>
  <c r="F317" i="1"/>
  <c r="H317" i="1"/>
  <c r="J65" i="1"/>
  <c r="H65" i="1"/>
  <c r="F65" i="1"/>
  <c r="C54" i="1"/>
  <c r="F190" i="1"/>
  <c r="G190" i="1" s="1"/>
  <c r="J125" i="1"/>
  <c r="H125" i="1"/>
  <c r="F125" i="1"/>
  <c r="S52" i="1"/>
  <c r="Q52" i="1"/>
  <c r="T40" i="1"/>
  <c r="R40" i="1"/>
  <c r="P40" i="1"/>
  <c r="P143" i="1"/>
  <c r="Q143" i="1" s="1"/>
  <c r="T78" i="1"/>
  <c r="R78" i="1"/>
  <c r="P78" i="1"/>
  <c r="R45" i="1"/>
  <c r="P45" i="1"/>
  <c r="T45" i="1"/>
  <c r="P144" i="1"/>
  <c r="Q144" i="1" s="1"/>
  <c r="R79" i="1"/>
  <c r="P79" i="1"/>
  <c r="T79" i="1"/>
  <c r="P42" i="1"/>
  <c r="T42" i="1"/>
  <c r="R42" i="1"/>
  <c r="P145" i="1"/>
  <c r="Q145" i="1" s="1"/>
  <c r="P80" i="1"/>
  <c r="T80" i="1"/>
  <c r="R80" i="1"/>
  <c r="R105" i="1"/>
  <c r="P170" i="1"/>
  <c r="Q170" i="1" s="1"/>
  <c r="P105" i="1"/>
  <c r="T105" i="1"/>
  <c r="P167" i="1"/>
  <c r="Q167" i="1" s="1"/>
  <c r="P102" i="1"/>
  <c r="T102" i="1"/>
  <c r="R102" i="1"/>
  <c r="T233" i="1"/>
  <c r="R233" i="1"/>
  <c r="P233" i="1"/>
  <c r="P176" i="1"/>
  <c r="Q176" i="1" s="1"/>
  <c r="T111" i="1"/>
  <c r="R111" i="1"/>
  <c r="P111" i="1"/>
  <c r="T256" i="1"/>
  <c r="R256" i="1"/>
  <c r="P256" i="1"/>
  <c r="R264" i="1"/>
  <c r="P264" i="1"/>
  <c r="R272" i="1"/>
  <c r="P272" i="1"/>
  <c r="R302" i="1"/>
  <c r="P302" i="1"/>
  <c r="R281" i="1"/>
  <c r="P281" i="1"/>
  <c r="P244" i="1"/>
  <c r="T244" i="1"/>
  <c r="R244" i="1"/>
  <c r="R301" i="1"/>
  <c r="P301" i="1"/>
  <c r="T251" i="1"/>
  <c r="R251" i="1"/>
  <c r="P251" i="1"/>
  <c r="Q100" i="2"/>
  <c r="Q50" i="2"/>
  <c r="Q62" i="2"/>
  <c r="Q12" i="2"/>
  <c r="Q56" i="2"/>
  <c r="I248" i="1"/>
  <c r="G248" i="1"/>
  <c r="S62" i="2"/>
  <c r="S100" i="2"/>
  <c r="S56" i="2"/>
  <c r="S50" i="2"/>
  <c r="S12" i="2"/>
  <c r="I71" i="1"/>
  <c r="G71" i="1"/>
  <c r="G278" i="1"/>
  <c r="I278" i="1"/>
  <c r="G369" i="1"/>
  <c r="I369" i="1"/>
  <c r="J22" i="1"/>
  <c r="H22" i="1"/>
  <c r="F22" i="1"/>
  <c r="G100" i="2"/>
  <c r="G50" i="2"/>
  <c r="G62" i="2"/>
  <c r="G12" i="2"/>
  <c r="G56" i="2"/>
  <c r="H50" i="2"/>
  <c r="F50" i="2"/>
  <c r="J50" i="2"/>
  <c r="G309" i="1"/>
  <c r="I309" i="1"/>
  <c r="I340" i="1"/>
  <c r="G340" i="1"/>
  <c r="F309" i="1"/>
  <c r="H309" i="1"/>
  <c r="J325" i="1"/>
  <c r="H325" i="1"/>
  <c r="F325" i="1"/>
  <c r="I100" i="2"/>
  <c r="I262" i="1"/>
  <c r="G262" i="1"/>
  <c r="F56" i="2"/>
  <c r="J56" i="2"/>
  <c r="H56" i="2"/>
  <c r="I122" i="1"/>
  <c r="G122" i="1"/>
  <c r="I87" i="1"/>
  <c r="G87" i="1"/>
  <c r="G217" i="1"/>
  <c r="I217" i="1"/>
  <c r="I293" i="1"/>
  <c r="G293" i="1"/>
  <c r="S22" i="1"/>
  <c r="Q22" i="1"/>
  <c r="F12" i="2"/>
  <c r="I12" i="2"/>
  <c r="I232" i="1"/>
  <c r="G232" i="1"/>
  <c r="P50" i="2"/>
  <c r="T50" i="2"/>
  <c r="R50" i="2"/>
  <c r="H100" i="2"/>
  <c r="F100" i="2"/>
  <c r="J100" i="2"/>
  <c r="I50" i="2"/>
  <c r="I201" i="1"/>
  <c r="G201" i="1"/>
  <c r="S187" i="1"/>
  <c r="J62" i="2"/>
  <c r="H62" i="2"/>
  <c r="F62" i="2"/>
  <c r="P12" i="2"/>
  <c r="T12" i="2"/>
  <c r="R12" i="2"/>
  <c r="T56" i="2"/>
  <c r="R56" i="2"/>
  <c r="P56" i="2"/>
  <c r="I56" i="2"/>
  <c r="R62" i="2"/>
  <c r="J57" i="1"/>
  <c r="H57" i="1"/>
  <c r="F57" i="1"/>
  <c r="G354" i="1"/>
  <c r="I354" i="1"/>
  <c r="Q309" i="1"/>
  <c r="S309" i="1"/>
  <c r="P100" i="2"/>
  <c r="T100" i="2"/>
  <c r="R100" i="2"/>
  <c r="I62" i="2"/>
  <c r="I325" i="1"/>
  <c r="G325" i="1"/>
  <c r="P354" i="1"/>
  <c r="T354" i="1"/>
  <c r="R354" i="1"/>
  <c r="G152" i="1"/>
  <c r="J369" i="1"/>
  <c r="H369" i="1"/>
  <c r="F369" i="1"/>
  <c r="T87" i="1"/>
  <c r="R87" i="1"/>
  <c r="P87" i="1"/>
  <c r="S87" i="1"/>
  <c r="Q87" i="1"/>
  <c r="S122" i="1"/>
  <c r="Q122" i="1"/>
  <c r="Q340" i="1"/>
  <c r="S340" i="1"/>
  <c r="R217" i="1"/>
  <c r="P217" i="1"/>
  <c r="T232" i="1"/>
  <c r="R232" i="1"/>
  <c r="P232" i="1"/>
  <c r="G187" i="1"/>
  <c r="F232" i="1"/>
  <c r="J232" i="1"/>
  <c r="H232" i="1"/>
  <c r="S232" i="1"/>
  <c r="Q232" i="1"/>
  <c r="T369" i="1"/>
  <c r="R369" i="1"/>
  <c r="P369" i="1"/>
  <c r="H217" i="1"/>
  <c r="F217" i="1"/>
  <c r="H262" i="1"/>
  <c r="F262" i="1"/>
  <c r="H278" i="1"/>
  <c r="F278" i="1"/>
  <c r="F354" i="1"/>
  <c r="J354" i="1"/>
  <c r="H354" i="1"/>
  <c r="Q71" i="1"/>
  <c r="S71" i="1"/>
  <c r="Q217" i="1"/>
  <c r="S217" i="1"/>
  <c r="S293" i="1"/>
  <c r="Q293" i="1"/>
  <c r="T57" i="1"/>
  <c r="R57" i="1"/>
  <c r="P57" i="1"/>
  <c r="Q152" i="1"/>
  <c r="R122" i="1"/>
  <c r="P122" i="1"/>
  <c r="Q136" i="1"/>
  <c r="T122" i="1"/>
  <c r="T248" i="1"/>
  <c r="R248" i="1"/>
  <c r="P248" i="1"/>
  <c r="R293" i="1"/>
  <c r="P293" i="1"/>
  <c r="I57" i="1"/>
  <c r="G57" i="1"/>
  <c r="S201" i="1"/>
  <c r="Q201" i="1"/>
  <c r="Q278" i="1"/>
  <c r="S278" i="1"/>
  <c r="R201" i="1"/>
  <c r="P201" i="1"/>
  <c r="R278" i="1"/>
  <c r="P278" i="1"/>
  <c r="R325" i="1"/>
  <c r="P325" i="1"/>
  <c r="T325" i="1"/>
  <c r="P309" i="1"/>
  <c r="R309" i="1"/>
  <c r="H71" i="1"/>
  <c r="F71" i="1"/>
  <c r="J71" i="1"/>
  <c r="H201" i="1"/>
  <c r="F201" i="1"/>
  <c r="S248" i="1"/>
  <c r="Q248" i="1"/>
  <c r="S325" i="1"/>
  <c r="Q325" i="1"/>
  <c r="R71" i="1"/>
  <c r="P71" i="1"/>
  <c r="T71" i="1"/>
  <c r="R262" i="1"/>
  <c r="P262" i="1"/>
  <c r="J87" i="1"/>
  <c r="H87" i="1"/>
  <c r="F87" i="1"/>
  <c r="J122" i="1"/>
  <c r="G136" i="1"/>
  <c r="H122" i="1"/>
  <c r="F122" i="1"/>
  <c r="H293" i="1"/>
  <c r="F293" i="1"/>
  <c r="J248" i="1"/>
  <c r="H248" i="1"/>
  <c r="F248" i="1"/>
  <c r="S262" i="1"/>
  <c r="Q262" i="1"/>
  <c r="S369" i="1"/>
  <c r="Q369" i="1"/>
  <c r="S57" i="1"/>
  <c r="Q57" i="1"/>
  <c r="H340" i="1"/>
  <c r="F340" i="1"/>
  <c r="J340" i="1"/>
  <c r="S136" i="1"/>
  <c r="S152" i="1"/>
  <c r="S354" i="1"/>
  <c r="Q354" i="1"/>
  <c r="P22" i="1"/>
  <c r="T22" i="1"/>
  <c r="R22" i="1"/>
  <c r="Q187" i="1"/>
  <c r="R340" i="1"/>
  <c r="T340" i="1"/>
  <c r="P340" i="1"/>
  <c r="T91" i="1" l="1"/>
  <c r="P91" i="1"/>
  <c r="R91" i="1"/>
  <c r="P156" i="1"/>
  <c r="S374" i="1"/>
  <c r="Q374" i="1"/>
  <c r="S351" i="1"/>
  <c r="Q351" i="1"/>
  <c r="S333" i="1"/>
  <c r="Q333" i="1"/>
  <c r="H203" i="1"/>
  <c r="F203" i="1"/>
  <c r="H211" i="1"/>
  <c r="F211" i="1"/>
  <c r="P336" i="1"/>
  <c r="T336" i="1"/>
  <c r="R336" i="1"/>
  <c r="J360" i="1"/>
  <c r="H360" i="1"/>
  <c r="F360" i="1"/>
  <c r="J359" i="1"/>
  <c r="H359" i="1"/>
  <c r="F359" i="1"/>
  <c r="P375" i="1"/>
  <c r="T375" i="1"/>
  <c r="R375" i="1"/>
  <c r="B155" i="1"/>
  <c r="B92" i="1"/>
  <c r="J378" i="1"/>
  <c r="H378" i="1"/>
  <c r="F378" i="1"/>
  <c r="R361" i="1"/>
  <c r="T361" i="1"/>
  <c r="P361" i="1"/>
  <c r="S21" i="2"/>
  <c r="Q21" i="2"/>
  <c r="I94" i="2"/>
  <c r="G94" i="2"/>
  <c r="T102" i="2"/>
  <c r="R102" i="2"/>
  <c r="P102" i="2"/>
  <c r="R25" i="1"/>
  <c r="T25" i="1"/>
  <c r="P25" i="1"/>
  <c r="O27" i="1"/>
  <c r="Q357" i="1"/>
  <c r="S357" i="1"/>
  <c r="S377" i="1"/>
  <c r="Q377" i="1"/>
  <c r="Q375" i="1"/>
  <c r="S375" i="1"/>
  <c r="S334" i="1"/>
  <c r="Q334" i="1"/>
  <c r="Q327" i="1"/>
  <c r="S327" i="1"/>
  <c r="S337" i="1"/>
  <c r="Q337" i="1"/>
  <c r="H204" i="1"/>
  <c r="F204" i="1"/>
  <c r="H212" i="1"/>
  <c r="F212" i="1"/>
  <c r="R337" i="1"/>
  <c r="T337" i="1"/>
  <c r="P337" i="1"/>
  <c r="R327" i="1"/>
  <c r="T327" i="1"/>
  <c r="P327" i="1"/>
  <c r="P341" i="1"/>
  <c r="T341" i="1"/>
  <c r="R341" i="1"/>
  <c r="F366" i="1"/>
  <c r="J366" i="1"/>
  <c r="H366" i="1"/>
  <c r="J363" i="1"/>
  <c r="H363" i="1"/>
  <c r="F363" i="1"/>
  <c r="T373" i="1"/>
  <c r="R373" i="1"/>
  <c r="P373" i="1"/>
  <c r="P379" i="1"/>
  <c r="T379" i="1"/>
  <c r="R379" i="1"/>
  <c r="B156" i="1"/>
  <c r="H371" i="1"/>
  <c r="F371" i="1"/>
  <c r="J371" i="1"/>
  <c r="J370" i="1"/>
  <c r="H370" i="1"/>
  <c r="F370" i="1"/>
  <c r="R359" i="1"/>
  <c r="T359" i="1"/>
  <c r="P359" i="1"/>
  <c r="R365" i="1"/>
  <c r="T365" i="1"/>
  <c r="P365" i="1"/>
  <c r="C92" i="1"/>
  <c r="C157" i="1" s="1"/>
  <c r="C155" i="1"/>
  <c r="G328" i="1"/>
  <c r="I328" i="1"/>
  <c r="S40" i="2"/>
  <c r="Q40" i="2"/>
  <c r="G71" i="2"/>
  <c r="I71" i="2"/>
  <c r="S360" i="1"/>
  <c r="Q360" i="1"/>
  <c r="Q361" i="1"/>
  <c r="S361" i="1"/>
  <c r="S378" i="1"/>
  <c r="Q378" i="1"/>
  <c r="Q379" i="1"/>
  <c r="S379" i="1"/>
  <c r="S343" i="1"/>
  <c r="Q343" i="1"/>
  <c r="Q331" i="1"/>
  <c r="S331" i="1"/>
  <c r="S342" i="1"/>
  <c r="Q342" i="1"/>
  <c r="H205" i="1"/>
  <c r="F205" i="1"/>
  <c r="H213" i="1"/>
  <c r="F213" i="1"/>
  <c r="R346" i="1"/>
  <c r="T346" i="1"/>
  <c r="P346" i="1"/>
  <c r="T326" i="1"/>
  <c r="P326" i="1"/>
  <c r="R326" i="1"/>
  <c r="R331" i="1"/>
  <c r="P331" i="1"/>
  <c r="T331" i="1"/>
  <c r="P345" i="1"/>
  <c r="T345" i="1"/>
  <c r="R345" i="1"/>
  <c r="T377" i="1"/>
  <c r="R377" i="1"/>
  <c r="P377" i="1"/>
  <c r="B158" i="1"/>
  <c r="J374" i="1"/>
  <c r="H374" i="1"/>
  <c r="F374" i="1"/>
  <c r="H375" i="1"/>
  <c r="J375" i="1"/>
  <c r="F375" i="1"/>
  <c r="R363" i="1"/>
  <c r="P363" i="1"/>
  <c r="T363" i="1"/>
  <c r="P358" i="1"/>
  <c r="T358" i="1"/>
  <c r="R358" i="1"/>
  <c r="C156" i="1"/>
  <c r="G345" i="1"/>
  <c r="I345" i="1"/>
  <c r="Q33" i="2"/>
  <c r="S33" i="2"/>
  <c r="G87" i="2"/>
  <c r="I87" i="2"/>
  <c r="S366" i="1"/>
  <c r="Q366" i="1"/>
  <c r="Q365" i="1"/>
  <c r="S365" i="1"/>
  <c r="Q373" i="1"/>
  <c r="S373" i="1"/>
  <c r="S372" i="1"/>
  <c r="Q372" i="1"/>
  <c r="S349" i="1"/>
  <c r="Q349" i="1"/>
  <c r="Q335" i="1"/>
  <c r="S335" i="1"/>
  <c r="S346" i="1"/>
  <c r="Q346" i="1"/>
  <c r="H206" i="1"/>
  <c r="F206" i="1"/>
  <c r="R329" i="1"/>
  <c r="T329" i="1"/>
  <c r="P329" i="1"/>
  <c r="T330" i="1"/>
  <c r="P330" i="1"/>
  <c r="R330" i="1"/>
  <c r="R335" i="1"/>
  <c r="T335" i="1"/>
  <c r="P335" i="1"/>
  <c r="P349" i="1"/>
  <c r="T349" i="1"/>
  <c r="R349" i="1"/>
  <c r="F358" i="1"/>
  <c r="J358" i="1"/>
  <c r="H358" i="1"/>
  <c r="H357" i="1"/>
  <c r="F357" i="1"/>
  <c r="J357" i="1"/>
  <c r="T372" i="1"/>
  <c r="P372" i="1"/>
  <c r="R372" i="1"/>
  <c r="H379" i="1"/>
  <c r="F379" i="1"/>
  <c r="J379" i="1"/>
  <c r="T356" i="1"/>
  <c r="P356" i="1"/>
  <c r="R356" i="1"/>
  <c r="P362" i="1"/>
  <c r="T362" i="1"/>
  <c r="R362" i="1"/>
  <c r="G326" i="1"/>
  <c r="I326" i="1"/>
  <c r="I337" i="1"/>
  <c r="G337" i="1"/>
  <c r="S30" i="2"/>
  <c r="Q30" i="2"/>
  <c r="I72" i="2"/>
  <c r="G72" i="2"/>
  <c r="T101" i="2"/>
  <c r="S101" i="2"/>
  <c r="R101" i="2"/>
  <c r="P101" i="2"/>
  <c r="P90" i="1"/>
  <c r="P155" i="1"/>
  <c r="O92" i="1"/>
  <c r="R90" i="1"/>
  <c r="T90" i="1"/>
  <c r="S355" i="1"/>
  <c r="Q355" i="1"/>
  <c r="S370" i="1"/>
  <c r="Q370" i="1"/>
  <c r="S376" i="1"/>
  <c r="Q376" i="1"/>
  <c r="J93" i="1"/>
  <c r="F158" i="1"/>
  <c r="F93" i="1"/>
  <c r="H93" i="1"/>
  <c r="S336" i="1"/>
  <c r="Q336" i="1"/>
  <c r="S326" i="1"/>
  <c r="Q326" i="1"/>
  <c r="Q344" i="1"/>
  <c r="S344" i="1"/>
  <c r="S350" i="1"/>
  <c r="Q350" i="1"/>
  <c r="H207" i="1"/>
  <c r="F207" i="1"/>
  <c r="T334" i="1"/>
  <c r="P334" i="1"/>
  <c r="R334" i="1"/>
  <c r="R344" i="1"/>
  <c r="T344" i="1"/>
  <c r="P344" i="1"/>
  <c r="J364" i="1"/>
  <c r="H364" i="1"/>
  <c r="F364" i="1"/>
  <c r="H361" i="1"/>
  <c r="F361" i="1"/>
  <c r="J361" i="1"/>
  <c r="P371" i="1"/>
  <c r="T371" i="1"/>
  <c r="R371" i="1"/>
  <c r="T376" i="1"/>
  <c r="R376" i="1"/>
  <c r="P376" i="1"/>
  <c r="F372" i="1"/>
  <c r="H372" i="1"/>
  <c r="J372" i="1"/>
  <c r="T360" i="1"/>
  <c r="P360" i="1"/>
  <c r="R360" i="1"/>
  <c r="P366" i="1"/>
  <c r="T366" i="1"/>
  <c r="R366" i="1"/>
  <c r="G343" i="1"/>
  <c r="I343" i="1"/>
  <c r="S18" i="2"/>
  <c r="Q18" i="2"/>
  <c r="S46" i="2"/>
  <c r="Q46" i="2"/>
  <c r="I88" i="2"/>
  <c r="G88" i="2"/>
  <c r="T28" i="1"/>
  <c r="R28" i="1"/>
  <c r="P28" i="1"/>
  <c r="S358" i="1"/>
  <c r="Q358" i="1"/>
  <c r="P26" i="1"/>
  <c r="T26" i="1"/>
  <c r="R26" i="1"/>
  <c r="S364" i="1"/>
  <c r="Q364" i="1"/>
  <c r="S359" i="1"/>
  <c r="Q359" i="1"/>
  <c r="S380" i="1"/>
  <c r="Q380" i="1"/>
  <c r="H90" i="1"/>
  <c r="F155" i="1"/>
  <c r="J90" i="1"/>
  <c r="E92" i="1"/>
  <c r="F90" i="1"/>
  <c r="S330" i="1"/>
  <c r="Q330" i="1"/>
  <c r="S332" i="1"/>
  <c r="Q332" i="1"/>
  <c r="Q348" i="1"/>
  <c r="S348" i="1"/>
  <c r="H208" i="1"/>
  <c r="F208" i="1"/>
  <c r="R350" i="1"/>
  <c r="T350" i="1"/>
  <c r="P350" i="1"/>
  <c r="T343" i="1"/>
  <c r="P343" i="1"/>
  <c r="R343" i="1"/>
  <c r="R348" i="1"/>
  <c r="P348" i="1"/>
  <c r="T348" i="1"/>
  <c r="J356" i="1"/>
  <c r="H356" i="1"/>
  <c r="F356" i="1"/>
  <c r="H365" i="1"/>
  <c r="F365" i="1"/>
  <c r="J365" i="1"/>
  <c r="R370" i="1"/>
  <c r="P370" i="1"/>
  <c r="T370" i="1"/>
  <c r="T380" i="1"/>
  <c r="P380" i="1"/>
  <c r="R380" i="1"/>
  <c r="H373" i="1"/>
  <c r="J373" i="1"/>
  <c r="F373" i="1"/>
  <c r="F376" i="1"/>
  <c r="H376" i="1"/>
  <c r="J376" i="1"/>
  <c r="T364" i="1"/>
  <c r="P364" i="1"/>
  <c r="R364" i="1"/>
  <c r="S15" i="2"/>
  <c r="Q15" i="2"/>
  <c r="I70" i="2"/>
  <c r="G70" i="2"/>
  <c r="I69" i="2"/>
  <c r="G69" i="2"/>
  <c r="S363" i="1"/>
  <c r="Q363" i="1"/>
  <c r="Q371" i="1"/>
  <c r="S371" i="1"/>
  <c r="F91" i="1"/>
  <c r="J91" i="1"/>
  <c r="F156" i="1"/>
  <c r="G156" i="1" s="1"/>
  <c r="H91" i="1"/>
  <c r="S345" i="1"/>
  <c r="Q345" i="1"/>
  <c r="S341" i="1"/>
  <c r="Q341" i="1"/>
  <c r="H209" i="1"/>
  <c r="F209" i="1"/>
  <c r="R333" i="1"/>
  <c r="T333" i="1"/>
  <c r="P333" i="1"/>
  <c r="T347" i="1"/>
  <c r="P347" i="1"/>
  <c r="R347" i="1"/>
  <c r="P328" i="1"/>
  <c r="T328" i="1"/>
  <c r="R328" i="1"/>
  <c r="F362" i="1"/>
  <c r="J362" i="1"/>
  <c r="H362" i="1"/>
  <c r="R374" i="1"/>
  <c r="P374" i="1"/>
  <c r="T374" i="1"/>
  <c r="J377" i="1"/>
  <c r="F377" i="1"/>
  <c r="H377" i="1"/>
  <c r="F380" i="1"/>
  <c r="J380" i="1"/>
  <c r="H380" i="1"/>
  <c r="G351" i="1"/>
  <c r="I351" i="1"/>
  <c r="S28" i="2"/>
  <c r="Q28" i="2"/>
  <c r="I90" i="2"/>
  <c r="G90" i="2"/>
  <c r="I89" i="2"/>
  <c r="G89" i="2"/>
  <c r="S356" i="1"/>
  <c r="Q356" i="1"/>
  <c r="R93" i="1"/>
  <c r="P93" i="1"/>
  <c r="P158" i="1"/>
  <c r="T93" i="1"/>
  <c r="S362" i="1"/>
  <c r="Q362" i="1"/>
  <c r="S328" i="1"/>
  <c r="Q328" i="1"/>
  <c r="S347" i="1"/>
  <c r="Q347" i="1"/>
  <c r="S329" i="1"/>
  <c r="Q329" i="1"/>
  <c r="H202" i="1"/>
  <c r="F202" i="1"/>
  <c r="H210" i="1"/>
  <c r="F210" i="1"/>
  <c r="R342" i="1"/>
  <c r="T342" i="1"/>
  <c r="P342" i="1"/>
  <c r="T351" i="1"/>
  <c r="P351" i="1"/>
  <c r="R351" i="1"/>
  <c r="P332" i="1"/>
  <c r="T332" i="1"/>
  <c r="R332" i="1"/>
  <c r="J355" i="1"/>
  <c r="H355" i="1"/>
  <c r="F355" i="1"/>
  <c r="R378" i="1"/>
  <c r="P378" i="1"/>
  <c r="T378" i="1"/>
  <c r="R355" i="1"/>
  <c r="T355" i="1"/>
  <c r="P355" i="1"/>
  <c r="R357" i="1"/>
  <c r="P357" i="1"/>
  <c r="T357" i="1"/>
  <c r="I335" i="1"/>
  <c r="G335" i="1"/>
  <c r="Q16" i="2"/>
  <c r="S16" i="2"/>
  <c r="I331" i="1"/>
  <c r="G331" i="1"/>
  <c r="G341" i="1"/>
  <c r="I341" i="1"/>
  <c r="I350" i="1"/>
  <c r="G350" i="1"/>
  <c r="S27" i="2"/>
  <c r="Q27" i="2"/>
  <c r="N47" i="2"/>
  <c r="S17" i="2"/>
  <c r="Q17" i="2"/>
  <c r="S29" i="2"/>
  <c r="Q29" i="2"/>
  <c r="S42" i="2"/>
  <c r="Q42" i="2"/>
  <c r="D73" i="2"/>
  <c r="I74" i="2"/>
  <c r="G74" i="2"/>
  <c r="D97" i="2"/>
  <c r="G67" i="2"/>
  <c r="I67" i="2"/>
  <c r="G68" i="2"/>
  <c r="I68" i="2"/>
  <c r="I65" i="2"/>
  <c r="G65" i="2"/>
  <c r="G364" i="1"/>
  <c r="I364" i="1"/>
  <c r="G366" i="1"/>
  <c r="I366" i="1"/>
  <c r="T18" i="2"/>
  <c r="R18" i="2"/>
  <c r="P18" i="2"/>
  <c r="R19" i="2"/>
  <c r="P19" i="2"/>
  <c r="T19" i="2"/>
  <c r="P16" i="2"/>
  <c r="T16" i="2"/>
  <c r="R16" i="2"/>
  <c r="R36" i="2"/>
  <c r="P36" i="2"/>
  <c r="T36" i="2"/>
  <c r="T46" i="2"/>
  <c r="R46" i="2"/>
  <c r="P46" i="2"/>
  <c r="J69" i="2"/>
  <c r="H69" i="2"/>
  <c r="F69" i="2"/>
  <c r="J93" i="2"/>
  <c r="H93" i="2"/>
  <c r="F93" i="2"/>
  <c r="H67" i="2"/>
  <c r="F67" i="2"/>
  <c r="J67" i="2"/>
  <c r="E97" i="2"/>
  <c r="F68" i="2"/>
  <c r="J68" i="2"/>
  <c r="H68" i="2"/>
  <c r="I206" i="1"/>
  <c r="G206" i="1"/>
  <c r="I211" i="1"/>
  <c r="G211" i="1"/>
  <c r="S64" i="2"/>
  <c r="Q64" i="2"/>
  <c r="R64" i="2"/>
  <c r="P64" i="2"/>
  <c r="S85" i="2"/>
  <c r="Q85" i="2"/>
  <c r="R85" i="2"/>
  <c r="P85" i="2"/>
  <c r="S94" i="2"/>
  <c r="Q94" i="2"/>
  <c r="R94" i="2"/>
  <c r="P94" i="2"/>
  <c r="Q95" i="2"/>
  <c r="S95" i="2"/>
  <c r="R95" i="2"/>
  <c r="P95" i="2"/>
  <c r="S96" i="2"/>
  <c r="Q96" i="2"/>
  <c r="R96" i="2"/>
  <c r="P96" i="2"/>
  <c r="I27" i="2"/>
  <c r="G27" i="2"/>
  <c r="H27" i="2"/>
  <c r="F27" i="2"/>
  <c r="I40" i="2"/>
  <c r="G40" i="2"/>
  <c r="H40" i="2"/>
  <c r="F40" i="2"/>
  <c r="I18" i="2"/>
  <c r="G18" i="2"/>
  <c r="H18" i="2"/>
  <c r="F18" i="2"/>
  <c r="I31" i="2"/>
  <c r="G31" i="2"/>
  <c r="H31" i="2"/>
  <c r="F31" i="2"/>
  <c r="Q26" i="1"/>
  <c r="S26" i="1"/>
  <c r="I103" i="2"/>
  <c r="G103" i="2"/>
  <c r="J333" i="1"/>
  <c r="H333" i="1"/>
  <c r="F333" i="1"/>
  <c r="J52" i="2"/>
  <c r="H52" i="2"/>
  <c r="F52" i="2"/>
  <c r="I380" i="1"/>
  <c r="G380" i="1"/>
  <c r="Q209" i="1"/>
  <c r="R223" i="1"/>
  <c r="P223" i="1"/>
  <c r="S223" i="1"/>
  <c r="Q204" i="1"/>
  <c r="B73" i="2"/>
  <c r="G356" i="1"/>
  <c r="I356" i="1"/>
  <c r="I355" i="1"/>
  <c r="G355" i="1"/>
  <c r="L47" i="2"/>
  <c r="T22" i="2"/>
  <c r="R22" i="2"/>
  <c r="P22" i="2"/>
  <c r="R25" i="2"/>
  <c r="P25" i="2"/>
  <c r="T25" i="2"/>
  <c r="P20" i="2"/>
  <c r="T20" i="2"/>
  <c r="R20" i="2"/>
  <c r="R40" i="2"/>
  <c r="P40" i="2"/>
  <c r="T40" i="2"/>
  <c r="J85" i="2"/>
  <c r="H85" i="2"/>
  <c r="F85" i="2"/>
  <c r="J70" i="2"/>
  <c r="H70" i="2"/>
  <c r="F70" i="2"/>
  <c r="H71" i="2"/>
  <c r="F71" i="2"/>
  <c r="J71" i="2"/>
  <c r="F72" i="2"/>
  <c r="J72" i="2"/>
  <c r="H72" i="2"/>
  <c r="I208" i="1"/>
  <c r="G208" i="1"/>
  <c r="I213" i="1"/>
  <c r="G213" i="1"/>
  <c r="S65" i="2"/>
  <c r="Q65" i="2"/>
  <c r="R65" i="2"/>
  <c r="P65" i="2"/>
  <c r="S89" i="2"/>
  <c r="Q89" i="2"/>
  <c r="P89" i="2"/>
  <c r="R89" i="2"/>
  <c r="Q67" i="2"/>
  <c r="S67" i="2"/>
  <c r="N97" i="2"/>
  <c r="P67" i="2"/>
  <c r="R67" i="2"/>
  <c r="S68" i="2"/>
  <c r="Q68" i="2"/>
  <c r="R68" i="2"/>
  <c r="P68" i="2"/>
  <c r="J102" i="2"/>
  <c r="H102" i="2"/>
  <c r="F102" i="2"/>
  <c r="G28" i="2"/>
  <c r="I28" i="2"/>
  <c r="H28" i="2"/>
  <c r="F28" i="2"/>
  <c r="I22" i="2"/>
  <c r="G22" i="2"/>
  <c r="F22" i="2"/>
  <c r="H22" i="2"/>
  <c r="I35" i="2"/>
  <c r="G35" i="2"/>
  <c r="H35" i="2"/>
  <c r="F35" i="2"/>
  <c r="N27" i="1"/>
  <c r="Q25" i="1"/>
  <c r="S25" i="1"/>
  <c r="I91" i="1"/>
  <c r="G91" i="1"/>
  <c r="D156" i="1"/>
  <c r="L92" i="1"/>
  <c r="L155" i="1"/>
  <c r="M73" i="2"/>
  <c r="I101" i="2"/>
  <c r="G101" i="2"/>
  <c r="F341" i="1"/>
  <c r="J341" i="1"/>
  <c r="H341" i="1"/>
  <c r="H327" i="1"/>
  <c r="F327" i="1"/>
  <c r="J327" i="1"/>
  <c r="J337" i="1"/>
  <c r="H337" i="1"/>
  <c r="F337" i="1"/>
  <c r="C23" i="2"/>
  <c r="F26" i="1"/>
  <c r="J26" i="1"/>
  <c r="H26" i="1"/>
  <c r="G375" i="1"/>
  <c r="I375" i="1"/>
  <c r="I373" i="1"/>
  <c r="G373" i="1"/>
  <c r="Q218" i="1"/>
  <c r="Q203" i="1"/>
  <c r="R221" i="1"/>
  <c r="P221" i="1"/>
  <c r="S221" i="1"/>
  <c r="Q219" i="1"/>
  <c r="R219" i="1"/>
  <c r="P219" i="1"/>
  <c r="S219" i="1"/>
  <c r="R220" i="1"/>
  <c r="P220" i="1"/>
  <c r="S220" i="1"/>
  <c r="Q212" i="1"/>
  <c r="S203" i="1"/>
  <c r="R203" i="1"/>
  <c r="P203" i="1"/>
  <c r="G347" i="1"/>
  <c r="I347" i="1"/>
  <c r="I344" i="1"/>
  <c r="G344" i="1"/>
  <c r="G349" i="1"/>
  <c r="I349" i="1"/>
  <c r="S39" i="2"/>
  <c r="Q39" i="2"/>
  <c r="S43" i="2"/>
  <c r="Q43" i="2"/>
  <c r="Q35" i="2"/>
  <c r="S35" i="2"/>
  <c r="Q37" i="2"/>
  <c r="S37" i="2"/>
  <c r="I64" i="2"/>
  <c r="G64" i="2"/>
  <c r="G75" i="2"/>
  <c r="I75" i="2"/>
  <c r="I76" i="2"/>
  <c r="G76" i="2"/>
  <c r="I77" i="2"/>
  <c r="G77" i="2"/>
  <c r="G360" i="1"/>
  <c r="I360" i="1"/>
  <c r="I359" i="1"/>
  <c r="G359" i="1"/>
  <c r="C97" i="2"/>
  <c r="I58" i="2"/>
  <c r="G58" i="2"/>
  <c r="R58" i="2"/>
  <c r="P58" i="2"/>
  <c r="T58" i="2"/>
  <c r="T30" i="2"/>
  <c r="R30" i="2"/>
  <c r="P30" i="2"/>
  <c r="T26" i="2"/>
  <c r="R26" i="2"/>
  <c r="P26" i="2"/>
  <c r="P37" i="2"/>
  <c r="T37" i="2"/>
  <c r="R37" i="2"/>
  <c r="R44" i="2"/>
  <c r="P44" i="2"/>
  <c r="T44" i="2"/>
  <c r="F64" i="2"/>
  <c r="J64" i="2"/>
  <c r="H64" i="2"/>
  <c r="J74" i="2"/>
  <c r="H74" i="2"/>
  <c r="F74" i="2"/>
  <c r="E73" i="2"/>
  <c r="H75" i="2"/>
  <c r="F75" i="2"/>
  <c r="J75" i="2"/>
  <c r="F76" i="2"/>
  <c r="J76" i="2"/>
  <c r="H76" i="2"/>
  <c r="I210" i="1"/>
  <c r="G210" i="1"/>
  <c r="B27" i="1"/>
  <c r="S77" i="2"/>
  <c r="Q77" i="2"/>
  <c r="R77" i="2"/>
  <c r="P77" i="2"/>
  <c r="S70" i="2"/>
  <c r="Q70" i="2"/>
  <c r="R70" i="2"/>
  <c r="P70" i="2"/>
  <c r="Q71" i="2"/>
  <c r="S71" i="2"/>
  <c r="P71" i="2"/>
  <c r="R71" i="2"/>
  <c r="S72" i="2"/>
  <c r="Q72" i="2"/>
  <c r="R72" i="2"/>
  <c r="P72" i="2"/>
  <c r="J103" i="2"/>
  <c r="H103" i="2"/>
  <c r="F103" i="2"/>
  <c r="T52" i="2"/>
  <c r="R52" i="2"/>
  <c r="P52" i="2"/>
  <c r="I38" i="2"/>
  <c r="G38" i="2"/>
  <c r="H38" i="2"/>
  <c r="F38" i="2"/>
  <c r="I29" i="2"/>
  <c r="G29" i="2"/>
  <c r="F29" i="2"/>
  <c r="H29" i="2"/>
  <c r="I13" i="2"/>
  <c r="G13" i="2"/>
  <c r="F13" i="2"/>
  <c r="H13" i="2"/>
  <c r="G33" i="2"/>
  <c r="I33" i="2"/>
  <c r="F33" i="2"/>
  <c r="H33" i="2"/>
  <c r="I39" i="2"/>
  <c r="G39" i="2"/>
  <c r="F39" i="2"/>
  <c r="H39" i="2"/>
  <c r="Q90" i="1"/>
  <c r="N155" i="1"/>
  <c r="S155" i="1" s="1"/>
  <c r="S90" i="1"/>
  <c r="N92" i="1"/>
  <c r="L158" i="1"/>
  <c r="I102" i="2"/>
  <c r="G102" i="2"/>
  <c r="J347" i="1"/>
  <c r="H347" i="1"/>
  <c r="F347" i="1"/>
  <c r="H331" i="1"/>
  <c r="F331" i="1"/>
  <c r="J331" i="1"/>
  <c r="J342" i="1"/>
  <c r="H342" i="1"/>
  <c r="F342" i="1"/>
  <c r="J53" i="2"/>
  <c r="H53" i="2"/>
  <c r="F53" i="2"/>
  <c r="G371" i="1"/>
  <c r="I371" i="1"/>
  <c r="I377" i="1"/>
  <c r="G377" i="1"/>
  <c r="Q207" i="1"/>
  <c r="Q220" i="1"/>
  <c r="Q210" i="1"/>
  <c r="Q205" i="1"/>
  <c r="Q225" i="1"/>
  <c r="Q226" i="1"/>
  <c r="Q222" i="1"/>
  <c r="I348" i="1"/>
  <c r="G348" i="1"/>
  <c r="I329" i="1"/>
  <c r="G329" i="1"/>
  <c r="S22" i="2"/>
  <c r="Q22" i="2"/>
  <c r="S24" i="2"/>
  <c r="Q24" i="2"/>
  <c r="N23" i="2"/>
  <c r="S32" i="2"/>
  <c r="Q32" i="2"/>
  <c r="Q41" i="2"/>
  <c r="S41" i="2"/>
  <c r="G79" i="2"/>
  <c r="I79" i="2"/>
  <c r="I80" i="2"/>
  <c r="G80" i="2"/>
  <c r="I81" i="2"/>
  <c r="G81" i="2"/>
  <c r="T103" i="2"/>
  <c r="R103" i="2"/>
  <c r="P103" i="2"/>
  <c r="I357" i="1"/>
  <c r="G357" i="1"/>
  <c r="I363" i="1"/>
  <c r="G363" i="1"/>
  <c r="C73" i="2"/>
  <c r="L23" i="2"/>
  <c r="T39" i="2"/>
  <c r="R39" i="2"/>
  <c r="P39" i="2"/>
  <c r="R27" i="2"/>
  <c r="T27" i="2"/>
  <c r="P27" i="2"/>
  <c r="P41" i="2"/>
  <c r="T41" i="2"/>
  <c r="R41" i="2"/>
  <c r="J78" i="2"/>
  <c r="H78" i="2"/>
  <c r="F78" i="2"/>
  <c r="H79" i="2"/>
  <c r="F79" i="2"/>
  <c r="J79" i="2"/>
  <c r="F80" i="2"/>
  <c r="J80" i="2"/>
  <c r="H80" i="2"/>
  <c r="I212" i="1"/>
  <c r="G212" i="1"/>
  <c r="S93" i="2"/>
  <c r="Q93" i="2"/>
  <c r="R93" i="2"/>
  <c r="P93" i="2"/>
  <c r="S74" i="2"/>
  <c r="Q74" i="2"/>
  <c r="N73" i="2"/>
  <c r="R74" i="2"/>
  <c r="P74" i="2"/>
  <c r="Q75" i="2"/>
  <c r="S75" i="2"/>
  <c r="P75" i="2"/>
  <c r="R75" i="2"/>
  <c r="S76" i="2"/>
  <c r="Q76" i="2"/>
  <c r="R76" i="2"/>
  <c r="P76" i="2"/>
  <c r="I32" i="2"/>
  <c r="G32" i="2"/>
  <c r="H32" i="2"/>
  <c r="F32" i="2"/>
  <c r="G16" i="2"/>
  <c r="I16" i="2"/>
  <c r="H16" i="2"/>
  <c r="F16" i="2"/>
  <c r="D47" i="2"/>
  <c r="I17" i="2"/>
  <c r="G17" i="2"/>
  <c r="H17" i="2"/>
  <c r="F17" i="2"/>
  <c r="G37" i="2"/>
  <c r="I37" i="2"/>
  <c r="H37" i="2"/>
  <c r="F37" i="2"/>
  <c r="I43" i="2"/>
  <c r="G43" i="2"/>
  <c r="H43" i="2"/>
  <c r="F43" i="2"/>
  <c r="N156" i="1"/>
  <c r="S156" i="1" s="1"/>
  <c r="S91" i="1"/>
  <c r="Q91" i="1"/>
  <c r="I93" i="1"/>
  <c r="D158" i="1"/>
  <c r="G93" i="1"/>
  <c r="J343" i="1"/>
  <c r="H343" i="1"/>
  <c r="F343" i="1"/>
  <c r="J330" i="1"/>
  <c r="H330" i="1"/>
  <c r="F330" i="1"/>
  <c r="H335" i="1"/>
  <c r="F335" i="1"/>
  <c r="J335" i="1"/>
  <c r="J346" i="1"/>
  <c r="H346" i="1"/>
  <c r="F346" i="1"/>
  <c r="L97" i="2"/>
  <c r="J28" i="1"/>
  <c r="H28" i="1"/>
  <c r="F28" i="1"/>
  <c r="I378" i="1"/>
  <c r="G378" i="1"/>
  <c r="S206" i="1"/>
  <c r="R206" i="1"/>
  <c r="P206" i="1"/>
  <c r="S205" i="1"/>
  <c r="R205" i="1"/>
  <c r="P205" i="1"/>
  <c r="S204" i="1"/>
  <c r="R204" i="1"/>
  <c r="P204" i="1"/>
  <c r="Q227" i="1"/>
  <c r="R225" i="1"/>
  <c r="P225" i="1"/>
  <c r="S225" i="1"/>
  <c r="Q221" i="1"/>
  <c r="Q211" i="1"/>
  <c r="G330" i="1"/>
  <c r="I330" i="1"/>
  <c r="I333" i="1"/>
  <c r="G333" i="1"/>
  <c r="S14" i="2"/>
  <c r="Q14" i="2"/>
  <c r="S31" i="2"/>
  <c r="Q31" i="2"/>
  <c r="S36" i="2"/>
  <c r="Q36" i="2"/>
  <c r="Q45" i="2"/>
  <c r="S45" i="2"/>
  <c r="I78" i="2"/>
  <c r="G78" i="2"/>
  <c r="G83" i="2"/>
  <c r="I83" i="2"/>
  <c r="I84" i="2"/>
  <c r="G84" i="2"/>
  <c r="I85" i="2"/>
  <c r="G85" i="2"/>
  <c r="B97" i="2"/>
  <c r="I361" i="1"/>
  <c r="G361" i="1"/>
  <c r="G59" i="2"/>
  <c r="I59" i="2"/>
  <c r="P59" i="2"/>
  <c r="T59" i="2"/>
  <c r="R59" i="2"/>
  <c r="P28" i="2"/>
  <c r="T28" i="2"/>
  <c r="R28" i="2"/>
  <c r="T13" i="2"/>
  <c r="R13" i="2"/>
  <c r="P13" i="2"/>
  <c r="P45" i="2"/>
  <c r="T45" i="2"/>
  <c r="R45" i="2"/>
  <c r="J65" i="2"/>
  <c r="H65" i="2"/>
  <c r="F65" i="2"/>
  <c r="J82" i="2"/>
  <c r="H82" i="2"/>
  <c r="F82" i="2"/>
  <c r="H83" i="2"/>
  <c r="F83" i="2"/>
  <c r="J83" i="2"/>
  <c r="F84" i="2"/>
  <c r="J84" i="2"/>
  <c r="H84" i="2"/>
  <c r="I203" i="1"/>
  <c r="G203" i="1"/>
  <c r="S63" i="2"/>
  <c r="Q63" i="2"/>
  <c r="R63" i="2"/>
  <c r="P63" i="2"/>
  <c r="S78" i="2"/>
  <c r="Q78" i="2"/>
  <c r="R78" i="2"/>
  <c r="P78" i="2"/>
  <c r="Q79" i="2"/>
  <c r="S79" i="2"/>
  <c r="P79" i="2"/>
  <c r="R79" i="2"/>
  <c r="S80" i="2"/>
  <c r="Q80" i="2"/>
  <c r="R80" i="2"/>
  <c r="P80" i="2"/>
  <c r="F101" i="2"/>
  <c r="J101" i="2"/>
  <c r="H101" i="2"/>
  <c r="R53" i="2"/>
  <c r="P53" i="2"/>
  <c r="T53" i="2"/>
  <c r="I15" i="2"/>
  <c r="G15" i="2"/>
  <c r="H15" i="2"/>
  <c r="F15" i="2"/>
  <c r="G20" i="2"/>
  <c r="I20" i="2"/>
  <c r="H20" i="2"/>
  <c r="F20" i="2"/>
  <c r="I21" i="2"/>
  <c r="G21" i="2"/>
  <c r="F21" i="2"/>
  <c r="H21" i="2"/>
  <c r="G41" i="2"/>
  <c r="I41" i="2"/>
  <c r="H41" i="2"/>
  <c r="F41" i="2"/>
  <c r="S28" i="1"/>
  <c r="Q28" i="1"/>
  <c r="D92" i="1"/>
  <c r="G90" i="1"/>
  <c r="D155" i="1"/>
  <c r="I155" i="1" s="1"/>
  <c r="I90" i="1"/>
  <c r="L156" i="1"/>
  <c r="J57" i="2"/>
  <c r="H57" i="2"/>
  <c r="F57" i="2"/>
  <c r="J334" i="1"/>
  <c r="H334" i="1"/>
  <c r="F334" i="1"/>
  <c r="F336" i="1"/>
  <c r="J336" i="1"/>
  <c r="H336" i="1"/>
  <c r="H344" i="1"/>
  <c r="F344" i="1"/>
  <c r="J344" i="1"/>
  <c r="J350" i="1"/>
  <c r="H350" i="1"/>
  <c r="F350" i="1"/>
  <c r="F51" i="2"/>
  <c r="J51" i="2"/>
  <c r="H51" i="2"/>
  <c r="L73" i="2"/>
  <c r="I370" i="1"/>
  <c r="G370" i="1"/>
  <c r="S210" i="1"/>
  <c r="R210" i="1"/>
  <c r="P210" i="1"/>
  <c r="S209" i="1"/>
  <c r="R209" i="1"/>
  <c r="P209" i="1"/>
  <c r="S208" i="1"/>
  <c r="R208" i="1"/>
  <c r="P208" i="1"/>
  <c r="S207" i="1"/>
  <c r="R207" i="1"/>
  <c r="P207" i="1"/>
  <c r="Q206" i="1"/>
  <c r="R227" i="1"/>
  <c r="P227" i="1"/>
  <c r="S227" i="1"/>
  <c r="S211" i="1"/>
  <c r="R211" i="1"/>
  <c r="P211" i="1"/>
  <c r="I365" i="1"/>
  <c r="G365" i="1"/>
  <c r="I57" i="2"/>
  <c r="G57" i="2"/>
  <c r="T29" i="2"/>
  <c r="R29" i="2"/>
  <c r="P29" i="2"/>
  <c r="T43" i="2"/>
  <c r="R43" i="2"/>
  <c r="P43" i="2"/>
  <c r="O47" i="2"/>
  <c r="T17" i="2"/>
  <c r="R17" i="2"/>
  <c r="P17" i="2"/>
  <c r="T34" i="2"/>
  <c r="R34" i="2"/>
  <c r="P34" i="2"/>
  <c r="J81" i="2"/>
  <c r="H81" i="2"/>
  <c r="F81" i="2"/>
  <c r="J89" i="2"/>
  <c r="H89" i="2"/>
  <c r="F89" i="2"/>
  <c r="J86" i="2"/>
  <c r="H86" i="2"/>
  <c r="F86" i="2"/>
  <c r="H87" i="2"/>
  <c r="F87" i="2"/>
  <c r="J87" i="2"/>
  <c r="F88" i="2"/>
  <c r="J88" i="2"/>
  <c r="H88" i="2"/>
  <c r="I205" i="1"/>
  <c r="G205" i="1"/>
  <c r="S102" i="2"/>
  <c r="Q102" i="2"/>
  <c r="S66" i="2"/>
  <c r="Q66" i="2"/>
  <c r="P66" i="2"/>
  <c r="R66" i="2"/>
  <c r="S82" i="2"/>
  <c r="Q82" i="2"/>
  <c r="R82" i="2"/>
  <c r="P82" i="2"/>
  <c r="Q83" i="2"/>
  <c r="S83" i="2"/>
  <c r="P83" i="2"/>
  <c r="R83" i="2"/>
  <c r="S84" i="2"/>
  <c r="Q84" i="2"/>
  <c r="R84" i="2"/>
  <c r="P84" i="2"/>
  <c r="I53" i="2"/>
  <c r="G53" i="2"/>
  <c r="I19" i="2"/>
  <c r="G19" i="2"/>
  <c r="H19" i="2"/>
  <c r="F19" i="2"/>
  <c r="G24" i="2"/>
  <c r="I24" i="2"/>
  <c r="D23" i="2"/>
  <c r="H24" i="2"/>
  <c r="F24" i="2"/>
  <c r="I34" i="2"/>
  <c r="G34" i="2"/>
  <c r="F34" i="2"/>
  <c r="H34" i="2"/>
  <c r="G45" i="2"/>
  <c r="I45" i="2"/>
  <c r="H45" i="2"/>
  <c r="F45" i="2"/>
  <c r="S57" i="2"/>
  <c r="Q57" i="2"/>
  <c r="J58" i="2"/>
  <c r="H58" i="2"/>
  <c r="F58" i="2"/>
  <c r="M97" i="2"/>
  <c r="F349" i="1"/>
  <c r="J349" i="1"/>
  <c r="H349" i="1"/>
  <c r="F345" i="1"/>
  <c r="J345" i="1"/>
  <c r="H345" i="1"/>
  <c r="H348" i="1"/>
  <c r="F348" i="1"/>
  <c r="J348" i="1"/>
  <c r="S52" i="2"/>
  <c r="Q52" i="2"/>
  <c r="E27" i="1"/>
  <c r="H25" i="1"/>
  <c r="F25" i="1"/>
  <c r="J25" i="1"/>
  <c r="I374" i="1"/>
  <c r="G374" i="1"/>
  <c r="Q213" i="1"/>
  <c r="S202" i="1"/>
  <c r="R202" i="1"/>
  <c r="P202" i="1"/>
  <c r="Q223" i="1"/>
  <c r="R218" i="1"/>
  <c r="P218" i="1"/>
  <c r="S218" i="1"/>
  <c r="C158" i="1"/>
  <c r="G334" i="1"/>
  <c r="I334" i="1"/>
  <c r="G332" i="1"/>
  <c r="I332" i="1"/>
  <c r="I342" i="1"/>
  <c r="G342" i="1"/>
  <c r="S19" i="2"/>
  <c r="Q19" i="2"/>
  <c r="Q20" i="2"/>
  <c r="S20" i="2"/>
  <c r="S44" i="2"/>
  <c r="Q44" i="2"/>
  <c r="S34" i="2"/>
  <c r="Q34" i="2"/>
  <c r="I63" i="2"/>
  <c r="G63" i="2"/>
  <c r="G66" i="2"/>
  <c r="I66" i="2"/>
  <c r="G91" i="2"/>
  <c r="I91" i="2"/>
  <c r="I92" i="2"/>
  <c r="G92" i="2"/>
  <c r="I93" i="2"/>
  <c r="G93" i="2"/>
  <c r="M47" i="2"/>
  <c r="G358" i="1"/>
  <c r="I358" i="1"/>
  <c r="T35" i="2"/>
  <c r="R35" i="2"/>
  <c r="P35" i="2"/>
  <c r="P33" i="2"/>
  <c r="T33" i="2"/>
  <c r="R33" i="2"/>
  <c r="P24" i="2"/>
  <c r="R24" i="2"/>
  <c r="O23" i="2"/>
  <c r="T24" i="2"/>
  <c r="T21" i="2"/>
  <c r="R21" i="2"/>
  <c r="P21" i="2"/>
  <c r="T38" i="2"/>
  <c r="R38" i="2"/>
  <c r="P38" i="2"/>
  <c r="J63" i="2"/>
  <c r="H63" i="2"/>
  <c r="F63" i="2"/>
  <c r="J66" i="2"/>
  <c r="H66" i="2"/>
  <c r="F66" i="2"/>
  <c r="J90" i="2"/>
  <c r="H90" i="2"/>
  <c r="F90" i="2"/>
  <c r="H91" i="2"/>
  <c r="F91" i="2"/>
  <c r="J91" i="2"/>
  <c r="F92" i="2"/>
  <c r="J92" i="2"/>
  <c r="H92" i="2"/>
  <c r="I202" i="1"/>
  <c r="G202" i="1"/>
  <c r="I207" i="1"/>
  <c r="G207" i="1"/>
  <c r="S103" i="2"/>
  <c r="Q103" i="2"/>
  <c r="S81" i="2"/>
  <c r="Q81" i="2"/>
  <c r="R81" i="2"/>
  <c r="P81" i="2"/>
  <c r="S86" i="2"/>
  <c r="Q86" i="2"/>
  <c r="R86" i="2"/>
  <c r="P86" i="2"/>
  <c r="Q87" i="2"/>
  <c r="S87" i="2"/>
  <c r="R87" i="2"/>
  <c r="P87" i="2"/>
  <c r="S88" i="2"/>
  <c r="Q88" i="2"/>
  <c r="R88" i="2"/>
  <c r="P88" i="2"/>
  <c r="I51" i="2"/>
  <c r="G51" i="2"/>
  <c r="T51" i="2"/>
  <c r="R51" i="2"/>
  <c r="P51" i="2"/>
  <c r="I30" i="2"/>
  <c r="G30" i="2"/>
  <c r="F30" i="2"/>
  <c r="H30" i="2"/>
  <c r="I25" i="2"/>
  <c r="G25" i="2"/>
  <c r="H25" i="2"/>
  <c r="F25" i="2"/>
  <c r="I44" i="2"/>
  <c r="G44" i="2"/>
  <c r="H44" i="2"/>
  <c r="F44" i="2"/>
  <c r="I42" i="2"/>
  <c r="G42" i="2"/>
  <c r="F42" i="2"/>
  <c r="H42" i="2"/>
  <c r="N158" i="1"/>
  <c r="S158" i="1" s="1"/>
  <c r="S93" i="1"/>
  <c r="Q93" i="1"/>
  <c r="S58" i="2"/>
  <c r="Q58" i="2"/>
  <c r="J326" i="1"/>
  <c r="H326" i="1"/>
  <c r="F326" i="1"/>
  <c r="F328" i="1"/>
  <c r="J328" i="1"/>
  <c r="H328" i="1"/>
  <c r="S53" i="2"/>
  <c r="Q53" i="2"/>
  <c r="C47" i="2"/>
  <c r="G379" i="1"/>
  <c r="I379" i="1"/>
  <c r="R226" i="1"/>
  <c r="P226" i="1"/>
  <c r="S226" i="1"/>
  <c r="Q208" i="1"/>
  <c r="Q202" i="1"/>
  <c r="S212" i="1"/>
  <c r="R212" i="1"/>
  <c r="P212" i="1"/>
  <c r="S213" i="1"/>
  <c r="R213" i="1"/>
  <c r="P213" i="1"/>
  <c r="R224" i="1"/>
  <c r="P224" i="1"/>
  <c r="S224" i="1"/>
  <c r="I327" i="1"/>
  <c r="G327" i="1"/>
  <c r="G336" i="1"/>
  <c r="I336" i="1"/>
  <c r="I346" i="1"/>
  <c r="G346" i="1"/>
  <c r="S26" i="2"/>
  <c r="Q26" i="2"/>
  <c r="S13" i="2"/>
  <c r="Q13" i="2"/>
  <c r="S25" i="2"/>
  <c r="Q25" i="2"/>
  <c r="S38" i="2"/>
  <c r="Q38" i="2"/>
  <c r="I86" i="2"/>
  <c r="G86" i="2"/>
  <c r="I82" i="2"/>
  <c r="G82" i="2"/>
  <c r="G95" i="2"/>
  <c r="I95" i="2"/>
  <c r="I96" i="2"/>
  <c r="G96" i="2"/>
  <c r="M23" i="2"/>
  <c r="G362" i="1"/>
  <c r="I362" i="1"/>
  <c r="T57" i="2"/>
  <c r="R57" i="2"/>
  <c r="P57" i="2"/>
  <c r="T14" i="2"/>
  <c r="R14" i="2"/>
  <c r="P14" i="2"/>
  <c r="R15" i="2"/>
  <c r="P15" i="2"/>
  <c r="T15" i="2"/>
  <c r="T31" i="2"/>
  <c r="R31" i="2"/>
  <c r="P31" i="2"/>
  <c r="R32" i="2"/>
  <c r="P32" i="2"/>
  <c r="T32" i="2"/>
  <c r="T42" i="2"/>
  <c r="R42" i="2"/>
  <c r="P42" i="2"/>
  <c r="J77" i="2"/>
  <c r="H77" i="2"/>
  <c r="F77" i="2"/>
  <c r="J94" i="2"/>
  <c r="H94" i="2"/>
  <c r="F94" i="2"/>
  <c r="H95" i="2"/>
  <c r="F95" i="2"/>
  <c r="J95" i="2"/>
  <c r="F96" i="2"/>
  <c r="J96" i="2"/>
  <c r="H96" i="2"/>
  <c r="I204" i="1"/>
  <c r="G204" i="1"/>
  <c r="I209" i="1"/>
  <c r="G209" i="1"/>
  <c r="Q101" i="2"/>
  <c r="S69" i="2"/>
  <c r="Q69" i="2"/>
  <c r="R69" i="2"/>
  <c r="P69" i="2"/>
  <c r="S90" i="2"/>
  <c r="Q90" i="2"/>
  <c r="R90" i="2"/>
  <c r="P90" i="2"/>
  <c r="Q91" i="2"/>
  <c r="S91" i="2"/>
  <c r="P91" i="2"/>
  <c r="R91" i="2"/>
  <c r="S92" i="2"/>
  <c r="Q92" i="2"/>
  <c r="R92" i="2"/>
  <c r="P92" i="2"/>
  <c r="I52" i="2"/>
  <c r="G52" i="2"/>
  <c r="I26" i="2"/>
  <c r="G26" i="2"/>
  <c r="H26" i="2"/>
  <c r="F26" i="2"/>
  <c r="I36" i="2"/>
  <c r="G36" i="2"/>
  <c r="F36" i="2"/>
  <c r="H36" i="2"/>
  <c r="I14" i="2"/>
  <c r="G14" i="2"/>
  <c r="H14" i="2"/>
  <c r="F14" i="2"/>
  <c r="I46" i="2"/>
  <c r="G46" i="2"/>
  <c r="H46" i="2"/>
  <c r="F46" i="2"/>
  <c r="L27" i="1"/>
  <c r="Q59" i="2"/>
  <c r="S59" i="2"/>
  <c r="H59" i="2"/>
  <c r="F59" i="2"/>
  <c r="J59" i="2"/>
  <c r="F332" i="1"/>
  <c r="J332" i="1"/>
  <c r="H332" i="1"/>
  <c r="J351" i="1"/>
  <c r="H351" i="1"/>
  <c r="F351" i="1"/>
  <c r="J329" i="1"/>
  <c r="H329" i="1"/>
  <c r="F329" i="1"/>
  <c r="S51" i="2"/>
  <c r="Q51" i="2"/>
  <c r="I372" i="1"/>
  <c r="G372" i="1"/>
  <c r="I376" i="1"/>
  <c r="G376" i="1"/>
  <c r="Q224" i="1"/>
  <c r="R222" i="1"/>
  <c r="P222" i="1"/>
  <c r="S222" i="1"/>
  <c r="F184" i="1"/>
  <c r="F119" i="1"/>
  <c r="J119" i="1"/>
  <c r="H119" i="1"/>
  <c r="P198" i="1"/>
  <c r="Q198" i="1" s="1"/>
  <c r="T133" i="1"/>
  <c r="R133" i="1"/>
  <c r="P133" i="1"/>
  <c r="Q160" i="1"/>
  <c r="Q153" i="1"/>
  <c r="Q179" i="1"/>
  <c r="T68" i="1"/>
  <c r="R68" i="1"/>
  <c r="P68" i="1"/>
  <c r="Q190" i="1"/>
  <c r="Q165" i="1"/>
  <c r="Q138" i="1"/>
  <c r="T73" i="2"/>
  <c r="R73" i="2"/>
  <c r="P73" i="2"/>
  <c r="I167" i="1"/>
  <c r="J47" i="2"/>
  <c r="H47" i="2"/>
  <c r="F47" i="2"/>
  <c r="I141" i="1"/>
  <c r="I137" i="1"/>
  <c r="G54" i="1"/>
  <c r="I54" i="1"/>
  <c r="Q193" i="1"/>
  <c r="Q175" i="1"/>
  <c r="Q171" i="1"/>
  <c r="I183" i="1"/>
  <c r="I164" i="1"/>
  <c r="G143" i="1"/>
  <c r="M184" i="1"/>
  <c r="G174" i="1"/>
  <c r="Q189" i="1"/>
  <c r="N184" i="1"/>
  <c r="S184" i="1" s="1"/>
  <c r="S119" i="1"/>
  <c r="Q119" i="1"/>
  <c r="I161" i="1"/>
  <c r="I146" i="1"/>
  <c r="I180" i="1"/>
  <c r="Q142" i="1"/>
  <c r="J68" i="1"/>
  <c r="H68" i="1"/>
  <c r="F68" i="1"/>
  <c r="S54" i="1"/>
  <c r="Q54" i="1"/>
  <c r="I27" i="1"/>
  <c r="G27" i="1"/>
  <c r="I142" i="1"/>
  <c r="S182" i="1"/>
  <c r="I138" i="1"/>
  <c r="M198" i="1"/>
  <c r="Q188" i="1"/>
  <c r="G139" i="1"/>
  <c r="Q178" i="1"/>
  <c r="I172" i="1"/>
  <c r="I171" i="1"/>
  <c r="J23" i="2"/>
  <c r="H23" i="2"/>
  <c r="F23" i="2"/>
  <c r="I140" i="1"/>
  <c r="I170" i="1"/>
  <c r="L198" i="1"/>
  <c r="Q197" i="1"/>
  <c r="Q183" i="1"/>
  <c r="F54" i="1"/>
  <c r="J54" i="1"/>
  <c r="H54" i="1"/>
  <c r="Q177" i="1"/>
  <c r="P184" i="1"/>
  <c r="T119" i="1"/>
  <c r="R119" i="1"/>
  <c r="P119" i="1"/>
  <c r="Q147" i="1"/>
  <c r="I197" i="1"/>
  <c r="Q148" i="1"/>
  <c r="Q194" i="1"/>
  <c r="T97" i="2"/>
  <c r="R97" i="2"/>
  <c r="P97" i="2"/>
  <c r="G148" i="1"/>
  <c r="Q180" i="1"/>
  <c r="D198" i="1"/>
  <c r="I198" i="1" s="1"/>
  <c r="I133" i="1"/>
  <c r="G133" i="1"/>
  <c r="N198" i="1"/>
  <c r="S198" i="1" s="1"/>
  <c r="S133" i="1"/>
  <c r="Q133" i="1"/>
  <c r="B184" i="1"/>
  <c r="P54" i="1"/>
  <c r="T54" i="1"/>
  <c r="R54" i="1"/>
  <c r="Q169" i="1"/>
  <c r="G194" i="1"/>
  <c r="I68" i="1"/>
  <c r="G68" i="1"/>
  <c r="S68" i="1"/>
  <c r="Q68" i="1"/>
  <c r="I148" i="1"/>
  <c r="I173" i="1"/>
  <c r="I169" i="1"/>
  <c r="D184" i="1"/>
  <c r="I184" i="1" s="1"/>
  <c r="I119" i="1"/>
  <c r="G119" i="1"/>
  <c r="G195" i="1"/>
  <c r="C184" i="1"/>
  <c r="I188" i="1"/>
  <c r="F198" i="1"/>
  <c r="G198" i="1" s="1"/>
  <c r="J133" i="1"/>
  <c r="H133" i="1"/>
  <c r="F133" i="1"/>
  <c r="Q164" i="1"/>
  <c r="S139" i="1"/>
  <c r="B198" i="1"/>
  <c r="Q174" i="1"/>
  <c r="I144" i="1"/>
  <c r="I145" i="1"/>
  <c r="I165" i="1"/>
  <c r="I147" i="1"/>
  <c r="Q228" i="1" l="1"/>
  <c r="R228" i="1"/>
  <c r="P228" i="1"/>
  <c r="S228" i="1"/>
  <c r="S47" i="2"/>
  <c r="Q47" i="2"/>
  <c r="Q155" i="1"/>
  <c r="I73" i="2"/>
  <c r="G73" i="2"/>
  <c r="S97" i="2"/>
  <c r="Q97" i="2"/>
  <c r="I158" i="1"/>
  <c r="Q184" i="1"/>
  <c r="I23" i="2"/>
  <c r="G23" i="2"/>
  <c r="I47" i="2"/>
  <c r="G47" i="2"/>
  <c r="J97" i="2"/>
  <c r="H97" i="2"/>
  <c r="F97" i="2"/>
  <c r="R27" i="1"/>
  <c r="P27" i="1"/>
  <c r="T27" i="1"/>
  <c r="D157" i="1"/>
  <c r="I157" i="1" s="1"/>
  <c r="I92" i="1"/>
  <c r="G92" i="1"/>
  <c r="S23" i="2"/>
  <c r="Q23" i="2"/>
  <c r="S27" i="1"/>
  <c r="Q27" i="1"/>
  <c r="F157" i="1"/>
  <c r="G157" i="1" s="1"/>
  <c r="H92" i="1"/>
  <c r="J92" i="1"/>
  <c r="F92" i="1"/>
  <c r="B157" i="1"/>
  <c r="Q156" i="1"/>
  <c r="R23" i="2"/>
  <c r="P23" i="2"/>
  <c r="T23" i="2"/>
  <c r="T47" i="2"/>
  <c r="R47" i="2"/>
  <c r="P47" i="2"/>
  <c r="G158" i="1"/>
  <c r="G184" i="1"/>
  <c r="S73" i="2"/>
  <c r="Q73" i="2"/>
  <c r="J73" i="2"/>
  <c r="H73" i="2"/>
  <c r="F73" i="2"/>
  <c r="L157" i="1"/>
  <c r="I97" i="2"/>
  <c r="G97" i="2"/>
  <c r="G155" i="1"/>
  <c r="J27" i="1"/>
  <c r="H27" i="1"/>
  <c r="F27" i="1"/>
  <c r="Q92" i="1"/>
  <c r="N157" i="1"/>
  <c r="S157" i="1" s="1"/>
  <c r="S92" i="1"/>
  <c r="I156" i="1"/>
  <c r="Q158" i="1"/>
  <c r="T92" i="1"/>
  <c r="R92" i="1"/>
  <c r="P157" i="1"/>
  <c r="Q157" i="1" s="1"/>
  <c r="P92" i="1"/>
</calcChain>
</file>

<file path=xl/sharedStrings.xml><?xml version="1.0" encoding="utf-8"?>
<sst xmlns="http://schemas.openxmlformats.org/spreadsheetml/2006/main" count="507" uniqueCount="151">
  <si>
    <t>Indicadores Turísticos Tenerife</t>
  </si>
  <si>
    <t>Fuente: Encuestas de Alojamientos Turístico ISTAC</t>
  </si>
  <si>
    <t>Viajeros entrados en hoteles y apartamentos. Indicadores de capacidad. Indicadores de ocupación y de rentabilidad.</t>
  </si>
  <si>
    <t>Viajeros entrados en establecimientos alojativos (hoteles y apartamentos)</t>
  </si>
  <si>
    <t>Total (hotel + apartamento)</t>
  </si>
  <si>
    <t>Hoteles</t>
  </si>
  <si>
    <t>5 estrellas</t>
  </si>
  <si>
    <t>4 estrellas</t>
  </si>
  <si>
    <t>3 estrellas</t>
  </si>
  <si>
    <t>2 estrellas</t>
  </si>
  <si>
    <t>1 estrella</t>
  </si>
  <si>
    <t>Apartamentos</t>
  </si>
  <si>
    <t>4, 5 estrellas</t>
  </si>
  <si>
    <t>nd: dato no disponible ya que en algunos meses no se ha publicado el dato desagregado por tipología y categoría alojativa</t>
  </si>
  <si>
    <t>Viajeros entrados en establecimientos alojativos (hoteles y apartamentos) según lugar de residencia</t>
  </si>
  <si>
    <t>Total lugares de residencia</t>
  </si>
  <si>
    <t>Total residentes en España</t>
  </si>
  <si>
    <t>Canarias</t>
  </si>
  <si>
    <t>Residentes en Tenerife</t>
  </si>
  <si>
    <t>Resto Canarias</t>
  </si>
  <si>
    <t>Resto de España</t>
  </si>
  <si>
    <t>Total residentes en el extranjero</t>
  </si>
  <si>
    <t>Alemania</t>
  </si>
  <si>
    <t>Austria</t>
  </si>
  <si>
    <t>Canada</t>
  </si>
  <si>
    <t>Dinamarca</t>
  </si>
  <si>
    <t>Estados Unidos</t>
  </si>
  <si>
    <t>Finlandia</t>
  </si>
  <si>
    <t>Luxemburgo</t>
  </si>
  <si>
    <t>Reino Unido</t>
  </si>
  <si>
    <t>Francia</t>
  </si>
  <si>
    <t>Países Bajos</t>
  </si>
  <si>
    <t>Bélgica</t>
  </si>
  <si>
    <t>Irlanda</t>
  </si>
  <si>
    <t>Islandia</t>
  </si>
  <si>
    <t>Italia</t>
  </si>
  <si>
    <t>Noruega</t>
  </si>
  <si>
    <t>Suecia</t>
  </si>
  <si>
    <t>República Checa</t>
  </si>
  <si>
    <t>Hungría</t>
  </si>
  <si>
    <t>Portugal</t>
  </si>
  <si>
    <t>Lituania</t>
  </si>
  <si>
    <t>Rumania</t>
  </si>
  <si>
    <t>Polonia</t>
  </si>
  <si>
    <t>Suiza</t>
  </si>
  <si>
    <t>Rusia</t>
  </si>
  <si>
    <t>Otros países</t>
  </si>
  <si>
    <t>Viajeros entrados en establecimientos alojativos (hoteles y apartamentos) según municipio de alojamiento</t>
  </si>
  <si>
    <t>Total municipios de alojamiento</t>
  </si>
  <si>
    <t>Adeje</t>
  </si>
  <si>
    <t>Arona</t>
  </si>
  <si>
    <t>Granadilla de Abona</t>
  </si>
  <si>
    <t>Puerto de la Cruz</t>
  </si>
  <si>
    <t>San Miguel de Abona</t>
  </si>
  <si>
    <t>Santa Cruz de Tenerife</t>
  </si>
  <si>
    <t>San Cristóbal de La Laguna</t>
  </si>
  <si>
    <t>Santiago del Teide</t>
  </si>
  <si>
    <t>Guía de Isora</t>
  </si>
  <si>
    <t>Resto de municipios de Tenerife</t>
  </si>
  <si>
    <t>Pernoctaciones en establecimientos alojativos (hoteles y apartamentos)</t>
  </si>
  <si>
    <t>Pernoctaciones en establecimientos alojativos (hoteles y apartamentos) según lugar de residencia</t>
  </si>
  <si>
    <t>Pernoctaciones en establecimientos alojativos (hoteles y apartamentos) según municipio de alojamiento</t>
  </si>
  <si>
    <r>
      <t xml:space="preserve">Estancia media en establecimientos alojativos (hoteles y apartamentos) </t>
    </r>
    <r>
      <rPr>
        <sz val="12"/>
        <color theme="1"/>
        <rFont val="Aptos Narrow"/>
        <family val="2"/>
        <scheme val="minor"/>
      </rPr>
      <t>(en días)</t>
    </r>
  </si>
  <si>
    <r>
      <t>Estancia media  según lugar de residencia</t>
    </r>
    <r>
      <rPr>
        <sz val="12"/>
        <color theme="1"/>
        <rFont val="Aptos Narrow"/>
        <family val="2"/>
        <scheme val="minor"/>
      </rPr>
      <t xml:space="preserve"> (en días)</t>
    </r>
  </si>
  <si>
    <t>Resto España</t>
  </si>
  <si>
    <r>
      <t>Estancia media  según municipio de alojamiento</t>
    </r>
    <r>
      <rPr>
        <sz val="12"/>
        <color theme="1"/>
        <rFont val="Aptos Narrow"/>
        <family val="2"/>
        <scheme val="minor"/>
      </rPr>
      <t xml:space="preserve"> (en días)</t>
    </r>
  </si>
  <si>
    <t>Tasas de ocupación por plaza en establecimientos alojativos (hoteles y apartamentos)</t>
  </si>
  <si>
    <t>Tasas de ocupación según municipio de alojamiento</t>
  </si>
  <si>
    <t>Indicadores de rentabilidad alojativa (hoteles y apartamentos)</t>
  </si>
  <si>
    <t>Ingresos totales según tipología y categoría alojativa</t>
  </si>
  <si>
    <t>5 Estrellas</t>
  </si>
  <si>
    <t>4 Estrellas</t>
  </si>
  <si>
    <t>3 Estrellas</t>
  </si>
  <si>
    <t>2 Estrellas</t>
  </si>
  <si>
    <t>1 Estrella</t>
  </si>
  <si>
    <t>Ingresos totales según municipio del alojamiento</t>
  </si>
  <si>
    <t>Tarifa media diaria (ADR) según tipología y categoría alojativa</t>
  </si>
  <si>
    <t>Tarifa media diaria (ADR) según municipio del alojamiento</t>
  </si>
  <si>
    <t>Resto de Tenerife</t>
  </si>
  <si>
    <t>Ingresos por habitación disponible (RevPAR) según tipología y categoría alojativa</t>
  </si>
  <si>
    <t>Ingresos por habitación disponible (RevPAR) según municipio del alojamiento</t>
  </si>
  <si>
    <t>Establecimientos abiertos y plazas ofertadas</t>
  </si>
  <si>
    <t>Número de establecimientos abiertos por tipología y categoría</t>
  </si>
  <si>
    <t>Número de establecimientos abiertos por municipio</t>
  </si>
  <si>
    <t>Número de plazas por tipología y categoría</t>
  </si>
  <si>
    <t>Número de plazas ofertadas por municipio</t>
  </si>
  <si>
    <t>Fuente: Encuestas de Alojamientos Turístico ISTAC. Elaboración Turismo de Tenerife</t>
  </si>
  <si>
    <t>Fuente: Estadísticas de tráfico aéreo - AENA</t>
  </si>
  <si>
    <t>Pasajeros llegados a los aeropuertos de Tenerife</t>
  </si>
  <si>
    <t>Pasajeros llegados a los aeropuertos de Tenerife según tipo de servicio</t>
  </si>
  <si>
    <t>Total llegadas</t>
  </si>
  <si>
    <t>llegadas regulares</t>
  </si>
  <si>
    <t>llegadas no regulares</t>
  </si>
  <si>
    <t>Pasajeros llegados a los aeropuertos de Tenerife procedencia del vuelo</t>
  </si>
  <si>
    <t>Procedencia del vuelo</t>
  </si>
  <si>
    <t>Total</t>
  </si>
  <si>
    <t>España</t>
  </si>
  <si>
    <t>aeropuertos insulares</t>
  </si>
  <si>
    <t>aeropuertos peninsulares</t>
  </si>
  <si>
    <t>Extranjero</t>
  </si>
  <si>
    <t>Belgica</t>
  </si>
  <si>
    <t>Holanda</t>
  </si>
  <si>
    <t>Países Nórdicos</t>
  </si>
  <si>
    <t>Federacion Rusa</t>
  </si>
  <si>
    <t>Republica Checa</t>
  </si>
  <si>
    <t>Estonia</t>
  </si>
  <si>
    <t>Hungria</t>
  </si>
  <si>
    <t>Letonia</t>
  </si>
  <si>
    <t>Marruecos</t>
  </si>
  <si>
    <t>Ucrania</t>
  </si>
  <si>
    <t>Venezuela</t>
  </si>
  <si>
    <t>Resto países</t>
  </si>
  <si>
    <t>Pasajeros llegados a los aeropuertos de Tenerife según aeropuerto de llegada</t>
  </si>
  <si>
    <t>Tenerife Norte - Los Rodeos</t>
  </si>
  <si>
    <t>Tenerife Sur - Reina Sofía</t>
  </si>
  <si>
    <t>Operaciones de llegada a los aeropuertos de Tenerife según tipo de servicio</t>
  </si>
  <si>
    <t>Operaciones de llegada a los aeropuertos de Tenerife según procedencia del vuelo</t>
  </si>
  <si>
    <t>Operaciones de llegada a los aeropuertos de Tenerife según aeropuerto de llegada</t>
  </si>
  <si>
    <t>Fuente: AENA. Elaboración Turismo de Tenerife</t>
  </si>
  <si>
    <t>marzo</t>
  </si>
  <si>
    <t>Fuente: Estadísticas de Movimientos Turísticos en Fronteras de Canarias 
FRONTUR ISTAC (turistas residentes en el extranjero y en Península)</t>
  </si>
  <si>
    <t>Entrada de turistas en Tenerife - procedencia y características del viaje</t>
  </si>
  <si>
    <t>Turistas entrados en Tenerife según lugar de residencia</t>
  </si>
  <si>
    <t>TOTAL (EXTRANJERO + PENINSULA)</t>
  </si>
  <si>
    <t>TOTAL RESIDENTES EN PENÍNSULA</t>
  </si>
  <si>
    <t>TOTAL RESIDENTES EN EL EXTRANJERO</t>
  </si>
  <si>
    <t>Turistas entrados en Tenerife según número de pernoctaciones realizadas</t>
  </si>
  <si>
    <t>TOTAL NOCHES</t>
  </si>
  <si>
    <t>De 1 a 7 noches</t>
  </si>
  <si>
    <t>De 8 a 15 noches</t>
  </si>
  <si>
    <t>De 16 a 31 noches</t>
  </si>
  <si>
    <t>Más de 31 noches</t>
  </si>
  <si>
    <t>Turistas entrados en Tenerife según tipo de alojamiento utilizado</t>
  </si>
  <si>
    <t>TOTAL ALOJAMIENTO</t>
  </si>
  <si>
    <t>Hoteles y alojamientos similares</t>
  </si>
  <si>
    <t>Hoteles y alojamientos similares excepto apartamentos</t>
  </si>
  <si>
    <t>Vivienda de amigos y familiares</t>
  </si>
  <si>
    <t>Vivienda propia</t>
  </si>
  <si>
    <t>Cruceros</t>
  </si>
  <si>
    <t>Otro</t>
  </si>
  <si>
    <t>Turistas entrados en Tenerife según motivo del viaje</t>
  </si>
  <si>
    <t>TOTAL MOTIVOS</t>
  </si>
  <si>
    <t>Vacaciones, recreo y ocio</t>
  </si>
  <si>
    <t>Visita y salud</t>
  </si>
  <si>
    <t>Negocios y motivos profesionales</t>
  </si>
  <si>
    <t>Educación, religión, compras y otros motivos personales</t>
  </si>
  <si>
    <t>Turistas entrados en Tenerife según forma de contratación del viaje</t>
  </si>
  <si>
    <t>TOTAL</t>
  </si>
  <si>
    <t>Si contrataron un paquete turístico</t>
  </si>
  <si>
    <t>No contrataron un paquete turístico</t>
  </si>
  <si>
    <t>Fuente: FRONTUR - ISTAC. Elaboración Turismo de 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</si>
</sst>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.0%"/>
    <numFmt numFmtId="165" formatCode="0.0"/>
    <numFmt numFmtId="166" formatCode="#,##0.0"/>
    <numFmt numFmtId="167" formatCode="#,##0\ &quot;€&quot;"/>
    <numFmt numFmtId="168" formatCode="#,##0.0\ &quot;€&quot;"/>
    <numFmt numFmtId="169" formatCode="#,##0.00\ &quot;€&quot;"/>
  </numFmts>
  <fonts count="3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36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6"/>
      <color theme="1" tint="0.34998626667073579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1"/>
      <color rgb="FF147DFC"/>
      <name val="Aptos Narrow"/>
      <family val="2"/>
      <scheme val="minor"/>
    </font>
    <font>
      <sz val="11"/>
      <color rgb="FF147DFC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0FACCB"/>
      <name val="Aptos Narrow"/>
      <family val="2"/>
      <scheme val="minor"/>
    </font>
    <font>
      <sz val="11"/>
      <color rgb="FF0FACCB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E29700"/>
      <name val="Aptos Narrow"/>
      <family val="2"/>
      <scheme val="minor"/>
    </font>
    <font>
      <sz val="11"/>
      <color rgb="FFE297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sz val="11"/>
      <color theme="9" tint="-0.249977111117893"/>
      <name val="Aptos Narrow"/>
      <family val="2"/>
      <scheme val="minor"/>
    </font>
    <font>
      <sz val="18"/>
      <color theme="0"/>
      <name val="Aptos Narrow"/>
      <family val="2"/>
      <scheme val="minor"/>
    </font>
    <font>
      <b/>
      <sz val="11"/>
      <color rgb="FF666633"/>
      <name val="Aptos Narrow"/>
      <family val="2"/>
      <scheme val="minor"/>
    </font>
    <font>
      <sz val="11"/>
      <color rgb="FF666633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  <font>
      <sz val="11"/>
      <color theme="8" tint="-0.249977111117893"/>
      <name val="Aptos Narrow"/>
      <family val="2"/>
      <scheme val="minor"/>
    </font>
    <font>
      <b/>
      <sz val="11"/>
      <color rgb="FFF79057"/>
      <name val="Aptos Narrow"/>
      <family val="2"/>
      <scheme val="minor"/>
    </font>
    <font>
      <sz val="11"/>
      <color rgb="FFF79057"/>
      <name val="Aptos Narrow"/>
      <family val="2"/>
      <scheme val="minor"/>
    </font>
    <font>
      <b/>
      <sz val="11"/>
      <color theme="5" tint="-0.249977111117893"/>
      <name val="Aptos Narrow"/>
      <family val="2"/>
      <scheme val="minor"/>
    </font>
    <font>
      <sz val="11"/>
      <color theme="5" tint="-0.249977111117893"/>
      <name val="Aptos Narrow"/>
      <family val="2"/>
      <scheme val="minor"/>
    </font>
    <font>
      <b/>
      <sz val="11"/>
      <color theme="8"/>
      <name val="Aptos Narrow"/>
      <family val="2"/>
      <scheme val="minor"/>
    </font>
    <font>
      <sz val="11"/>
      <color theme="8"/>
      <name val="Aptos Narrow"/>
      <family val="2"/>
      <scheme val="minor"/>
    </font>
    <font>
      <sz val="11"/>
      <color rgb="FFD8767F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sz val="11"/>
      <color theme="4"/>
      <name val="Aptos Narrow"/>
      <family val="2"/>
      <scheme val="minor"/>
    </font>
    <font>
      <b/>
      <sz val="11"/>
      <color rgb="FF77CCD7"/>
      <name val="Aptos Narrow"/>
      <family val="2"/>
      <scheme val="minor"/>
    </font>
    <font>
      <b/>
      <sz val="11"/>
      <color rgb="FF8DC192"/>
      <name val="Aptos Narrow"/>
      <family val="2"/>
      <scheme val="minor"/>
    </font>
    <font>
      <sz val="11"/>
      <color rgb="FF8DC192"/>
      <name val="Aptos Narrow"/>
      <family val="2"/>
      <scheme val="minor"/>
    </font>
    <font>
      <b/>
      <sz val="11"/>
      <color rgb="FF60A4EE"/>
      <name val="Aptos Narrow"/>
      <family val="2"/>
      <scheme val="minor"/>
    </font>
    <font>
      <sz val="11"/>
      <color rgb="FF60A4EE"/>
      <name val="Aptos Narrow"/>
      <family val="2"/>
      <scheme val="minor"/>
    </font>
    <font>
      <b/>
      <sz val="11"/>
      <color rgb="FFD8767F"/>
      <name val="Aptos Narrow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CD1FE"/>
        <bgColor indexed="64"/>
      </patternFill>
    </fill>
    <fill>
      <patternFill patternType="solid">
        <fgColor rgb="FFB1EDF9"/>
        <bgColor indexed="64"/>
      </patternFill>
    </fill>
    <fill>
      <patternFill patternType="solid">
        <fgColor rgb="FFB1F6F9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C1BF7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B7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7CCD7"/>
        <bgColor indexed="64"/>
      </patternFill>
    </fill>
    <fill>
      <patternFill patternType="solid">
        <fgColor rgb="FF8DC192"/>
        <bgColor indexed="64"/>
      </patternFill>
    </fill>
    <fill>
      <patternFill patternType="solid">
        <fgColor rgb="FF60A4EE"/>
        <bgColor indexed="64"/>
      </patternFill>
    </fill>
    <fill>
      <patternFill patternType="solid">
        <fgColor rgb="FFD8767F"/>
        <bgColor indexed="64"/>
      </patternFill>
    </fill>
  </fills>
  <borders count="157">
    <border>
      <left/>
      <right/>
      <top/>
      <bottom/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rgb="FFACD1FE"/>
      </left>
      <right style="hair">
        <color rgb="FFACD1FE"/>
      </right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 style="hair">
        <color rgb="FFACD1FE"/>
      </top>
      <bottom/>
      <diagonal/>
    </border>
    <border>
      <left style="hair">
        <color rgb="FFACD1FE"/>
      </left>
      <right style="hair">
        <color rgb="FFACD1FE"/>
      </right>
      <top style="hair">
        <color rgb="FFACD1FE"/>
      </top>
      <bottom style="hair">
        <color rgb="FFACD1FE"/>
      </bottom>
      <diagonal/>
    </border>
    <border>
      <left style="hair">
        <color rgb="FFACD1FE"/>
      </left>
      <right style="hair">
        <color rgb="FFACD1FE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ACD1FE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0070C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hair">
        <color rgb="FF0FACCB"/>
      </left>
      <right style="hair">
        <color rgb="FF0FACCB"/>
      </right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0FACCB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0FACCB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/>
      <top style="dashed">
        <color theme="0" tint="-0.34998626667073579"/>
      </top>
      <bottom style="hair">
        <color rgb="FFE29700"/>
      </bottom>
      <diagonal/>
    </border>
    <border>
      <left/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thin">
        <color theme="0" tint="-0.24994659260841701"/>
      </bottom>
      <diagonal/>
    </border>
    <border>
      <left style="hair">
        <color rgb="FFE29700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hair">
        <color rgb="FFE29700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/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0.34998626667073579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9" tint="-0.24994659260841701"/>
      </left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dashed">
        <color theme="0" tint="-0.34998626667073579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9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9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thin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/>
      <diagonal/>
    </border>
    <border>
      <left/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rgb="FF666633"/>
      </left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rgb="FF666633"/>
      </bottom>
      <diagonal/>
    </border>
    <border>
      <left/>
      <right/>
      <top/>
      <bottom style="hair">
        <color rgb="FF666633"/>
      </bottom>
      <diagonal/>
    </border>
    <border>
      <left style="hair">
        <color rgb="FF666633"/>
      </left>
      <right/>
      <top style="dashed">
        <color theme="0" tint="-0.34998626667073579"/>
      </top>
      <bottom style="hair">
        <color rgb="FF666633"/>
      </bottom>
      <diagonal/>
    </border>
    <border>
      <left/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/>
      <top style="hair">
        <color rgb="FF666633"/>
      </top>
      <bottom style="hair">
        <color rgb="FF666633"/>
      </bottom>
      <diagonal/>
    </border>
    <border>
      <left/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theme="0" tint="-4.9989318521683403E-2"/>
      </top>
      <bottom/>
      <diagonal/>
    </border>
    <border>
      <left/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rgb="FF666633"/>
      </bottom>
      <diagonal/>
    </border>
    <border>
      <left/>
      <right style="hair">
        <color theme="0" tint="-0.34998626667073579"/>
      </right>
      <top/>
      <bottom style="hair">
        <color rgb="FF666633"/>
      </bottom>
      <diagonal/>
    </border>
    <border>
      <left style="hair">
        <color theme="0" tint="-0.24994659260841701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/>
      <bottom style="hair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4.9989318521683403E-2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/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dashed">
        <color theme="0" tint="-0.34998626667073579"/>
      </top>
      <bottom style="hair">
        <color theme="8" tint="-0.24994659260841701"/>
      </bottom>
      <diagonal/>
    </border>
    <border>
      <left/>
      <right/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0" tint="-0.24994659260841701"/>
      </left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8" tint="-0.24994659260841701"/>
      </bottom>
      <diagonal/>
    </border>
    <border>
      <left style="hair">
        <color rgb="FF0FACCB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/>
      <top/>
      <bottom style="dashed">
        <color theme="0" tint="-0.34998626667073579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 style="hair">
        <color rgb="FFF79057"/>
      </bottom>
      <diagonal/>
    </border>
    <border>
      <left style="hair">
        <color theme="5" tint="-0.24994659260841701"/>
      </left>
      <right style="hair">
        <color theme="5" tint="-0.24994659260841701"/>
      </right>
      <top style="dashed">
        <color theme="0" tint="-0.34998626667073579"/>
      </top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/>
      <diagonal/>
    </border>
    <border>
      <left style="hair">
        <color rgb="FFF79057"/>
      </left>
      <right style="hair">
        <color rgb="FFF79057"/>
      </right>
      <top style="hair">
        <color rgb="FFF79057"/>
      </top>
      <bottom style="hair">
        <color rgb="FFF79057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/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/>
      <right/>
      <top style="dashed">
        <color theme="0" tint="-0.499984740745262"/>
      </top>
      <bottom/>
      <diagonal/>
    </border>
    <border>
      <left style="hair">
        <color theme="4" tint="0.59996337778862885"/>
      </left>
      <right style="hair">
        <color theme="4" tint="0.59996337778862885"/>
      </right>
      <top style="hair">
        <color theme="4" tint="0.59996337778862885"/>
      </top>
      <bottom style="hair">
        <color theme="4" tint="0.59996337778862885"/>
      </bottom>
      <diagonal/>
    </border>
    <border>
      <left style="hair">
        <color rgb="FF77CCD7"/>
      </left>
      <right style="hair">
        <color rgb="FF77CCD7"/>
      </right>
      <top style="dashed">
        <color theme="0" tint="-0.34998626667073579"/>
      </top>
      <bottom style="hair">
        <color rgb="FF77CCD7"/>
      </bottom>
      <diagonal/>
    </border>
    <border>
      <left style="hair">
        <color rgb="FF8DC192"/>
      </left>
      <right style="hair">
        <color rgb="FF8DC192"/>
      </right>
      <top style="dashed">
        <color theme="0" tint="-0.34998626667073579"/>
      </top>
      <bottom style="hair">
        <color rgb="FF8DC192"/>
      </bottom>
      <diagonal/>
    </border>
    <border>
      <left style="hair">
        <color rgb="FF60A4EE"/>
      </left>
      <right style="hair">
        <color rgb="FF60A4EE"/>
      </right>
      <top style="dashed">
        <color theme="0" tint="-0.34998626667073579"/>
      </top>
      <bottom style="hair">
        <color rgb="FF60A4EE"/>
      </bottom>
      <diagonal/>
    </border>
    <border>
      <left style="hair">
        <color rgb="FF60A4EE"/>
      </left>
      <right style="hair">
        <color rgb="FF60A4EE"/>
      </right>
      <top/>
      <bottom/>
      <diagonal/>
    </border>
    <border>
      <left style="hair">
        <color rgb="FFD8767F"/>
      </left>
      <right style="hair">
        <color rgb="FFD8767F"/>
      </right>
      <top style="dashed">
        <color theme="0" tint="-0.34998626667073579"/>
      </top>
      <bottom style="hair">
        <color rgb="FFD8767F"/>
      </bottom>
      <diagonal/>
    </border>
    <border>
      <left style="hair">
        <color rgb="FFD8767F"/>
      </left>
      <right style="hair">
        <color rgb="FFD8767F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6">
    <xf numFmtId="0" fontId="0" fillId="0" borderId="0" xfId="0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164" fontId="6" fillId="4" borderId="0" xfId="1" applyNumberFormat="1" applyFont="1" applyFill="1"/>
    <xf numFmtId="0" fontId="0" fillId="2" borderId="11" xfId="0" applyFill="1" applyBorder="1"/>
    <xf numFmtId="0" fontId="0" fillId="2" borderId="12" xfId="0" applyFill="1" applyBorder="1" applyAlignment="1">
      <alignment horizontal="center" vertical="center" wrapText="1"/>
    </xf>
    <xf numFmtId="164" fontId="6" fillId="4" borderId="0" xfId="1" applyNumberFormat="1" applyFont="1" applyFill="1" applyAlignment="1">
      <alignment horizontal="center" vertical="center" wrapText="1"/>
    </xf>
    <xf numFmtId="0" fontId="6" fillId="0" borderId="13" xfId="0" applyFont="1" applyBorder="1"/>
    <xf numFmtId="3" fontId="6" fillId="0" borderId="13" xfId="0" applyNumberFormat="1" applyFont="1" applyBorder="1"/>
    <xf numFmtId="164" fontId="6" fillId="0" borderId="13" xfId="1" applyNumberFormat="1" applyFont="1" applyBorder="1"/>
    <xf numFmtId="164" fontId="6" fillId="4" borderId="14" xfId="1" applyNumberFormat="1" applyFont="1" applyFill="1" applyBorder="1"/>
    <xf numFmtId="0" fontId="7" fillId="0" borderId="15" xfId="0" applyFont="1" applyBorder="1" applyAlignment="1">
      <alignment horizontal="left" indent="1"/>
    </xf>
    <xf numFmtId="3" fontId="7" fillId="0" borderId="15" xfId="0" applyNumberFormat="1" applyFont="1" applyBorder="1"/>
    <xf numFmtId="164" fontId="7" fillId="0" borderId="15" xfId="1" applyNumberFormat="1" applyFont="1" applyBorder="1"/>
    <xf numFmtId="164" fontId="7" fillId="4" borderId="16" xfId="1" applyNumberFormat="1" applyFont="1" applyFill="1" applyBorder="1"/>
    <xf numFmtId="0" fontId="0" fillId="0" borderId="17" xfId="0" applyBorder="1" applyAlignment="1">
      <alignment horizontal="left" indent="3"/>
    </xf>
    <xf numFmtId="3" fontId="0" fillId="0" borderId="17" xfId="0" applyNumberFormat="1" applyBorder="1"/>
    <xf numFmtId="164" fontId="0" fillId="0" borderId="17" xfId="1" applyNumberFormat="1" applyFont="1" applyBorder="1"/>
    <xf numFmtId="164" fontId="0" fillId="4" borderId="18" xfId="1" applyNumberFormat="1" applyFont="1" applyFill="1" applyBorder="1"/>
    <xf numFmtId="0" fontId="0" fillId="0" borderId="19" xfId="0" applyBorder="1" applyAlignment="1">
      <alignment horizontal="left" indent="3"/>
    </xf>
    <xf numFmtId="3" fontId="0" fillId="0" borderId="19" xfId="0" applyNumberFormat="1" applyBorder="1"/>
    <xf numFmtId="164" fontId="0" fillId="0" borderId="19" xfId="1" applyNumberFormat="1" applyFont="1" applyBorder="1"/>
    <xf numFmtId="0" fontId="0" fillId="0" borderId="20" xfId="0" applyBorder="1" applyAlignment="1">
      <alignment horizontal="left" indent="3"/>
    </xf>
    <xf numFmtId="3" fontId="0" fillId="0" borderId="20" xfId="0" applyNumberFormat="1" applyBorder="1"/>
    <xf numFmtId="164" fontId="0" fillId="0" borderId="20" xfId="1" applyNumberFormat="1" applyFont="1" applyBorder="1"/>
    <xf numFmtId="0" fontId="0" fillId="0" borderId="21" xfId="0" applyBorder="1" applyAlignment="1">
      <alignment horizontal="left" indent="2"/>
    </xf>
    <xf numFmtId="0" fontId="0" fillId="0" borderId="19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3" fontId="0" fillId="0" borderId="23" xfId="0" applyNumberFormat="1" applyBorder="1"/>
    <xf numFmtId="164" fontId="0" fillId="0" borderId="23" xfId="1" applyNumberFormat="1" applyFont="1" applyBorder="1"/>
    <xf numFmtId="164" fontId="0" fillId="4" borderId="24" xfId="1" applyNumberFormat="1" applyFont="1" applyFill="1" applyBorder="1"/>
    <xf numFmtId="0" fontId="5" fillId="4" borderId="28" xfId="0" applyFont="1" applyFill="1" applyBorder="1"/>
    <xf numFmtId="0" fontId="5" fillId="4" borderId="29" xfId="0" applyFont="1" applyFill="1" applyBorder="1"/>
    <xf numFmtId="0" fontId="5" fillId="4" borderId="30" xfId="0" applyFont="1" applyFill="1" applyBorder="1"/>
    <xf numFmtId="164" fontId="7" fillId="4" borderId="15" xfId="1" applyNumberFormat="1" applyFont="1" applyFill="1" applyBorder="1"/>
    <xf numFmtId="0" fontId="0" fillId="0" borderId="17" xfId="0" applyBorder="1" applyAlignment="1">
      <alignment horizontal="left" indent="1"/>
    </xf>
    <xf numFmtId="0" fontId="0" fillId="0" borderId="18" xfId="0" applyBorder="1" applyAlignment="1">
      <alignment horizontal="left" indent="2"/>
    </xf>
    <xf numFmtId="164" fontId="0" fillId="0" borderId="18" xfId="1" applyNumberFormat="1" applyFont="1" applyBorder="1"/>
    <xf numFmtId="3" fontId="0" fillId="0" borderId="18" xfId="0" applyNumberFormat="1" applyBorder="1"/>
    <xf numFmtId="0" fontId="0" fillId="0" borderId="20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23" xfId="0" applyBorder="1" applyAlignment="1">
      <alignment horizontal="left" indent="1"/>
    </xf>
    <xf numFmtId="0" fontId="8" fillId="0" borderId="14" xfId="0" applyFont="1" applyBorder="1" applyAlignment="1">
      <alignment horizontal="left"/>
    </xf>
    <xf numFmtId="3" fontId="8" fillId="0" borderId="14" xfId="0" applyNumberFormat="1" applyFont="1" applyBorder="1"/>
    <xf numFmtId="164" fontId="8" fillId="0" borderId="14" xfId="1" applyNumberFormat="1" applyFont="1" applyBorder="1"/>
    <xf numFmtId="164" fontId="8" fillId="4" borderId="16" xfId="1" applyNumberFormat="1" applyFont="1" applyFill="1" applyBorder="1"/>
    <xf numFmtId="0" fontId="0" fillId="0" borderId="19" xfId="0" applyBorder="1" applyAlignment="1">
      <alignment horizontal="left"/>
    </xf>
    <xf numFmtId="0" fontId="0" fillId="0" borderId="31" xfId="0" applyBorder="1" applyAlignment="1">
      <alignment horizontal="left"/>
    </xf>
    <xf numFmtId="3" fontId="0" fillId="0" borderId="31" xfId="0" applyNumberFormat="1" applyBorder="1"/>
    <xf numFmtId="164" fontId="0" fillId="0" borderId="31" xfId="1" applyNumberFormat="1" applyFont="1" applyBorder="1"/>
    <xf numFmtId="0" fontId="0" fillId="0" borderId="23" xfId="0" applyBorder="1" applyAlignment="1">
      <alignment horizontal="left"/>
    </xf>
    <xf numFmtId="0" fontId="0" fillId="0" borderId="32" xfId="0" applyBorder="1" applyAlignment="1">
      <alignment horizontal="left"/>
    </xf>
    <xf numFmtId="3" fontId="0" fillId="0" borderId="32" xfId="0" applyNumberFormat="1" applyBorder="1"/>
    <xf numFmtId="164" fontId="0" fillId="0" borderId="32" xfId="1" applyNumberFormat="1" applyFont="1" applyBorder="1"/>
    <xf numFmtId="0" fontId="0" fillId="2" borderId="33" xfId="0" applyFill="1" applyBorder="1"/>
    <xf numFmtId="164" fontId="6" fillId="6" borderId="0" xfId="1" applyNumberFormat="1" applyFont="1" applyFill="1"/>
    <xf numFmtId="164" fontId="6" fillId="6" borderId="0" xfId="1" applyNumberFormat="1" applyFont="1" applyFill="1" applyAlignment="1">
      <alignment horizontal="center" vertical="center" wrapText="1"/>
    </xf>
    <xf numFmtId="0" fontId="9" fillId="0" borderId="34" xfId="0" applyFont="1" applyBorder="1"/>
    <xf numFmtId="3" fontId="9" fillId="0" borderId="34" xfId="0" applyNumberFormat="1" applyFont="1" applyBorder="1"/>
    <xf numFmtId="164" fontId="9" fillId="0" borderId="34" xfId="1" applyNumberFormat="1" applyFont="1" applyBorder="1"/>
    <xf numFmtId="164" fontId="9" fillId="6" borderId="35" xfId="1" applyNumberFormat="1" applyFont="1" applyFill="1" applyBorder="1"/>
    <xf numFmtId="0" fontId="10" fillId="0" borderId="36" xfId="0" applyFont="1" applyBorder="1" applyAlignment="1">
      <alignment horizontal="left" indent="1"/>
    </xf>
    <xf numFmtId="3" fontId="10" fillId="0" borderId="36" xfId="0" applyNumberFormat="1" applyFont="1" applyBorder="1"/>
    <xf numFmtId="164" fontId="10" fillId="0" borderId="36" xfId="1" applyNumberFormat="1" applyFont="1" applyBorder="1"/>
    <xf numFmtId="164" fontId="10" fillId="6" borderId="36" xfId="1" applyNumberFormat="1" applyFont="1" applyFill="1" applyBorder="1"/>
    <xf numFmtId="164" fontId="0" fillId="6" borderId="18" xfId="1" applyNumberFormat="1" applyFont="1" applyFill="1" applyBorder="1"/>
    <xf numFmtId="0" fontId="0" fillId="0" borderId="20" xfId="0" applyBorder="1" applyAlignment="1">
      <alignment horizontal="left" indent="2"/>
    </xf>
    <xf numFmtId="0" fontId="10" fillId="0" borderId="34" xfId="0" applyFont="1" applyBorder="1"/>
    <xf numFmtId="3" fontId="10" fillId="0" borderId="34" xfId="0" applyNumberFormat="1" applyFont="1" applyBorder="1"/>
    <xf numFmtId="164" fontId="10" fillId="0" borderId="34" xfId="1" applyNumberFormat="1" applyFont="1" applyBorder="1"/>
    <xf numFmtId="164" fontId="10" fillId="6" borderId="37" xfId="1" applyNumberFormat="1" applyFont="1" applyFill="1" applyBorder="1"/>
    <xf numFmtId="164" fontId="0" fillId="6" borderId="38" xfId="1" applyNumberFormat="1" applyFont="1" applyFill="1" applyBorder="1"/>
    <xf numFmtId="164" fontId="0" fillId="6" borderId="0" xfId="1" applyNumberFormat="1" applyFont="1" applyFill="1"/>
    <xf numFmtId="0" fontId="0" fillId="0" borderId="39" xfId="0" applyBorder="1" applyAlignment="1">
      <alignment horizontal="left" indent="1"/>
    </xf>
    <xf numFmtId="3" fontId="0" fillId="0" borderId="40" xfId="0" applyNumberFormat="1" applyBorder="1"/>
    <xf numFmtId="164" fontId="0" fillId="0" borderId="40" xfId="1" applyNumberFormat="1" applyFont="1" applyBorder="1"/>
    <xf numFmtId="0" fontId="0" fillId="0" borderId="41" xfId="0" applyBorder="1"/>
    <xf numFmtId="3" fontId="0" fillId="0" borderId="41" xfId="0" applyNumberFormat="1" applyBorder="1"/>
    <xf numFmtId="164" fontId="0" fillId="0" borderId="41" xfId="1" applyNumberFormat="1" applyFont="1" applyBorder="1"/>
    <xf numFmtId="0" fontId="0" fillId="0" borderId="19" xfId="0" applyBorder="1"/>
    <xf numFmtId="0" fontId="0" fillId="0" borderId="23" xfId="0" applyBorder="1"/>
    <xf numFmtId="0" fontId="0" fillId="0" borderId="22" xfId="0" applyBorder="1"/>
    <xf numFmtId="3" fontId="0" fillId="0" borderId="22" xfId="0" applyNumberFormat="1" applyBorder="1"/>
    <xf numFmtId="164" fontId="0" fillId="0" borderId="22" xfId="1" applyNumberFormat="1" applyFont="1" applyBorder="1"/>
    <xf numFmtId="0" fontId="0" fillId="7" borderId="0" xfId="0" applyFill="1" applyAlignment="1">
      <alignment horizontal="center"/>
    </xf>
    <xf numFmtId="0" fontId="0" fillId="2" borderId="42" xfId="0" applyFill="1" applyBorder="1"/>
    <xf numFmtId="0" fontId="0" fillId="2" borderId="8" xfId="0" applyFill="1" applyBorder="1"/>
    <xf numFmtId="0" fontId="0" fillId="7" borderId="0" xfId="0" applyFill="1"/>
    <xf numFmtId="0" fontId="12" fillId="0" borderId="43" xfId="0" applyFont="1" applyBorder="1"/>
    <xf numFmtId="2" fontId="13" fillId="0" borderId="43" xfId="0" applyNumberFormat="1" applyFont="1" applyBorder="1" applyAlignment="1">
      <alignment horizontal="right"/>
    </xf>
    <xf numFmtId="2" fontId="13" fillId="0" borderId="44" xfId="0" applyNumberFormat="1" applyFont="1" applyBorder="1"/>
    <xf numFmtId="2" fontId="13" fillId="7" borderId="0" xfId="0" applyNumberFormat="1" applyFont="1" applyFill="1" applyAlignment="1">
      <alignment horizontal="center"/>
    </xf>
    <xf numFmtId="0" fontId="13" fillId="0" borderId="46" xfId="0" applyFont="1" applyBorder="1" applyAlignment="1">
      <alignment horizontal="left" indent="1"/>
    </xf>
    <xf numFmtId="2" fontId="13" fillId="0" borderId="46" xfId="0" applyNumberFormat="1" applyFont="1" applyBorder="1" applyAlignment="1">
      <alignment horizontal="right"/>
    </xf>
    <xf numFmtId="2" fontId="13" fillId="0" borderId="47" xfId="0" applyNumberFormat="1" applyFont="1" applyBorder="1"/>
    <xf numFmtId="0" fontId="0" fillId="0" borderId="49" xfId="0" applyBorder="1" applyAlignment="1">
      <alignment horizontal="left" indent="2"/>
    </xf>
    <xf numFmtId="2" fontId="0" fillId="0" borderId="49" xfId="0" applyNumberFormat="1" applyBorder="1" applyAlignment="1">
      <alignment horizontal="right"/>
    </xf>
    <xf numFmtId="2" fontId="0" fillId="0" borderId="50" xfId="0" applyNumberFormat="1" applyBorder="1"/>
    <xf numFmtId="2" fontId="0" fillId="7" borderId="0" xfId="0" applyNumberFormat="1" applyFill="1" applyAlignment="1">
      <alignment horizontal="center"/>
    </xf>
    <xf numFmtId="2" fontId="0" fillId="0" borderId="19" xfId="0" applyNumberFormat="1" applyBorder="1" applyAlignment="1">
      <alignment horizontal="right"/>
    </xf>
    <xf numFmtId="2" fontId="0" fillId="0" borderId="52" xfId="0" applyNumberFormat="1" applyBorder="1"/>
    <xf numFmtId="0" fontId="0" fillId="0" borderId="54" xfId="0" applyBorder="1" applyAlignment="1">
      <alignment horizontal="left" indent="2"/>
    </xf>
    <xf numFmtId="2" fontId="0" fillId="0" borderId="54" xfId="0" applyNumberFormat="1" applyBorder="1" applyAlignment="1">
      <alignment horizontal="right"/>
    </xf>
    <xf numFmtId="2" fontId="0" fillId="0" borderId="55" xfId="0" applyNumberFormat="1" applyBorder="1"/>
    <xf numFmtId="0" fontId="13" fillId="0" borderId="57" xfId="0" applyFont="1" applyBorder="1" applyAlignment="1">
      <alignment horizontal="left" indent="1"/>
    </xf>
    <xf numFmtId="2" fontId="13" fillId="0" borderId="57" xfId="0" applyNumberFormat="1" applyFont="1" applyBorder="1" applyAlignment="1">
      <alignment horizontal="right"/>
    </xf>
    <xf numFmtId="2" fontId="0" fillId="0" borderId="58" xfId="0" applyNumberFormat="1" applyBorder="1" applyAlignment="1">
      <alignment horizontal="right"/>
    </xf>
    <xf numFmtId="2" fontId="0" fillId="0" borderId="59" xfId="0" applyNumberFormat="1" applyBorder="1"/>
    <xf numFmtId="2" fontId="0" fillId="0" borderId="61" xfId="0" applyNumberFormat="1" applyBorder="1" applyAlignment="1">
      <alignment horizontal="right"/>
    </xf>
    <xf numFmtId="2" fontId="0" fillId="0" borderId="62" xfId="0" applyNumberFormat="1" applyBorder="1"/>
    <xf numFmtId="2" fontId="0" fillId="0" borderId="64" xfId="0" applyNumberFormat="1" applyBorder="1" applyAlignment="1">
      <alignment horizontal="right"/>
    </xf>
    <xf numFmtId="2" fontId="0" fillId="0" borderId="65" xfId="0" applyNumberFormat="1" applyBorder="1"/>
    <xf numFmtId="165" fontId="13" fillId="0" borderId="43" xfId="0" applyNumberFormat="1" applyFont="1" applyBorder="1" applyAlignment="1">
      <alignment horizontal="right"/>
    </xf>
    <xf numFmtId="2" fontId="13" fillId="0" borderId="43" xfId="0" applyNumberFormat="1" applyFont="1" applyBorder="1"/>
    <xf numFmtId="165" fontId="13" fillId="0" borderId="43" xfId="0" applyNumberFormat="1" applyFont="1" applyBorder="1" applyAlignment="1">
      <alignment horizontal="center"/>
    </xf>
    <xf numFmtId="0" fontId="13" fillId="0" borderId="43" xfId="0" applyFont="1" applyBorder="1"/>
    <xf numFmtId="2" fontId="13" fillId="0" borderId="43" xfId="0" applyNumberFormat="1" applyFont="1" applyBorder="1" applyAlignment="1">
      <alignment horizontal="center"/>
    </xf>
    <xf numFmtId="0" fontId="0" fillId="0" borderId="49" xfId="0" applyBorder="1" applyAlignment="1">
      <alignment horizontal="left" indent="1"/>
    </xf>
    <xf numFmtId="2" fontId="0" fillId="0" borderId="49" xfId="0" applyNumberFormat="1" applyBorder="1"/>
    <xf numFmtId="2" fontId="0" fillId="0" borderId="49" xfId="0" applyNumberFormat="1" applyBorder="1" applyAlignment="1">
      <alignment horizontal="center"/>
    </xf>
    <xf numFmtId="165" fontId="0" fillId="0" borderId="49" xfId="0" applyNumberFormat="1" applyBorder="1" applyAlignment="1">
      <alignment horizontal="right"/>
    </xf>
    <xf numFmtId="165" fontId="0" fillId="0" borderId="49" xfId="0" applyNumberFormat="1" applyBorder="1" applyAlignment="1">
      <alignment horizontal="center"/>
    </xf>
    <xf numFmtId="0" fontId="0" fillId="0" borderId="54" xfId="0" applyBorder="1" applyAlignment="1">
      <alignment horizontal="left" indent="1"/>
    </xf>
    <xf numFmtId="2" fontId="0" fillId="0" borderId="54" xfId="0" applyNumberFormat="1" applyBorder="1"/>
    <xf numFmtId="2" fontId="0" fillId="0" borderId="54" xfId="0" applyNumberFormat="1" applyBorder="1" applyAlignment="1">
      <alignment horizontal="center"/>
    </xf>
    <xf numFmtId="165" fontId="0" fillId="0" borderId="54" xfId="0" applyNumberFormat="1" applyBorder="1" applyAlignment="1">
      <alignment horizontal="right"/>
    </xf>
    <xf numFmtId="165" fontId="0" fillId="0" borderId="54" xfId="0" applyNumberFormat="1" applyBorder="1" applyAlignment="1">
      <alignment horizontal="center"/>
    </xf>
    <xf numFmtId="0" fontId="13" fillId="0" borderId="46" xfId="0" applyFont="1" applyBorder="1"/>
    <xf numFmtId="2" fontId="13" fillId="0" borderId="46" xfId="0" applyNumberFormat="1" applyFont="1" applyBorder="1"/>
    <xf numFmtId="2" fontId="13" fillId="0" borderId="46" xfId="0" applyNumberFormat="1" applyFont="1" applyBorder="1" applyAlignment="1">
      <alignment horizontal="center"/>
    </xf>
    <xf numFmtId="165" fontId="13" fillId="0" borderId="46" xfId="0" applyNumberFormat="1" applyFont="1" applyBorder="1" applyAlignment="1">
      <alignment horizontal="right"/>
    </xf>
    <xf numFmtId="165" fontId="13" fillId="0" borderId="46" xfId="0" applyNumberFormat="1" applyFont="1" applyBorder="1" applyAlignment="1">
      <alignment horizontal="center"/>
    </xf>
    <xf numFmtId="2" fontId="0" fillId="0" borderId="71" xfId="0" applyNumberFormat="1" applyBorder="1"/>
    <xf numFmtId="2" fontId="0" fillId="0" borderId="71" xfId="0" applyNumberFormat="1" applyBorder="1" applyAlignment="1">
      <alignment horizontal="center"/>
    </xf>
    <xf numFmtId="165" fontId="0" fillId="0" borderId="71" xfId="0" applyNumberFormat="1" applyBorder="1" applyAlignment="1">
      <alignment horizontal="right"/>
    </xf>
    <xf numFmtId="165" fontId="0" fillId="0" borderId="71" xfId="0" applyNumberFormat="1" applyBorder="1" applyAlignment="1">
      <alignment horizontal="center"/>
    </xf>
    <xf numFmtId="2" fontId="0" fillId="0" borderId="61" xfId="0" applyNumberFormat="1" applyBorder="1"/>
    <xf numFmtId="2" fontId="0" fillId="0" borderId="61" xfId="0" applyNumberFormat="1" applyBorder="1" applyAlignment="1">
      <alignment horizontal="center"/>
    </xf>
    <xf numFmtId="165" fontId="0" fillId="0" borderId="61" xfId="0" applyNumberFormat="1" applyBorder="1" applyAlignment="1">
      <alignment horizontal="right"/>
    </xf>
    <xf numFmtId="165" fontId="0" fillId="0" borderId="61" xfId="0" applyNumberFormat="1" applyBorder="1" applyAlignment="1">
      <alignment horizontal="center"/>
    </xf>
    <xf numFmtId="2" fontId="13" fillId="0" borderId="67" xfId="0" applyNumberFormat="1" applyFont="1" applyBorder="1"/>
    <xf numFmtId="0" fontId="0" fillId="0" borderId="72" xfId="0" applyBorder="1"/>
    <xf numFmtId="2" fontId="0" fillId="0" borderId="72" xfId="0" applyNumberFormat="1" applyBorder="1" applyAlignment="1">
      <alignment horizontal="right"/>
    </xf>
    <xf numFmtId="2" fontId="0" fillId="0" borderId="72" xfId="0" applyNumberFormat="1" applyBorder="1"/>
    <xf numFmtId="2" fontId="0" fillId="0" borderId="72" xfId="0" applyNumberFormat="1" applyBorder="1" applyAlignment="1">
      <alignment horizontal="center"/>
    </xf>
    <xf numFmtId="0" fontId="0" fillId="0" borderId="61" xfId="0" applyBorder="1"/>
    <xf numFmtId="0" fontId="0" fillId="0" borderId="75" xfId="0" applyBorder="1"/>
    <xf numFmtId="2" fontId="0" fillId="0" borderId="75" xfId="0" applyNumberFormat="1" applyBorder="1" applyAlignment="1">
      <alignment horizontal="center"/>
    </xf>
    <xf numFmtId="0" fontId="0" fillId="0" borderId="64" xfId="0" applyBorder="1"/>
    <xf numFmtId="2" fontId="0" fillId="0" borderId="64" xfId="0" applyNumberFormat="1" applyBorder="1"/>
    <xf numFmtId="2" fontId="0" fillId="0" borderId="64" xfId="0" applyNumberFormat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14" fillId="0" borderId="78" xfId="0" applyFont="1" applyBorder="1"/>
    <xf numFmtId="164" fontId="15" fillId="0" borderId="78" xfId="1" applyNumberFormat="1" applyFont="1" applyBorder="1"/>
    <xf numFmtId="166" fontId="15" fillId="0" borderId="79" xfId="0" applyNumberFormat="1" applyFont="1" applyBorder="1" applyAlignment="1">
      <alignment horizontal="center"/>
    </xf>
    <xf numFmtId="166" fontId="15" fillId="8" borderId="0" xfId="0" applyNumberFormat="1" applyFont="1" applyFill="1" applyAlignment="1">
      <alignment horizontal="center"/>
    </xf>
    <xf numFmtId="0" fontId="15" fillId="0" borderId="81" xfId="0" applyFont="1" applyBorder="1" applyAlignment="1">
      <alignment horizontal="left" indent="1"/>
    </xf>
    <xf numFmtId="164" fontId="15" fillId="0" borderId="81" xfId="1" applyNumberFormat="1" applyFont="1" applyBorder="1"/>
    <xf numFmtId="166" fontId="15" fillId="0" borderId="82" xfId="0" applyNumberFormat="1" applyFont="1" applyBorder="1" applyAlignment="1">
      <alignment horizontal="center"/>
    </xf>
    <xf numFmtId="0" fontId="0" fillId="0" borderId="84" xfId="0" applyBorder="1" applyAlignment="1">
      <alignment horizontal="left" indent="2"/>
    </xf>
    <xf numFmtId="164" fontId="0" fillId="0" borderId="84" xfId="1" applyNumberFormat="1" applyFont="1" applyBorder="1"/>
    <xf numFmtId="166" fontId="0" fillId="0" borderId="85" xfId="0" applyNumberFormat="1" applyBorder="1" applyAlignment="1">
      <alignment horizontal="center"/>
    </xf>
    <xf numFmtId="166" fontId="0" fillId="8" borderId="0" xfId="0" applyNumberFormat="1" applyFill="1" applyAlignment="1">
      <alignment horizontal="center"/>
    </xf>
    <xf numFmtId="166" fontId="0" fillId="0" borderId="52" xfId="0" applyNumberFormat="1" applyBorder="1" applyAlignment="1">
      <alignment horizontal="center"/>
    </xf>
    <xf numFmtId="0" fontId="0" fillId="0" borderId="87" xfId="0" applyBorder="1" applyAlignment="1">
      <alignment horizontal="left" indent="2"/>
    </xf>
    <xf numFmtId="164" fontId="0" fillId="0" borderId="87" xfId="1" applyNumberFormat="1" applyFont="1" applyBorder="1"/>
    <xf numFmtId="166" fontId="0" fillId="0" borderId="88" xfId="0" applyNumberFormat="1" applyBorder="1" applyAlignment="1">
      <alignment horizontal="center"/>
    </xf>
    <xf numFmtId="166" fontId="0" fillId="0" borderId="90" xfId="0" applyNumberFormat="1" applyBorder="1" applyAlignment="1">
      <alignment horizontal="center"/>
    </xf>
    <xf numFmtId="164" fontId="15" fillId="0" borderId="78" xfId="1" applyNumberFormat="1" applyFont="1" applyBorder="1" applyAlignment="1">
      <alignment horizontal="right"/>
    </xf>
    <xf numFmtId="0" fontId="0" fillId="0" borderId="84" xfId="0" applyBorder="1"/>
    <xf numFmtId="164" fontId="0" fillId="0" borderId="19" xfId="1" applyNumberFormat="1" applyFont="1" applyBorder="1" applyAlignment="1">
      <alignment horizontal="right"/>
    </xf>
    <xf numFmtId="164" fontId="0" fillId="0" borderId="23" xfId="1" applyNumberFormat="1" applyFont="1" applyBorder="1" applyAlignment="1">
      <alignment horizontal="right"/>
    </xf>
    <xf numFmtId="166" fontId="0" fillId="0" borderId="92" xfId="0" applyNumberFormat="1" applyBorder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17" fillId="0" borderId="94" xfId="0" applyFont="1" applyBorder="1"/>
    <xf numFmtId="167" fontId="17" fillId="0" borderId="94" xfId="0" applyNumberFormat="1" applyFont="1" applyBorder="1"/>
    <xf numFmtId="164" fontId="17" fillId="0" borderId="94" xfId="1" applyNumberFormat="1" applyFont="1" applyBorder="1"/>
    <xf numFmtId="164" fontId="17" fillId="10" borderId="0" xfId="1" applyNumberFormat="1" applyFont="1" applyFill="1"/>
    <xf numFmtId="0" fontId="18" fillId="0" borderId="95" xfId="0" applyFont="1" applyBorder="1" applyAlignment="1">
      <alignment horizontal="left" indent="1"/>
    </xf>
    <xf numFmtId="167" fontId="18" fillId="0" borderId="95" xfId="0" applyNumberFormat="1" applyFont="1" applyBorder="1"/>
    <xf numFmtId="164" fontId="18" fillId="0" borderId="95" xfId="1" applyNumberFormat="1" applyFont="1" applyBorder="1"/>
    <xf numFmtId="164" fontId="18" fillId="10" borderId="0" xfId="1" applyNumberFormat="1" applyFont="1" applyFill="1"/>
    <xf numFmtId="164" fontId="18" fillId="0" borderId="95" xfId="1" applyNumberFormat="1" applyFont="1" applyBorder="1" applyAlignment="1">
      <alignment horizontal="right"/>
    </xf>
    <xf numFmtId="3" fontId="18" fillId="0" borderId="95" xfId="0" applyNumberFormat="1" applyFont="1" applyBorder="1" applyAlignment="1">
      <alignment horizontal="right"/>
    </xf>
    <xf numFmtId="0" fontId="0" fillId="0" borderId="96" xfId="0" applyBorder="1" applyAlignment="1">
      <alignment horizontal="left" indent="2"/>
    </xf>
    <xf numFmtId="167" fontId="0" fillId="0" borderId="97" xfId="0" applyNumberFormat="1" applyBorder="1"/>
    <xf numFmtId="164" fontId="0" fillId="0" borderId="97" xfId="1" applyNumberFormat="1" applyFont="1" applyBorder="1"/>
    <xf numFmtId="164" fontId="0" fillId="10" borderId="0" xfId="1" applyNumberFormat="1" applyFont="1" applyFill="1"/>
    <xf numFmtId="164" fontId="0" fillId="0" borderId="96" xfId="1" applyNumberFormat="1" applyFont="1" applyBorder="1" applyAlignment="1">
      <alignment horizontal="right"/>
    </xf>
    <xf numFmtId="3" fontId="0" fillId="0" borderId="96" xfId="0" applyNumberFormat="1" applyBorder="1" applyAlignment="1">
      <alignment horizontal="right"/>
    </xf>
    <xf numFmtId="0" fontId="0" fillId="0" borderId="98" xfId="0" applyBorder="1" applyAlignment="1">
      <alignment horizontal="left" indent="2"/>
    </xf>
    <xf numFmtId="167" fontId="0" fillId="0" borderId="19" xfId="0" applyNumberFormat="1" applyBorder="1"/>
    <xf numFmtId="3" fontId="0" fillId="0" borderId="19" xfId="0" applyNumberFormat="1" applyBorder="1" applyAlignment="1">
      <alignment horizontal="right"/>
    </xf>
    <xf numFmtId="0" fontId="0" fillId="0" borderId="99" xfId="0" applyBorder="1" applyAlignment="1">
      <alignment horizontal="left" indent="2"/>
    </xf>
    <xf numFmtId="0" fontId="0" fillId="0" borderId="100" xfId="0" applyBorder="1" applyAlignment="1">
      <alignment horizontal="left" indent="2"/>
    </xf>
    <xf numFmtId="167" fontId="0" fillId="0" borderId="101" xfId="0" applyNumberFormat="1" applyBorder="1"/>
    <xf numFmtId="164" fontId="0" fillId="0" borderId="101" xfId="1" applyNumberFormat="1" applyFont="1" applyBorder="1"/>
    <xf numFmtId="164" fontId="0" fillId="0" borderId="101" xfId="1" applyNumberFormat="1" applyFont="1" applyBorder="1" applyAlignment="1">
      <alignment horizontal="right"/>
    </xf>
    <xf numFmtId="3" fontId="0" fillId="0" borderId="101" xfId="0" applyNumberFormat="1" applyBorder="1" applyAlignment="1">
      <alignment horizontal="right"/>
    </xf>
    <xf numFmtId="167" fontId="0" fillId="0" borderId="21" xfId="0" applyNumberFormat="1" applyBorder="1"/>
    <xf numFmtId="164" fontId="0" fillId="0" borderId="21" xfId="1" applyNumberFormat="1" applyFont="1" applyBorder="1"/>
    <xf numFmtId="164" fontId="0" fillId="0" borderId="21" xfId="1" applyNumberFormat="1" applyFon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167" fontId="0" fillId="0" borderId="22" xfId="0" applyNumberFormat="1" applyBorder="1"/>
    <xf numFmtId="164" fontId="0" fillId="0" borderId="22" xfId="1" applyNumberFormat="1" applyFont="1" applyBorder="1" applyAlignment="1">
      <alignment horizontal="right"/>
    </xf>
    <xf numFmtId="3" fontId="0" fillId="0" borderId="22" xfId="0" applyNumberFormat="1" applyBorder="1" applyAlignment="1">
      <alignment horizontal="right"/>
    </xf>
    <xf numFmtId="164" fontId="17" fillId="0" borderId="94" xfId="1" applyNumberFormat="1" applyFont="1" applyBorder="1" applyAlignment="1">
      <alignment horizontal="right"/>
    </xf>
    <xf numFmtId="167" fontId="0" fillId="0" borderId="41" xfId="0" applyNumberFormat="1" applyBorder="1"/>
    <xf numFmtId="164" fontId="0" fillId="0" borderId="41" xfId="1" applyNumberFormat="1" applyFont="1" applyBorder="1" applyAlignment="1">
      <alignment horizontal="right"/>
    </xf>
    <xf numFmtId="168" fontId="17" fillId="0" borderId="94" xfId="0" applyNumberFormat="1" applyFont="1" applyBorder="1"/>
    <xf numFmtId="164" fontId="17" fillId="0" borderId="102" xfId="1" applyNumberFormat="1" applyFont="1" applyBorder="1" applyAlignment="1"/>
    <xf numFmtId="169" fontId="17" fillId="0" borderId="102" xfId="0" applyNumberFormat="1" applyFont="1" applyBorder="1" applyAlignment="1">
      <alignment horizontal="right" indent="1"/>
    </xf>
    <xf numFmtId="0" fontId="17" fillId="10" borderId="0" xfId="0" applyFont="1" applyFill="1"/>
    <xf numFmtId="168" fontId="18" fillId="0" borderId="95" xfId="0" applyNumberFormat="1" applyFont="1" applyBorder="1"/>
    <xf numFmtId="164" fontId="18" fillId="0" borderId="104" xfId="1" applyNumberFormat="1" applyFont="1" applyBorder="1" applyAlignment="1"/>
    <xf numFmtId="169" fontId="18" fillId="0" borderId="104" xfId="0" applyNumberFormat="1" applyFont="1" applyBorder="1" applyAlignment="1">
      <alignment horizontal="right" indent="1"/>
    </xf>
    <xf numFmtId="0" fontId="18" fillId="10" borderId="0" xfId="0" applyFont="1" applyFill="1"/>
    <xf numFmtId="168" fontId="0" fillId="0" borderId="97" xfId="0" applyNumberFormat="1" applyBorder="1"/>
    <xf numFmtId="164" fontId="0" fillId="0" borderId="106" xfId="1" applyNumberFormat="1" applyFont="1" applyBorder="1" applyAlignment="1"/>
    <xf numFmtId="169" fontId="0" fillId="0" borderId="106" xfId="0" applyNumberFormat="1" applyBorder="1" applyAlignment="1">
      <alignment horizontal="right" indent="1"/>
    </xf>
    <xf numFmtId="168" fontId="0" fillId="0" borderId="19" xfId="0" applyNumberFormat="1" applyBorder="1"/>
    <xf numFmtId="164" fontId="0" fillId="0" borderId="108" xfId="1" applyNumberFormat="1" applyFont="1" applyBorder="1" applyAlignment="1"/>
    <xf numFmtId="169" fontId="0" fillId="0" borderId="108" xfId="0" applyNumberFormat="1" applyBorder="1" applyAlignment="1">
      <alignment horizontal="right" indent="1"/>
    </xf>
    <xf numFmtId="164" fontId="0" fillId="0" borderId="110" xfId="1" applyNumberFormat="1" applyFont="1" applyBorder="1" applyAlignment="1"/>
    <xf numFmtId="169" fontId="0" fillId="0" borderId="110" xfId="0" applyNumberFormat="1" applyBorder="1" applyAlignment="1">
      <alignment horizontal="right" indent="1"/>
    </xf>
    <xf numFmtId="168" fontId="0" fillId="0" borderId="101" xfId="0" applyNumberFormat="1" applyBorder="1"/>
    <xf numFmtId="164" fontId="0" fillId="0" borderId="112" xfId="1" applyNumberFormat="1" applyFont="1" applyBorder="1" applyAlignment="1"/>
    <xf numFmtId="169" fontId="0" fillId="0" borderId="112" xfId="0" applyNumberFormat="1" applyBorder="1" applyAlignment="1">
      <alignment horizontal="right" indent="1"/>
    </xf>
    <xf numFmtId="168" fontId="0" fillId="0" borderId="21" xfId="0" applyNumberFormat="1" applyBorder="1"/>
    <xf numFmtId="164" fontId="0" fillId="0" borderId="114" xfId="1" applyNumberFormat="1" applyFont="1" applyBorder="1" applyAlignment="1"/>
    <xf numFmtId="169" fontId="0" fillId="0" borderId="114" xfId="0" applyNumberFormat="1" applyBorder="1" applyAlignment="1">
      <alignment horizontal="right" indent="1"/>
    </xf>
    <xf numFmtId="164" fontId="0" fillId="0" borderId="52" xfId="1" applyNumberFormat="1" applyFont="1" applyBorder="1" applyAlignment="1"/>
    <xf numFmtId="169" fontId="0" fillId="0" borderId="52" xfId="0" applyNumberFormat="1" applyBorder="1" applyAlignment="1">
      <alignment horizontal="right" indent="1"/>
    </xf>
    <xf numFmtId="168" fontId="0" fillId="0" borderId="22" xfId="0" applyNumberFormat="1" applyBorder="1"/>
    <xf numFmtId="164" fontId="0" fillId="0" borderId="92" xfId="1" applyNumberFormat="1" applyFont="1" applyBorder="1" applyAlignment="1"/>
    <xf numFmtId="169" fontId="0" fillId="0" borderId="90" xfId="0" applyNumberFormat="1" applyBorder="1" applyAlignment="1">
      <alignment horizontal="right" indent="1"/>
    </xf>
    <xf numFmtId="164" fontId="17" fillId="0" borderId="102" xfId="1" applyNumberFormat="1" applyFont="1" applyBorder="1" applyAlignment="1">
      <alignment horizontal="right"/>
    </xf>
    <xf numFmtId="169" fontId="17" fillId="0" borderId="102" xfId="0" applyNumberFormat="1" applyFont="1" applyBorder="1" applyAlignment="1">
      <alignment horizontal="right" indent="2"/>
    </xf>
    <xf numFmtId="168" fontId="0" fillId="0" borderId="41" xfId="0" applyNumberFormat="1" applyBorder="1"/>
    <xf numFmtId="164" fontId="0" fillId="0" borderId="116" xfId="1" applyNumberFormat="1" applyFont="1" applyBorder="1" applyAlignment="1">
      <alignment horizontal="right"/>
    </xf>
    <xf numFmtId="169" fontId="0" fillId="0" borderId="117" xfId="0" applyNumberFormat="1" applyBorder="1" applyAlignment="1">
      <alignment horizontal="right" indent="1"/>
    </xf>
    <xf numFmtId="164" fontId="0" fillId="0" borderId="52" xfId="1" applyNumberFormat="1" applyFont="1" applyBorder="1" applyAlignment="1">
      <alignment horizontal="right"/>
    </xf>
    <xf numFmtId="169" fontId="17" fillId="0" borderId="102" xfId="0" applyNumberFormat="1" applyFont="1" applyBorder="1"/>
    <xf numFmtId="169" fontId="18" fillId="0" borderId="104" xfId="0" applyNumberFormat="1" applyFont="1" applyBorder="1" applyAlignment="1">
      <alignment horizontal="right"/>
    </xf>
    <xf numFmtId="169" fontId="0" fillId="0" borderId="52" xfId="0" applyNumberFormat="1" applyBorder="1"/>
    <xf numFmtId="169" fontId="0" fillId="0" borderId="52" xfId="0" applyNumberFormat="1" applyBorder="1" applyAlignment="1">
      <alignment horizontal="right"/>
    </xf>
    <xf numFmtId="164" fontId="0" fillId="0" borderId="119" xfId="1" applyNumberFormat="1" applyFont="1" applyBorder="1" applyAlignment="1">
      <alignment horizontal="right"/>
    </xf>
    <xf numFmtId="169" fontId="0" fillId="0" borderId="119" xfId="0" applyNumberFormat="1" applyBorder="1"/>
    <xf numFmtId="0" fontId="0" fillId="10" borderId="122" xfId="0" applyFill="1" applyBorder="1"/>
    <xf numFmtId="164" fontId="0" fillId="0" borderId="117" xfId="1" applyNumberFormat="1" applyFont="1" applyBorder="1" applyAlignment="1">
      <alignment horizontal="right"/>
    </xf>
    <xf numFmtId="169" fontId="0" fillId="0" borderId="117" xfId="0" applyNumberFormat="1" applyBorder="1" applyAlignment="1">
      <alignment horizontal="right"/>
    </xf>
    <xf numFmtId="0" fontId="0" fillId="12" borderId="9" xfId="0" applyFill="1" applyBorder="1"/>
    <xf numFmtId="0" fontId="0" fillId="2" borderId="8" xfId="0" applyFill="1" applyBorder="1" applyAlignment="1">
      <alignment vertical="center" wrapText="1"/>
    </xf>
    <xf numFmtId="0" fontId="0" fillId="2" borderId="126" xfId="0" applyFill="1" applyBorder="1" applyAlignment="1">
      <alignment vertical="center" wrapText="1"/>
    </xf>
    <xf numFmtId="0" fontId="0" fillId="12" borderId="12" xfId="0" applyFill="1" applyBorder="1" applyAlignment="1">
      <alignment horizontal="center" vertical="center" wrapText="1"/>
    </xf>
    <xf numFmtId="0" fontId="19" fillId="0" borderId="127" xfId="0" applyFont="1" applyBorder="1"/>
    <xf numFmtId="0" fontId="19" fillId="0" borderId="128" xfId="0" applyFont="1" applyBorder="1"/>
    <xf numFmtId="164" fontId="19" fillId="0" borderId="128" xfId="1" applyNumberFormat="1" applyFont="1" applyBorder="1" applyAlignment="1"/>
    <xf numFmtId="1" fontId="19" fillId="0" borderId="128" xfId="1" applyNumberFormat="1" applyFont="1" applyBorder="1" applyAlignment="1"/>
    <xf numFmtId="164" fontId="19" fillId="12" borderId="129" xfId="1" applyNumberFormat="1" applyFont="1" applyFill="1" applyBorder="1" applyAlignment="1"/>
    <xf numFmtId="1" fontId="19" fillId="0" borderId="128" xfId="0" applyNumberFormat="1" applyFont="1" applyBorder="1"/>
    <xf numFmtId="0" fontId="20" fillId="0" borderId="130" xfId="0" applyFont="1" applyBorder="1" applyAlignment="1">
      <alignment horizontal="left" indent="1"/>
    </xf>
    <xf numFmtId="0" fontId="20" fillId="0" borderId="131" xfId="0" applyFont="1" applyBorder="1"/>
    <xf numFmtId="164" fontId="20" fillId="0" borderId="131" xfId="1" applyNumberFormat="1" applyFont="1" applyBorder="1" applyAlignment="1"/>
    <xf numFmtId="1" fontId="20" fillId="0" borderId="131" xfId="1" applyNumberFormat="1" applyFont="1" applyBorder="1" applyAlignment="1"/>
    <xf numFmtId="164" fontId="20" fillId="12" borderId="132" xfId="1" applyNumberFormat="1" applyFont="1" applyFill="1" applyBorder="1" applyAlignment="1"/>
    <xf numFmtId="1" fontId="20" fillId="0" borderId="131" xfId="0" applyNumberFormat="1" applyFont="1" applyBorder="1"/>
    <xf numFmtId="0" fontId="0" fillId="0" borderId="31" xfId="0" applyBorder="1" applyAlignment="1">
      <alignment horizontal="left" indent="2"/>
    </xf>
    <xf numFmtId="0" fontId="0" fillId="0" borderId="133" xfId="0" applyBorder="1"/>
    <xf numFmtId="164" fontId="0" fillId="0" borderId="133" xfId="1" applyNumberFormat="1" applyFont="1" applyBorder="1" applyAlignment="1"/>
    <xf numFmtId="1" fontId="0" fillId="0" borderId="133" xfId="1" applyNumberFormat="1" applyFont="1" applyBorder="1" applyAlignment="1"/>
    <xf numFmtId="164" fontId="0" fillId="12" borderId="134" xfId="1" applyNumberFormat="1" applyFont="1" applyFill="1" applyBorder="1" applyAlignment="1"/>
    <xf numFmtId="1" fontId="0" fillId="0" borderId="133" xfId="0" applyNumberFormat="1" applyBorder="1"/>
    <xf numFmtId="0" fontId="0" fillId="0" borderId="52" xfId="0" applyBorder="1"/>
    <xf numFmtId="1" fontId="0" fillId="0" borderId="52" xfId="1" applyNumberFormat="1" applyFont="1" applyBorder="1" applyAlignment="1"/>
    <xf numFmtId="164" fontId="0" fillId="12" borderId="135" xfId="1" applyNumberFormat="1" applyFont="1" applyFill="1" applyBorder="1" applyAlignment="1"/>
    <xf numFmtId="1" fontId="0" fillId="0" borderId="52" xfId="0" applyNumberFormat="1" applyBorder="1"/>
    <xf numFmtId="0" fontId="0" fillId="0" borderId="23" xfId="0" applyBorder="1" applyAlignment="1">
      <alignment horizontal="left" indent="2"/>
    </xf>
    <xf numFmtId="0" fontId="0" fillId="0" borderId="136" xfId="0" applyBorder="1"/>
    <xf numFmtId="164" fontId="0" fillId="0" borderId="136" xfId="1" applyNumberFormat="1" applyFont="1" applyBorder="1" applyAlignment="1"/>
    <xf numFmtId="1" fontId="0" fillId="0" borderId="136" xfId="1" applyNumberFormat="1" applyFont="1" applyBorder="1" applyAlignment="1"/>
    <xf numFmtId="164" fontId="0" fillId="12" borderId="137" xfId="1" applyNumberFormat="1" applyFont="1" applyFill="1" applyBorder="1" applyAlignment="1"/>
    <xf numFmtId="1" fontId="0" fillId="0" borderId="136" xfId="0" applyNumberFormat="1" applyBorder="1"/>
    <xf numFmtId="0" fontId="20" fillId="0" borderId="138" xfId="0" applyFont="1" applyBorder="1" applyAlignment="1">
      <alignment horizontal="left" indent="1"/>
    </xf>
    <xf numFmtId="0" fontId="0" fillId="0" borderId="32" xfId="0" applyBorder="1" applyAlignment="1">
      <alignment horizontal="left" indent="2"/>
    </xf>
    <xf numFmtId="164" fontId="0" fillId="0" borderId="119" xfId="1" applyNumberFormat="1" applyFont="1" applyBorder="1" applyAlignment="1"/>
    <xf numFmtId="1" fontId="0" fillId="0" borderId="119" xfId="1" applyNumberFormat="1" applyFont="1" applyBorder="1" applyAlignment="1"/>
    <xf numFmtId="164" fontId="0" fillId="12" borderId="139" xfId="1" applyNumberFormat="1" applyFont="1" applyFill="1" applyBorder="1" applyAlignment="1"/>
    <xf numFmtId="3" fontId="19" fillId="0" borderId="128" xfId="0" applyNumberFormat="1" applyFont="1" applyBorder="1"/>
    <xf numFmtId="3" fontId="19" fillId="0" borderId="128" xfId="1" applyNumberFormat="1" applyFont="1" applyBorder="1" applyAlignment="1"/>
    <xf numFmtId="3" fontId="20" fillId="0" borderId="131" xfId="0" applyNumberFormat="1" applyFont="1" applyBorder="1"/>
    <xf numFmtId="3" fontId="20" fillId="0" borderId="131" xfId="1" applyNumberFormat="1" applyFont="1" applyBorder="1" applyAlignment="1"/>
    <xf numFmtId="3" fontId="0" fillId="0" borderId="133" xfId="0" applyNumberFormat="1" applyBorder="1"/>
    <xf numFmtId="3" fontId="0" fillId="0" borderId="133" xfId="1" applyNumberFormat="1" applyFont="1" applyBorder="1" applyAlignment="1"/>
    <xf numFmtId="3" fontId="0" fillId="0" borderId="52" xfId="0" applyNumberFormat="1" applyBorder="1"/>
    <xf numFmtId="3" fontId="0" fillId="0" borderId="52" xfId="1" applyNumberFormat="1" applyFont="1" applyBorder="1" applyAlignment="1"/>
    <xf numFmtId="3" fontId="0" fillId="0" borderId="136" xfId="0" applyNumberFormat="1" applyBorder="1"/>
    <xf numFmtId="3" fontId="0" fillId="0" borderId="136" xfId="1" applyNumberFormat="1" applyFont="1" applyBorder="1" applyAlignment="1"/>
    <xf numFmtId="3" fontId="0" fillId="0" borderId="119" xfId="1" applyNumberFormat="1" applyFont="1" applyBorder="1" applyAlignment="1"/>
    <xf numFmtId="0" fontId="0" fillId="13" borderId="0" xfId="0" applyFill="1" applyAlignment="1">
      <alignment horizontal="center"/>
    </xf>
    <xf numFmtId="0" fontId="0" fillId="13" borderId="0" xfId="0" applyFill="1" applyAlignment="1">
      <alignment horizontal="right"/>
    </xf>
    <xf numFmtId="3" fontId="6" fillId="0" borderId="13" xfId="0" applyNumberFormat="1" applyFont="1" applyBorder="1" applyAlignment="1">
      <alignment horizontal="right" vertical="center"/>
    </xf>
    <xf numFmtId="0" fontId="21" fillId="0" borderId="141" xfId="0" applyFont="1" applyBorder="1" applyAlignment="1">
      <alignment horizontal="left" indent="1"/>
    </xf>
    <xf numFmtId="3" fontId="21" fillId="0" borderId="141" xfId="0" applyNumberFormat="1" applyFont="1" applyBorder="1" applyAlignment="1">
      <alignment horizontal="right" vertical="center"/>
    </xf>
    <xf numFmtId="164" fontId="21" fillId="0" borderId="141" xfId="1" applyNumberFormat="1" applyFont="1" applyBorder="1" applyAlignment="1">
      <alignment horizontal="right" vertical="center"/>
    </xf>
    <xf numFmtId="0" fontId="22" fillId="13" borderId="0" xfId="0" applyFont="1" applyFill="1" applyAlignment="1">
      <alignment horizontal="right"/>
    </xf>
    <xf numFmtId="3" fontId="0" fillId="0" borderId="0" xfId="0" applyNumberFormat="1"/>
    <xf numFmtId="3" fontId="0" fillId="0" borderId="31" xfId="0" applyNumberFormat="1" applyBorder="1" applyAlignment="1">
      <alignment horizontal="left" indent="3"/>
    </xf>
    <xf numFmtId="3" fontId="0" fillId="0" borderId="31" xfId="0" applyNumberFormat="1" applyBorder="1" applyAlignment="1">
      <alignment horizontal="right" vertical="center"/>
    </xf>
    <xf numFmtId="164" fontId="1" fillId="0" borderId="31" xfId="1" applyNumberFormat="1" applyFont="1" applyBorder="1" applyAlignment="1">
      <alignment horizontal="right" vertical="center"/>
    </xf>
    <xf numFmtId="164" fontId="0" fillId="0" borderId="31" xfId="1" applyNumberFormat="1" applyFont="1" applyBorder="1" applyAlignment="1">
      <alignment horizontal="right" vertical="center"/>
    </xf>
    <xf numFmtId="3" fontId="23" fillId="0" borderId="142" xfId="0" applyNumberFormat="1" applyFont="1" applyBorder="1" applyAlignment="1">
      <alignment horizontal="right"/>
    </xf>
    <xf numFmtId="3" fontId="24" fillId="0" borderId="143" xfId="0" applyNumberFormat="1" applyFont="1" applyBorder="1" applyAlignment="1">
      <alignment horizontal="right"/>
    </xf>
    <xf numFmtId="0" fontId="21" fillId="0" borderId="144" xfId="0" applyFont="1" applyBorder="1" applyAlignment="1">
      <alignment horizontal="left"/>
    </xf>
    <xf numFmtId="3" fontId="21" fillId="0" borderId="144" xfId="0" applyNumberFormat="1" applyFont="1" applyBorder="1" applyAlignment="1">
      <alignment horizontal="right" vertical="center"/>
    </xf>
    <xf numFmtId="164" fontId="21" fillId="0" borderId="144" xfId="1" applyNumberFormat="1" applyFont="1" applyBorder="1" applyAlignment="1">
      <alignment horizontal="right" vertical="center"/>
    </xf>
    <xf numFmtId="0" fontId="22" fillId="0" borderId="145" xfId="0" applyFont="1" applyBorder="1" applyAlignment="1">
      <alignment horizontal="left" indent="1"/>
    </xf>
    <xf numFmtId="3" fontId="22" fillId="0" borderId="145" xfId="0" applyNumberFormat="1" applyFont="1" applyBorder="1" applyAlignment="1">
      <alignment horizontal="right" vertical="center"/>
    </xf>
    <xf numFmtId="164" fontId="22" fillId="0" borderId="145" xfId="1" applyNumberFormat="1" applyFont="1" applyBorder="1" applyAlignment="1">
      <alignment horizontal="right" vertical="center"/>
    </xf>
    <xf numFmtId="3" fontId="0" fillId="0" borderId="18" xfId="0" applyNumberFormat="1" applyBorder="1" applyAlignment="1">
      <alignment horizontal="left" indent="3"/>
    </xf>
    <xf numFmtId="3" fontId="0" fillId="0" borderId="18" xfId="0" applyNumberFormat="1" applyBorder="1" applyAlignment="1">
      <alignment horizontal="right" vertical="center"/>
    </xf>
    <xf numFmtId="164" fontId="1" fillId="0" borderId="18" xfId="1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21" fillId="0" borderId="141" xfId="0" applyFont="1" applyBorder="1" applyAlignment="1">
      <alignment horizontal="left"/>
    </xf>
    <xf numFmtId="0" fontId="0" fillId="12" borderId="0" xfId="0" applyFill="1" applyAlignment="1">
      <alignment horizontal="center"/>
    </xf>
    <xf numFmtId="0" fontId="0" fillId="12" borderId="0" xfId="0" applyFill="1" applyAlignment="1">
      <alignment horizontal="right"/>
    </xf>
    <xf numFmtId="0" fontId="25" fillId="0" borderId="146" xfId="0" applyFont="1" applyBorder="1" applyAlignment="1">
      <alignment horizontal="left"/>
    </xf>
    <xf numFmtId="3" fontId="25" fillId="0" borderId="146" xfId="0" applyNumberFormat="1" applyFont="1" applyBorder="1" applyAlignment="1">
      <alignment horizontal="right" vertical="center"/>
    </xf>
    <xf numFmtId="164" fontId="25" fillId="0" borderId="146" xfId="1" applyNumberFormat="1" applyFont="1" applyBorder="1" applyAlignment="1">
      <alignment horizontal="right" vertical="center"/>
    </xf>
    <xf numFmtId="0" fontId="22" fillId="12" borderId="0" xfId="0" applyFont="1" applyFill="1" applyAlignment="1">
      <alignment horizontal="right"/>
    </xf>
    <xf numFmtId="0" fontId="25" fillId="0" borderId="147" xfId="0" applyFont="1" applyBorder="1" applyAlignment="1">
      <alignment horizontal="left"/>
    </xf>
    <xf numFmtId="3" fontId="25" fillId="0" borderId="147" xfId="0" applyNumberFormat="1" applyFont="1" applyBorder="1" applyAlignment="1">
      <alignment horizontal="right" vertical="center"/>
    </xf>
    <xf numFmtId="164" fontId="25" fillId="0" borderId="147" xfId="1" applyNumberFormat="1" applyFont="1" applyBorder="1" applyAlignment="1">
      <alignment horizontal="right" vertical="center"/>
    </xf>
    <xf numFmtId="0" fontId="26" fillId="0" borderId="148" xfId="0" applyFont="1" applyBorder="1" applyAlignment="1">
      <alignment horizontal="left" indent="1"/>
    </xf>
    <xf numFmtId="3" fontId="26" fillId="0" borderId="148" xfId="0" applyNumberFormat="1" applyFont="1" applyBorder="1" applyAlignment="1">
      <alignment horizontal="right" vertical="center"/>
    </xf>
    <xf numFmtId="164" fontId="26" fillId="0" borderId="148" xfId="1" applyNumberFormat="1" applyFont="1" applyBorder="1" applyAlignment="1">
      <alignment horizontal="right" vertical="center"/>
    </xf>
    <xf numFmtId="0" fontId="27" fillId="1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12" borderId="0" xfId="0" applyFill="1"/>
    <xf numFmtId="0" fontId="5" fillId="12" borderId="0" xfId="0" applyFont="1" applyFill="1" applyAlignment="1">
      <alignment horizontal="center"/>
    </xf>
    <xf numFmtId="0" fontId="5" fillId="12" borderId="140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9" fontId="0" fillId="0" borderId="52" xfId="0" applyNumberFormat="1" applyBorder="1" applyAlignment="1">
      <alignment horizontal="right"/>
    </xf>
    <xf numFmtId="169" fontId="0" fillId="0" borderId="53" xfId="0" applyNumberFormat="1" applyBorder="1" applyAlignment="1">
      <alignment horizontal="right"/>
    </xf>
    <xf numFmtId="2" fontId="0" fillId="0" borderId="25" xfId="0" applyNumberFormat="1" applyBorder="1" applyAlignment="1">
      <alignment horizontal="right"/>
    </xf>
    <xf numFmtId="2" fontId="0" fillId="0" borderId="26" xfId="0" applyNumberFormat="1" applyBorder="1" applyAlignment="1">
      <alignment horizontal="right"/>
    </xf>
    <xf numFmtId="2" fontId="0" fillId="0" borderId="27" xfId="0" applyNumberFormat="1" applyBorder="1" applyAlignment="1">
      <alignment horizontal="right"/>
    </xf>
    <xf numFmtId="0" fontId="16" fillId="11" borderId="0" xfId="0" applyFont="1" applyFill="1" applyAlignment="1">
      <alignment horizontal="center"/>
    </xf>
    <xf numFmtId="169" fontId="0" fillId="0" borderId="90" xfId="0" applyNumberFormat="1" applyBorder="1" applyAlignment="1">
      <alignment horizontal="right"/>
    </xf>
    <xf numFmtId="169" fontId="0" fillId="0" borderId="91" xfId="0" applyNumberFormat="1" applyBorder="1" applyAlignment="1">
      <alignment horizontal="right"/>
    </xf>
    <xf numFmtId="169" fontId="17" fillId="0" borderId="102" xfId="0" applyNumberFormat="1" applyFont="1" applyBorder="1" applyAlignment="1">
      <alignment horizontal="right"/>
    </xf>
    <xf numFmtId="169" fontId="17" fillId="0" borderId="103" xfId="0" applyNumberFormat="1" applyFont="1" applyBorder="1" applyAlignment="1">
      <alignment horizontal="right"/>
    </xf>
    <xf numFmtId="169" fontId="0" fillId="0" borderId="117" xfId="0" applyNumberFormat="1" applyBorder="1" applyAlignment="1">
      <alignment horizontal="right"/>
    </xf>
    <xf numFmtId="169" fontId="0" fillId="0" borderId="118" xfId="0" applyNumberFormat="1" applyBorder="1" applyAlignment="1">
      <alignment horizontal="right"/>
    </xf>
    <xf numFmtId="2" fontId="0" fillId="0" borderId="123" xfId="0" applyNumberFormat="1" applyBorder="1" applyAlignment="1">
      <alignment horizontal="right"/>
    </xf>
    <xf numFmtId="2" fontId="0" fillId="0" borderId="124" xfId="0" applyNumberFormat="1" applyBorder="1" applyAlignment="1">
      <alignment horizontal="right"/>
    </xf>
    <xf numFmtId="2" fontId="0" fillId="0" borderId="125" xfId="0" applyNumberFormat="1" applyBorder="1" applyAlignment="1">
      <alignment horizontal="right"/>
    </xf>
    <xf numFmtId="0" fontId="5" fillId="10" borderId="0" xfId="0" applyFont="1" applyFill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69" fontId="0" fillId="0" borderId="52" xfId="0" applyNumberFormat="1" applyBorder="1" applyAlignment="1">
      <alignment horizontal="right" indent="1"/>
    </xf>
    <xf numFmtId="169" fontId="0" fillId="0" borderId="53" xfId="0" applyNumberFormat="1" applyBorder="1" applyAlignment="1">
      <alignment horizontal="right" indent="1"/>
    </xf>
    <xf numFmtId="169" fontId="0" fillId="0" borderId="119" xfId="0" applyNumberFormat="1" applyBorder="1" applyAlignment="1">
      <alignment horizontal="right"/>
    </xf>
    <xf numFmtId="169" fontId="0" fillId="0" borderId="120" xfId="0" applyNumberFormat="1" applyBorder="1" applyAlignment="1">
      <alignment horizontal="right"/>
    </xf>
    <xf numFmtId="169" fontId="0" fillId="0" borderId="119" xfId="0" applyNumberFormat="1" applyBorder="1" applyAlignment="1">
      <alignment horizontal="right" indent="1"/>
    </xf>
    <xf numFmtId="169" fontId="0" fillId="0" borderId="120" xfId="0" applyNumberFormat="1" applyBorder="1" applyAlignment="1">
      <alignment horizontal="right" indent="1"/>
    </xf>
    <xf numFmtId="169" fontId="18" fillId="0" borderId="104" xfId="0" applyNumberFormat="1" applyFont="1" applyBorder="1" applyAlignment="1">
      <alignment horizontal="right"/>
    </xf>
    <xf numFmtId="169" fontId="18" fillId="0" borderId="105" xfId="0" applyNumberFormat="1" applyFont="1" applyBorder="1" applyAlignment="1">
      <alignment horizontal="right"/>
    </xf>
    <xf numFmtId="169" fontId="0" fillId="0" borderId="116" xfId="0" applyNumberFormat="1" applyBorder="1" applyAlignment="1">
      <alignment horizontal="right" indent="1"/>
    </xf>
    <xf numFmtId="169" fontId="0" fillId="0" borderId="121" xfId="0" applyNumberFormat="1" applyBorder="1" applyAlignment="1">
      <alignment horizontal="right" indent="1"/>
    </xf>
    <xf numFmtId="169" fontId="17" fillId="0" borderId="102" xfId="0" applyNumberFormat="1" applyFont="1" applyBorder="1" applyAlignment="1">
      <alignment horizontal="right" indent="2"/>
    </xf>
    <xf numFmtId="169" fontId="17" fillId="0" borderId="103" xfId="0" applyNumberFormat="1" applyFont="1" applyBorder="1" applyAlignment="1">
      <alignment horizontal="right" indent="2"/>
    </xf>
    <xf numFmtId="169" fontId="0" fillId="0" borderId="117" xfId="0" applyNumberFormat="1" applyBorder="1" applyAlignment="1">
      <alignment horizontal="right" indent="1"/>
    </xf>
    <xf numFmtId="169" fontId="0" fillId="0" borderId="118" xfId="0" applyNumberFormat="1" applyBorder="1" applyAlignment="1">
      <alignment horizontal="right" indent="1"/>
    </xf>
    <xf numFmtId="169" fontId="0" fillId="0" borderId="90" xfId="0" applyNumberFormat="1" applyBorder="1" applyAlignment="1">
      <alignment horizontal="right" vertical="center"/>
    </xf>
    <xf numFmtId="169" fontId="0" fillId="0" borderId="91" xfId="0" applyNumberFormat="1" applyBorder="1" applyAlignment="1">
      <alignment horizontal="right" vertical="center"/>
    </xf>
    <xf numFmtId="169" fontId="0" fillId="0" borderId="90" xfId="0" applyNumberFormat="1" applyBorder="1" applyAlignment="1">
      <alignment horizontal="right" indent="1"/>
    </xf>
    <xf numFmtId="169" fontId="0" fillId="0" borderId="91" xfId="0" applyNumberFormat="1" applyBorder="1" applyAlignment="1">
      <alignment horizontal="right" indent="1"/>
    </xf>
    <xf numFmtId="169" fontId="0" fillId="0" borderId="114" xfId="0" applyNumberFormat="1" applyBorder="1" applyAlignment="1">
      <alignment horizontal="right" vertical="center"/>
    </xf>
    <xf numFmtId="169" fontId="0" fillId="0" borderId="115" xfId="0" applyNumberFormat="1" applyBorder="1" applyAlignment="1">
      <alignment horizontal="right" vertical="center"/>
    </xf>
    <xf numFmtId="169" fontId="0" fillId="0" borderId="114" xfId="0" applyNumberFormat="1" applyBorder="1" applyAlignment="1">
      <alignment horizontal="right" indent="1"/>
    </xf>
    <xf numFmtId="169" fontId="0" fillId="0" borderId="115" xfId="0" applyNumberFormat="1" applyBorder="1" applyAlignment="1">
      <alignment horizontal="right" indent="1"/>
    </xf>
    <xf numFmtId="169" fontId="0" fillId="0" borderId="52" xfId="0" applyNumberFormat="1" applyBorder="1" applyAlignment="1">
      <alignment horizontal="right" vertical="center"/>
    </xf>
    <xf numFmtId="169" fontId="0" fillId="0" borderId="53" xfId="0" applyNumberFormat="1" applyBorder="1" applyAlignment="1">
      <alignment horizontal="right" vertical="center"/>
    </xf>
    <xf numFmtId="169" fontId="0" fillId="0" borderId="110" xfId="0" applyNumberFormat="1" applyBorder="1" applyAlignment="1">
      <alignment horizontal="right" vertical="center"/>
    </xf>
    <xf numFmtId="169" fontId="0" fillId="0" borderId="111" xfId="0" applyNumberFormat="1" applyBorder="1" applyAlignment="1">
      <alignment horizontal="right" vertical="center"/>
    </xf>
    <xf numFmtId="169" fontId="0" fillId="0" borderId="110" xfId="0" applyNumberFormat="1" applyBorder="1" applyAlignment="1">
      <alignment horizontal="right" indent="1"/>
    </xf>
    <xf numFmtId="169" fontId="0" fillId="0" borderId="111" xfId="0" applyNumberFormat="1" applyBorder="1" applyAlignment="1">
      <alignment horizontal="right" indent="1"/>
    </xf>
    <xf numFmtId="169" fontId="0" fillId="0" borderId="112" xfId="0" applyNumberFormat="1" applyBorder="1" applyAlignment="1">
      <alignment horizontal="right" vertical="center"/>
    </xf>
    <xf numFmtId="169" fontId="0" fillId="0" borderId="113" xfId="0" applyNumberFormat="1" applyBorder="1" applyAlignment="1">
      <alignment horizontal="right" vertical="center"/>
    </xf>
    <xf numFmtId="169" fontId="0" fillId="0" borderId="112" xfId="0" applyNumberFormat="1" applyBorder="1" applyAlignment="1">
      <alignment horizontal="right" indent="1"/>
    </xf>
    <xf numFmtId="169" fontId="0" fillId="0" borderId="113" xfId="0" applyNumberFormat="1" applyBorder="1" applyAlignment="1">
      <alignment horizontal="right" indent="1"/>
    </xf>
    <xf numFmtId="169" fontId="18" fillId="0" borderId="104" xfId="0" applyNumberFormat="1" applyFont="1" applyBorder="1" applyAlignment="1">
      <alignment horizontal="right" vertical="center"/>
    </xf>
    <xf numFmtId="169" fontId="18" fillId="0" borderId="105" xfId="0" applyNumberFormat="1" applyFont="1" applyBorder="1" applyAlignment="1">
      <alignment horizontal="right" vertical="center"/>
    </xf>
    <xf numFmtId="169" fontId="18" fillId="0" borderId="104" xfId="0" applyNumberFormat="1" applyFont="1" applyBorder="1" applyAlignment="1">
      <alignment horizontal="right" indent="1"/>
    </xf>
    <xf numFmtId="169" fontId="18" fillId="0" borderId="105" xfId="0" applyNumberFormat="1" applyFont="1" applyBorder="1" applyAlignment="1">
      <alignment horizontal="right" indent="1"/>
    </xf>
    <xf numFmtId="169" fontId="0" fillId="0" borderId="106" xfId="0" applyNumberFormat="1" applyBorder="1" applyAlignment="1">
      <alignment horizontal="right" vertical="center"/>
    </xf>
    <xf numFmtId="169" fontId="0" fillId="0" borderId="107" xfId="0" applyNumberFormat="1" applyBorder="1" applyAlignment="1">
      <alignment horizontal="right" vertical="center"/>
    </xf>
    <xf numFmtId="169" fontId="0" fillId="0" borderId="106" xfId="0" applyNumberFormat="1" applyBorder="1" applyAlignment="1">
      <alignment horizontal="right" indent="1"/>
    </xf>
    <xf numFmtId="169" fontId="0" fillId="0" borderId="107" xfId="0" applyNumberFormat="1" applyBorder="1" applyAlignment="1">
      <alignment horizontal="right" indent="1"/>
    </xf>
    <xf numFmtId="169" fontId="0" fillId="0" borderId="108" xfId="0" applyNumberFormat="1" applyBorder="1" applyAlignment="1">
      <alignment horizontal="right" vertical="center"/>
    </xf>
    <xf numFmtId="169" fontId="0" fillId="0" borderId="109" xfId="0" applyNumberFormat="1" applyBorder="1" applyAlignment="1">
      <alignment horizontal="right" vertical="center"/>
    </xf>
    <xf numFmtId="169" fontId="0" fillId="0" borderId="108" xfId="0" applyNumberFormat="1" applyBorder="1" applyAlignment="1">
      <alignment horizontal="right" indent="1"/>
    </xf>
    <xf numFmtId="169" fontId="0" fillId="0" borderId="109" xfId="0" applyNumberFormat="1" applyBorder="1" applyAlignment="1">
      <alignment horizontal="right" indent="1"/>
    </xf>
    <xf numFmtId="169" fontId="17" fillId="0" borderId="102" xfId="0" applyNumberFormat="1" applyFont="1" applyBorder="1" applyAlignment="1">
      <alignment horizontal="right" vertical="center"/>
    </xf>
    <xf numFmtId="169" fontId="17" fillId="0" borderId="103" xfId="0" applyNumberFormat="1" applyFont="1" applyBorder="1" applyAlignment="1">
      <alignment horizontal="right" vertical="center"/>
    </xf>
    <xf numFmtId="169" fontId="17" fillId="0" borderId="102" xfId="0" applyNumberFormat="1" applyFont="1" applyBorder="1" applyAlignment="1">
      <alignment horizontal="right" indent="1"/>
    </xf>
    <xf numFmtId="169" fontId="17" fillId="0" borderId="103" xfId="0" applyNumberFormat="1" applyFont="1" applyBorder="1" applyAlignment="1">
      <alignment horizontal="right" indent="1"/>
    </xf>
    <xf numFmtId="166" fontId="0" fillId="0" borderId="52" xfId="0" applyNumberFormat="1" applyBorder="1" applyAlignment="1">
      <alignment horizontal="center"/>
    </xf>
    <xf numFmtId="166" fontId="0" fillId="0" borderId="53" xfId="0" applyNumberFormat="1" applyBorder="1" applyAlignment="1">
      <alignment horizontal="center"/>
    </xf>
    <xf numFmtId="0" fontId="16" fillId="9" borderId="0" xfId="0" applyFont="1" applyFill="1" applyAlignment="1">
      <alignment horizontal="center"/>
    </xf>
    <xf numFmtId="166" fontId="0" fillId="0" borderId="92" xfId="0" applyNumberFormat="1" applyBorder="1" applyAlignment="1">
      <alignment horizontal="center"/>
    </xf>
    <xf numFmtId="166" fontId="0" fillId="0" borderId="93" xfId="0" applyNumberFormat="1" applyBorder="1" applyAlignment="1">
      <alignment horizontal="center"/>
    </xf>
    <xf numFmtId="166" fontId="15" fillId="0" borderId="79" xfId="0" applyNumberFormat="1" applyFont="1" applyBorder="1" applyAlignment="1">
      <alignment horizontal="center"/>
    </xf>
    <xf numFmtId="166" fontId="15" fillId="0" borderId="80" xfId="0" applyNumberFormat="1" applyFont="1" applyBorder="1" applyAlignment="1">
      <alignment horizontal="center"/>
    </xf>
    <xf numFmtId="166" fontId="0" fillId="0" borderId="90" xfId="0" applyNumberFormat="1" applyBorder="1" applyAlignment="1">
      <alignment horizontal="center"/>
    </xf>
    <xf numFmtId="166" fontId="0" fillId="0" borderId="91" xfId="0" applyNumberFormat="1" applyBorder="1" applyAlignment="1">
      <alignment horizontal="center"/>
    </xf>
    <xf numFmtId="0" fontId="5" fillId="8" borderId="0" xfId="0" applyFont="1" applyFill="1" applyAlignment="1">
      <alignment horizontal="center"/>
    </xf>
    <xf numFmtId="166" fontId="15" fillId="0" borderId="82" xfId="0" applyNumberFormat="1" applyFont="1" applyBorder="1" applyAlignment="1">
      <alignment horizontal="center"/>
    </xf>
    <xf numFmtId="166" fontId="15" fillId="0" borderId="83" xfId="0" applyNumberFormat="1" applyFont="1" applyBorder="1" applyAlignment="1">
      <alignment horizontal="center"/>
    </xf>
    <xf numFmtId="166" fontId="0" fillId="0" borderId="85" xfId="0" applyNumberFormat="1" applyBorder="1" applyAlignment="1">
      <alignment horizontal="center"/>
    </xf>
    <xf numFmtId="166" fontId="0" fillId="0" borderId="86" xfId="0" applyNumberFormat="1" applyBorder="1" applyAlignment="1">
      <alignment horizontal="center"/>
    </xf>
    <xf numFmtId="166" fontId="0" fillId="0" borderId="88" xfId="0" applyNumberFormat="1" applyBorder="1" applyAlignment="1">
      <alignment horizontal="center"/>
    </xf>
    <xf numFmtId="166" fontId="0" fillId="0" borderId="8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0" fillId="0" borderId="77" xfId="0" applyNumberFormat="1" applyBorder="1" applyAlignment="1">
      <alignment horizontal="center"/>
    </xf>
    <xf numFmtId="2" fontId="0" fillId="0" borderId="62" xfId="0" applyNumberFormat="1" applyBorder="1" applyAlignment="1">
      <alignment horizontal="center"/>
    </xf>
    <xf numFmtId="2" fontId="0" fillId="0" borderId="63" xfId="0" applyNumberFormat="1" applyBorder="1" applyAlignment="1">
      <alignment horizontal="center"/>
    </xf>
    <xf numFmtId="2" fontId="0" fillId="0" borderId="73" xfId="0" applyNumberFormat="1" applyBorder="1" applyAlignment="1">
      <alignment horizontal="center"/>
    </xf>
    <xf numFmtId="2" fontId="0" fillId="0" borderId="74" xfId="0" applyNumberFormat="1" applyBorder="1" applyAlignment="1">
      <alignment horizontal="center"/>
    </xf>
    <xf numFmtId="2" fontId="0" fillId="0" borderId="59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2" fontId="13" fillId="0" borderId="67" xfId="0" applyNumberFormat="1" applyFont="1" applyBorder="1" applyAlignment="1">
      <alignment horizontal="center"/>
    </xf>
    <xf numFmtId="2" fontId="13" fillId="0" borderId="68" xfId="0" applyNumberFormat="1" applyFont="1" applyBorder="1" applyAlignment="1">
      <alignment horizontal="center"/>
    </xf>
    <xf numFmtId="2" fontId="13" fillId="0" borderId="44" xfId="0" applyNumberFormat="1" applyFont="1" applyBorder="1" applyAlignment="1">
      <alignment horizontal="center"/>
    </xf>
    <xf numFmtId="2" fontId="13" fillId="0" borderId="45" xfId="0" applyNumberFormat="1" applyFont="1" applyBorder="1" applyAlignment="1">
      <alignment horizontal="center"/>
    </xf>
    <xf numFmtId="2" fontId="13" fillId="0" borderId="47" xfId="0" applyNumberFormat="1" applyFont="1" applyBorder="1" applyAlignment="1">
      <alignment horizontal="center"/>
    </xf>
    <xf numFmtId="2" fontId="13" fillId="0" borderId="48" xfId="0" applyNumberFormat="1" applyFont="1" applyBorder="1" applyAlignment="1">
      <alignment horizontal="center"/>
    </xf>
    <xf numFmtId="0" fontId="5" fillId="7" borderId="0" xfId="0" applyFont="1" applyFill="1" applyAlignment="1">
      <alignment horizontal="center"/>
    </xf>
    <xf numFmtId="2" fontId="0" fillId="0" borderId="55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2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2" fontId="0" fillId="0" borderId="50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2" fontId="0" fillId="0" borderId="69" xfId="0" applyNumberFormat="1" applyBorder="1" applyAlignment="1">
      <alignment horizontal="center"/>
    </xf>
    <xf numFmtId="2" fontId="0" fillId="0" borderId="70" xfId="0" applyNumberFormat="1" applyBorder="1" applyAlignment="1">
      <alignment horizontal="center"/>
    </xf>
    <xf numFmtId="2" fontId="0" fillId="0" borderId="65" xfId="0" applyNumberFormat="1" applyBorder="1" applyAlignment="1">
      <alignment horizontal="center"/>
    </xf>
    <xf numFmtId="2" fontId="0" fillId="0" borderId="66" xfId="0" applyNumberForma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13" borderId="0" xfId="0" applyFont="1" applyFill="1" applyAlignment="1">
      <alignment horizontal="center"/>
    </xf>
    <xf numFmtId="0" fontId="3" fillId="3" borderId="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14" borderId="149" xfId="0" applyFont="1" applyFill="1" applyBorder="1" applyAlignment="1">
      <alignment horizontal="center"/>
    </xf>
    <xf numFmtId="0" fontId="0" fillId="14" borderId="0" xfId="0" applyFill="1" applyAlignment="1">
      <alignment horizontal="right"/>
    </xf>
    <xf numFmtId="0" fontId="0" fillId="2" borderId="33" xfId="0" applyFill="1" applyBorder="1" applyAlignment="1">
      <alignment horizontal="center" vertical="center" wrapText="1"/>
    </xf>
    <xf numFmtId="0" fontId="28" fillId="0" borderId="150" xfId="0" applyFont="1" applyBorder="1" applyAlignment="1">
      <alignment horizontal="left" indent="1"/>
    </xf>
    <xf numFmtId="3" fontId="28" fillId="0" borderId="150" xfId="0" applyNumberFormat="1" applyFont="1" applyBorder="1" applyAlignment="1">
      <alignment horizontal="right"/>
    </xf>
    <xf numFmtId="164" fontId="28" fillId="0" borderId="150" xfId="1" applyNumberFormat="1" applyFont="1" applyBorder="1" applyAlignment="1">
      <alignment horizontal="right"/>
    </xf>
    <xf numFmtId="0" fontId="29" fillId="0" borderId="150" xfId="0" applyFont="1" applyBorder="1" applyAlignment="1">
      <alignment horizontal="left" indent="2"/>
    </xf>
    <xf numFmtId="3" fontId="29" fillId="0" borderId="150" xfId="0" applyNumberFormat="1" applyFont="1" applyBorder="1" applyAlignment="1">
      <alignment horizontal="right"/>
    </xf>
    <xf numFmtId="164" fontId="29" fillId="0" borderId="150" xfId="1" applyNumberFormat="1" applyFont="1" applyBorder="1" applyAlignment="1">
      <alignment horizontal="right"/>
    </xf>
    <xf numFmtId="3" fontId="0" fillId="0" borderId="31" xfId="0" applyNumberFormat="1" applyBorder="1" applyAlignment="1">
      <alignment horizontal="right"/>
    </xf>
    <xf numFmtId="164" fontId="0" fillId="0" borderId="31" xfId="1" applyNumberFormat="1" applyFont="1" applyBorder="1" applyAlignment="1">
      <alignment horizontal="right"/>
    </xf>
    <xf numFmtId="0" fontId="5" fillId="15" borderId="0" xfId="0" applyFont="1" applyFill="1" applyAlignment="1">
      <alignment horizontal="center"/>
    </xf>
    <xf numFmtId="0" fontId="0" fillId="15" borderId="0" xfId="0" applyFill="1" applyAlignment="1">
      <alignment horizontal="right"/>
    </xf>
    <xf numFmtId="0" fontId="30" fillId="0" borderId="151" xfId="0" applyFont="1" applyBorder="1" applyAlignment="1">
      <alignment horizontal="left" indent="1"/>
    </xf>
    <xf numFmtId="3" fontId="30" fillId="0" borderId="151" xfId="0" applyNumberFormat="1" applyFont="1" applyBorder="1" applyAlignment="1">
      <alignment horizontal="right"/>
    </xf>
    <xf numFmtId="164" fontId="30" fillId="0" borderId="151" xfId="1" applyNumberFormat="1" applyFont="1" applyBorder="1" applyAlignment="1">
      <alignment horizontal="right"/>
    </xf>
    <xf numFmtId="0" fontId="5" fillId="16" borderId="0" xfId="0" applyFont="1" applyFill="1" applyAlignment="1">
      <alignment horizontal="center"/>
    </xf>
    <xf numFmtId="0" fontId="0" fillId="16" borderId="0" xfId="0" applyFill="1" applyAlignment="1">
      <alignment horizontal="right"/>
    </xf>
    <xf numFmtId="0" fontId="31" fillId="0" borderId="152" xfId="0" applyFont="1" applyBorder="1" applyAlignment="1">
      <alignment horizontal="left" indent="1"/>
    </xf>
    <xf numFmtId="3" fontId="31" fillId="0" borderId="152" xfId="0" applyNumberFormat="1" applyFont="1" applyBorder="1" applyAlignment="1">
      <alignment horizontal="right" vertical="center"/>
    </xf>
    <xf numFmtId="164" fontId="31" fillId="0" borderId="152" xfId="1" applyNumberFormat="1" applyFont="1" applyBorder="1" applyAlignment="1">
      <alignment horizontal="right" vertical="center"/>
    </xf>
    <xf numFmtId="0" fontId="32" fillId="16" borderId="0" xfId="0" applyFont="1" applyFill="1" applyAlignment="1">
      <alignment horizontal="right"/>
    </xf>
    <xf numFmtId="3" fontId="0" fillId="0" borderId="31" xfId="0" applyNumberFormat="1" applyBorder="1" applyAlignment="1">
      <alignment horizontal="left" indent="4"/>
    </xf>
    <xf numFmtId="0" fontId="5" fillId="17" borderId="0" xfId="0" applyFont="1" applyFill="1" applyAlignment="1">
      <alignment horizontal="center"/>
    </xf>
    <xf numFmtId="0" fontId="0" fillId="17" borderId="0" xfId="0" applyFill="1" applyAlignment="1">
      <alignment horizontal="right"/>
    </xf>
    <xf numFmtId="0" fontId="33" fillId="0" borderId="153" xfId="0" applyFont="1" applyBorder="1" applyAlignment="1">
      <alignment horizontal="left" indent="1"/>
    </xf>
    <xf numFmtId="3" fontId="33" fillId="0" borderId="153" xfId="0" applyNumberFormat="1" applyFont="1" applyBorder="1" applyAlignment="1">
      <alignment horizontal="right" vertical="center"/>
    </xf>
    <xf numFmtId="164" fontId="33" fillId="0" borderId="153" xfId="1" applyNumberFormat="1" applyFont="1" applyBorder="1" applyAlignment="1">
      <alignment horizontal="right" vertical="center"/>
    </xf>
    <xf numFmtId="0" fontId="34" fillId="17" borderId="154" xfId="0" applyFont="1" applyFill="1" applyBorder="1" applyAlignment="1">
      <alignment horizontal="right"/>
    </xf>
    <xf numFmtId="3" fontId="0" fillId="0" borderId="31" xfId="0" applyNumberFormat="1" applyBorder="1" applyAlignment="1">
      <alignment horizontal="left" wrapText="1" indent="3"/>
    </xf>
    <xf numFmtId="0" fontId="5" fillId="18" borderId="0" xfId="0" applyFont="1" applyFill="1" applyAlignment="1">
      <alignment horizontal="center"/>
    </xf>
    <xf numFmtId="0" fontId="0" fillId="18" borderId="0" xfId="0" applyFill="1" applyAlignment="1">
      <alignment horizontal="right"/>
    </xf>
    <xf numFmtId="0" fontId="35" fillId="0" borderId="155" xfId="0" applyFont="1" applyBorder="1" applyAlignment="1">
      <alignment horizontal="left" indent="1"/>
    </xf>
    <xf numFmtId="3" fontId="35" fillId="0" borderId="155" xfId="0" applyNumberFormat="1" applyFont="1" applyBorder="1" applyAlignment="1">
      <alignment horizontal="right" vertical="center"/>
    </xf>
    <xf numFmtId="164" fontId="35" fillId="0" borderId="155" xfId="1" applyNumberFormat="1" applyFont="1" applyBorder="1" applyAlignment="1">
      <alignment horizontal="right" vertical="center"/>
    </xf>
    <xf numFmtId="0" fontId="27" fillId="18" borderId="156" xfId="0" applyFont="1" applyFill="1" applyBorder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B50A3D35-5E0D-40D1-AD09-B8E392084CE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38100</xdr:rowOff>
    </xdr:from>
    <xdr:to>
      <xdr:col>0</xdr:col>
      <xdr:colOff>1693334</xdr:colOff>
      <xdr:row>0</xdr:row>
      <xdr:rowOff>516043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A07E7B-D35D-40B0-BF1B-3F5B86B9F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38100"/>
          <a:ext cx="1636183" cy="477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57150</xdr:rowOff>
    </xdr:from>
    <xdr:ext cx="2133600" cy="582209"/>
    <xdr:pic>
      <xdr:nvPicPr>
        <xdr:cNvPr id="2" name="Imagen 1">
          <a:extLst>
            <a:ext uri="{FF2B5EF4-FFF2-40B4-BE49-F238E27FC236}">
              <a16:creationId xmlns:a16="http://schemas.microsoft.com/office/drawing/2014/main" id="{96A54E5B-4CFA-40B3-AE9B-7B83E52D3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57150"/>
          <a:ext cx="2133600" cy="58220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2204085</xdr:colOff>
      <xdr:row>0</xdr:row>
      <xdr:rowOff>578399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A53F2B-147C-45BB-A15B-4B9B1AC02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2137410" cy="578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72BF2-D005-4419-A666-A1371F37B3CA}">
  <dimension ref="A1:T381"/>
  <sheetViews>
    <sheetView zoomScaleNormal="100" workbookViewId="0">
      <pane xSplit="1" ySplit="6" topLeftCell="B7" activePane="bottomRight" state="frozen"/>
      <selection activeCell="N14" sqref="N14"/>
      <selection pane="topRight" activeCell="N14" sqref="N14"/>
      <selection pane="bottomLeft" activeCell="N14" sqref="N14"/>
      <selection pane="bottomRight" activeCell="N14" sqref="N14"/>
    </sheetView>
  </sheetViews>
  <sheetFormatPr baseColWidth="10" defaultRowHeight="15" x14ac:dyDescent="0.25"/>
  <cols>
    <col min="1" max="1" width="31.7109375" customWidth="1"/>
    <col min="2" max="3" width="13.140625" customWidth="1"/>
    <col min="4" max="5" width="13.85546875" customWidth="1"/>
    <col min="6" max="7" width="10.42578125" customWidth="1"/>
    <col min="8" max="8" width="12.7109375" customWidth="1"/>
    <col min="9" max="9" width="13.85546875" customWidth="1"/>
    <col min="10" max="10" width="11" customWidth="1"/>
    <col min="11" max="11" width="2.7109375" customWidth="1"/>
    <col min="12" max="15" width="14.28515625" customWidth="1"/>
    <col min="16" max="17" width="10.5703125" customWidth="1"/>
    <col min="18" max="18" width="15.85546875" customWidth="1"/>
    <col min="19" max="19" width="15.28515625" customWidth="1"/>
    <col min="20" max="20" width="9.5703125" customWidth="1"/>
  </cols>
  <sheetData>
    <row r="1" spans="1:20" ht="46.5" x14ac:dyDescent="0.25">
      <c r="A1" s="457" t="s">
        <v>0</v>
      </c>
      <c r="B1" s="457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</row>
    <row r="2" spans="1:20" ht="21" x14ac:dyDescent="0.35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459"/>
    </row>
    <row r="3" spans="1:20" ht="46.35" customHeight="1" x14ac:dyDescent="0.25">
      <c r="A3" s="460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2"/>
    </row>
    <row r="4" spans="1:20" ht="21" x14ac:dyDescent="0.35">
      <c r="A4" s="463" t="s">
        <v>3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5"/>
    </row>
    <row r="5" spans="1:20" x14ac:dyDescent="0.25">
      <c r="A5" s="1"/>
      <c r="B5" s="343" t="s">
        <v>119</v>
      </c>
      <c r="C5" s="344"/>
      <c r="D5" s="344"/>
      <c r="E5" s="344"/>
      <c r="F5" s="344"/>
      <c r="G5" s="344"/>
      <c r="H5" s="344"/>
      <c r="I5" s="344"/>
      <c r="J5" s="345"/>
      <c r="K5" s="3"/>
      <c r="L5" s="343" t="str">
        <f>CONCATENATE("acumulado ",B5)</f>
        <v>acumulado marzo</v>
      </c>
      <c r="M5" s="344"/>
      <c r="N5" s="344"/>
      <c r="O5" s="344"/>
      <c r="P5" s="344"/>
      <c r="Q5" s="344"/>
      <c r="R5" s="344"/>
      <c r="S5" s="344"/>
      <c r="T5" s="345"/>
    </row>
    <row r="6" spans="1:20" x14ac:dyDescent="0.25">
      <c r="A6" s="4"/>
      <c r="B6" s="5">
        <v>2022</v>
      </c>
      <c r="C6" s="5">
        <v>2023</v>
      </c>
      <c r="D6" s="5">
        <v>2024</v>
      </c>
      <c r="E6" s="5">
        <v>2025</v>
      </c>
      <c r="F6" s="5" t="str">
        <f>CONCATENATE("var ",RIGHT(E6,2),"/",RIGHT(D6,2))</f>
        <v>var 25/24</v>
      </c>
      <c r="G6" s="5" t="str">
        <f>CONCATENATE("var ",RIGHT(D6,2),"/",RIGHT(C6,2))</f>
        <v>var 24/23</v>
      </c>
      <c r="H6" s="5" t="str">
        <f>CONCATENATE("dif ",RIGHT(E6,2),"-",RIGHT(D6,2))</f>
        <v>dif 25-24</v>
      </c>
      <c r="I6" s="5" t="str">
        <f>CONCATENATE("dif ",RIGHT(D6,2),"-",RIGHT(C6,2))</f>
        <v>dif 24-23</v>
      </c>
      <c r="J6" s="5" t="str">
        <f>CONCATENATE("cuota ",RIGHT(E6,2))</f>
        <v>cuota 25</v>
      </c>
      <c r="K6" s="6"/>
      <c r="L6" s="5">
        <v>2022</v>
      </c>
      <c r="M6" s="5">
        <v>2023</v>
      </c>
      <c r="N6" s="5">
        <v>2024</v>
      </c>
      <c r="O6" s="5">
        <v>2025</v>
      </c>
      <c r="P6" s="5" t="str">
        <f>CONCATENATE("var ",RIGHT(O6,2),"/",RIGHT(N6,2))</f>
        <v>var 25/24</v>
      </c>
      <c r="Q6" s="5" t="str">
        <f>CONCATENATE("var ",RIGHT(N6,2),"/",RIGHT(M6,2))</f>
        <v>var 24/23</v>
      </c>
      <c r="R6" s="5" t="str">
        <f>CONCATENATE("dif ",RIGHT(O6,2),"-",RIGHT(N6,2))</f>
        <v>dif 25-24</v>
      </c>
      <c r="S6" s="5" t="str">
        <f>CONCATENATE("dif ",RIGHT(N6,2),"-",RIGHT(M6,2))</f>
        <v>dif 24-23</v>
      </c>
      <c r="T6" s="5" t="str">
        <f>CONCATENATE("cuota ",RIGHT(O6,2))</f>
        <v>cuota 25</v>
      </c>
    </row>
    <row r="7" spans="1:20" x14ac:dyDescent="0.25">
      <c r="A7" s="7" t="s">
        <v>4</v>
      </c>
      <c r="B7" s="8">
        <v>393667</v>
      </c>
      <c r="C7" s="8">
        <v>440377</v>
      </c>
      <c r="D7" s="8">
        <v>489695</v>
      </c>
      <c r="E7" s="8">
        <v>468775</v>
      </c>
      <c r="F7" s="9">
        <f>E7/D7-1</f>
        <v>-4.2720468863272076E-2</v>
      </c>
      <c r="G7" s="9">
        <f>D7/C7-1</f>
        <v>0.11199040821841288</v>
      </c>
      <c r="H7" s="8">
        <f>E7-D7</f>
        <v>-20920</v>
      </c>
      <c r="I7" s="8">
        <f>D7-C7</f>
        <v>49318</v>
      </c>
      <c r="J7" s="9">
        <f t="shared" ref="J7:J18" si="0">E7/$E$7</f>
        <v>1</v>
      </c>
      <c r="K7" s="10"/>
      <c r="L7" s="8">
        <v>1016463</v>
      </c>
      <c r="M7" s="8">
        <v>1255136</v>
      </c>
      <c r="N7" s="8">
        <v>1350767</v>
      </c>
      <c r="O7" s="8">
        <v>1324994</v>
      </c>
      <c r="P7" s="9">
        <f>O7/N7-1</f>
        <v>-1.9080270690652101E-2</v>
      </c>
      <c r="Q7" s="9">
        <f>N7/M7-1</f>
        <v>7.6191743364862452E-2</v>
      </c>
      <c r="R7" s="8">
        <f>O7-N7</f>
        <v>-25773</v>
      </c>
      <c r="S7" s="8">
        <f>N7-M7</f>
        <v>95631</v>
      </c>
      <c r="T7" s="9">
        <f t="shared" ref="T7:T18" si="1">O7/$O$7</f>
        <v>1</v>
      </c>
    </row>
    <row r="8" spans="1:20" x14ac:dyDescent="0.25">
      <c r="A8" s="11" t="s">
        <v>5</v>
      </c>
      <c r="B8" s="12">
        <v>315116</v>
      </c>
      <c r="C8" s="12">
        <v>343050</v>
      </c>
      <c r="D8" s="12">
        <v>383028</v>
      </c>
      <c r="E8" s="12">
        <v>360181</v>
      </c>
      <c r="F8" s="13">
        <f t="shared" ref="F8:F18" si="2">E8/D8-1</f>
        <v>-5.9648380797226341E-2</v>
      </c>
      <c r="G8" s="13">
        <f t="shared" ref="G8:G18" si="3">D8/C8-1</f>
        <v>0.11653694796676861</v>
      </c>
      <c r="H8" s="12">
        <f t="shared" ref="H8:H18" si="4">E8-D8</f>
        <v>-22847</v>
      </c>
      <c r="I8" s="12">
        <f t="shared" ref="I8:I18" si="5">D8-C8</f>
        <v>39978</v>
      </c>
      <c r="J8" s="13">
        <f t="shared" si="0"/>
        <v>0.76834515492507072</v>
      </c>
      <c r="K8" s="14"/>
      <c r="L8" s="12">
        <v>806783</v>
      </c>
      <c r="M8" s="12">
        <v>993506</v>
      </c>
      <c r="N8" s="12">
        <v>1059138</v>
      </c>
      <c r="O8" s="12">
        <v>1034824</v>
      </c>
      <c r="P8" s="13">
        <f t="shared" ref="P8:P18" si="6">O8/N8-1</f>
        <v>-2.2956404170183631E-2</v>
      </c>
      <c r="Q8" s="13">
        <f t="shared" ref="Q8:Q18" si="7">N8/M8-1</f>
        <v>6.6061000134875814E-2</v>
      </c>
      <c r="R8" s="12">
        <f t="shared" ref="R8:R18" si="8">O8-N8</f>
        <v>-24314</v>
      </c>
      <c r="S8" s="12">
        <f t="shared" ref="S8:S18" si="9">N8-M8</f>
        <v>65632</v>
      </c>
      <c r="T8" s="13">
        <f t="shared" si="1"/>
        <v>0.78100278189938976</v>
      </c>
    </row>
    <row r="9" spans="1:20" x14ac:dyDescent="0.25">
      <c r="A9" s="15" t="s">
        <v>6</v>
      </c>
      <c r="B9" s="16">
        <v>62463</v>
      </c>
      <c r="C9" s="16">
        <v>63992</v>
      </c>
      <c r="D9" s="16">
        <v>74187</v>
      </c>
      <c r="E9" s="16">
        <v>67135</v>
      </c>
      <c r="F9" s="17">
        <f t="shared" si="2"/>
        <v>-9.5057085473196135E-2</v>
      </c>
      <c r="G9" s="17">
        <f t="shared" si="3"/>
        <v>0.15931678959869977</v>
      </c>
      <c r="H9" s="16">
        <f t="shared" si="4"/>
        <v>-7052</v>
      </c>
      <c r="I9" s="16">
        <f t="shared" si="5"/>
        <v>10195</v>
      </c>
      <c r="J9" s="17">
        <f t="shared" si="0"/>
        <v>0.14321369526958563</v>
      </c>
      <c r="K9" s="18"/>
      <c r="L9" s="16">
        <v>172309</v>
      </c>
      <c r="M9" s="16">
        <v>190760</v>
      </c>
      <c r="N9" s="16">
        <v>206859</v>
      </c>
      <c r="O9" s="16">
        <v>199833</v>
      </c>
      <c r="P9" s="17">
        <f t="shared" si="6"/>
        <v>-3.396516467738897E-2</v>
      </c>
      <c r="Q9" s="17">
        <f t="shared" si="7"/>
        <v>8.4394002935625823E-2</v>
      </c>
      <c r="R9" s="16">
        <f t="shared" si="8"/>
        <v>-7026</v>
      </c>
      <c r="S9" s="16">
        <f t="shared" si="9"/>
        <v>16099</v>
      </c>
      <c r="T9" s="17">
        <f t="shared" si="1"/>
        <v>0.15081804144018765</v>
      </c>
    </row>
    <row r="10" spans="1:20" x14ac:dyDescent="0.25">
      <c r="A10" s="19" t="s">
        <v>7</v>
      </c>
      <c r="B10" s="20">
        <v>189215</v>
      </c>
      <c r="C10" s="20">
        <v>210907</v>
      </c>
      <c r="D10" s="20">
        <v>237529</v>
      </c>
      <c r="E10" s="20">
        <v>227109</v>
      </c>
      <c r="F10" s="21">
        <f t="shared" si="2"/>
        <v>-4.3868327656833461E-2</v>
      </c>
      <c r="G10" s="21">
        <f t="shared" si="3"/>
        <v>0.12622625138094046</v>
      </c>
      <c r="H10" s="20">
        <f t="shared" si="4"/>
        <v>-10420</v>
      </c>
      <c r="I10" s="20">
        <f t="shared" si="5"/>
        <v>26622</v>
      </c>
      <c r="J10" s="21">
        <f t="shared" si="0"/>
        <v>0.48447336142072422</v>
      </c>
      <c r="K10" s="18"/>
      <c r="L10" s="20">
        <v>482943</v>
      </c>
      <c r="M10" s="20">
        <v>612509</v>
      </c>
      <c r="N10" s="20">
        <v>661324</v>
      </c>
      <c r="O10" s="20">
        <v>642694</v>
      </c>
      <c r="P10" s="21">
        <f>O10/N10-1</f>
        <v>-2.8170760474442225E-2</v>
      </c>
      <c r="Q10" s="21">
        <f t="shared" si="7"/>
        <v>7.9696788128827523E-2</v>
      </c>
      <c r="R10" s="20">
        <f>O10-N10</f>
        <v>-18630</v>
      </c>
      <c r="S10" s="20">
        <f t="shared" si="9"/>
        <v>48815</v>
      </c>
      <c r="T10" s="21">
        <f t="shared" si="1"/>
        <v>0.48505427194387296</v>
      </c>
    </row>
    <row r="11" spans="1:20" x14ac:dyDescent="0.25">
      <c r="A11" s="19" t="s">
        <v>8</v>
      </c>
      <c r="B11" s="20">
        <v>53892</v>
      </c>
      <c r="C11" s="20">
        <v>54154</v>
      </c>
      <c r="D11" s="20">
        <v>56742</v>
      </c>
      <c r="E11" s="20">
        <v>50544</v>
      </c>
      <c r="F11" s="21">
        <f t="shared" si="2"/>
        <v>-0.10923125726974725</v>
      </c>
      <c r="G11" s="21">
        <f t="shared" si="3"/>
        <v>4.7789636961258708E-2</v>
      </c>
      <c r="H11" s="20">
        <f t="shared" si="4"/>
        <v>-6198</v>
      </c>
      <c r="I11" s="20">
        <f t="shared" si="5"/>
        <v>2588</v>
      </c>
      <c r="J11" s="21">
        <f t="shared" si="0"/>
        <v>0.10782144952269213</v>
      </c>
      <c r="K11" s="18"/>
      <c r="L11" s="20">
        <v>127054</v>
      </c>
      <c r="M11" s="20">
        <v>150542</v>
      </c>
      <c r="N11" s="20">
        <v>149080</v>
      </c>
      <c r="O11" s="20">
        <v>146791</v>
      </c>
      <c r="P11" s="21">
        <f t="shared" si="6"/>
        <v>-1.5354172256506593E-2</v>
      </c>
      <c r="Q11" s="21">
        <f t="shared" si="7"/>
        <v>-9.7115755071673915E-3</v>
      </c>
      <c r="R11" s="20">
        <f t="shared" si="8"/>
        <v>-2289</v>
      </c>
      <c r="S11" s="20">
        <f t="shared" si="9"/>
        <v>-1462</v>
      </c>
      <c r="T11" s="21">
        <f t="shared" si="1"/>
        <v>0.11078616205054513</v>
      </c>
    </row>
    <row r="12" spans="1:20" x14ac:dyDescent="0.25">
      <c r="A12" s="19" t="s">
        <v>9</v>
      </c>
      <c r="B12" s="20">
        <v>7191</v>
      </c>
      <c r="C12" s="20">
        <v>10428</v>
      </c>
      <c r="D12" s="20">
        <v>10478</v>
      </c>
      <c r="E12" s="20">
        <v>11131</v>
      </c>
      <c r="F12" s="21">
        <f>E12/D12-1</f>
        <v>6.2321053636190005E-2</v>
      </c>
      <c r="G12" s="21">
        <f t="shared" si="3"/>
        <v>4.7947832757959663E-3</v>
      </c>
      <c r="H12" s="20">
        <f t="shared" si="4"/>
        <v>653</v>
      </c>
      <c r="I12" s="20">
        <f t="shared" si="5"/>
        <v>50</v>
      </c>
      <c r="J12" s="21">
        <f t="shared" si="0"/>
        <v>2.3744866940429845E-2</v>
      </c>
      <c r="K12" s="18"/>
      <c r="L12" s="20">
        <v>18949</v>
      </c>
      <c r="M12" s="20">
        <v>29343</v>
      </c>
      <c r="N12" s="20">
        <v>30592</v>
      </c>
      <c r="O12" s="20">
        <v>32624</v>
      </c>
      <c r="P12" s="21">
        <f t="shared" si="6"/>
        <v>6.6422594142259372E-2</v>
      </c>
      <c r="Q12" s="21">
        <f t="shared" si="7"/>
        <v>4.2565518181508333E-2</v>
      </c>
      <c r="R12" s="20">
        <f t="shared" si="8"/>
        <v>2032</v>
      </c>
      <c r="S12" s="20">
        <f t="shared" si="9"/>
        <v>1249</v>
      </c>
      <c r="T12" s="21">
        <f t="shared" si="1"/>
        <v>2.4621998288294134E-2</v>
      </c>
    </row>
    <row r="13" spans="1:20" x14ac:dyDescent="0.25">
      <c r="A13" s="22" t="s">
        <v>10</v>
      </c>
      <c r="B13" s="23">
        <v>2355</v>
      </c>
      <c r="C13" s="23">
        <v>3569</v>
      </c>
      <c r="D13" s="23">
        <v>4092</v>
      </c>
      <c r="E13" s="23">
        <v>4262</v>
      </c>
      <c r="F13" s="24">
        <f t="shared" si="2"/>
        <v>4.1544477028347959E-2</v>
      </c>
      <c r="G13" s="24">
        <f t="shared" si="3"/>
        <v>0.14653964695993271</v>
      </c>
      <c r="H13" s="23">
        <f t="shared" si="4"/>
        <v>170</v>
      </c>
      <c r="I13" s="23">
        <f t="shared" si="5"/>
        <v>523</v>
      </c>
      <c r="J13" s="24">
        <f t="shared" si="0"/>
        <v>9.0917817716388467E-3</v>
      </c>
      <c r="K13" s="18"/>
      <c r="L13" s="23">
        <v>5528</v>
      </c>
      <c r="M13" s="23">
        <v>10352</v>
      </c>
      <c r="N13" s="23">
        <v>11283</v>
      </c>
      <c r="O13" s="23">
        <v>12882</v>
      </c>
      <c r="P13" s="24">
        <f t="shared" si="6"/>
        <v>0.14171762829034829</v>
      </c>
      <c r="Q13" s="24">
        <f t="shared" si="7"/>
        <v>8.9934312210200984E-2</v>
      </c>
      <c r="R13" s="23">
        <f t="shared" si="8"/>
        <v>1599</v>
      </c>
      <c r="S13" s="23">
        <f t="shared" si="9"/>
        <v>931</v>
      </c>
      <c r="T13" s="24">
        <f t="shared" si="1"/>
        <v>9.7223081764898564E-3</v>
      </c>
    </row>
    <row r="14" spans="1:20" x14ac:dyDescent="0.25">
      <c r="A14" s="11" t="s">
        <v>11</v>
      </c>
      <c r="B14" s="12">
        <v>78551</v>
      </c>
      <c r="C14" s="12">
        <v>97327</v>
      </c>
      <c r="D14" s="12">
        <v>106667</v>
      </c>
      <c r="E14" s="12">
        <v>108594</v>
      </c>
      <c r="F14" s="13">
        <f t="shared" si="2"/>
        <v>1.8065568545098332E-2</v>
      </c>
      <c r="G14" s="13">
        <f t="shared" si="3"/>
        <v>9.5965148417191504E-2</v>
      </c>
      <c r="H14" s="12">
        <f t="shared" si="4"/>
        <v>1927</v>
      </c>
      <c r="I14" s="12">
        <f t="shared" si="5"/>
        <v>9340</v>
      </c>
      <c r="J14" s="13">
        <f t="shared" si="0"/>
        <v>0.23165484507492934</v>
      </c>
      <c r="K14" s="14"/>
      <c r="L14" s="12">
        <v>209680</v>
      </c>
      <c r="M14" s="12">
        <v>261630</v>
      </c>
      <c r="N14" s="12">
        <v>291629</v>
      </c>
      <c r="O14" s="12">
        <v>290170</v>
      </c>
      <c r="P14" s="13">
        <f t="shared" si="6"/>
        <v>-5.002931807193356E-3</v>
      </c>
      <c r="Q14" s="13">
        <f t="shared" si="7"/>
        <v>0.11466192714902723</v>
      </c>
      <c r="R14" s="12">
        <f t="shared" si="8"/>
        <v>-1459</v>
      </c>
      <c r="S14" s="12">
        <f t="shared" si="9"/>
        <v>29999</v>
      </c>
      <c r="T14" s="13">
        <f t="shared" si="1"/>
        <v>0.21899721810061026</v>
      </c>
    </row>
    <row r="15" spans="1:20" x14ac:dyDescent="0.25">
      <c r="A15" s="25" t="s">
        <v>12</v>
      </c>
      <c r="B15" s="16">
        <v>6395</v>
      </c>
      <c r="C15" s="16">
        <v>6671</v>
      </c>
      <c r="D15" s="16">
        <v>10679</v>
      </c>
      <c r="E15" s="16">
        <v>9726</v>
      </c>
      <c r="F15" s="17">
        <f t="shared" si="2"/>
        <v>-8.9240565596029553E-2</v>
      </c>
      <c r="G15" s="17">
        <f t="shared" si="3"/>
        <v>0.60080947384200267</v>
      </c>
      <c r="H15" s="16">
        <f t="shared" si="4"/>
        <v>-953</v>
      </c>
      <c r="I15" s="16">
        <f t="shared" si="5"/>
        <v>4008</v>
      </c>
      <c r="J15" s="17">
        <f t="shared" si="0"/>
        <v>2.0747693456348994E-2</v>
      </c>
      <c r="K15" s="18"/>
      <c r="L15" s="16">
        <v>19239</v>
      </c>
      <c r="M15" s="16">
        <v>19614</v>
      </c>
      <c r="N15" s="16">
        <v>30015</v>
      </c>
      <c r="O15" s="16">
        <v>27977</v>
      </c>
      <c r="P15" s="17">
        <f t="shared" si="6"/>
        <v>-6.7899383641512601E-2</v>
      </c>
      <c r="Q15" s="17">
        <f t="shared" si="7"/>
        <v>0.53028449066992955</v>
      </c>
      <c r="R15" s="16">
        <f t="shared" si="8"/>
        <v>-2038</v>
      </c>
      <c r="S15" s="16">
        <f t="shared" si="9"/>
        <v>10401</v>
      </c>
      <c r="T15" s="17">
        <f t="shared" si="1"/>
        <v>2.1114812595377789E-2</v>
      </c>
    </row>
    <row r="16" spans="1:20" x14ac:dyDescent="0.25">
      <c r="A16" s="26" t="s">
        <v>8</v>
      </c>
      <c r="B16" s="20">
        <v>45639</v>
      </c>
      <c r="C16" s="20">
        <v>56206</v>
      </c>
      <c r="D16" s="20">
        <v>57955</v>
      </c>
      <c r="E16" s="20">
        <v>62538</v>
      </c>
      <c r="F16" s="21">
        <f t="shared" si="2"/>
        <v>7.9078595461996359E-2</v>
      </c>
      <c r="G16" s="21">
        <f t="shared" si="3"/>
        <v>3.1117674269650841E-2</v>
      </c>
      <c r="H16" s="20">
        <f t="shared" si="4"/>
        <v>4583</v>
      </c>
      <c r="I16" s="20">
        <f t="shared" si="5"/>
        <v>1749</v>
      </c>
      <c r="J16" s="21">
        <f t="shared" si="0"/>
        <v>0.13340728494480295</v>
      </c>
      <c r="K16" s="18"/>
      <c r="L16" s="20">
        <v>117717</v>
      </c>
      <c r="M16" s="20">
        <v>146642</v>
      </c>
      <c r="N16" s="20">
        <v>159164</v>
      </c>
      <c r="O16" s="20">
        <v>161490</v>
      </c>
      <c r="P16" s="21">
        <f t="shared" si="6"/>
        <v>1.4613857404940811E-2</v>
      </c>
      <c r="Q16" s="21">
        <f t="shared" si="7"/>
        <v>8.5391634047544462E-2</v>
      </c>
      <c r="R16" s="20">
        <f t="shared" si="8"/>
        <v>2326</v>
      </c>
      <c r="S16" s="20">
        <f t="shared" si="9"/>
        <v>12522</v>
      </c>
      <c r="T16" s="21">
        <f t="shared" si="1"/>
        <v>0.12187979719153445</v>
      </c>
    </row>
    <row r="17" spans="1:20" x14ac:dyDescent="0.25">
      <c r="A17" s="26" t="s">
        <v>9</v>
      </c>
      <c r="B17" s="20">
        <v>18348</v>
      </c>
      <c r="C17" s="20">
        <v>24751</v>
      </c>
      <c r="D17" s="20">
        <v>27687</v>
      </c>
      <c r="E17" s="20">
        <v>25695</v>
      </c>
      <c r="F17" s="21">
        <f t="shared" si="2"/>
        <v>-7.1947123198613072E-2</v>
      </c>
      <c r="G17" s="21">
        <f t="shared" si="3"/>
        <v>0.11862146983960242</v>
      </c>
      <c r="H17" s="20">
        <f t="shared" si="4"/>
        <v>-1992</v>
      </c>
      <c r="I17" s="20">
        <f t="shared" si="5"/>
        <v>2936</v>
      </c>
      <c r="J17" s="21">
        <f t="shared" si="0"/>
        <v>5.4813076635912748E-2</v>
      </c>
      <c r="K17" s="18"/>
      <c r="L17" s="20">
        <v>50294</v>
      </c>
      <c r="M17" s="20">
        <v>68813</v>
      </c>
      <c r="N17" s="20">
        <v>74521</v>
      </c>
      <c r="O17" s="20">
        <v>70918</v>
      </c>
      <c r="P17" s="21">
        <f t="shared" si="6"/>
        <v>-4.8348787590075326E-2</v>
      </c>
      <c r="Q17" s="21">
        <f t="shared" si="7"/>
        <v>8.2949442692514586E-2</v>
      </c>
      <c r="R17" s="20">
        <f t="shared" si="8"/>
        <v>-3603</v>
      </c>
      <c r="S17" s="20">
        <f t="shared" si="9"/>
        <v>5708</v>
      </c>
      <c r="T17" s="21">
        <f t="shared" si="1"/>
        <v>5.3523261237409379E-2</v>
      </c>
    </row>
    <row r="18" spans="1:20" x14ac:dyDescent="0.25">
      <c r="A18" s="27" t="s">
        <v>10</v>
      </c>
      <c r="B18" s="28">
        <v>8169</v>
      </c>
      <c r="C18" s="28">
        <v>9699</v>
      </c>
      <c r="D18" s="28">
        <v>10346</v>
      </c>
      <c r="E18" s="28">
        <v>10635</v>
      </c>
      <c r="F18" s="29">
        <f t="shared" si="2"/>
        <v>2.7933500869901318E-2</v>
      </c>
      <c r="G18" s="29">
        <f t="shared" si="3"/>
        <v>6.6707908031755858E-2</v>
      </c>
      <c r="H18" s="28">
        <f t="shared" si="4"/>
        <v>289</v>
      </c>
      <c r="I18" s="28">
        <f t="shared" si="5"/>
        <v>647</v>
      </c>
      <c r="J18" s="29">
        <f t="shared" si="0"/>
        <v>2.2686790037864647E-2</v>
      </c>
      <c r="K18" s="30"/>
      <c r="L18" s="28">
        <v>22430</v>
      </c>
      <c r="M18" s="28">
        <v>26561</v>
      </c>
      <c r="N18" s="28">
        <v>27929</v>
      </c>
      <c r="O18" s="28">
        <v>29785</v>
      </c>
      <c r="P18" s="29">
        <f t="shared" si="6"/>
        <v>6.6454223208850971E-2</v>
      </c>
      <c r="Q18" s="29">
        <f t="shared" si="7"/>
        <v>5.1504084936561112E-2</v>
      </c>
      <c r="R18" s="28">
        <f t="shared" si="8"/>
        <v>1856</v>
      </c>
      <c r="S18" s="28">
        <f t="shared" si="9"/>
        <v>1368</v>
      </c>
      <c r="T18" s="29">
        <f t="shared" si="1"/>
        <v>2.2479347076288646E-2</v>
      </c>
    </row>
    <row r="19" spans="1:20" x14ac:dyDescent="0.25">
      <c r="A19" s="348" t="s">
        <v>13</v>
      </c>
      <c r="B19" s="349"/>
      <c r="C19" s="349"/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50"/>
    </row>
    <row r="20" spans="1:20" ht="21" x14ac:dyDescent="0.35">
      <c r="A20" s="31" t="s">
        <v>14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3"/>
    </row>
    <row r="21" spans="1:20" x14ac:dyDescent="0.25">
      <c r="A21" s="1"/>
      <c r="B21" s="343" t="s">
        <v>119</v>
      </c>
      <c r="C21" s="344"/>
      <c r="D21" s="344"/>
      <c r="E21" s="344"/>
      <c r="F21" s="344"/>
      <c r="G21" s="344"/>
      <c r="H21" s="344"/>
      <c r="I21" s="344"/>
      <c r="J21" s="345"/>
      <c r="K21" s="3"/>
      <c r="L21" s="343" t="str">
        <f>L$5</f>
        <v>acumulado marzo</v>
      </c>
      <c r="M21" s="344"/>
      <c r="N21" s="344"/>
      <c r="O21" s="344"/>
      <c r="P21" s="344"/>
      <c r="Q21" s="344"/>
      <c r="R21" s="344"/>
      <c r="S21" s="344"/>
      <c r="T21" s="345"/>
    </row>
    <row r="22" spans="1:20" x14ac:dyDescent="0.25">
      <c r="A22" s="4"/>
      <c r="B22" s="5">
        <f>B$6</f>
        <v>2022</v>
      </c>
      <c r="C22" s="5">
        <f>C$6</f>
        <v>2023</v>
      </c>
      <c r="D22" s="5">
        <f>D$6</f>
        <v>2024</v>
      </c>
      <c r="E22" s="5">
        <f>E$6</f>
        <v>2025</v>
      </c>
      <c r="F22" s="5" t="str">
        <f>CONCATENATE("var ",RIGHT(E22,2),"/",RIGHT(D22,2))</f>
        <v>var 25/24</v>
      </c>
      <c r="G22" s="5" t="str">
        <f>CONCATENATE("var ",RIGHT(D22,2),"/",RIGHT(C22,2))</f>
        <v>var 24/23</v>
      </c>
      <c r="H22" s="5" t="str">
        <f>CONCATENATE("dif ",RIGHT(E22,2),"-",RIGHT(D22,2))</f>
        <v>dif 25-24</v>
      </c>
      <c r="I22" s="5" t="str">
        <f>CONCATENATE("dif ",RIGHT(D22,2),"-",RIGHT(C22,2))</f>
        <v>dif 24-23</v>
      </c>
      <c r="J22" s="5" t="str">
        <f>CONCATENATE("cuota ",RIGHT(E22,2))</f>
        <v>cuota 25</v>
      </c>
      <c r="K22" s="6"/>
      <c r="L22" s="5">
        <f>L$6</f>
        <v>2022</v>
      </c>
      <c r="M22" s="5">
        <f>M$6</f>
        <v>2023</v>
      </c>
      <c r="N22" s="5">
        <f>N$6</f>
        <v>2024</v>
      </c>
      <c r="O22" s="5">
        <f>O$6</f>
        <v>2025</v>
      </c>
      <c r="P22" s="5" t="str">
        <f>CONCATENATE("var ",RIGHT(O22,2),"/",RIGHT(N22,2))</f>
        <v>var 25/24</v>
      </c>
      <c r="Q22" s="5" t="str">
        <f>CONCATENATE("var ",RIGHT(N22,2),"/",RIGHT(M22,2))</f>
        <v>var 24/23</v>
      </c>
      <c r="R22" s="5" t="str">
        <f>CONCATENATE("dif ",RIGHT(O22,2),"-",RIGHT(N22,2))</f>
        <v>dif 25-24</v>
      </c>
      <c r="S22" s="5" t="str">
        <f>CONCATENATE("dif ",RIGHT(N22,2),"-",RIGHT(M22,2))</f>
        <v>dif 24-23</v>
      </c>
      <c r="T22" s="5" t="str">
        <f>CONCATENATE("cuota ",RIGHT(O22,2))</f>
        <v>cuota 25</v>
      </c>
    </row>
    <row r="23" spans="1:20" x14ac:dyDescent="0.25">
      <c r="A23" s="7" t="s">
        <v>15</v>
      </c>
      <c r="B23" s="8">
        <v>393667</v>
      </c>
      <c r="C23" s="8">
        <v>440377</v>
      </c>
      <c r="D23" s="8">
        <v>489695</v>
      </c>
      <c r="E23" s="8">
        <v>468775</v>
      </c>
      <c r="F23" s="9">
        <f>E23/D23-1</f>
        <v>-4.2720468863272076E-2</v>
      </c>
      <c r="G23" s="9">
        <f t="shared" ref="G23:G54" si="10">D23/C23-1</f>
        <v>0.11199040821841288</v>
      </c>
      <c r="H23" s="8">
        <f>E23-D23</f>
        <v>-20920</v>
      </c>
      <c r="I23" s="8">
        <f t="shared" ref="I23:I54" si="11">D23-C23</f>
        <v>49318</v>
      </c>
      <c r="J23" s="9">
        <f t="shared" ref="J23:J54" si="12">E23/$E$23</f>
        <v>1</v>
      </c>
      <c r="K23" s="10"/>
      <c r="L23" s="8">
        <v>1016463</v>
      </c>
      <c r="M23" s="8">
        <v>1255136</v>
      </c>
      <c r="N23" s="8">
        <v>1350767</v>
      </c>
      <c r="O23" s="8">
        <v>1324994</v>
      </c>
      <c r="P23" s="9">
        <f>O23/N23-1</f>
        <v>-1.9080270690652101E-2</v>
      </c>
      <c r="Q23" s="9">
        <f t="shared" ref="Q23:Q54" si="13">N23/M23-1</f>
        <v>7.6191743364862452E-2</v>
      </c>
      <c r="R23" s="8">
        <f>O23-N23</f>
        <v>-25773</v>
      </c>
      <c r="S23" s="8">
        <f t="shared" ref="S23:S54" si="14">N23-M23</f>
        <v>95631</v>
      </c>
      <c r="T23" s="9">
        <f t="shared" ref="T23:T54" si="15">O23/$O$23</f>
        <v>1</v>
      </c>
    </row>
    <row r="24" spans="1:20" x14ac:dyDescent="0.25">
      <c r="A24" s="11" t="s">
        <v>16</v>
      </c>
      <c r="B24" s="12">
        <v>61733</v>
      </c>
      <c r="C24" s="12">
        <v>71069</v>
      </c>
      <c r="D24" s="12">
        <v>74457</v>
      </c>
      <c r="E24" s="12">
        <v>66239</v>
      </c>
      <c r="F24" s="13">
        <f t="shared" ref="F24:F54" si="16">E24/D24-1</f>
        <v>-0.11037242972453898</v>
      </c>
      <c r="G24" s="13">
        <f t="shared" si="10"/>
        <v>4.7671980751101017E-2</v>
      </c>
      <c r="H24" s="12">
        <f t="shared" ref="H24:H54" si="17">E24-D24</f>
        <v>-8218</v>
      </c>
      <c r="I24" s="12">
        <f t="shared" si="11"/>
        <v>3388</v>
      </c>
      <c r="J24" s="13">
        <f t="shared" si="12"/>
        <v>0.14130233054237107</v>
      </c>
      <c r="K24" s="34"/>
      <c r="L24" s="12">
        <v>160574</v>
      </c>
      <c r="M24" s="12">
        <v>187574</v>
      </c>
      <c r="N24" s="12">
        <v>185063</v>
      </c>
      <c r="O24" s="12">
        <v>175786</v>
      </c>
      <c r="P24" s="13">
        <f t="shared" ref="P24:P54" si="18">O24/N24-1</f>
        <v>-5.0128875031745901E-2</v>
      </c>
      <c r="Q24" s="13">
        <f t="shared" si="13"/>
        <v>-1.3386716709138824E-2</v>
      </c>
      <c r="R24" s="12">
        <f t="shared" ref="R24:R54" si="19">O24-N24</f>
        <v>-9277</v>
      </c>
      <c r="S24" s="12">
        <f t="shared" si="14"/>
        <v>-2511</v>
      </c>
      <c r="T24" s="13">
        <f t="shared" si="15"/>
        <v>0.13266928001183401</v>
      </c>
    </row>
    <row r="25" spans="1:20" x14ac:dyDescent="0.25">
      <c r="A25" s="35" t="s">
        <v>17</v>
      </c>
      <c r="B25" s="16">
        <v>24919</v>
      </c>
      <c r="C25" s="16">
        <v>24279</v>
      </c>
      <c r="D25" s="16">
        <v>28114</v>
      </c>
      <c r="E25" s="16">
        <v>23001</v>
      </c>
      <c r="F25" s="17">
        <f t="shared" si="16"/>
        <v>-0.18186668563704911</v>
      </c>
      <c r="G25" s="17">
        <f t="shared" si="10"/>
        <v>0.15795543473783935</v>
      </c>
      <c r="H25" s="16">
        <f t="shared" si="17"/>
        <v>-5113</v>
      </c>
      <c r="I25" s="16">
        <f t="shared" si="11"/>
        <v>3835</v>
      </c>
      <c r="J25" s="17">
        <f t="shared" si="12"/>
        <v>4.9066183136899366E-2</v>
      </c>
      <c r="K25" s="18"/>
      <c r="L25" s="16">
        <v>66276</v>
      </c>
      <c r="M25" s="16">
        <v>69280</v>
      </c>
      <c r="N25" s="16">
        <v>67716</v>
      </c>
      <c r="O25" s="16">
        <v>59020</v>
      </c>
      <c r="P25" s="17">
        <f t="shared" si="18"/>
        <v>-0.12841868982219862</v>
      </c>
      <c r="Q25" s="17">
        <f t="shared" si="13"/>
        <v>-2.2575057736720527E-2</v>
      </c>
      <c r="R25" s="16">
        <f>O25-N25</f>
        <v>-8696</v>
      </c>
      <c r="S25" s="16">
        <f t="shared" si="14"/>
        <v>-1564</v>
      </c>
      <c r="T25" s="17">
        <f t="shared" si="15"/>
        <v>4.4543597933273657E-2</v>
      </c>
    </row>
    <row r="26" spans="1:20" x14ac:dyDescent="0.25">
      <c r="A26" s="36" t="s">
        <v>18</v>
      </c>
      <c r="B26" s="16">
        <v>8689</v>
      </c>
      <c r="C26" s="16">
        <v>13346</v>
      </c>
      <c r="D26" s="16">
        <v>14203</v>
      </c>
      <c r="E26" s="16">
        <v>12333</v>
      </c>
      <c r="F26" s="37">
        <f t="shared" si="16"/>
        <v>-0.13166232486094487</v>
      </c>
      <c r="G26" s="37">
        <f t="shared" si="10"/>
        <v>6.4213996703132104E-2</v>
      </c>
      <c r="H26" s="16">
        <f t="shared" si="17"/>
        <v>-1870</v>
      </c>
      <c r="I26" s="38">
        <f t="shared" si="11"/>
        <v>857</v>
      </c>
      <c r="J26" s="37">
        <f t="shared" si="12"/>
        <v>2.6308996853501146E-2</v>
      </c>
      <c r="K26" s="18"/>
      <c r="L26" s="16">
        <v>26890</v>
      </c>
      <c r="M26" s="16">
        <v>41903</v>
      </c>
      <c r="N26" s="16">
        <v>28628</v>
      </c>
      <c r="O26" s="16">
        <v>30713</v>
      </c>
      <c r="P26" s="37">
        <f t="shared" si="18"/>
        <v>7.2830795025848882E-2</v>
      </c>
      <c r="Q26" s="37">
        <f t="shared" si="13"/>
        <v>-0.31680309285731334</v>
      </c>
      <c r="R26" s="38">
        <f>O26-N26</f>
        <v>2085</v>
      </c>
      <c r="S26" s="38">
        <f t="shared" si="14"/>
        <v>-13275</v>
      </c>
      <c r="T26" s="37">
        <f t="shared" si="15"/>
        <v>2.3179727606313687E-2</v>
      </c>
    </row>
    <row r="27" spans="1:20" x14ac:dyDescent="0.25">
      <c r="A27" s="36" t="s">
        <v>19</v>
      </c>
      <c r="B27" s="38">
        <f>B25-B26</f>
        <v>16230</v>
      </c>
      <c r="C27" s="38">
        <f>C25-C26</f>
        <v>10933</v>
      </c>
      <c r="D27" s="38">
        <f>D25-D26</f>
        <v>13911</v>
      </c>
      <c r="E27" s="38">
        <f>E25-E26</f>
        <v>10668</v>
      </c>
      <c r="F27" s="37">
        <f t="shared" si="16"/>
        <v>-0.23312486521457843</v>
      </c>
      <c r="G27" s="37">
        <f t="shared" si="10"/>
        <v>0.27238635324247684</v>
      </c>
      <c r="H27" s="38">
        <f t="shared" si="17"/>
        <v>-3243</v>
      </c>
      <c r="I27" s="38">
        <f t="shared" si="11"/>
        <v>2978</v>
      </c>
      <c r="J27" s="37">
        <f t="shared" si="12"/>
        <v>2.275718628339822E-2</v>
      </c>
      <c r="K27" s="18"/>
      <c r="L27" s="38">
        <f>L25-L26</f>
        <v>39386</v>
      </c>
      <c r="M27" s="38">
        <f>M25-M26</f>
        <v>27377</v>
      </c>
      <c r="N27" s="38">
        <f>N25-N26</f>
        <v>39088</v>
      </c>
      <c r="O27" s="38">
        <f>O25-O26</f>
        <v>28307</v>
      </c>
      <c r="P27" s="37">
        <f>O27/N27-1</f>
        <v>-0.2758135489152681</v>
      </c>
      <c r="Q27" s="37">
        <f t="shared" si="13"/>
        <v>0.42776783431347476</v>
      </c>
      <c r="R27" s="38">
        <f t="shared" si="19"/>
        <v>-10781</v>
      </c>
      <c r="S27" s="38">
        <f t="shared" si="14"/>
        <v>11711</v>
      </c>
      <c r="T27" s="37">
        <f t="shared" si="15"/>
        <v>2.136387032695997E-2</v>
      </c>
    </row>
    <row r="28" spans="1:20" x14ac:dyDescent="0.25">
      <c r="A28" s="39" t="s">
        <v>20</v>
      </c>
      <c r="B28" s="23">
        <v>36814</v>
      </c>
      <c r="C28" s="23">
        <v>46790</v>
      </c>
      <c r="D28" s="23">
        <v>46343</v>
      </c>
      <c r="E28" s="23">
        <v>43238</v>
      </c>
      <c r="F28" s="24">
        <f t="shared" si="16"/>
        <v>-6.7000409986405662E-2</v>
      </c>
      <c r="G28" s="24">
        <f t="shared" si="10"/>
        <v>-9.5533233596922784E-3</v>
      </c>
      <c r="H28" s="23">
        <f t="shared" si="17"/>
        <v>-3105</v>
      </c>
      <c r="I28" s="23">
        <f t="shared" si="11"/>
        <v>-447</v>
      </c>
      <c r="J28" s="24">
        <f t="shared" si="12"/>
        <v>9.2236147405471702E-2</v>
      </c>
      <c r="K28" s="18"/>
      <c r="L28" s="16">
        <v>94298</v>
      </c>
      <c r="M28" s="16">
        <v>118294</v>
      </c>
      <c r="N28" s="16">
        <v>117347</v>
      </c>
      <c r="O28" s="16">
        <v>116766</v>
      </c>
      <c r="P28" s="24">
        <f t="shared" si="18"/>
        <v>-4.9511278515854684E-3</v>
      </c>
      <c r="Q28" s="24">
        <f t="shared" si="13"/>
        <v>-8.0054778771535551E-3</v>
      </c>
      <c r="R28" s="23">
        <f t="shared" si="19"/>
        <v>-581</v>
      </c>
      <c r="S28" s="23">
        <f t="shared" si="14"/>
        <v>-947</v>
      </c>
      <c r="T28" s="24">
        <f t="shared" si="15"/>
        <v>8.812568207856035E-2</v>
      </c>
    </row>
    <row r="29" spans="1:20" x14ac:dyDescent="0.25">
      <c r="A29" s="11" t="s">
        <v>21</v>
      </c>
      <c r="B29" s="12">
        <v>331934</v>
      </c>
      <c r="C29" s="12">
        <v>369308</v>
      </c>
      <c r="D29" s="12">
        <v>415238</v>
      </c>
      <c r="E29" s="12">
        <v>402536</v>
      </c>
      <c r="F29" s="13">
        <f t="shared" si="16"/>
        <v>-3.0589685915065612E-2</v>
      </c>
      <c r="G29" s="13">
        <f t="shared" si="10"/>
        <v>0.12436773641513321</v>
      </c>
      <c r="H29" s="12">
        <f t="shared" si="17"/>
        <v>-12702</v>
      </c>
      <c r="I29" s="12">
        <f t="shared" si="11"/>
        <v>45930</v>
      </c>
      <c r="J29" s="13">
        <f t="shared" si="12"/>
        <v>0.85869766945762893</v>
      </c>
      <c r="K29" s="34"/>
      <c r="L29" s="12">
        <v>855889</v>
      </c>
      <c r="M29" s="12">
        <v>1067562</v>
      </c>
      <c r="N29" s="12">
        <v>1165704</v>
      </c>
      <c r="O29" s="12">
        <v>1149208</v>
      </c>
      <c r="P29" s="13">
        <f t="shared" si="18"/>
        <v>-1.4151105254850305E-2</v>
      </c>
      <c r="Q29" s="13">
        <f t="shared" si="13"/>
        <v>9.1930960450072208E-2</v>
      </c>
      <c r="R29" s="12">
        <f t="shared" si="19"/>
        <v>-16496</v>
      </c>
      <c r="S29" s="12">
        <f t="shared" si="14"/>
        <v>98142</v>
      </c>
      <c r="T29" s="13">
        <f t="shared" si="15"/>
        <v>0.86733071998816602</v>
      </c>
    </row>
    <row r="30" spans="1:20" x14ac:dyDescent="0.25">
      <c r="A30" s="35" t="s">
        <v>22</v>
      </c>
      <c r="B30" s="16">
        <v>39043</v>
      </c>
      <c r="C30" s="16">
        <v>43295</v>
      </c>
      <c r="D30" s="16">
        <v>52310</v>
      </c>
      <c r="E30" s="16">
        <v>48247</v>
      </c>
      <c r="F30" s="17">
        <f t="shared" si="16"/>
        <v>-7.7671573312942055E-2</v>
      </c>
      <c r="G30" s="17">
        <f t="shared" si="10"/>
        <v>0.20822265850560107</v>
      </c>
      <c r="H30" s="16">
        <f t="shared" si="17"/>
        <v>-4063</v>
      </c>
      <c r="I30" s="16">
        <f t="shared" si="11"/>
        <v>9015</v>
      </c>
      <c r="J30" s="17">
        <f t="shared" si="12"/>
        <v>0.10292144418964322</v>
      </c>
      <c r="K30" s="18"/>
      <c r="L30" s="16">
        <v>93377</v>
      </c>
      <c r="M30" s="16">
        <v>120889</v>
      </c>
      <c r="N30" s="16">
        <v>137245</v>
      </c>
      <c r="O30" s="16">
        <v>128489</v>
      </c>
      <c r="P30" s="17">
        <f t="shared" si="18"/>
        <v>-6.3798316878574846E-2</v>
      </c>
      <c r="Q30" s="17">
        <f t="shared" si="13"/>
        <v>0.13529766976317115</v>
      </c>
      <c r="R30" s="16">
        <f t="shared" si="19"/>
        <v>-8756</v>
      </c>
      <c r="S30" s="16">
        <f t="shared" si="14"/>
        <v>16356</v>
      </c>
      <c r="T30" s="17">
        <f t="shared" si="15"/>
        <v>9.6973269312917637E-2</v>
      </c>
    </row>
    <row r="31" spans="1:20" x14ac:dyDescent="0.25">
      <c r="A31" s="40" t="s">
        <v>23</v>
      </c>
      <c r="B31" s="20">
        <v>2006</v>
      </c>
      <c r="C31" s="20">
        <v>2123</v>
      </c>
      <c r="D31" s="20">
        <v>3444</v>
      </c>
      <c r="E31" s="20">
        <v>2783</v>
      </c>
      <c r="F31" s="21">
        <f t="shared" si="16"/>
        <v>-0.19192799070847855</v>
      </c>
      <c r="G31" s="21">
        <f t="shared" si="10"/>
        <v>0.62223268959020261</v>
      </c>
      <c r="H31" s="20">
        <f t="shared" si="17"/>
        <v>-661</v>
      </c>
      <c r="I31" s="20">
        <f t="shared" si="11"/>
        <v>1321</v>
      </c>
      <c r="J31" s="21">
        <f t="shared" si="12"/>
        <v>5.9367500399978672E-3</v>
      </c>
      <c r="K31" s="18"/>
      <c r="L31" s="20">
        <v>6938</v>
      </c>
      <c r="M31" s="20">
        <v>8163</v>
      </c>
      <c r="N31" s="20">
        <v>9724</v>
      </c>
      <c r="O31" s="20">
        <v>9631</v>
      </c>
      <c r="P31" s="21">
        <f t="shared" si="18"/>
        <v>-9.5639654463184343E-3</v>
      </c>
      <c r="Q31" s="21">
        <f t="shared" si="13"/>
        <v>0.19122871493323523</v>
      </c>
      <c r="R31" s="20">
        <f t="shared" si="19"/>
        <v>-93</v>
      </c>
      <c r="S31" s="20">
        <f t="shared" si="14"/>
        <v>1561</v>
      </c>
      <c r="T31" s="21">
        <f t="shared" si="15"/>
        <v>7.2687121602060083E-3</v>
      </c>
    </row>
    <row r="32" spans="1:20" x14ac:dyDescent="0.25">
      <c r="A32" s="40" t="s">
        <v>24</v>
      </c>
      <c r="B32" s="20">
        <v>357</v>
      </c>
      <c r="C32" s="20">
        <v>706</v>
      </c>
      <c r="D32" s="20">
        <v>704</v>
      </c>
      <c r="E32" s="20">
        <v>746</v>
      </c>
      <c r="F32" s="21">
        <f t="shared" si="16"/>
        <v>5.9659090909090828E-2</v>
      </c>
      <c r="G32" s="21">
        <f t="shared" si="10"/>
        <v>-2.8328611898017497E-3</v>
      </c>
      <c r="H32" s="20">
        <f t="shared" si="17"/>
        <v>42</v>
      </c>
      <c r="I32" s="20">
        <f t="shared" si="11"/>
        <v>-2</v>
      </c>
      <c r="J32" s="21">
        <f t="shared" si="12"/>
        <v>1.5913817929710415E-3</v>
      </c>
      <c r="K32" s="18"/>
      <c r="L32" s="20">
        <v>1015</v>
      </c>
      <c r="M32" s="20">
        <v>1924</v>
      </c>
      <c r="N32" s="20">
        <v>1925</v>
      </c>
      <c r="O32" s="20">
        <v>2078</v>
      </c>
      <c r="P32" s="21">
        <f t="shared" si="18"/>
        <v>7.9480519480519485E-2</v>
      </c>
      <c r="Q32" s="21">
        <f t="shared" si="13"/>
        <v>5.197505197505059E-4</v>
      </c>
      <c r="R32" s="20">
        <f t="shared" si="19"/>
        <v>153</v>
      </c>
      <c r="S32" s="20">
        <f t="shared" si="14"/>
        <v>1</v>
      </c>
      <c r="T32" s="21">
        <f t="shared" si="15"/>
        <v>1.5683089885690049E-3</v>
      </c>
    </row>
    <row r="33" spans="1:20" x14ac:dyDescent="0.25">
      <c r="A33" s="40" t="s">
        <v>25</v>
      </c>
      <c r="B33" s="20">
        <v>8801</v>
      </c>
      <c r="C33" s="20">
        <v>10180</v>
      </c>
      <c r="D33" s="20">
        <v>10938</v>
      </c>
      <c r="E33" s="20">
        <v>10039</v>
      </c>
      <c r="F33" s="21">
        <f t="shared" si="16"/>
        <v>-8.219052843298591E-2</v>
      </c>
      <c r="G33" s="21">
        <f t="shared" si="10"/>
        <v>7.4459724950884043E-2</v>
      </c>
      <c r="H33" s="20">
        <f t="shared" si="17"/>
        <v>-899</v>
      </c>
      <c r="I33" s="20">
        <f t="shared" si="11"/>
        <v>758</v>
      </c>
      <c r="J33" s="21">
        <f t="shared" si="12"/>
        <v>2.1415391179137114E-2</v>
      </c>
      <c r="K33" s="18"/>
      <c r="L33" s="20">
        <v>25695</v>
      </c>
      <c r="M33" s="20">
        <v>34916</v>
      </c>
      <c r="N33" s="20">
        <v>31489</v>
      </c>
      <c r="O33" s="20">
        <v>28744</v>
      </c>
      <c r="P33" s="21">
        <f t="shared" si="18"/>
        <v>-8.717329861221379E-2</v>
      </c>
      <c r="Q33" s="21">
        <f t="shared" si="13"/>
        <v>-9.8149845343109221E-2</v>
      </c>
      <c r="R33" s="20">
        <f t="shared" si="19"/>
        <v>-2745</v>
      </c>
      <c r="S33" s="20">
        <f t="shared" si="14"/>
        <v>-3427</v>
      </c>
      <c r="T33" s="21">
        <f t="shared" si="15"/>
        <v>2.1693683141206677E-2</v>
      </c>
    </row>
    <row r="34" spans="1:20" x14ac:dyDescent="0.25">
      <c r="A34" s="40" t="s">
        <v>26</v>
      </c>
      <c r="B34" s="20">
        <v>2502</v>
      </c>
      <c r="C34" s="20">
        <v>2872</v>
      </c>
      <c r="D34" s="20">
        <v>3267</v>
      </c>
      <c r="E34" s="20">
        <v>4530</v>
      </c>
      <c r="F34" s="21">
        <f t="shared" si="16"/>
        <v>0.3865932047750229</v>
      </c>
      <c r="G34" s="21">
        <f t="shared" si="10"/>
        <v>0.13753481894150421</v>
      </c>
      <c r="H34" s="20">
        <f t="shared" si="17"/>
        <v>1263</v>
      </c>
      <c r="I34" s="20">
        <f t="shared" si="11"/>
        <v>395</v>
      </c>
      <c r="J34" s="21">
        <f t="shared" si="12"/>
        <v>9.6634846141539117E-3</v>
      </c>
      <c r="K34" s="18"/>
      <c r="L34" s="20">
        <v>4880</v>
      </c>
      <c r="M34" s="20">
        <v>7556</v>
      </c>
      <c r="N34" s="20">
        <v>8828</v>
      </c>
      <c r="O34" s="20">
        <v>10049</v>
      </c>
      <c r="P34" s="21">
        <f t="shared" si="18"/>
        <v>0.13830992297236078</v>
      </c>
      <c r="Q34" s="21">
        <f t="shared" si="13"/>
        <v>0.1683430386447855</v>
      </c>
      <c r="R34" s="20">
        <f t="shared" si="19"/>
        <v>1221</v>
      </c>
      <c r="S34" s="20">
        <f t="shared" si="14"/>
        <v>1272</v>
      </c>
      <c r="T34" s="21">
        <f t="shared" si="15"/>
        <v>7.5841852868767708E-3</v>
      </c>
    </row>
    <row r="35" spans="1:20" x14ac:dyDescent="0.25">
      <c r="A35" s="40" t="s">
        <v>27</v>
      </c>
      <c r="B35" s="20">
        <v>7621</v>
      </c>
      <c r="C35" s="20">
        <v>9997</v>
      </c>
      <c r="D35" s="20">
        <v>10522</v>
      </c>
      <c r="E35" s="20">
        <v>8450</v>
      </c>
      <c r="F35" s="21">
        <f t="shared" si="16"/>
        <v>-0.19692073750237593</v>
      </c>
      <c r="G35" s="21">
        <f t="shared" si="10"/>
        <v>5.2515754726417896E-2</v>
      </c>
      <c r="H35" s="20">
        <f t="shared" si="17"/>
        <v>-2072</v>
      </c>
      <c r="I35" s="20">
        <f t="shared" si="11"/>
        <v>525</v>
      </c>
      <c r="J35" s="21">
        <f t="shared" si="12"/>
        <v>1.8025705295717561E-2</v>
      </c>
      <c r="K35" s="18"/>
      <c r="L35" s="20">
        <v>23490</v>
      </c>
      <c r="M35" s="20">
        <v>32053</v>
      </c>
      <c r="N35" s="20">
        <v>33344</v>
      </c>
      <c r="O35" s="20">
        <v>27021</v>
      </c>
      <c r="P35" s="21">
        <f t="shared" si="18"/>
        <v>-0.18962931861804222</v>
      </c>
      <c r="Q35" s="21">
        <f t="shared" si="13"/>
        <v>4.0277041150594384E-2</v>
      </c>
      <c r="R35" s="20">
        <f t="shared" si="19"/>
        <v>-6323</v>
      </c>
      <c r="S35" s="20">
        <f t="shared" si="14"/>
        <v>1291</v>
      </c>
      <c r="T35" s="21">
        <f t="shared" si="15"/>
        <v>2.0393299894188199E-2</v>
      </c>
    </row>
    <row r="36" spans="1:20" x14ac:dyDescent="0.25">
      <c r="A36" s="40" t="s">
        <v>28</v>
      </c>
      <c r="B36" s="20">
        <v>411</v>
      </c>
      <c r="C36" s="20">
        <v>371</v>
      </c>
      <c r="D36" s="20">
        <v>794</v>
      </c>
      <c r="E36" s="20">
        <v>483</v>
      </c>
      <c r="F36" s="21">
        <f t="shared" si="16"/>
        <v>-0.39168765743073053</v>
      </c>
      <c r="G36" s="21">
        <f t="shared" si="10"/>
        <v>1.1401617250673852</v>
      </c>
      <c r="H36" s="20">
        <f t="shared" si="17"/>
        <v>-311</v>
      </c>
      <c r="I36" s="20">
        <f t="shared" si="11"/>
        <v>423</v>
      </c>
      <c r="J36" s="21">
        <f t="shared" si="12"/>
        <v>1.0303450482640926E-3</v>
      </c>
      <c r="K36" s="18"/>
      <c r="L36" s="20">
        <v>1461</v>
      </c>
      <c r="M36" s="20">
        <v>1370</v>
      </c>
      <c r="N36" s="20">
        <v>1737</v>
      </c>
      <c r="O36" s="20">
        <v>1602</v>
      </c>
      <c r="P36" s="21">
        <f t="shared" si="18"/>
        <v>-7.7720207253886064E-2</v>
      </c>
      <c r="Q36" s="21">
        <f t="shared" si="13"/>
        <v>0.26788321167883211</v>
      </c>
      <c r="R36" s="20">
        <f t="shared" si="19"/>
        <v>-135</v>
      </c>
      <c r="S36" s="20">
        <f t="shared" si="14"/>
        <v>367</v>
      </c>
      <c r="T36" s="21">
        <f t="shared" si="15"/>
        <v>1.2090620787716774E-3</v>
      </c>
    </row>
    <row r="37" spans="1:20" x14ac:dyDescent="0.25">
      <c r="A37" s="40" t="s">
        <v>29</v>
      </c>
      <c r="B37" s="20">
        <v>142665</v>
      </c>
      <c r="C37" s="20">
        <v>166069</v>
      </c>
      <c r="D37" s="20">
        <v>175450</v>
      </c>
      <c r="E37" s="20">
        <v>172131</v>
      </c>
      <c r="F37" s="21">
        <f t="shared" si="16"/>
        <v>-1.8917070390424673E-2</v>
      </c>
      <c r="G37" s="21">
        <f t="shared" si="10"/>
        <v>5.6488568004865458E-2</v>
      </c>
      <c r="H37" s="20">
        <f t="shared" si="17"/>
        <v>-3319</v>
      </c>
      <c r="I37" s="20">
        <f t="shared" si="11"/>
        <v>9381</v>
      </c>
      <c r="J37" s="21">
        <f t="shared" si="12"/>
        <v>0.36719321636179403</v>
      </c>
      <c r="K37" s="18"/>
      <c r="L37" s="20">
        <v>332221</v>
      </c>
      <c r="M37" s="20">
        <v>436470</v>
      </c>
      <c r="N37" s="20">
        <v>473384</v>
      </c>
      <c r="O37" s="20">
        <v>475616</v>
      </c>
      <c r="P37" s="21">
        <f t="shared" si="18"/>
        <v>4.7149882547783406E-3</v>
      </c>
      <c r="Q37" s="21">
        <f t="shared" si="13"/>
        <v>8.4573968428528934E-2</v>
      </c>
      <c r="R37" s="20">
        <f t="shared" si="19"/>
        <v>2232</v>
      </c>
      <c r="S37" s="20">
        <f t="shared" si="14"/>
        <v>36914</v>
      </c>
      <c r="T37" s="21">
        <f t="shared" si="15"/>
        <v>0.35895709716421359</v>
      </c>
    </row>
    <row r="38" spans="1:20" x14ac:dyDescent="0.25">
      <c r="A38" s="40" t="s">
        <v>30</v>
      </c>
      <c r="B38" s="20">
        <v>17053</v>
      </c>
      <c r="C38" s="20">
        <v>19062</v>
      </c>
      <c r="D38" s="20">
        <v>21366</v>
      </c>
      <c r="E38" s="20">
        <v>19656</v>
      </c>
      <c r="F38" s="21">
        <f t="shared" si="16"/>
        <v>-8.0033698399326059E-2</v>
      </c>
      <c r="G38" s="21">
        <f t="shared" si="10"/>
        <v>0.12086874409820592</v>
      </c>
      <c r="H38" s="20">
        <f t="shared" si="17"/>
        <v>-1710</v>
      </c>
      <c r="I38" s="20">
        <f t="shared" si="11"/>
        <v>2304</v>
      </c>
      <c r="J38" s="21">
        <f t="shared" si="12"/>
        <v>4.1930563703269162E-2</v>
      </c>
      <c r="K38" s="18"/>
      <c r="L38" s="20">
        <v>47408</v>
      </c>
      <c r="M38" s="20">
        <v>57906</v>
      </c>
      <c r="N38" s="20">
        <v>60170</v>
      </c>
      <c r="O38" s="20">
        <v>58080</v>
      </c>
      <c r="P38" s="21">
        <f t="shared" si="18"/>
        <v>-3.4734917733089565E-2</v>
      </c>
      <c r="Q38" s="21">
        <f t="shared" si="13"/>
        <v>3.9097848236797628E-2</v>
      </c>
      <c r="R38" s="20">
        <f t="shared" si="19"/>
        <v>-2090</v>
      </c>
      <c r="S38" s="20">
        <f t="shared" si="14"/>
        <v>2264</v>
      </c>
      <c r="T38" s="21">
        <f t="shared" si="15"/>
        <v>4.383416075846381E-2</v>
      </c>
    </row>
    <row r="39" spans="1:20" x14ac:dyDescent="0.25">
      <c r="A39" s="40" t="s">
        <v>31</v>
      </c>
      <c r="B39" s="20">
        <v>13613</v>
      </c>
      <c r="C39" s="20">
        <v>11637</v>
      </c>
      <c r="D39" s="20">
        <v>12079</v>
      </c>
      <c r="E39" s="20">
        <v>13847</v>
      </c>
      <c r="F39" s="21">
        <f t="shared" si="16"/>
        <v>0.14636973259375785</v>
      </c>
      <c r="G39" s="21">
        <f t="shared" si="10"/>
        <v>3.7982297843086599E-2</v>
      </c>
      <c r="H39" s="20">
        <f t="shared" si="17"/>
        <v>1768</v>
      </c>
      <c r="I39" s="20">
        <f t="shared" si="11"/>
        <v>442</v>
      </c>
      <c r="J39" s="21">
        <f t="shared" si="12"/>
        <v>2.9538691269798942E-2</v>
      </c>
      <c r="K39" s="18"/>
      <c r="L39" s="20">
        <v>42283</v>
      </c>
      <c r="M39" s="20">
        <v>37295</v>
      </c>
      <c r="N39" s="20">
        <v>41222</v>
      </c>
      <c r="O39" s="20">
        <v>41640</v>
      </c>
      <c r="P39" s="21">
        <f t="shared" si="18"/>
        <v>1.0140216389306733E-2</v>
      </c>
      <c r="Q39" s="21">
        <f t="shared" si="13"/>
        <v>0.10529561603432103</v>
      </c>
      <c r="R39" s="20">
        <f t="shared" si="19"/>
        <v>418</v>
      </c>
      <c r="S39" s="20">
        <f t="shared" si="14"/>
        <v>3927</v>
      </c>
      <c r="T39" s="21">
        <f t="shared" si="15"/>
        <v>3.1426557403278807E-2</v>
      </c>
    </row>
    <row r="40" spans="1:20" x14ac:dyDescent="0.25">
      <c r="A40" s="40" t="s">
        <v>32</v>
      </c>
      <c r="B40" s="20">
        <v>12723</v>
      </c>
      <c r="C40" s="20">
        <v>11046</v>
      </c>
      <c r="D40" s="20">
        <v>14029</v>
      </c>
      <c r="E40" s="20">
        <v>13419</v>
      </c>
      <c r="F40" s="21">
        <f t="shared" si="16"/>
        <v>-4.3481360039917316E-2</v>
      </c>
      <c r="G40" s="21">
        <f t="shared" si="10"/>
        <v>0.27005250769509326</v>
      </c>
      <c r="H40" s="20">
        <f t="shared" si="17"/>
        <v>-610</v>
      </c>
      <c r="I40" s="20">
        <f t="shared" si="11"/>
        <v>2983</v>
      </c>
      <c r="J40" s="21">
        <f t="shared" si="12"/>
        <v>2.8625673297424138E-2</v>
      </c>
      <c r="K40" s="18"/>
      <c r="L40" s="20">
        <v>37975</v>
      </c>
      <c r="M40" s="20">
        <v>36778</v>
      </c>
      <c r="N40" s="20">
        <v>40939</v>
      </c>
      <c r="O40" s="20">
        <v>37775</v>
      </c>
      <c r="P40" s="21">
        <f t="shared" si="18"/>
        <v>-7.7285717775226526E-2</v>
      </c>
      <c r="Q40" s="21">
        <f t="shared" si="13"/>
        <v>0.11313828919462732</v>
      </c>
      <c r="R40" s="20">
        <f t="shared" si="19"/>
        <v>-3164</v>
      </c>
      <c r="S40" s="20">
        <f t="shared" si="14"/>
        <v>4161</v>
      </c>
      <c r="T40" s="21">
        <f t="shared" si="15"/>
        <v>2.8509563062172356E-2</v>
      </c>
    </row>
    <row r="41" spans="1:20" x14ac:dyDescent="0.25">
      <c r="A41" s="40" t="s">
        <v>33</v>
      </c>
      <c r="B41" s="20">
        <v>12149</v>
      </c>
      <c r="C41" s="20">
        <v>12322</v>
      </c>
      <c r="D41" s="20">
        <v>16969</v>
      </c>
      <c r="E41" s="20">
        <v>18647</v>
      </c>
      <c r="F41" s="21">
        <f t="shared" si="16"/>
        <v>9.8886204254817534E-2</v>
      </c>
      <c r="G41" s="21">
        <f t="shared" si="10"/>
        <v>0.37713033598441803</v>
      </c>
      <c r="H41" s="20">
        <f t="shared" si="17"/>
        <v>1678</v>
      </c>
      <c r="I41" s="20">
        <f t="shared" si="11"/>
        <v>4647</v>
      </c>
      <c r="J41" s="21">
        <f t="shared" si="12"/>
        <v>3.9778145165591167E-2</v>
      </c>
      <c r="K41" s="18"/>
      <c r="L41" s="20">
        <v>34463</v>
      </c>
      <c r="M41" s="20">
        <v>35592</v>
      </c>
      <c r="N41" s="20">
        <v>47855</v>
      </c>
      <c r="O41" s="20">
        <v>54509</v>
      </c>
      <c r="P41" s="21">
        <f t="shared" si="18"/>
        <v>0.1390450318670986</v>
      </c>
      <c r="Q41" s="21">
        <f t="shared" si="13"/>
        <v>0.34454371768936842</v>
      </c>
      <c r="R41" s="20">
        <f t="shared" si="19"/>
        <v>6654</v>
      </c>
      <c r="S41" s="20">
        <f t="shared" si="14"/>
        <v>12263</v>
      </c>
      <c r="T41" s="21">
        <f t="shared" si="15"/>
        <v>4.1139054214585122E-2</v>
      </c>
    </row>
    <row r="42" spans="1:20" x14ac:dyDescent="0.25">
      <c r="A42" s="40" t="s">
        <v>34</v>
      </c>
      <c r="B42" s="20">
        <v>5161</v>
      </c>
      <c r="C42" s="20">
        <v>5249</v>
      </c>
      <c r="D42" s="20">
        <v>6234</v>
      </c>
      <c r="E42" s="20">
        <v>4471</v>
      </c>
      <c r="F42" s="21">
        <f t="shared" si="16"/>
        <v>-0.28280397818415137</v>
      </c>
      <c r="G42" s="21">
        <f t="shared" si="10"/>
        <v>0.18765479138883601</v>
      </c>
      <c r="H42" s="20">
        <f t="shared" si="17"/>
        <v>-1763</v>
      </c>
      <c r="I42" s="20">
        <f t="shared" si="11"/>
        <v>985</v>
      </c>
      <c r="J42" s="21">
        <f t="shared" si="12"/>
        <v>9.5376246600181319E-3</v>
      </c>
      <c r="K42" s="18"/>
      <c r="L42" s="20">
        <v>13851</v>
      </c>
      <c r="M42" s="20">
        <v>16279</v>
      </c>
      <c r="N42" s="20">
        <v>16586</v>
      </c>
      <c r="O42" s="20">
        <v>15162</v>
      </c>
      <c r="P42" s="21">
        <f t="shared" si="18"/>
        <v>-8.5855540817556975E-2</v>
      </c>
      <c r="Q42" s="21">
        <f t="shared" si="13"/>
        <v>1.8858652251366737E-2</v>
      </c>
      <c r="R42" s="20">
        <f t="shared" si="19"/>
        <v>-1424</v>
      </c>
      <c r="S42" s="20">
        <f t="shared" si="14"/>
        <v>307</v>
      </c>
      <c r="T42" s="21">
        <f t="shared" si="15"/>
        <v>1.1443070685603105E-2</v>
      </c>
    </row>
    <row r="43" spans="1:20" x14ac:dyDescent="0.25">
      <c r="A43" s="40" t="s">
        <v>35</v>
      </c>
      <c r="B43" s="20">
        <v>13549</v>
      </c>
      <c r="C43" s="20">
        <v>11883</v>
      </c>
      <c r="D43" s="20">
        <v>15458</v>
      </c>
      <c r="E43" s="20">
        <v>16916</v>
      </c>
      <c r="F43" s="21">
        <f t="shared" si="16"/>
        <v>9.43200931556476E-2</v>
      </c>
      <c r="G43" s="21">
        <f t="shared" si="10"/>
        <v>0.30084995371539169</v>
      </c>
      <c r="H43" s="20">
        <f t="shared" si="17"/>
        <v>1458</v>
      </c>
      <c r="I43" s="20">
        <f t="shared" si="11"/>
        <v>3575</v>
      </c>
      <c r="J43" s="21">
        <f t="shared" si="12"/>
        <v>3.6085542104421095E-2</v>
      </c>
      <c r="K43" s="18"/>
      <c r="L43" s="20">
        <v>34432</v>
      </c>
      <c r="M43" s="20">
        <v>41071</v>
      </c>
      <c r="N43" s="20">
        <v>47692</v>
      </c>
      <c r="O43" s="20">
        <v>50818</v>
      </c>
      <c r="P43" s="21">
        <f t="shared" si="18"/>
        <v>6.5545584165059179E-2</v>
      </c>
      <c r="Q43" s="21">
        <f t="shared" si="13"/>
        <v>0.1612086386988385</v>
      </c>
      <c r="R43" s="20">
        <f t="shared" si="19"/>
        <v>3126</v>
      </c>
      <c r="S43" s="20">
        <f t="shared" si="14"/>
        <v>6621</v>
      </c>
      <c r="T43" s="21">
        <f t="shared" si="15"/>
        <v>3.835338122285837E-2</v>
      </c>
    </row>
    <row r="44" spans="1:20" x14ac:dyDescent="0.25">
      <c r="A44" s="40" t="s">
        <v>36</v>
      </c>
      <c r="B44" s="20">
        <v>4263</v>
      </c>
      <c r="C44" s="20">
        <v>6363</v>
      </c>
      <c r="D44" s="20">
        <v>9427</v>
      </c>
      <c r="E44" s="20">
        <v>8926</v>
      </c>
      <c r="F44" s="21">
        <f t="shared" si="16"/>
        <v>-5.3145221173225843E-2</v>
      </c>
      <c r="G44" s="21">
        <f t="shared" si="10"/>
        <v>0.48153386767248163</v>
      </c>
      <c r="H44" s="20">
        <f t="shared" si="17"/>
        <v>-501</v>
      </c>
      <c r="I44" s="20">
        <f t="shared" si="11"/>
        <v>3064</v>
      </c>
      <c r="J44" s="21">
        <f t="shared" si="12"/>
        <v>1.9041117807050291E-2</v>
      </c>
      <c r="K44" s="18"/>
      <c r="L44" s="20">
        <v>12864</v>
      </c>
      <c r="M44" s="20">
        <v>22060</v>
      </c>
      <c r="N44" s="20">
        <v>26616</v>
      </c>
      <c r="O44" s="20">
        <v>26094</v>
      </c>
      <c r="P44" s="21">
        <f t="shared" si="18"/>
        <v>-1.9612263300270549E-2</v>
      </c>
      <c r="Q44" s="21">
        <f t="shared" si="13"/>
        <v>0.20652765185856747</v>
      </c>
      <c r="R44" s="20">
        <f t="shared" si="19"/>
        <v>-522</v>
      </c>
      <c r="S44" s="20">
        <f t="shared" si="14"/>
        <v>4556</v>
      </c>
      <c r="T44" s="21">
        <f t="shared" si="15"/>
        <v>1.9693674084561894E-2</v>
      </c>
    </row>
    <row r="45" spans="1:20" x14ac:dyDescent="0.25">
      <c r="A45" s="40" t="s">
        <v>37</v>
      </c>
      <c r="B45" s="20">
        <v>6989</v>
      </c>
      <c r="C45" s="20">
        <v>9056</v>
      </c>
      <c r="D45" s="20">
        <v>11833</v>
      </c>
      <c r="E45" s="20">
        <v>8417</v>
      </c>
      <c r="F45" s="21">
        <f t="shared" si="16"/>
        <v>-0.28868418828699405</v>
      </c>
      <c r="G45" s="21">
        <f t="shared" si="10"/>
        <v>0.30664752650176674</v>
      </c>
      <c r="H45" s="20">
        <f t="shared" si="17"/>
        <v>-3416</v>
      </c>
      <c r="I45" s="20">
        <f t="shared" si="11"/>
        <v>2777</v>
      </c>
      <c r="J45" s="21">
        <f t="shared" si="12"/>
        <v>1.7955309050183992E-2</v>
      </c>
      <c r="K45" s="18"/>
      <c r="L45" s="20">
        <v>20537</v>
      </c>
      <c r="M45" s="20">
        <v>31475</v>
      </c>
      <c r="N45" s="20">
        <v>35552</v>
      </c>
      <c r="O45" s="20">
        <v>27097</v>
      </c>
      <c r="P45" s="21">
        <f t="shared" si="18"/>
        <v>-0.23782065706570654</v>
      </c>
      <c r="Q45" s="21">
        <f t="shared" si="13"/>
        <v>0.12953137410643367</v>
      </c>
      <c r="R45" s="20">
        <f t="shared" si="19"/>
        <v>-8455</v>
      </c>
      <c r="S45" s="20">
        <f t="shared" si="14"/>
        <v>4077</v>
      </c>
      <c r="T45" s="21">
        <f t="shared" si="15"/>
        <v>2.0450658644491974E-2</v>
      </c>
    </row>
    <row r="46" spans="1:20" x14ac:dyDescent="0.25">
      <c r="A46" s="40" t="s">
        <v>38</v>
      </c>
      <c r="B46" s="20">
        <v>2523</v>
      </c>
      <c r="C46" s="20">
        <v>3026</v>
      </c>
      <c r="D46" s="20">
        <v>2766</v>
      </c>
      <c r="E46" s="20">
        <v>2307</v>
      </c>
      <c r="F46" s="21">
        <f t="shared" si="16"/>
        <v>-0.16594360086767901</v>
      </c>
      <c r="G46" s="21">
        <f t="shared" si="10"/>
        <v>-8.592200925313942E-2</v>
      </c>
      <c r="H46" s="20">
        <f t="shared" si="17"/>
        <v>-459</v>
      </c>
      <c r="I46" s="20">
        <f t="shared" si="11"/>
        <v>-260</v>
      </c>
      <c r="J46" s="21">
        <f t="shared" si="12"/>
        <v>4.9213375286651382E-3</v>
      </c>
      <c r="K46" s="18"/>
      <c r="L46" s="20">
        <v>6827</v>
      </c>
      <c r="M46" s="20">
        <v>7299</v>
      </c>
      <c r="N46" s="20">
        <v>7782</v>
      </c>
      <c r="O46" s="20">
        <v>6633</v>
      </c>
      <c r="P46" s="21">
        <f t="shared" si="18"/>
        <v>-0.14764841942945262</v>
      </c>
      <c r="Q46" s="21">
        <f t="shared" si="13"/>
        <v>6.6173448417591541E-2</v>
      </c>
      <c r="R46" s="20">
        <f t="shared" si="19"/>
        <v>-1149</v>
      </c>
      <c r="S46" s="20">
        <f t="shared" si="14"/>
        <v>483</v>
      </c>
      <c r="T46" s="21">
        <f t="shared" si="15"/>
        <v>5.0060604048018332E-3</v>
      </c>
    </row>
    <row r="47" spans="1:20" x14ac:dyDescent="0.25">
      <c r="A47" s="40" t="s">
        <v>39</v>
      </c>
      <c r="B47" s="20">
        <v>1284</v>
      </c>
      <c r="C47" s="20">
        <v>1409</v>
      </c>
      <c r="D47" s="20">
        <v>2361</v>
      </c>
      <c r="E47" s="20">
        <v>2052</v>
      </c>
      <c r="F47" s="21">
        <f t="shared" si="16"/>
        <v>-0.13087674714104192</v>
      </c>
      <c r="G47" s="21">
        <f t="shared" si="10"/>
        <v>0.67565649396735283</v>
      </c>
      <c r="H47" s="20">
        <f t="shared" si="17"/>
        <v>-309</v>
      </c>
      <c r="I47" s="20">
        <f t="shared" si="11"/>
        <v>952</v>
      </c>
      <c r="J47" s="21">
        <f t="shared" si="12"/>
        <v>4.3773665404511757E-3</v>
      </c>
      <c r="K47" s="18"/>
      <c r="L47" s="20">
        <v>3485</v>
      </c>
      <c r="M47" s="20">
        <v>4335</v>
      </c>
      <c r="N47" s="20">
        <v>6878</v>
      </c>
      <c r="O47" s="20">
        <v>6432</v>
      </c>
      <c r="P47" s="21">
        <f t="shared" si="18"/>
        <v>-6.4844431520790891E-2</v>
      </c>
      <c r="Q47" s="21">
        <f t="shared" si="13"/>
        <v>0.58662053056516728</v>
      </c>
      <c r="R47" s="20">
        <f t="shared" si="19"/>
        <v>-446</v>
      </c>
      <c r="S47" s="20">
        <f t="shared" si="14"/>
        <v>2543</v>
      </c>
      <c r="T47" s="21">
        <f t="shared" si="15"/>
        <v>4.854361604656323E-3</v>
      </c>
    </row>
    <row r="48" spans="1:20" x14ac:dyDescent="0.25">
      <c r="A48" s="40" t="s">
        <v>40</v>
      </c>
      <c r="B48" s="20">
        <v>862</v>
      </c>
      <c r="C48" s="20">
        <v>1066</v>
      </c>
      <c r="D48" s="20">
        <v>1214</v>
      </c>
      <c r="E48" s="20">
        <v>1155</v>
      </c>
      <c r="F48" s="21">
        <f t="shared" si="16"/>
        <v>-4.8599670510708348E-2</v>
      </c>
      <c r="G48" s="21">
        <f t="shared" si="10"/>
        <v>0.13883677298311436</v>
      </c>
      <c r="H48" s="20">
        <f t="shared" si="17"/>
        <v>-59</v>
      </c>
      <c r="I48" s="20">
        <f t="shared" si="11"/>
        <v>148</v>
      </c>
      <c r="J48" s="21">
        <f t="shared" si="12"/>
        <v>2.4638685936750038E-3</v>
      </c>
      <c r="K48" s="18"/>
      <c r="L48" s="20">
        <v>1940</v>
      </c>
      <c r="M48" s="20">
        <v>2978</v>
      </c>
      <c r="N48" s="20">
        <v>2873</v>
      </c>
      <c r="O48" s="20">
        <v>2789</v>
      </c>
      <c r="P48" s="21">
        <f t="shared" si="18"/>
        <v>-2.9237730595196632E-2</v>
      </c>
      <c r="Q48" s="21">
        <f t="shared" si="13"/>
        <v>-3.5258562793821335E-2</v>
      </c>
      <c r="R48" s="20">
        <f t="shared" si="19"/>
        <v>-84</v>
      </c>
      <c r="S48" s="20">
        <f t="shared" si="14"/>
        <v>-105</v>
      </c>
      <c r="T48" s="21">
        <f t="shared" si="15"/>
        <v>2.1049151920687942E-3</v>
      </c>
    </row>
    <row r="49" spans="1:20" x14ac:dyDescent="0.25">
      <c r="A49" s="40" t="s">
        <v>41</v>
      </c>
      <c r="B49" s="20">
        <v>2942</v>
      </c>
      <c r="C49" s="20">
        <v>2731</v>
      </c>
      <c r="D49" s="20">
        <v>3211</v>
      </c>
      <c r="E49" s="20">
        <v>2106</v>
      </c>
      <c r="F49" s="21">
        <f t="shared" si="16"/>
        <v>-0.34412955465587047</v>
      </c>
      <c r="G49" s="21">
        <f t="shared" si="10"/>
        <v>0.17575979494690586</v>
      </c>
      <c r="H49" s="20">
        <f t="shared" si="17"/>
        <v>-1105</v>
      </c>
      <c r="I49" s="20">
        <f t="shared" si="11"/>
        <v>480</v>
      </c>
      <c r="J49" s="21">
        <f t="shared" si="12"/>
        <v>4.4925603967788386E-3</v>
      </c>
      <c r="K49" s="18"/>
      <c r="L49" s="20">
        <v>8101</v>
      </c>
      <c r="M49" s="20">
        <v>8916</v>
      </c>
      <c r="N49" s="20">
        <v>9768</v>
      </c>
      <c r="O49" s="20">
        <v>7127</v>
      </c>
      <c r="P49" s="21">
        <f t="shared" si="18"/>
        <v>-0.27037264537264538</v>
      </c>
      <c r="Q49" s="21">
        <f t="shared" si="13"/>
        <v>9.5558546433378133E-2</v>
      </c>
      <c r="R49" s="20">
        <f t="shared" si="19"/>
        <v>-2641</v>
      </c>
      <c r="S49" s="20">
        <f t="shared" si="14"/>
        <v>852</v>
      </c>
      <c r="T49" s="21">
        <f t="shared" si="15"/>
        <v>5.3788922817763702E-3</v>
      </c>
    </row>
    <row r="50" spans="1:20" x14ac:dyDescent="0.25">
      <c r="A50" s="40" t="s">
        <v>42</v>
      </c>
      <c r="B50" s="20">
        <v>1662</v>
      </c>
      <c r="C50" s="20">
        <v>1904</v>
      </c>
      <c r="D50" s="20">
        <v>2881</v>
      </c>
      <c r="E50" s="20">
        <v>2507</v>
      </c>
      <c r="F50" s="21">
        <f t="shared" si="16"/>
        <v>-0.12981603609857684</v>
      </c>
      <c r="G50" s="21">
        <f t="shared" si="10"/>
        <v>0.51313025210084029</v>
      </c>
      <c r="H50" s="20">
        <f t="shared" si="17"/>
        <v>-374</v>
      </c>
      <c r="I50" s="20">
        <f t="shared" si="11"/>
        <v>977</v>
      </c>
      <c r="J50" s="21">
        <f t="shared" si="12"/>
        <v>5.347981440989814E-3</v>
      </c>
      <c r="K50" s="18"/>
      <c r="L50" s="20">
        <v>4738</v>
      </c>
      <c r="M50" s="20">
        <v>6242</v>
      </c>
      <c r="N50" s="20">
        <v>8775</v>
      </c>
      <c r="O50" s="20">
        <v>8354</v>
      </c>
      <c r="P50" s="21">
        <f t="shared" si="18"/>
        <v>-4.7977207977207947E-2</v>
      </c>
      <c r="Q50" s="21">
        <f t="shared" si="13"/>
        <v>0.40579942326177498</v>
      </c>
      <c r="R50" s="20">
        <f t="shared" si="19"/>
        <v>-421</v>
      </c>
      <c r="S50" s="20">
        <f t="shared" si="14"/>
        <v>2533</v>
      </c>
      <c r="T50" s="21">
        <f t="shared" si="15"/>
        <v>6.3049342110228423E-3</v>
      </c>
    </row>
    <row r="51" spans="1:20" x14ac:dyDescent="0.25">
      <c r="A51" s="40" t="s">
        <v>43</v>
      </c>
      <c r="B51" s="20">
        <v>6642</v>
      </c>
      <c r="C51" s="20">
        <v>8109</v>
      </c>
      <c r="D51" s="20">
        <v>10848</v>
      </c>
      <c r="E51" s="20">
        <v>11500</v>
      </c>
      <c r="F51" s="21">
        <f t="shared" si="16"/>
        <v>6.0103244837758085E-2</v>
      </c>
      <c r="G51" s="21">
        <f t="shared" si="10"/>
        <v>0.3377728449870514</v>
      </c>
      <c r="H51" s="20">
        <f t="shared" si="17"/>
        <v>652</v>
      </c>
      <c r="I51" s="20">
        <f t="shared" si="11"/>
        <v>2739</v>
      </c>
      <c r="J51" s="21">
        <f t="shared" si="12"/>
        <v>2.4532024958668869E-2</v>
      </c>
      <c r="K51" s="18"/>
      <c r="L51" s="20">
        <v>22135</v>
      </c>
      <c r="M51" s="20">
        <v>27653</v>
      </c>
      <c r="N51" s="20">
        <v>37011</v>
      </c>
      <c r="O51" s="20">
        <v>40635</v>
      </c>
      <c r="P51" s="21">
        <f t="shared" si="18"/>
        <v>9.7916835535381441E-2</v>
      </c>
      <c r="Q51" s="21">
        <f t="shared" si="13"/>
        <v>0.33840812931689146</v>
      </c>
      <c r="R51" s="20">
        <f t="shared" si="19"/>
        <v>3624</v>
      </c>
      <c r="S51" s="20">
        <f t="shared" si="14"/>
        <v>9358</v>
      </c>
      <c r="T51" s="21">
        <f t="shared" si="15"/>
        <v>3.0668063402551259E-2</v>
      </c>
    </row>
    <row r="52" spans="1:20" x14ac:dyDescent="0.25">
      <c r="A52" s="40" t="s">
        <v>44</v>
      </c>
      <c r="B52" s="20">
        <v>3118</v>
      </c>
      <c r="C52" s="20">
        <v>3614</v>
      </c>
      <c r="D52" s="20">
        <v>4021</v>
      </c>
      <c r="E52" s="20">
        <v>3777</v>
      </c>
      <c r="F52" s="21">
        <f t="shared" si="16"/>
        <v>-6.0681422531708495E-2</v>
      </c>
      <c r="G52" s="21">
        <f t="shared" si="10"/>
        <v>0.11261759822910911</v>
      </c>
      <c r="H52" s="20">
        <f t="shared" si="17"/>
        <v>-244</v>
      </c>
      <c r="I52" s="20">
        <f t="shared" si="11"/>
        <v>407</v>
      </c>
      <c r="J52" s="21">
        <f t="shared" si="12"/>
        <v>8.0571702842515067E-3</v>
      </c>
      <c r="K52" s="18"/>
      <c r="L52" s="20">
        <v>8615</v>
      </c>
      <c r="M52" s="20">
        <v>11448</v>
      </c>
      <c r="N52" s="20">
        <v>11221</v>
      </c>
      <c r="O52" s="20">
        <v>11146</v>
      </c>
      <c r="P52" s="21">
        <f t="shared" si="18"/>
        <v>-6.6838962659299117E-3</v>
      </c>
      <c r="Q52" s="21">
        <f t="shared" si="13"/>
        <v>-1.9828791055206185E-2</v>
      </c>
      <c r="R52" s="20">
        <f t="shared" si="19"/>
        <v>-75</v>
      </c>
      <c r="S52" s="20">
        <f t="shared" si="14"/>
        <v>-227</v>
      </c>
      <c r="T52" s="21">
        <f t="shared" si="15"/>
        <v>8.4121135642878375E-3</v>
      </c>
    </row>
    <row r="53" spans="1:20" x14ac:dyDescent="0.25">
      <c r="A53" s="41" t="s">
        <v>45</v>
      </c>
      <c r="B53" s="20">
        <v>492</v>
      </c>
      <c r="C53" s="20">
        <v>756</v>
      </c>
      <c r="D53" s="20">
        <v>744</v>
      </c>
      <c r="E53" s="20">
        <v>712</v>
      </c>
      <c r="F53" s="21">
        <f t="shared" si="16"/>
        <v>-4.3010752688172005E-2</v>
      </c>
      <c r="G53" s="21">
        <f t="shared" si="10"/>
        <v>-1.5873015873015928E-2</v>
      </c>
      <c r="H53" s="20">
        <f t="shared" si="17"/>
        <v>-32</v>
      </c>
      <c r="I53" s="20">
        <f t="shared" si="11"/>
        <v>-12</v>
      </c>
      <c r="J53" s="21">
        <f t="shared" si="12"/>
        <v>1.5188523278758467E-3</v>
      </c>
      <c r="K53" s="18"/>
      <c r="L53" s="20">
        <v>2495</v>
      </c>
      <c r="M53" s="20">
        <v>2697</v>
      </c>
      <c r="N53" s="20">
        <v>2501</v>
      </c>
      <c r="O53" s="20">
        <v>2290</v>
      </c>
      <c r="P53" s="21">
        <f t="shared" si="18"/>
        <v>-8.4366253498600607E-2</v>
      </c>
      <c r="Q53" s="21">
        <f t="shared" si="13"/>
        <v>-7.2673340748980353E-2</v>
      </c>
      <c r="R53" s="20">
        <f t="shared" si="19"/>
        <v>-211</v>
      </c>
      <c r="S53" s="20">
        <f t="shared" si="14"/>
        <v>-196</v>
      </c>
      <c r="T53" s="21">
        <f t="shared" si="15"/>
        <v>1.7283097131005876E-3</v>
      </c>
    </row>
    <row r="54" spans="1:20" x14ac:dyDescent="0.25">
      <c r="A54" s="39" t="s">
        <v>46</v>
      </c>
      <c r="B54" s="23">
        <f>B29-SUM(B30:B53)</f>
        <v>23503</v>
      </c>
      <c r="C54" s="23">
        <f>C29-SUM(C30:C53)</f>
        <v>24462</v>
      </c>
      <c r="D54" s="23">
        <f>D29-SUM(D30:D53)</f>
        <v>22368</v>
      </c>
      <c r="E54" s="23">
        <f>E29-SUM(E30:E53)</f>
        <v>24712</v>
      </c>
      <c r="F54" s="24">
        <f t="shared" si="16"/>
        <v>0.10479256080114441</v>
      </c>
      <c r="G54" s="24">
        <f t="shared" si="10"/>
        <v>-8.5602158449840537E-2</v>
      </c>
      <c r="H54" s="23">
        <f t="shared" si="17"/>
        <v>2344</v>
      </c>
      <c r="I54" s="23">
        <f t="shared" si="11"/>
        <v>-2094</v>
      </c>
      <c r="J54" s="24">
        <f t="shared" si="12"/>
        <v>5.271612180683697E-2</v>
      </c>
      <c r="K54" s="18"/>
      <c r="L54" s="23">
        <f>L29-SUM(L30:L53)</f>
        <v>64663</v>
      </c>
      <c r="M54" s="23">
        <f>M29-SUM(M30:M53)</f>
        <v>74197</v>
      </c>
      <c r="N54" s="23">
        <f>N29-SUM(N30:N53)</f>
        <v>64587</v>
      </c>
      <c r="O54" s="23">
        <f>O29-SUM(O30:O53)</f>
        <v>69397</v>
      </c>
      <c r="P54" s="24">
        <f t="shared" si="18"/>
        <v>7.4473191199467381E-2</v>
      </c>
      <c r="Q54" s="24">
        <f t="shared" si="13"/>
        <v>-0.12952006145801043</v>
      </c>
      <c r="R54" s="23">
        <f t="shared" si="19"/>
        <v>4810</v>
      </c>
      <c r="S54" s="23">
        <f t="shared" si="14"/>
        <v>-9610</v>
      </c>
      <c r="T54" s="24">
        <f t="shared" si="15"/>
        <v>5.2375331510935146E-2</v>
      </c>
    </row>
    <row r="55" spans="1:20" ht="21" x14ac:dyDescent="0.35">
      <c r="A55" s="454" t="s">
        <v>47</v>
      </c>
      <c r="B55" s="455"/>
      <c r="C55" s="455"/>
      <c r="D55" s="455"/>
      <c r="E55" s="455"/>
      <c r="F55" s="455"/>
      <c r="G55" s="455"/>
      <c r="H55" s="455"/>
      <c r="I55" s="455"/>
      <c r="J55" s="455"/>
      <c r="K55" s="455"/>
      <c r="L55" s="455"/>
      <c r="M55" s="455"/>
      <c r="N55" s="455"/>
      <c r="O55" s="455"/>
      <c r="P55" s="455"/>
      <c r="Q55" s="455"/>
      <c r="R55" s="455"/>
      <c r="S55" s="455"/>
      <c r="T55" s="456"/>
    </row>
    <row r="56" spans="1:20" x14ac:dyDescent="0.25">
      <c r="A56" s="1"/>
      <c r="B56" s="343" t="s">
        <v>119</v>
      </c>
      <c r="C56" s="344"/>
      <c r="D56" s="344"/>
      <c r="E56" s="344"/>
      <c r="F56" s="344"/>
      <c r="G56" s="344"/>
      <c r="H56" s="344"/>
      <c r="I56" s="344"/>
      <c r="J56" s="345"/>
      <c r="K56" s="3"/>
      <c r="L56" s="343" t="str">
        <f>L$5</f>
        <v>acumulado marzo</v>
      </c>
      <c r="M56" s="344"/>
      <c r="N56" s="344"/>
      <c r="O56" s="344"/>
      <c r="P56" s="344"/>
      <c r="Q56" s="344"/>
      <c r="R56" s="344"/>
      <c r="S56" s="344"/>
      <c r="T56" s="345"/>
    </row>
    <row r="57" spans="1:20" x14ac:dyDescent="0.25">
      <c r="A57" s="4"/>
      <c r="B57" s="5">
        <f>B$6</f>
        <v>2022</v>
      </c>
      <c r="C57" s="5">
        <f>C$6</f>
        <v>2023</v>
      </c>
      <c r="D57" s="5">
        <f>D$6</f>
        <v>2024</v>
      </c>
      <c r="E57" s="5">
        <f>E$6</f>
        <v>2025</v>
      </c>
      <c r="F57" s="5" t="str">
        <f>CONCATENATE("var ",RIGHT(E57,2),"/",RIGHT(D57,2))</f>
        <v>var 25/24</v>
      </c>
      <c r="G57" s="5" t="str">
        <f>CONCATENATE("var ",RIGHT(D57,2),"/",RIGHT(C57,2))</f>
        <v>var 24/23</v>
      </c>
      <c r="H57" s="5" t="str">
        <f>CONCATENATE("dif ",RIGHT(E57,2),"-",RIGHT(D57,2))</f>
        <v>dif 25-24</v>
      </c>
      <c r="I57" s="5" t="str">
        <f>CONCATENATE("dif ",RIGHT(D57,2),"-",RIGHT(C57,2))</f>
        <v>dif 24-23</v>
      </c>
      <c r="J57" s="5" t="str">
        <f>CONCATENATE("cuota ",RIGHT(E57,2))</f>
        <v>cuota 25</v>
      </c>
      <c r="K57" s="6"/>
      <c r="L57" s="5">
        <f>L$6</f>
        <v>2022</v>
      </c>
      <c r="M57" s="5">
        <f>M$6</f>
        <v>2023</v>
      </c>
      <c r="N57" s="5">
        <f>N$6</f>
        <v>2024</v>
      </c>
      <c r="O57" s="5">
        <f>O$6</f>
        <v>2025</v>
      </c>
      <c r="P57" s="5" t="str">
        <f>CONCATENATE("var ",RIGHT(O57,2),"/",RIGHT(N57,2))</f>
        <v>var 25/24</v>
      </c>
      <c r="Q57" s="5" t="str">
        <f>CONCATENATE("var ",RIGHT(N57,2),"/",RIGHT(M57,2))</f>
        <v>var 24/23</v>
      </c>
      <c r="R57" s="5" t="str">
        <f>CONCATENATE("dif ",RIGHT(O57,2),"-",RIGHT(N57,2))</f>
        <v>dif 25-24</v>
      </c>
      <c r="S57" s="5" t="str">
        <f>CONCATENATE("dif ",RIGHT(N57,2),"-",RIGHT(M57,2))</f>
        <v>dif 24-23</v>
      </c>
      <c r="T57" s="5" t="str">
        <f>CONCATENATE("cuota ",RIGHT(O57,2))</f>
        <v>cuota 25</v>
      </c>
    </row>
    <row r="58" spans="1:20" x14ac:dyDescent="0.25">
      <c r="A58" s="7" t="s">
        <v>48</v>
      </c>
      <c r="B58" s="8">
        <v>393667</v>
      </c>
      <c r="C58" s="8">
        <v>440377</v>
      </c>
      <c r="D58" s="8">
        <v>489695</v>
      </c>
      <c r="E58" s="8">
        <v>468775</v>
      </c>
      <c r="F58" s="9">
        <f>E58/D58-1</f>
        <v>-4.2720468863272076E-2</v>
      </c>
      <c r="G58" s="9">
        <f t="shared" ref="G58:G68" si="20">D58/C58-1</f>
        <v>0.11199040821841288</v>
      </c>
      <c r="H58" s="8">
        <f>E58-D58</f>
        <v>-20920</v>
      </c>
      <c r="I58" s="8">
        <f t="shared" ref="I58:I68" si="21">D58-C58</f>
        <v>49318</v>
      </c>
      <c r="J58" s="9">
        <f t="shared" ref="J58:J68" si="22">E58/$E$58</f>
        <v>1</v>
      </c>
      <c r="K58" s="10"/>
      <c r="L58" s="8">
        <v>1016463</v>
      </c>
      <c r="M58" s="8">
        <v>1255136</v>
      </c>
      <c r="N58" s="8">
        <v>1350767</v>
      </c>
      <c r="O58" s="8">
        <v>1324994</v>
      </c>
      <c r="P58" s="9">
        <f>O58/N58-1</f>
        <v>-1.9080270690652101E-2</v>
      </c>
      <c r="Q58" s="9">
        <f t="shared" ref="Q58:Q68" si="23">N58/M58-1</f>
        <v>7.6191743364862452E-2</v>
      </c>
      <c r="R58" s="8">
        <f>O58-N58</f>
        <v>-25773</v>
      </c>
      <c r="S58" s="8">
        <f t="shared" ref="S58:S68" si="24">N58-M58</f>
        <v>95631</v>
      </c>
      <c r="T58" s="9">
        <f t="shared" ref="T58:T68" si="25">O58/$O$58</f>
        <v>1</v>
      </c>
    </row>
    <row r="59" spans="1:20" x14ac:dyDescent="0.25">
      <c r="A59" s="42" t="s">
        <v>49</v>
      </c>
      <c r="B59" s="43">
        <v>140303</v>
      </c>
      <c r="C59" s="43">
        <v>154113</v>
      </c>
      <c r="D59" s="43">
        <v>175927</v>
      </c>
      <c r="E59" s="43">
        <v>158958</v>
      </c>
      <c r="F59" s="44">
        <f t="shared" ref="F59:F68" si="26">E59/D59-1</f>
        <v>-9.6454779539240754E-2</v>
      </c>
      <c r="G59" s="44">
        <f t="shared" si="20"/>
        <v>0.14154548934872468</v>
      </c>
      <c r="H59" s="43">
        <f>E59-D59</f>
        <v>-16969</v>
      </c>
      <c r="I59" s="43">
        <f t="shared" si="21"/>
        <v>21814</v>
      </c>
      <c r="J59" s="44">
        <f t="shared" si="22"/>
        <v>0.33909231507652926</v>
      </c>
      <c r="K59" s="45"/>
      <c r="L59" s="43">
        <v>371149</v>
      </c>
      <c r="M59" s="43">
        <v>440745</v>
      </c>
      <c r="N59" s="43">
        <v>481439</v>
      </c>
      <c r="O59" s="43">
        <v>452899</v>
      </c>
      <c r="P59" s="44">
        <f t="shared" ref="P59:P68" si="27">O59/N59-1</f>
        <v>-5.9280614989645652E-2</v>
      </c>
      <c r="Q59" s="44">
        <f>N59/M59-1</f>
        <v>9.2330032104731785E-2</v>
      </c>
      <c r="R59" s="43">
        <f t="shared" ref="R59:R68" si="28">O59-N59</f>
        <v>-28540</v>
      </c>
      <c r="S59" s="43">
        <f t="shared" si="24"/>
        <v>40694</v>
      </c>
      <c r="T59" s="44">
        <f t="shared" si="25"/>
        <v>0.34181211386617599</v>
      </c>
    </row>
    <row r="60" spans="1:20" x14ac:dyDescent="0.25">
      <c r="A60" s="46" t="s">
        <v>50</v>
      </c>
      <c r="B60" s="20">
        <v>104660</v>
      </c>
      <c r="C60" s="20">
        <v>114283</v>
      </c>
      <c r="D60" s="20">
        <v>122937</v>
      </c>
      <c r="E60" s="20">
        <v>123198</v>
      </c>
      <c r="F60" s="21">
        <f t="shared" si="26"/>
        <v>2.1230386295418846E-3</v>
      </c>
      <c r="G60" s="21">
        <f t="shared" si="20"/>
        <v>7.5724298452088279E-2</v>
      </c>
      <c r="H60" s="20">
        <f t="shared" ref="H60:H68" si="29">E60-D60</f>
        <v>261</v>
      </c>
      <c r="I60" s="20">
        <f t="shared" si="21"/>
        <v>8654</v>
      </c>
      <c r="J60" s="21">
        <f t="shared" si="22"/>
        <v>0.26280838355287717</v>
      </c>
      <c r="K60" s="18"/>
      <c r="L60" s="20">
        <v>265756</v>
      </c>
      <c r="M60" s="20">
        <v>318583</v>
      </c>
      <c r="N60" s="20">
        <v>337344</v>
      </c>
      <c r="O60" s="20">
        <v>346975</v>
      </c>
      <c r="P60" s="21">
        <f>O60/N60-1</f>
        <v>2.8549492506165786E-2</v>
      </c>
      <c r="Q60" s="21">
        <f t="shared" si="23"/>
        <v>5.8888892376554924E-2</v>
      </c>
      <c r="R60" s="20">
        <f>O60-N60</f>
        <v>9631</v>
      </c>
      <c r="S60" s="20">
        <f>N60-M60</f>
        <v>18761</v>
      </c>
      <c r="T60" s="21">
        <f t="shared" si="25"/>
        <v>0.26186911035068838</v>
      </c>
    </row>
    <row r="61" spans="1:20" x14ac:dyDescent="0.25">
      <c r="A61" s="47" t="s">
        <v>51</v>
      </c>
      <c r="B61" s="48">
        <v>3577</v>
      </c>
      <c r="C61" s="48">
        <v>4873</v>
      </c>
      <c r="D61" s="48">
        <v>5862</v>
      </c>
      <c r="E61" s="48">
        <v>4020</v>
      </c>
      <c r="F61" s="49">
        <f t="shared" si="26"/>
        <v>-0.31422722620266119</v>
      </c>
      <c r="G61" s="49">
        <f t="shared" si="20"/>
        <v>0.20295505848553264</v>
      </c>
      <c r="H61" s="48">
        <f t="shared" si="29"/>
        <v>-1842</v>
      </c>
      <c r="I61" s="48">
        <f t="shared" si="21"/>
        <v>989</v>
      </c>
      <c r="J61" s="49">
        <f t="shared" si="22"/>
        <v>8.5755426377259886E-3</v>
      </c>
      <c r="K61" s="18"/>
      <c r="L61" s="48">
        <v>8929</v>
      </c>
      <c r="M61" s="48">
        <v>16303</v>
      </c>
      <c r="N61" s="48">
        <v>15109</v>
      </c>
      <c r="O61" s="48">
        <v>12609</v>
      </c>
      <c r="P61" s="49">
        <f t="shared" si="27"/>
        <v>-0.16546429280561259</v>
      </c>
      <c r="Q61" s="49">
        <f t="shared" si="23"/>
        <v>-7.3238054345825976E-2</v>
      </c>
      <c r="R61" s="48">
        <f t="shared" si="28"/>
        <v>-2500</v>
      </c>
      <c r="S61" s="48">
        <f t="shared" si="24"/>
        <v>-1194</v>
      </c>
      <c r="T61" s="49">
        <f t="shared" si="25"/>
        <v>9.5162695076355056E-3</v>
      </c>
    </row>
    <row r="62" spans="1:20" x14ac:dyDescent="0.25">
      <c r="A62" s="46" t="s">
        <v>52</v>
      </c>
      <c r="B62" s="20">
        <v>57186</v>
      </c>
      <c r="C62" s="20">
        <v>66430</v>
      </c>
      <c r="D62" s="20">
        <v>76278</v>
      </c>
      <c r="E62" s="20">
        <v>79107</v>
      </c>
      <c r="F62" s="21">
        <f t="shared" si="26"/>
        <v>3.7088020136867739E-2</v>
      </c>
      <c r="G62" s="21">
        <f t="shared" si="20"/>
        <v>0.14824627427367143</v>
      </c>
      <c r="H62" s="20">
        <f t="shared" si="29"/>
        <v>2829</v>
      </c>
      <c r="I62" s="20">
        <f t="shared" si="21"/>
        <v>9848</v>
      </c>
      <c r="J62" s="21">
        <f t="shared" si="22"/>
        <v>0.16875259986134072</v>
      </c>
      <c r="K62" s="18"/>
      <c r="L62" s="20">
        <v>143750</v>
      </c>
      <c r="M62" s="20">
        <v>184347</v>
      </c>
      <c r="N62" s="20">
        <v>207628</v>
      </c>
      <c r="O62" s="20">
        <v>213202</v>
      </c>
      <c r="P62" s="21">
        <f t="shared" si="27"/>
        <v>2.6846090122719435E-2</v>
      </c>
      <c r="Q62" s="21">
        <f t="shared" si="23"/>
        <v>0.12628900931395681</v>
      </c>
      <c r="R62" s="20">
        <f>O62-N62</f>
        <v>5574</v>
      </c>
      <c r="S62" s="20">
        <f t="shared" si="24"/>
        <v>23281</v>
      </c>
      <c r="T62" s="21">
        <f t="shared" si="25"/>
        <v>0.1609078984508609</v>
      </c>
    </row>
    <row r="63" spans="1:20" x14ac:dyDescent="0.25">
      <c r="A63" s="46" t="s">
        <v>53</v>
      </c>
      <c r="B63" s="20">
        <v>19941</v>
      </c>
      <c r="C63" s="20">
        <v>21527</v>
      </c>
      <c r="D63" s="20">
        <v>21188</v>
      </c>
      <c r="E63" s="20">
        <v>20505</v>
      </c>
      <c r="F63" s="21">
        <f t="shared" si="26"/>
        <v>-3.2235227487256934E-2</v>
      </c>
      <c r="G63" s="21">
        <f t="shared" si="20"/>
        <v>-1.5747665722116388E-2</v>
      </c>
      <c r="H63" s="20">
        <f t="shared" si="29"/>
        <v>-683</v>
      </c>
      <c r="I63" s="20">
        <f t="shared" si="21"/>
        <v>-339</v>
      </c>
      <c r="J63" s="21">
        <f t="shared" si="22"/>
        <v>4.3741667111087408E-2</v>
      </c>
      <c r="K63" s="18"/>
      <c r="L63" s="20">
        <v>46196</v>
      </c>
      <c r="M63" s="20">
        <v>57673</v>
      </c>
      <c r="N63" s="20">
        <v>56380</v>
      </c>
      <c r="O63" s="20">
        <v>60362</v>
      </c>
      <c r="P63" s="21">
        <f t="shared" si="27"/>
        <v>7.0627882227740413E-2</v>
      </c>
      <c r="Q63" s="21">
        <f t="shared" si="23"/>
        <v>-2.241950306035756E-2</v>
      </c>
      <c r="R63" s="20">
        <f t="shared" si="28"/>
        <v>3982</v>
      </c>
      <c r="S63" s="20">
        <f t="shared" si="24"/>
        <v>-1293</v>
      </c>
      <c r="T63" s="21">
        <f t="shared" si="25"/>
        <v>4.5556432708374527E-2</v>
      </c>
    </row>
    <row r="64" spans="1:20" x14ac:dyDescent="0.25">
      <c r="A64" s="46" t="s">
        <v>54</v>
      </c>
      <c r="B64" s="20">
        <v>20054</v>
      </c>
      <c r="C64" s="20">
        <v>25174</v>
      </c>
      <c r="D64" s="20">
        <v>22971</v>
      </c>
      <c r="E64" s="20">
        <v>26883</v>
      </c>
      <c r="F64" s="21">
        <f t="shared" si="26"/>
        <v>0.17030168473292417</v>
      </c>
      <c r="G64" s="21">
        <f t="shared" si="20"/>
        <v>-8.7510923969174592E-2</v>
      </c>
      <c r="H64" s="20">
        <f t="shared" si="29"/>
        <v>3912</v>
      </c>
      <c r="I64" s="20">
        <f t="shared" si="21"/>
        <v>-2203</v>
      </c>
      <c r="J64" s="21">
        <f t="shared" si="22"/>
        <v>5.7347341475121327E-2</v>
      </c>
      <c r="K64" s="18"/>
      <c r="L64" s="20">
        <v>51259</v>
      </c>
      <c r="M64" s="20">
        <v>71558</v>
      </c>
      <c r="N64" s="20">
        <v>69463</v>
      </c>
      <c r="O64" s="20">
        <v>76411</v>
      </c>
      <c r="P64" s="21">
        <f t="shared" si="27"/>
        <v>0.10002447346069121</v>
      </c>
      <c r="Q64" s="21">
        <f t="shared" si="23"/>
        <v>-2.9276950166298721E-2</v>
      </c>
      <c r="R64" s="20">
        <f t="shared" si="28"/>
        <v>6948</v>
      </c>
      <c r="S64" s="20">
        <f t="shared" si="24"/>
        <v>-2095</v>
      </c>
      <c r="T64" s="21">
        <f t="shared" si="25"/>
        <v>5.7668940387654584E-2</v>
      </c>
    </row>
    <row r="65" spans="1:20" x14ac:dyDescent="0.25">
      <c r="A65" s="46" t="s">
        <v>55</v>
      </c>
      <c r="B65" s="20">
        <v>4740</v>
      </c>
      <c r="C65" s="20">
        <v>5659</v>
      </c>
      <c r="D65" s="20">
        <v>5168</v>
      </c>
      <c r="E65" s="20">
        <v>5342</v>
      </c>
      <c r="F65" s="21">
        <f t="shared" si="26"/>
        <v>3.3668730650154854E-2</v>
      </c>
      <c r="G65" s="21">
        <f t="shared" si="20"/>
        <v>-8.6764446015197061E-2</v>
      </c>
      <c r="H65" s="20">
        <f t="shared" si="29"/>
        <v>174</v>
      </c>
      <c r="I65" s="20">
        <f t="shared" si="21"/>
        <v>-491</v>
      </c>
      <c r="J65" s="21">
        <f t="shared" si="22"/>
        <v>1.1395658898192097E-2</v>
      </c>
      <c r="K65" s="18"/>
      <c r="L65" s="20">
        <v>12444</v>
      </c>
      <c r="M65" s="20">
        <v>16319</v>
      </c>
      <c r="N65" s="20">
        <v>15188</v>
      </c>
      <c r="O65" s="20">
        <v>14847</v>
      </c>
      <c r="P65" s="21">
        <f t="shared" si="27"/>
        <v>-2.2451935738741158E-2</v>
      </c>
      <c r="Q65" s="21">
        <f t="shared" si="23"/>
        <v>-6.9305717262087119E-2</v>
      </c>
      <c r="R65" s="20">
        <f>O65-N65</f>
        <v>-341</v>
      </c>
      <c r="S65" s="20">
        <f t="shared" si="24"/>
        <v>-1131</v>
      </c>
      <c r="T65" s="21">
        <f t="shared" si="25"/>
        <v>1.1205333760001933E-2</v>
      </c>
    </row>
    <row r="66" spans="1:20" x14ac:dyDescent="0.25">
      <c r="A66" s="46" t="s">
        <v>56</v>
      </c>
      <c r="B66" s="20">
        <v>22231</v>
      </c>
      <c r="C66" s="20">
        <v>21689</v>
      </c>
      <c r="D66" s="20">
        <v>27356</v>
      </c>
      <c r="E66" s="20">
        <v>24054</v>
      </c>
      <c r="F66" s="21">
        <f t="shared" si="26"/>
        <v>-0.12070478140078955</v>
      </c>
      <c r="G66" s="21">
        <f t="shared" si="20"/>
        <v>0.26128452210798092</v>
      </c>
      <c r="H66" s="20">
        <f t="shared" si="29"/>
        <v>-3302</v>
      </c>
      <c r="I66" s="20">
        <f t="shared" si="21"/>
        <v>5667</v>
      </c>
      <c r="J66" s="21">
        <f t="shared" si="22"/>
        <v>5.1312463335288785E-2</v>
      </c>
      <c r="K66" s="18"/>
      <c r="L66" s="20">
        <v>59495</v>
      </c>
      <c r="M66" s="20">
        <v>67265</v>
      </c>
      <c r="N66" s="20">
        <v>73927</v>
      </c>
      <c r="O66" s="20">
        <v>69867</v>
      </c>
      <c r="P66" s="21">
        <f t="shared" si="27"/>
        <v>-5.4919041757409359E-2</v>
      </c>
      <c r="Q66" s="21">
        <f t="shared" si="23"/>
        <v>9.9041106072994767E-2</v>
      </c>
      <c r="R66" s="20">
        <f t="shared" si="28"/>
        <v>-4060</v>
      </c>
      <c r="S66" s="20">
        <f t="shared" si="24"/>
        <v>6662</v>
      </c>
      <c r="T66" s="21">
        <f t="shared" si="25"/>
        <v>5.2730050098340066E-2</v>
      </c>
    </row>
    <row r="67" spans="1:20" x14ac:dyDescent="0.25">
      <c r="A67" s="50" t="s">
        <v>57</v>
      </c>
      <c r="B67" s="28">
        <v>10842</v>
      </c>
      <c r="C67" s="28">
        <v>16137</v>
      </c>
      <c r="D67" s="28">
        <v>20474</v>
      </c>
      <c r="E67" s="28">
        <v>15653</v>
      </c>
      <c r="F67" s="29">
        <f t="shared" si="26"/>
        <v>-0.23546937579368954</v>
      </c>
      <c r="G67" s="29">
        <f t="shared" si="20"/>
        <v>0.2687612319514161</v>
      </c>
      <c r="H67" s="28">
        <f t="shared" si="29"/>
        <v>-4821</v>
      </c>
      <c r="I67" s="28">
        <f t="shared" si="21"/>
        <v>4337</v>
      </c>
      <c r="J67" s="29">
        <f t="shared" si="22"/>
        <v>3.3391285798090767E-2</v>
      </c>
      <c r="K67" s="18"/>
      <c r="L67" s="28">
        <v>31135</v>
      </c>
      <c r="M67" s="28">
        <v>52473</v>
      </c>
      <c r="N67" s="28">
        <v>60722</v>
      </c>
      <c r="O67" s="28">
        <v>46214</v>
      </c>
      <c r="P67" s="29">
        <f t="shared" si="27"/>
        <v>-0.23892493659629133</v>
      </c>
      <c r="Q67" s="29">
        <f t="shared" si="23"/>
        <v>0.1572046576334496</v>
      </c>
      <c r="R67" s="28">
        <f>O67-N67</f>
        <v>-14508</v>
      </c>
      <c r="S67" s="28">
        <f t="shared" si="24"/>
        <v>8249</v>
      </c>
      <c r="T67" s="29">
        <f t="shared" si="25"/>
        <v>3.4878648507087578E-2</v>
      </c>
    </row>
    <row r="68" spans="1:20" x14ac:dyDescent="0.25">
      <c r="A68" s="51" t="s">
        <v>58</v>
      </c>
      <c r="B68" s="52">
        <f>B58-SUM(B59:B67)</f>
        <v>10133</v>
      </c>
      <c r="C68" s="52">
        <f>C58-SUM(C59:C67)</f>
        <v>10492</v>
      </c>
      <c r="D68" s="52">
        <f>D58-SUM(D59:D67)</f>
        <v>11534</v>
      </c>
      <c r="E68" s="52">
        <f>E58-SUM(E59:E67)</f>
        <v>11055</v>
      </c>
      <c r="F68" s="53">
        <f t="shared" si="26"/>
        <v>-4.152939136466105E-2</v>
      </c>
      <c r="G68" s="53">
        <f t="shared" si="20"/>
        <v>9.9313762866946265E-2</v>
      </c>
      <c r="H68" s="52">
        <f t="shared" si="29"/>
        <v>-479</v>
      </c>
      <c r="I68" s="52">
        <f t="shared" si="21"/>
        <v>1042</v>
      </c>
      <c r="J68" s="53">
        <f t="shared" si="22"/>
        <v>2.3582742253746469E-2</v>
      </c>
      <c r="K68" s="18"/>
      <c r="L68" s="52">
        <f>L58-SUM(L59:L67)</f>
        <v>26350</v>
      </c>
      <c r="M68" s="52">
        <f>M58-SUM(M59:M67)</f>
        <v>29870</v>
      </c>
      <c r="N68" s="52">
        <f>N58-SUM(N59:N67)</f>
        <v>33567</v>
      </c>
      <c r="O68" s="52">
        <f>O58-SUM(O59:O67)</f>
        <v>31608</v>
      </c>
      <c r="P68" s="53">
        <f t="shared" si="27"/>
        <v>-5.8360890159978585E-2</v>
      </c>
      <c r="Q68" s="53">
        <f t="shared" si="23"/>
        <v>0.12376966856377636</v>
      </c>
      <c r="R68" s="52">
        <f t="shared" si="28"/>
        <v>-1959</v>
      </c>
      <c r="S68" s="52">
        <f t="shared" si="24"/>
        <v>3697</v>
      </c>
      <c r="T68" s="53">
        <f t="shared" si="25"/>
        <v>2.3855202363180512E-2</v>
      </c>
    </row>
    <row r="69" spans="1:20" ht="21" x14ac:dyDescent="0.35">
      <c r="A69" s="453" t="s">
        <v>59</v>
      </c>
      <c r="B69" s="453"/>
      <c r="C69" s="453"/>
      <c r="D69" s="453"/>
      <c r="E69" s="453"/>
      <c r="F69" s="453"/>
      <c r="G69" s="453"/>
      <c r="H69" s="453"/>
      <c r="I69" s="453"/>
      <c r="J69" s="453"/>
      <c r="K69" s="453"/>
      <c r="L69" s="453"/>
      <c r="M69" s="453"/>
      <c r="N69" s="453"/>
      <c r="O69" s="453"/>
      <c r="P69" s="453"/>
      <c r="Q69" s="453"/>
      <c r="R69" s="453"/>
      <c r="S69" s="453"/>
      <c r="T69" s="453"/>
    </row>
    <row r="70" spans="1:20" x14ac:dyDescent="0.25">
      <c r="A70" s="54"/>
      <c r="B70" s="343" t="s">
        <v>119</v>
      </c>
      <c r="C70" s="344"/>
      <c r="D70" s="344"/>
      <c r="E70" s="344"/>
      <c r="F70" s="344"/>
      <c r="G70" s="344"/>
      <c r="H70" s="344"/>
      <c r="I70" s="344"/>
      <c r="J70" s="345"/>
      <c r="K70" s="55"/>
      <c r="L70" s="343" t="str">
        <f>L$5</f>
        <v>acumulado marzo</v>
      </c>
      <c r="M70" s="344"/>
      <c r="N70" s="344"/>
      <c r="O70" s="344"/>
      <c r="P70" s="344"/>
      <c r="Q70" s="344"/>
      <c r="R70" s="344"/>
      <c r="S70" s="344"/>
      <c r="T70" s="345"/>
    </row>
    <row r="71" spans="1:20" x14ac:dyDescent="0.25">
      <c r="A71" s="4"/>
      <c r="B71" s="5">
        <f>B$6</f>
        <v>2022</v>
      </c>
      <c r="C71" s="5">
        <f>C$6</f>
        <v>2023</v>
      </c>
      <c r="D71" s="5">
        <f>D$6</f>
        <v>2024</v>
      </c>
      <c r="E71" s="5">
        <f>E$6</f>
        <v>2025</v>
      </c>
      <c r="F71" s="5" t="str">
        <f>CONCATENATE("var ",RIGHT(E71,2),"/",RIGHT(D71,2))</f>
        <v>var 25/24</v>
      </c>
      <c r="G71" s="5" t="str">
        <f>CONCATENATE("var ",RIGHT(D71,2),"/",RIGHT(C71,2))</f>
        <v>var 24/23</v>
      </c>
      <c r="H71" s="5" t="str">
        <f>CONCATENATE("dif ",RIGHT(E71,2),"-",RIGHT(D71,2))</f>
        <v>dif 25-24</v>
      </c>
      <c r="I71" s="5" t="str">
        <f>CONCATENATE("dif ",RIGHT(D71,2),"-",RIGHT(C71,2))</f>
        <v>dif 24-23</v>
      </c>
      <c r="J71" s="5" t="str">
        <f>CONCATENATE("cuota ",RIGHT(E71,2))</f>
        <v>cuota 25</v>
      </c>
      <c r="K71" s="56"/>
      <c r="L71" s="5">
        <f>L$6</f>
        <v>2022</v>
      </c>
      <c r="M71" s="5">
        <f>M$6</f>
        <v>2023</v>
      </c>
      <c r="N71" s="5">
        <f>N$6</f>
        <v>2024</v>
      </c>
      <c r="O71" s="5">
        <f>O$6</f>
        <v>2025</v>
      </c>
      <c r="P71" s="5" t="str">
        <f>CONCATENATE("var ",RIGHT(O71,2),"/",RIGHT(N71,2))</f>
        <v>var 25/24</v>
      </c>
      <c r="Q71" s="5" t="str">
        <f>CONCATENATE("var ",RIGHT(N71,2),"/",RIGHT(M71,2))</f>
        <v>var 24/23</v>
      </c>
      <c r="R71" s="5" t="str">
        <f>CONCATENATE("dif ",RIGHT(O71,2),"-",RIGHT(N71,2))</f>
        <v>dif 25-24</v>
      </c>
      <c r="S71" s="5" t="str">
        <f>CONCATENATE("dif ",RIGHT(N71,2),"-",RIGHT(M71,2))</f>
        <v>dif 24-23</v>
      </c>
      <c r="T71" s="5" t="str">
        <f>CONCATENATE("cuota ",RIGHT(O71,2))</f>
        <v>cuota 25</v>
      </c>
    </row>
    <row r="72" spans="1:20" x14ac:dyDescent="0.25">
      <c r="A72" s="57" t="s">
        <v>4</v>
      </c>
      <c r="B72" s="58">
        <v>2629455</v>
      </c>
      <c r="C72" s="58">
        <v>2882541</v>
      </c>
      <c r="D72" s="58">
        <v>3156397</v>
      </c>
      <c r="E72" s="58">
        <v>2951260</v>
      </c>
      <c r="F72" s="59">
        <f>E72/D72-1</f>
        <v>-6.4990874088398876E-2</v>
      </c>
      <c r="G72" s="59">
        <f t="shared" ref="G72:G83" si="30">D72/C72-1</f>
        <v>9.5005066710239339E-2</v>
      </c>
      <c r="H72" s="58">
        <f>E72-D72</f>
        <v>-205137</v>
      </c>
      <c r="I72" s="58">
        <f t="shared" ref="I72:I83" si="31">D72-C72</f>
        <v>273856</v>
      </c>
      <c r="J72" s="59">
        <f t="shared" ref="J72:J83" si="32">E72/$E$72</f>
        <v>1</v>
      </c>
      <c r="K72" s="60"/>
      <c r="L72" s="58">
        <v>6883018</v>
      </c>
      <c r="M72" s="58">
        <v>8612481</v>
      </c>
      <c r="N72" s="58">
        <v>9184014</v>
      </c>
      <c r="O72" s="58">
        <v>8845981</v>
      </c>
      <c r="P72" s="59">
        <f>O72/N72-1</f>
        <v>-3.6806672986343436E-2</v>
      </c>
      <c r="Q72" s="59">
        <f t="shared" ref="Q72:Q83" si="33">N72/M72-1</f>
        <v>6.6361017226046703E-2</v>
      </c>
      <c r="R72" s="58">
        <f>O72-N72</f>
        <v>-338033</v>
      </c>
      <c r="S72" s="58">
        <f t="shared" ref="S72:S83" si="34">N72-M72</f>
        <v>571533</v>
      </c>
      <c r="T72" s="59">
        <f t="shared" ref="T72:T83" si="35">O72/$O$72</f>
        <v>1</v>
      </c>
    </row>
    <row r="73" spans="1:20" x14ac:dyDescent="0.25">
      <c r="A73" s="61" t="s">
        <v>5</v>
      </c>
      <c r="B73" s="62">
        <v>2034159</v>
      </c>
      <c r="C73" s="62">
        <v>2166832</v>
      </c>
      <c r="D73" s="62">
        <v>2367869</v>
      </c>
      <c r="E73" s="62">
        <v>2177957</v>
      </c>
      <c r="F73" s="63">
        <f t="shared" ref="F73:F83" si="36">E73/D73-1</f>
        <v>-8.0203761272266361E-2</v>
      </c>
      <c r="G73" s="63">
        <f t="shared" si="30"/>
        <v>9.2779227923530661E-2</v>
      </c>
      <c r="H73" s="62">
        <f t="shared" ref="H73:H83" si="37">E73-D73</f>
        <v>-189912</v>
      </c>
      <c r="I73" s="62">
        <f t="shared" si="31"/>
        <v>201037</v>
      </c>
      <c r="J73" s="63">
        <f t="shared" si="32"/>
        <v>0.73797530546275147</v>
      </c>
      <c r="K73" s="64"/>
      <c r="L73" s="62">
        <v>5212124</v>
      </c>
      <c r="M73" s="62">
        <v>6503443</v>
      </c>
      <c r="N73" s="62">
        <v>6850565</v>
      </c>
      <c r="O73" s="62">
        <v>6564762</v>
      </c>
      <c r="P73" s="63">
        <f t="shared" ref="P73:P83" si="38">O73/N73-1</f>
        <v>-4.1719624585709325E-2</v>
      </c>
      <c r="Q73" s="63">
        <f t="shared" si="33"/>
        <v>5.3375112229014698E-2</v>
      </c>
      <c r="R73" s="62">
        <f t="shared" ref="R73:R83" si="39">O73-N73</f>
        <v>-285803</v>
      </c>
      <c r="S73" s="62">
        <f t="shared" si="34"/>
        <v>347122</v>
      </c>
      <c r="T73" s="63">
        <f t="shared" si="35"/>
        <v>0.74211803077578398</v>
      </c>
    </row>
    <row r="74" spans="1:20" x14ac:dyDescent="0.25">
      <c r="A74" s="26" t="s">
        <v>6</v>
      </c>
      <c r="B74" s="20">
        <v>418215</v>
      </c>
      <c r="C74" s="20">
        <v>411884</v>
      </c>
      <c r="D74" s="20">
        <v>466543</v>
      </c>
      <c r="E74" s="20">
        <v>409555</v>
      </c>
      <c r="F74" s="21">
        <f t="shared" si="36"/>
        <v>-0.12214951247794947</v>
      </c>
      <c r="G74" s="21">
        <f t="shared" si="30"/>
        <v>0.13270483922657839</v>
      </c>
      <c r="H74" s="20">
        <f t="shared" si="37"/>
        <v>-56988</v>
      </c>
      <c r="I74" s="20">
        <f t="shared" si="31"/>
        <v>54659</v>
      </c>
      <c r="J74" s="21">
        <f t="shared" si="32"/>
        <v>0.13877293088375811</v>
      </c>
      <c r="K74" s="65"/>
      <c r="L74" s="20">
        <v>1117959</v>
      </c>
      <c r="M74" s="20">
        <v>1237839</v>
      </c>
      <c r="N74" s="20">
        <v>1320604</v>
      </c>
      <c r="O74" s="20">
        <v>1230867</v>
      </c>
      <c r="P74" s="21">
        <f>O74/N74-1</f>
        <v>-6.7951482806352215E-2</v>
      </c>
      <c r="Q74" s="21">
        <f t="shared" si="33"/>
        <v>6.6862491810324221E-2</v>
      </c>
      <c r="R74" s="20">
        <f>O74-N74</f>
        <v>-89737</v>
      </c>
      <c r="S74" s="20">
        <f t="shared" si="34"/>
        <v>82765</v>
      </c>
      <c r="T74" s="21">
        <f t="shared" si="35"/>
        <v>0.13914420571330641</v>
      </c>
    </row>
    <row r="75" spans="1:20" x14ac:dyDescent="0.25">
      <c r="A75" s="26" t="s">
        <v>7</v>
      </c>
      <c r="B75" s="20">
        <v>1257429</v>
      </c>
      <c r="C75" s="20">
        <v>1395535</v>
      </c>
      <c r="D75" s="20">
        <v>1528610</v>
      </c>
      <c r="E75" s="20">
        <v>1430374</v>
      </c>
      <c r="F75" s="21">
        <f t="shared" si="36"/>
        <v>-6.4264920417895999E-2</v>
      </c>
      <c r="G75" s="21">
        <f t="shared" si="30"/>
        <v>9.535769436094399E-2</v>
      </c>
      <c r="H75" s="20">
        <f t="shared" si="37"/>
        <v>-98236</v>
      </c>
      <c r="I75" s="20">
        <f t="shared" si="31"/>
        <v>133075</v>
      </c>
      <c r="J75" s="21">
        <f t="shared" si="32"/>
        <v>0.48466553268773338</v>
      </c>
      <c r="K75" s="65"/>
      <c r="L75" s="20">
        <v>3169334</v>
      </c>
      <c r="M75" s="20">
        <v>4182178</v>
      </c>
      <c r="N75" s="20">
        <v>4441574</v>
      </c>
      <c r="O75" s="20">
        <v>4274291</v>
      </c>
      <c r="P75" s="21">
        <f t="shared" si="38"/>
        <v>-3.766299964832287E-2</v>
      </c>
      <c r="Q75" s="21">
        <f t="shared" si="33"/>
        <v>6.202414148799984E-2</v>
      </c>
      <c r="R75" s="20">
        <f t="shared" si="39"/>
        <v>-167283</v>
      </c>
      <c r="S75" s="20">
        <f t="shared" si="34"/>
        <v>259396</v>
      </c>
      <c r="T75" s="21">
        <f t="shared" si="35"/>
        <v>0.48319016285474725</v>
      </c>
    </row>
    <row r="76" spans="1:20" x14ac:dyDescent="0.25">
      <c r="A76" s="26" t="s">
        <v>8</v>
      </c>
      <c r="B76" s="20">
        <v>314383</v>
      </c>
      <c r="C76" s="20">
        <v>305531</v>
      </c>
      <c r="D76" s="20">
        <v>315557</v>
      </c>
      <c r="E76" s="20">
        <v>284563</v>
      </c>
      <c r="F76" s="21">
        <f t="shared" si="36"/>
        <v>-9.821997293674356E-2</v>
      </c>
      <c r="G76" s="21">
        <f t="shared" si="30"/>
        <v>3.281500076915278E-2</v>
      </c>
      <c r="H76" s="20">
        <f t="shared" si="37"/>
        <v>-30994</v>
      </c>
      <c r="I76" s="20">
        <f t="shared" si="31"/>
        <v>10026</v>
      </c>
      <c r="J76" s="21">
        <f t="shared" si="32"/>
        <v>9.6420850755270626E-2</v>
      </c>
      <c r="K76" s="65"/>
      <c r="L76" s="20">
        <v>811494</v>
      </c>
      <c r="M76" s="20">
        <v>923156</v>
      </c>
      <c r="N76" s="20">
        <v>920931</v>
      </c>
      <c r="O76" s="20">
        <v>898226</v>
      </c>
      <c r="P76" s="21">
        <f t="shared" si="38"/>
        <v>-2.4654398646587028E-2</v>
      </c>
      <c r="Q76" s="21">
        <f t="shared" si="33"/>
        <v>-2.4102101919935004E-3</v>
      </c>
      <c r="R76" s="20">
        <f>O76-N76</f>
        <v>-22705</v>
      </c>
      <c r="S76" s="20">
        <f t="shared" si="34"/>
        <v>-2225</v>
      </c>
      <c r="T76" s="21">
        <f t="shared" si="35"/>
        <v>0.10154057531889341</v>
      </c>
    </row>
    <row r="77" spans="1:20" x14ac:dyDescent="0.25">
      <c r="A77" s="26" t="s">
        <v>9</v>
      </c>
      <c r="B77" s="20">
        <v>32483</v>
      </c>
      <c r="C77" s="20">
        <v>40476</v>
      </c>
      <c r="D77" s="20">
        <v>42494</v>
      </c>
      <c r="E77" s="20">
        <v>39950</v>
      </c>
      <c r="F77" s="21">
        <f t="shared" si="36"/>
        <v>-5.9867275380053653E-2</v>
      </c>
      <c r="G77" s="21">
        <f t="shared" si="30"/>
        <v>4.9856705208024543E-2</v>
      </c>
      <c r="H77" s="20">
        <f t="shared" si="37"/>
        <v>-2544</v>
      </c>
      <c r="I77" s="20">
        <f t="shared" si="31"/>
        <v>2018</v>
      </c>
      <c r="J77" s="21">
        <f t="shared" si="32"/>
        <v>1.353659115089826E-2</v>
      </c>
      <c r="K77" s="65"/>
      <c r="L77" s="20">
        <v>89450</v>
      </c>
      <c r="M77" s="20">
        <v>120860</v>
      </c>
      <c r="N77" s="20">
        <v>125687</v>
      </c>
      <c r="O77" s="20">
        <v>120277</v>
      </c>
      <c r="P77" s="21">
        <f t="shared" si="38"/>
        <v>-4.3043433290634647E-2</v>
      </c>
      <c r="Q77" s="21">
        <f t="shared" si="33"/>
        <v>3.9938772133046418E-2</v>
      </c>
      <c r="R77" s="20">
        <f t="shared" si="39"/>
        <v>-5410</v>
      </c>
      <c r="S77" s="20">
        <f t="shared" si="34"/>
        <v>4827</v>
      </c>
      <c r="T77" s="21">
        <f t="shared" si="35"/>
        <v>1.3596796104355187E-2</v>
      </c>
    </row>
    <row r="78" spans="1:20" x14ac:dyDescent="0.25">
      <c r="A78" s="66" t="s">
        <v>10</v>
      </c>
      <c r="B78" s="23">
        <v>11649</v>
      </c>
      <c r="C78" s="23">
        <v>13406</v>
      </c>
      <c r="D78" s="23">
        <v>14665</v>
      </c>
      <c r="E78" s="23">
        <v>13515</v>
      </c>
      <c r="F78" s="24">
        <f t="shared" si="36"/>
        <v>-7.8418002045687052E-2</v>
      </c>
      <c r="G78" s="24">
        <f t="shared" si="30"/>
        <v>9.3913173206027212E-2</v>
      </c>
      <c r="H78" s="23">
        <f t="shared" si="37"/>
        <v>-1150</v>
      </c>
      <c r="I78" s="23">
        <f t="shared" si="31"/>
        <v>1259</v>
      </c>
      <c r="J78" s="24">
        <f t="shared" si="32"/>
        <v>4.5793999850911133E-3</v>
      </c>
      <c r="K78" s="65"/>
      <c r="L78" s="23">
        <v>23887</v>
      </c>
      <c r="M78" s="23">
        <v>39410</v>
      </c>
      <c r="N78" s="23">
        <v>41769</v>
      </c>
      <c r="O78" s="23">
        <v>41101</v>
      </c>
      <c r="P78" s="24">
        <f t="shared" si="38"/>
        <v>-1.5992721875074833E-2</v>
      </c>
      <c r="Q78" s="24">
        <f t="shared" si="33"/>
        <v>5.9857904085257596E-2</v>
      </c>
      <c r="R78" s="23">
        <f t="shared" si="39"/>
        <v>-668</v>
      </c>
      <c r="S78" s="23">
        <f t="shared" si="34"/>
        <v>2359</v>
      </c>
      <c r="T78" s="24">
        <f t="shared" si="35"/>
        <v>4.6462907844816758E-3</v>
      </c>
    </row>
    <row r="79" spans="1:20" x14ac:dyDescent="0.25">
      <c r="A79" s="61" t="s">
        <v>11</v>
      </c>
      <c r="B79" s="62">
        <v>595296</v>
      </c>
      <c r="C79" s="62">
        <v>715709</v>
      </c>
      <c r="D79" s="62">
        <v>788528</v>
      </c>
      <c r="E79" s="62">
        <v>773303</v>
      </c>
      <c r="F79" s="63">
        <f t="shared" si="36"/>
        <v>-1.9308128563602089E-2</v>
      </c>
      <c r="G79" s="63">
        <f t="shared" si="30"/>
        <v>0.10174386517425371</v>
      </c>
      <c r="H79" s="62">
        <f t="shared" si="37"/>
        <v>-15225</v>
      </c>
      <c r="I79" s="62">
        <f t="shared" si="31"/>
        <v>72819</v>
      </c>
      <c r="J79" s="63">
        <f t="shared" si="32"/>
        <v>0.26202469453724847</v>
      </c>
      <c r="K79" s="64"/>
      <c r="L79" s="62">
        <v>1670894</v>
      </c>
      <c r="M79" s="62">
        <v>2109038</v>
      </c>
      <c r="N79" s="62">
        <v>2333449</v>
      </c>
      <c r="O79" s="62">
        <v>2281219</v>
      </c>
      <c r="P79" s="63">
        <f t="shared" si="38"/>
        <v>-2.2383176148268125E-2</v>
      </c>
      <c r="Q79" s="63">
        <f t="shared" si="33"/>
        <v>0.10640443652508869</v>
      </c>
      <c r="R79" s="62">
        <f t="shared" si="39"/>
        <v>-52230</v>
      </c>
      <c r="S79" s="62">
        <f t="shared" si="34"/>
        <v>224411</v>
      </c>
      <c r="T79" s="63">
        <f t="shared" si="35"/>
        <v>0.25788196922421608</v>
      </c>
    </row>
    <row r="80" spans="1:20" x14ac:dyDescent="0.25">
      <c r="A80" s="25" t="s">
        <v>12</v>
      </c>
      <c r="B80" s="20">
        <v>43646</v>
      </c>
      <c r="C80" s="20">
        <v>42335</v>
      </c>
      <c r="D80" s="20">
        <v>61141</v>
      </c>
      <c r="E80" s="20">
        <v>59325</v>
      </c>
      <c r="F80" s="21">
        <f t="shared" si="36"/>
        <v>-2.9701836738031728E-2</v>
      </c>
      <c r="G80" s="21">
        <f t="shared" si="30"/>
        <v>0.44421873154600222</v>
      </c>
      <c r="H80" s="20">
        <f t="shared" si="37"/>
        <v>-1816</v>
      </c>
      <c r="I80" s="20">
        <f t="shared" si="31"/>
        <v>18806</v>
      </c>
      <c r="J80" s="21">
        <f t="shared" si="32"/>
        <v>2.0101583730338907E-2</v>
      </c>
      <c r="K80" s="65"/>
      <c r="L80" s="20">
        <v>135780</v>
      </c>
      <c r="M80" s="20">
        <v>127378</v>
      </c>
      <c r="N80" s="20">
        <v>171979</v>
      </c>
      <c r="O80" s="20">
        <v>175745</v>
      </c>
      <c r="P80" s="21">
        <f t="shared" si="38"/>
        <v>2.1898022432971453E-2</v>
      </c>
      <c r="Q80" s="21">
        <f t="shared" si="33"/>
        <v>0.35014680714095059</v>
      </c>
      <c r="R80" s="20">
        <f t="shared" si="39"/>
        <v>3766</v>
      </c>
      <c r="S80" s="20">
        <f t="shared" si="34"/>
        <v>44601</v>
      </c>
      <c r="T80" s="21">
        <f t="shared" si="35"/>
        <v>1.9867214275047618E-2</v>
      </c>
    </row>
    <row r="81" spans="1:20" x14ac:dyDescent="0.25">
      <c r="A81" s="26" t="s">
        <v>8</v>
      </c>
      <c r="B81" s="20">
        <v>357250</v>
      </c>
      <c r="C81" s="20">
        <v>437346</v>
      </c>
      <c r="D81" s="20">
        <v>461757</v>
      </c>
      <c r="E81" s="20">
        <v>467105</v>
      </c>
      <c r="F81" s="21">
        <f t="shared" si="36"/>
        <v>1.1581849327676697E-2</v>
      </c>
      <c r="G81" s="21">
        <f t="shared" si="30"/>
        <v>5.5816218737567036E-2</v>
      </c>
      <c r="H81" s="20">
        <f t="shared" si="37"/>
        <v>5348</v>
      </c>
      <c r="I81" s="20">
        <f t="shared" si="31"/>
        <v>24411</v>
      </c>
      <c r="J81" s="21">
        <f t="shared" si="32"/>
        <v>0.15827307658423859</v>
      </c>
      <c r="K81" s="65"/>
      <c r="L81" s="20">
        <v>973932</v>
      </c>
      <c r="M81" s="20">
        <v>1263506</v>
      </c>
      <c r="N81" s="20">
        <v>1376288</v>
      </c>
      <c r="O81" s="20">
        <v>1362736</v>
      </c>
      <c r="P81" s="21">
        <f t="shared" si="38"/>
        <v>-9.8467762561323946E-3</v>
      </c>
      <c r="Q81" s="21">
        <f t="shared" si="33"/>
        <v>8.9261151114438775E-2</v>
      </c>
      <c r="R81" s="20">
        <f t="shared" si="39"/>
        <v>-13552</v>
      </c>
      <c r="S81" s="20">
        <f t="shared" si="34"/>
        <v>112782</v>
      </c>
      <c r="T81" s="21">
        <f t="shared" si="35"/>
        <v>0.1540514274222384</v>
      </c>
    </row>
    <row r="82" spans="1:20" x14ac:dyDescent="0.25">
      <c r="A82" s="26" t="s">
        <v>9</v>
      </c>
      <c r="B82" s="20">
        <v>136423</v>
      </c>
      <c r="C82" s="20">
        <v>165430</v>
      </c>
      <c r="D82" s="20">
        <v>190175</v>
      </c>
      <c r="E82" s="20">
        <v>166560</v>
      </c>
      <c r="F82" s="21">
        <f t="shared" si="36"/>
        <v>-0.12417510187984748</v>
      </c>
      <c r="G82" s="21">
        <f t="shared" si="30"/>
        <v>0.14957988272985556</v>
      </c>
      <c r="H82" s="20">
        <f t="shared" si="37"/>
        <v>-23615</v>
      </c>
      <c r="I82" s="20">
        <f t="shared" si="31"/>
        <v>24745</v>
      </c>
      <c r="J82" s="21">
        <f t="shared" si="32"/>
        <v>5.6436911691955298E-2</v>
      </c>
      <c r="K82" s="65"/>
      <c r="L82" s="20">
        <v>392163</v>
      </c>
      <c r="M82" s="20">
        <v>508693</v>
      </c>
      <c r="N82" s="20">
        <v>561092</v>
      </c>
      <c r="O82" s="20">
        <v>503508</v>
      </c>
      <c r="P82" s="21">
        <f t="shared" si="38"/>
        <v>-0.10262844595895149</v>
      </c>
      <c r="Q82" s="21">
        <f t="shared" si="33"/>
        <v>0.10300711824224051</v>
      </c>
      <c r="R82" s="20">
        <f t="shared" si="39"/>
        <v>-57584</v>
      </c>
      <c r="S82" s="20">
        <f t="shared" si="34"/>
        <v>52399</v>
      </c>
      <c r="T82" s="21">
        <f t="shared" si="35"/>
        <v>5.6919407807907343E-2</v>
      </c>
    </row>
    <row r="83" spans="1:20" x14ac:dyDescent="0.25">
      <c r="A83" s="27" t="s">
        <v>10</v>
      </c>
      <c r="B83" s="52">
        <v>57977</v>
      </c>
      <c r="C83" s="52">
        <v>70598</v>
      </c>
      <c r="D83" s="52">
        <v>75455</v>
      </c>
      <c r="E83" s="52">
        <v>80313</v>
      </c>
      <c r="F83" s="53">
        <f t="shared" si="36"/>
        <v>6.4382744682260906E-2</v>
      </c>
      <c r="G83" s="53">
        <f t="shared" si="30"/>
        <v>6.8797982945692615E-2</v>
      </c>
      <c r="H83" s="52">
        <f t="shared" si="37"/>
        <v>4858</v>
      </c>
      <c r="I83" s="52">
        <f t="shared" si="31"/>
        <v>4857</v>
      </c>
      <c r="J83" s="53">
        <f t="shared" si="32"/>
        <v>2.7213122530715693E-2</v>
      </c>
      <c r="K83" s="65"/>
      <c r="L83" s="52">
        <v>169019</v>
      </c>
      <c r="M83" s="52">
        <v>209461</v>
      </c>
      <c r="N83" s="52">
        <v>224090</v>
      </c>
      <c r="O83" s="52">
        <v>239230</v>
      </c>
      <c r="P83" s="53">
        <f t="shared" si="38"/>
        <v>6.756214021152207E-2</v>
      </c>
      <c r="Q83" s="53">
        <f t="shared" si="33"/>
        <v>6.9841163748860069E-2</v>
      </c>
      <c r="R83" s="52">
        <f t="shared" si="39"/>
        <v>15140</v>
      </c>
      <c r="S83" s="52">
        <f t="shared" si="34"/>
        <v>14629</v>
      </c>
      <c r="T83" s="53">
        <f t="shared" si="35"/>
        <v>2.7043919719022685E-2</v>
      </c>
    </row>
    <row r="84" spans="1:20" x14ac:dyDescent="0.25">
      <c r="A84" s="348" t="s">
        <v>13</v>
      </c>
      <c r="B84" s="349"/>
      <c r="C84" s="349"/>
      <c r="D84" s="349"/>
      <c r="E84" s="349"/>
      <c r="F84" s="349"/>
      <c r="G84" s="349"/>
      <c r="H84" s="349"/>
      <c r="I84" s="349"/>
      <c r="J84" s="349"/>
      <c r="K84" s="349"/>
      <c r="L84" s="349"/>
      <c r="M84" s="349"/>
      <c r="N84" s="349"/>
      <c r="O84" s="349"/>
      <c r="P84" s="349"/>
      <c r="Q84" s="349"/>
      <c r="R84" s="349"/>
      <c r="S84" s="349"/>
      <c r="T84" s="350"/>
    </row>
    <row r="85" spans="1:20" ht="21" x14ac:dyDescent="0.35">
      <c r="A85" s="453" t="s">
        <v>60</v>
      </c>
      <c r="B85" s="453"/>
      <c r="C85" s="453"/>
      <c r="D85" s="453"/>
      <c r="E85" s="453"/>
      <c r="F85" s="453"/>
      <c r="G85" s="453"/>
      <c r="H85" s="453"/>
      <c r="I85" s="453"/>
      <c r="J85" s="453"/>
      <c r="K85" s="453"/>
      <c r="L85" s="453"/>
      <c r="M85" s="453"/>
      <c r="N85" s="453"/>
      <c r="O85" s="453"/>
      <c r="P85" s="453"/>
      <c r="Q85" s="453"/>
      <c r="R85" s="453"/>
      <c r="S85" s="453"/>
      <c r="T85" s="453"/>
    </row>
    <row r="86" spans="1:20" x14ac:dyDescent="0.25">
      <c r="A86" s="54"/>
      <c r="B86" s="343" t="s">
        <v>119</v>
      </c>
      <c r="C86" s="344"/>
      <c r="D86" s="344"/>
      <c r="E86" s="344"/>
      <c r="F86" s="344"/>
      <c r="G86" s="344"/>
      <c r="H86" s="344"/>
      <c r="I86" s="344"/>
      <c r="J86" s="345"/>
      <c r="K86" s="55"/>
      <c r="L86" s="343" t="str">
        <f>L$5</f>
        <v>acumulado marzo</v>
      </c>
      <c r="M86" s="344"/>
      <c r="N86" s="344"/>
      <c r="O86" s="344"/>
      <c r="P86" s="344"/>
      <c r="Q86" s="344"/>
      <c r="R86" s="344"/>
      <c r="S86" s="344"/>
      <c r="T86" s="345"/>
    </row>
    <row r="87" spans="1:20" x14ac:dyDescent="0.25">
      <c r="A87" s="4"/>
      <c r="B87" s="5">
        <f>B$6</f>
        <v>2022</v>
      </c>
      <c r="C87" s="5">
        <f>C$6</f>
        <v>2023</v>
      </c>
      <c r="D87" s="5">
        <f>D$6</f>
        <v>2024</v>
      </c>
      <c r="E87" s="5">
        <f>E$6</f>
        <v>2025</v>
      </c>
      <c r="F87" s="5" t="str">
        <f>CONCATENATE("var ",RIGHT(E87,2),"/",RIGHT(D87,2))</f>
        <v>var 25/24</v>
      </c>
      <c r="G87" s="5" t="str">
        <f>CONCATENATE("var ",RIGHT(D87,2),"/",RIGHT(C87,2))</f>
        <v>var 24/23</v>
      </c>
      <c r="H87" s="5" t="str">
        <f>CONCATENATE("dif ",RIGHT(E87,2),"-",RIGHT(D87,2))</f>
        <v>dif 25-24</v>
      </c>
      <c r="I87" s="5" t="str">
        <f>CONCATENATE("dif ",RIGHT(D87,2),"-",RIGHT(C87,2))</f>
        <v>dif 24-23</v>
      </c>
      <c r="J87" s="5" t="str">
        <f>CONCATENATE("cuota ",RIGHT(E87,2))</f>
        <v>cuota 25</v>
      </c>
      <c r="K87" s="56"/>
      <c r="L87" s="5">
        <f>L$6</f>
        <v>2022</v>
      </c>
      <c r="M87" s="5">
        <f>M$6</f>
        <v>2023</v>
      </c>
      <c r="N87" s="5">
        <f>N$6</f>
        <v>2024</v>
      </c>
      <c r="O87" s="5">
        <f>O$6</f>
        <v>2025</v>
      </c>
      <c r="P87" s="5" t="str">
        <f>CONCATENATE("var ",RIGHT(O87,2),"/",RIGHT(N87,2))</f>
        <v>var 25/24</v>
      </c>
      <c r="Q87" s="5" t="str">
        <f>CONCATENATE("var ",RIGHT(N87,2),"/",RIGHT(M87,2))</f>
        <v>var 24/23</v>
      </c>
      <c r="R87" s="5" t="str">
        <f>CONCATENATE("dif ",RIGHT(O87,2),"-",RIGHT(N87,2))</f>
        <v>dif 25-24</v>
      </c>
      <c r="S87" s="5" t="str">
        <f>CONCATENATE("dif ",RIGHT(N87,2),"-",RIGHT(M87,2))</f>
        <v>dif 24-23</v>
      </c>
      <c r="T87" s="5" t="str">
        <f>CONCATENATE("cuota ",RIGHT(O87,2))</f>
        <v>cuota 25</v>
      </c>
    </row>
    <row r="88" spans="1:20" x14ac:dyDescent="0.25">
      <c r="A88" s="57" t="s">
        <v>15</v>
      </c>
      <c r="B88" s="58">
        <v>2629455</v>
      </c>
      <c r="C88" s="58">
        <v>2882541</v>
      </c>
      <c r="D88" s="58">
        <v>3156397</v>
      </c>
      <c r="E88" s="58">
        <v>2951260</v>
      </c>
      <c r="F88" s="59">
        <f>E88/D88-1</f>
        <v>-6.4990874088398876E-2</v>
      </c>
      <c r="G88" s="59">
        <f t="shared" ref="G88:G119" si="40">D88/C88-1</f>
        <v>9.5005066710239339E-2</v>
      </c>
      <c r="H88" s="58">
        <f>E88-D88</f>
        <v>-205137</v>
      </c>
      <c r="I88" s="58">
        <f t="shared" ref="I88:I119" si="41">D88-C88</f>
        <v>273856</v>
      </c>
      <c r="J88" s="59">
        <f>E88/$E$88</f>
        <v>1</v>
      </c>
      <c r="K88" s="60"/>
      <c r="L88" s="58">
        <v>6883018</v>
      </c>
      <c r="M88" s="58">
        <v>8612481</v>
      </c>
      <c r="N88" s="58">
        <v>9184014</v>
      </c>
      <c r="O88" s="58">
        <v>8845981</v>
      </c>
      <c r="P88" s="59">
        <f>O88/N88-1</f>
        <v>-3.6806672986343436E-2</v>
      </c>
      <c r="Q88" s="59">
        <f t="shared" ref="Q88:Q119" si="42">N88/M88-1</f>
        <v>6.6361017226046703E-2</v>
      </c>
      <c r="R88" s="58">
        <f>O88-N88</f>
        <v>-338033</v>
      </c>
      <c r="S88" s="58">
        <f t="shared" ref="S88:S119" si="43">N88-M88</f>
        <v>571533</v>
      </c>
      <c r="T88" s="59">
        <f>O88/$O$88</f>
        <v>1</v>
      </c>
    </row>
    <row r="89" spans="1:20" x14ac:dyDescent="0.25">
      <c r="A89" s="67" t="s">
        <v>16</v>
      </c>
      <c r="B89" s="68">
        <v>250815</v>
      </c>
      <c r="C89" s="68">
        <v>274482</v>
      </c>
      <c r="D89" s="68">
        <v>288230</v>
      </c>
      <c r="E89" s="68">
        <v>252572</v>
      </c>
      <c r="F89" s="69">
        <f t="shared" ref="F89:F119" si="44">E89/D89-1</f>
        <v>-0.12371370086389344</v>
      </c>
      <c r="G89" s="69">
        <f t="shared" si="40"/>
        <v>5.0087073104975843E-2</v>
      </c>
      <c r="H89" s="68">
        <f t="shared" ref="H89:H119" si="45">E89-D89</f>
        <v>-35658</v>
      </c>
      <c r="I89" s="68">
        <f t="shared" si="41"/>
        <v>13748</v>
      </c>
      <c r="J89" s="69">
        <f>E89/$E$88</f>
        <v>8.558107384642491E-2</v>
      </c>
      <c r="K89" s="70"/>
      <c r="L89" s="68">
        <v>650595</v>
      </c>
      <c r="M89" s="68">
        <v>783461</v>
      </c>
      <c r="N89" s="68">
        <v>754110</v>
      </c>
      <c r="O89" s="68">
        <v>688088</v>
      </c>
      <c r="P89" s="69">
        <f t="shared" ref="P89:P119" si="46">O89/N89-1</f>
        <v>-8.7549561735025372E-2</v>
      </c>
      <c r="Q89" s="69">
        <f t="shared" si="42"/>
        <v>-3.7463255988492095E-2</v>
      </c>
      <c r="R89" s="68">
        <f t="shared" ref="R89:R119" si="47">O89-N89</f>
        <v>-66022</v>
      </c>
      <c r="S89" s="68">
        <f t="shared" si="43"/>
        <v>-29351</v>
      </c>
      <c r="T89" s="69">
        <f>O89/$O$88</f>
        <v>7.7785380728265185E-2</v>
      </c>
    </row>
    <row r="90" spans="1:20" x14ac:dyDescent="0.25">
      <c r="A90" s="41" t="s">
        <v>17</v>
      </c>
      <c r="B90" s="16">
        <v>65096</v>
      </c>
      <c r="C90" s="16">
        <v>70695</v>
      </c>
      <c r="D90" s="16">
        <v>86365</v>
      </c>
      <c r="E90" s="16">
        <v>71613</v>
      </c>
      <c r="F90" s="17">
        <f t="shared" si="44"/>
        <v>-0.17080993457998028</v>
      </c>
      <c r="G90" s="17">
        <f t="shared" si="40"/>
        <v>0.22165641134450809</v>
      </c>
      <c r="H90" s="16">
        <f t="shared" si="45"/>
        <v>-14752</v>
      </c>
      <c r="I90" s="16">
        <f t="shared" si="41"/>
        <v>15670</v>
      </c>
      <c r="J90" s="17">
        <f>E90/$E$23</f>
        <v>0.15276625246653511</v>
      </c>
      <c r="K90" s="71"/>
      <c r="L90" s="16">
        <v>187337</v>
      </c>
      <c r="M90" s="16">
        <v>225075</v>
      </c>
      <c r="N90" s="16">
        <v>227638</v>
      </c>
      <c r="O90" s="16">
        <v>186532</v>
      </c>
      <c r="P90" s="17">
        <f t="shared" si="46"/>
        <v>-0.18057617796677183</v>
      </c>
      <c r="Q90" s="17">
        <f t="shared" si="42"/>
        <v>1.138731533933135E-2</v>
      </c>
      <c r="R90" s="16">
        <f>O90-N90</f>
        <v>-41106</v>
      </c>
      <c r="S90" s="16">
        <f t="shared" si="43"/>
        <v>2563</v>
      </c>
      <c r="T90" s="17">
        <f>O90/$O$23</f>
        <v>0.14077950541662831</v>
      </c>
    </row>
    <row r="91" spans="1:20" x14ac:dyDescent="0.25">
      <c r="A91" s="36" t="s">
        <v>18</v>
      </c>
      <c r="B91" s="16">
        <v>25127</v>
      </c>
      <c r="C91" s="16">
        <v>39200</v>
      </c>
      <c r="D91" s="16">
        <v>39265</v>
      </c>
      <c r="E91" s="16">
        <v>46567</v>
      </c>
      <c r="F91" s="37">
        <f t="shared" si="44"/>
        <v>0.18596714631351086</v>
      </c>
      <c r="G91" s="37">
        <f t="shared" si="40"/>
        <v>1.6581632653061007E-3</v>
      </c>
      <c r="H91" s="16">
        <f t="shared" si="45"/>
        <v>7302</v>
      </c>
      <c r="I91" s="38">
        <f t="shared" si="41"/>
        <v>65</v>
      </c>
      <c r="J91" s="37">
        <f>E91/$E$23</f>
        <v>9.9337635326115947E-2</v>
      </c>
      <c r="K91" s="72"/>
      <c r="L91" s="16">
        <v>79082</v>
      </c>
      <c r="M91" s="16">
        <v>146315</v>
      </c>
      <c r="N91" s="16">
        <v>90374</v>
      </c>
      <c r="O91" s="16">
        <v>109639</v>
      </c>
      <c r="P91" s="37">
        <f t="shared" si="46"/>
        <v>0.21316971695399123</v>
      </c>
      <c r="Q91" s="37">
        <f t="shared" si="42"/>
        <v>-0.38233263848545951</v>
      </c>
      <c r="R91" s="38">
        <f t="shared" si="47"/>
        <v>19265</v>
      </c>
      <c r="S91" s="38">
        <f t="shared" si="43"/>
        <v>-55941</v>
      </c>
      <c r="T91" s="37">
        <f>O91/$O$23</f>
        <v>8.2746789796783987E-2</v>
      </c>
    </row>
    <row r="92" spans="1:20" x14ac:dyDescent="0.25">
      <c r="A92" s="36" t="s">
        <v>19</v>
      </c>
      <c r="B92" s="38">
        <f>B90-B91</f>
        <v>39969</v>
      </c>
      <c r="C92" s="38">
        <f>C90-C91</f>
        <v>31495</v>
      </c>
      <c r="D92" s="38">
        <f>D90-D91</f>
        <v>47100</v>
      </c>
      <c r="E92" s="38">
        <f>E90-E91</f>
        <v>25046</v>
      </c>
      <c r="F92" s="37">
        <f t="shared" si="44"/>
        <v>-0.4682377919320595</v>
      </c>
      <c r="G92" s="37">
        <f t="shared" si="40"/>
        <v>0.49547547229719013</v>
      </c>
      <c r="H92" s="38">
        <f t="shared" si="45"/>
        <v>-22054</v>
      </c>
      <c r="I92" s="38">
        <f t="shared" si="41"/>
        <v>15605</v>
      </c>
      <c r="J92" s="37">
        <f>E92/$E$23</f>
        <v>5.3428617140419181E-2</v>
      </c>
      <c r="K92" s="72"/>
      <c r="L92" s="38">
        <f>L90-L91</f>
        <v>108255</v>
      </c>
      <c r="M92" s="38">
        <f>M90-M91</f>
        <v>78760</v>
      </c>
      <c r="N92" s="38">
        <f>N90-N91</f>
        <v>137264</v>
      </c>
      <c r="O92" s="38">
        <f>O90-O91</f>
        <v>76893</v>
      </c>
      <c r="P92" s="37">
        <f t="shared" si="46"/>
        <v>-0.43981670357850566</v>
      </c>
      <c r="Q92" s="37">
        <f t="shared" si="42"/>
        <v>0.74281361097003562</v>
      </c>
      <c r="R92" s="38">
        <f t="shared" si="47"/>
        <v>-60371</v>
      </c>
      <c r="S92" s="38">
        <f t="shared" si="43"/>
        <v>58504</v>
      </c>
      <c r="T92" s="37">
        <f>O92/$O$23</f>
        <v>5.8032715619844313E-2</v>
      </c>
    </row>
    <row r="93" spans="1:20" x14ac:dyDescent="0.25">
      <c r="A93" s="73" t="s">
        <v>20</v>
      </c>
      <c r="B93" s="23">
        <v>185719</v>
      </c>
      <c r="C93" s="23">
        <v>203787</v>
      </c>
      <c r="D93" s="23">
        <v>201865</v>
      </c>
      <c r="E93" s="23">
        <v>180959</v>
      </c>
      <c r="F93" s="24">
        <f t="shared" si="44"/>
        <v>-0.10356426324523815</v>
      </c>
      <c r="G93" s="24">
        <f t="shared" si="40"/>
        <v>-9.4314161354748238E-3</v>
      </c>
      <c r="H93" s="23">
        <f t="shared" si="45"/>
        <v>-20906</v>
      </c>
      <c r="I93" s="23">
        <f t="shared" si="41"/>
        <v>-1922</v>
      </c>
      <c r="J93" s="24">
        <f>E93/$E$23</f>
        <v>0.38602527865180525</v>
      </c>
      <c r="K93" s="72"/>
      <c r="L93" s="16">
        <v>463258</v>
      </c>
      <c r="M93" s="16">
        <v>558386</v>
      </c>
      <c r="N93" s="16">
        <v>526472</v>
      </c>
      <c r="O93" s="16">
        <v>501556</v>
      </c>
      <c r="P93" s="24">
        <f t="shared" si="46"/>
        <v>-4.7326353538269861E-2</v>
      </c>
      <c r="Q93" s="24">
        <f t="shared" si="42"/>
        <v>-5.7154011740982003E-2</v>
      </c>
      <c r="R93" s="23">
        <f t="shared" si="47"/>
        <v>-24916</v>
      </c>
      <c r="S93" s="23">
        <f t="shared" si="43"/>
        <v>-31914</v>
      </c>
      <c r="T93" s="24">
        <f>O93/$O$23</f>
        <v>0.37853454430737044</v>
      </c>
    </row>
    <row r="94" spans="1:20" x14ac:dyDescent="0.25">
      <c r="A94" s="67" t="s">
        <v>21</v>
      </c>
      <c r="B94" s="68">
        <v>2378640</v>
      </c>
      <c r="C94" s="68">
        <v>2608059</v>
      </c>
      <c r="D94" s="68">
        <v>2868167</v>
      </c>
      <c r="E94" s="68">
        <v>2698688</v>
      </c>
      <c r="F94" s="69">
        <f t="shared" si="44"/>
        <v>-5.9089655518663964E-2</v>
      </c>
      <c r="G94" s="69">
        <f t="shared" si="40"/>
        <v>9.9732406360439008E-2</v>
      </c>
      <c r="H94" s="68">
        <f t="shared" si="45"/>
        <v>-169479</v>
      </c>
      <c r="I94" s="68">
        <f t="shared" si="41"/>
        <v>260108</v>
      </c>
      <c r="J94" s="69">
        <f t="shared" ref="J94:J119" si="48">E94/$E$88</f>
        <v>0.91441892615357512</v>
      </c>
      <c r="K94" s="70"/>
      <c r="L94" s="68">
        <v>6232423</v>
      </c>
      <c r="M94" s="68">
        <v>7829020</v>
      </c>
      <c r="N94" s="68">
        <v>8429904</v>
      </c>
      <c r="O94" s="68">
        <v>8157893</v>
      </c>
      <c r="P94" s="69">
        <f t="shared" si="46"/>
        <v>-3.2267389996374796E-2</v>
      </c>
      <c r="Q94" s="69">
        <f t="shared" si="42"/>
        <v>7.6750857706328501E-2</v>
      </c>
      <c r="R94" s="68">
        <f t="shared" si="47"/>
        <v>-272011</v>
      </c>
      <c r="S94" s="68">
        <f t="shared" si="43"/>
        <v>600884</v>
      </c>
      <c r="T94" s="69">
        <f t="shared" ref="T94:T119" si="49">O94/$O$88</f>
        <v>0.92221461927173476</v>
      </c>
    </row>
    <row r="95" spans="1:20" x14ac:dyDescent="0.25">
      <c r="A95" s="35" t="s">
        <v>22</v>
      </c>
      <c r="B95" s="74">
        <v>309470</v>
      </c>
      <c r="C95" s="74">
        <v>343780</v>
      </c>
      <c r="D95" s="74">
        <v>403382</v>
      </c>
      <c r="E95" s="74">
        <v>367237</v>
      </c>
      <c r="F95" s="75">
        <f t="shared" si="44"/>
        <v>-8.9604890649558011E-2</v>
      </c>
      <c r="G95" s="75">
        <f t="shared" si="40"/>
        <v>0.17337250567223217</v>
      </c>
      <c r="H95" s="74">
        <f t="shared" si="45"/>
        <v>-36145</v>
      </c>
      <c r="I95" s="74">
        <f t="shared" si="41"/>
        <v>59602</v>
      </c>
      <c r="J95" s="75">
        <f t="shared" si="48"/>
        <v>0.12443397057527972</v>
      </c>
      <c r="K95" s="71"/>
      <c r="L95" s="74">
        <v>783338</v>
      </c>
      <c r="M95" s="74">
        <v>1036263</v>
      </c>
      <c r="N95" s="74">
        <v>1151084</v>
      </c>
      <c r="O95" s="74">
        <v>1075806</v>
      </c>
      <c r="P95" s="75">
        <f t="shared" si="46"/>
        <v>-6.5397486195620802E-2</v>
      </c>
      <c r="Q95" s="75">
        <f t="shared" si="42"/>
        <v>0.11080295253232042</v>
      </c>
      <c r="R95" s="74">
        <f t="shared" si="47"/>
        <v>-75278</v>
      </c>
      <c r="S95" s="74">
        <f t="shared" si="43"/>
        <v>114821</v>
      </c>
      <c r="T95" s="75">
        <f t="shared" si="49"/>
        <v>0.12161522842972419</v>
      </c>
    </row>
    <row r="96" spans="1:20" x14ac:dyDescent="0.25">
      <c r="A96" s="40" t="s">
        <v>23</v>
      </c>
      <c r="B96" s="20">
        <v>17121</v>
      </c>
      <c r="C96" s="20">
        <v>17472</v>
      </c>
      <c r="D96" s="20">
        <v>28306</v>
      </c>
      <c r="E96" s="20">
        <v>20650</v>
      </c>
      <c r="F96" s="21">
        <f t="shared" si="44"/>
        <v>-0.27047269130219742</v>
      </c>
      <c r="G96" s="21">
        <f t="shared" si="40"/>
        <v>0.62007783882783873</v>
      </c>
      <c r="H96" s="20">
        <f t="shared" si="45"/>
        <v>-7656</v>
      </c>
      <c r="I96" s="20">
        <f t="shared" si="41"/>
        <v>10834</v>
      </c>
      <c r="J96" s="21">
        <f t="shared" si="48"/>
        <v>6.9970114459586754E-3</v>
      </c>
      <c r="K96" s="72"/>
      <c r="L96" s="20">
        <v>59257</v>
      </c>
      <c r="M96" s="20">
        <v>72197</v>
      </c>
      <c r="N96" s="20">
        <v>83956</v>
      </c>
      <c r="O96" s="20">
        <v>76265</v>
      </c>
      <c r="P96" s="21">
        <f t="shared" si="46"/>
        <v>-9.1607508695030759E-2</v>
      </c>
      <c r="Q96" s="21">
        <f t="shared" si="42"/>
        <v>0.16287380362064896</v>
      </c>
      <c r="R96" s="20">
        <f t="shared" si="47"/>
        <v>-7691</v>
      </c>
      <c r="S96" s="20">
        <f t="shared" si="43"/>
        <v>11759</v>
      </c>
      <c r="T96" s="21">
        <f t="shared" si="49"/>
        <v>8.6214293247973296E-3</v>
      </c>
    </row>
    <row r="97" spans="1:20" x14ac:dyDescent="0.25">
      <c r="A97" s="40" t="s">
        <v>24</v>
      </c>
      <c r="B97" s="20">
        <v>1898</v>
      </c>
      <c r="C97" s="20">
        <v>3915</v>
      </c>
      <c r="D97" s="20">
        <v>4487</v>
      </c>
      <c r="E97" s="20">
        <v>4046</v>
      </c>
      <c r="F97" s="21">
        <f t="shared" si="44"/>
        <v>-9.8283931357254328E-2</v>
      </c>
      <c r="G97" s="21">
        <f t="shared" si="40"/>
        <v>0.14610472541507025</v>
      </c>
      <c r="H97" s="20">
        <f t="shared" si="45"/>
        <v>-441</v>
      </c>
      <c r="I97" s="20">
        <f t="shared" si="41"/>
        <v>572</v>
      </c>
      <c r="J97" s="21">
        <f t="shared" si="48"/>
        <v>1.3709398697505472E-3</v>
      </c>
      <c r="K97" s="72"/>
      <c r="L97" s="20">
        <v>5204</v>
      </c>
      <c r="M97" s="20">
        <v>11202</v>
      </c>
      <c r="N97" s="20">
        <v>11819</v>
      </c>
      <c r="O97" s="20">
        <v>10595</v>
      </c>
      <c r="P97" s="21">
        <f t="shared" si="46"/>
        <v>-0.10356206108807853</v>
      </c>
      <c r="Q97" s="21">
        <f t="shared" si="42"/>
        <v>5.5079450098196814E-2</v>
      </c>
      <c r="R97" s="20">
        <f t="shared" si="47"/>
        <v>-1224</v>
      </c>
      <c r="S97" s="20">
        <f t="shared" si="43"/>
        <v>617</v>
      </c>
      <c r="T97" s="21">
        <f t="shared" si="49"/>
        <v>1.1977190545627444E-3</v>
      </c>
    </row>
    <row r="98" spans="1:20" x14ac:dyDescent="0.25">
      <c r="A98" s="40" t="s">
        <v>25</v>
      </c>
      <c r="B98" s="20">
        <v>70472</v>
      </c>
      <c r="C98" s="20">
        <v>88964</v>
      </c>
      <c r="D98" s="20">
        <v>87955</v>
      </c>
      <c r="E98" s="20">
        <v>80392</v>
      </c>
      <c r="F98" s="21">
        <f t="shared" si="44"/>
        <v>-8.5987152521175614E-2</v>
      </c>
      <c r="G98" s="21">
        <f t="shared" si="40"/>
        <v>-1.1341666291983299E-2</v>
      </c>
      <c r="H98" s="20">
        <f t="shared" si="45"/>
        <v>-7563</v>
      </c>
      <c r="I98" s="20">
        <f t="shared" si="41"/>
        <v>-1009</v>
      </c>
      <c r="J98" s="21">
        <f t="shared" si="48"/>
        <v>2.7239890758523479E-2</v>
      </c>
      <c r="K98" s="72"/>
      <c r="L98" s="20">
        <v>205028</v>
      </c>
      <c r="M98" s="20">
        <v>275930</v>
      </c>
      <c r="N98" s="20">
        <v>258186</v>
      </c>
      <c r="O98" s="20">
        <v>237378</v>
      </c>
      <c r="P98" s="21">
        <f t="shared" si="46"/>
        <v>-8.0593060816620543E-2</v>
      </c>
      <c r="Q98" s="21">
        <f t="shared" si="42"/>
        <v>-6.4306164606965588E-2</v>
      </c>
      <c r="R98" s="20">
        <f t="shared" si="47"/>
        <v>-20808</v>
      </c>
      <c r="S98" s="20">
        <f t="shared" si="43"/>
        <v>-17744</v>
      </c>
      <c r="T98" s="21">
        <f t="shared" si="49"/>
        <v>2.6834559106559238E-2</v>
      </c>
    </row>
    <row r="99" spans="1:20" x14ac:dyDescent="0.25">
      <c r="A99" s="40" t="s">
        <v>26</v>
      </c>
      <c r="B99" s="20">
        <v>13554</v>
      </c>
      <c r="C99" s="20">
        <v>11460</v>
      </c>
      <c r="D99" s="20">
        <v>14510</v>
      </c>
      <c r="E99" s="20">
        <v>16252</v>
      </c>
      <c r="F99" s="21">
        <f t="shared" si="44"/>
        <v>0.12005513439007576</v>
      </c>
      <c r="G99" s="21">
        <f t="shared" si="40"/>
        <v>0.2661431064572426</v>
      </c>
      <c r="H99" s="20">
        <f t="shared" si="45"/>
        <v>1742</v>
      </c>
      <c r="I99" s="20">
        <f t="shared" si="41"/>
        <v>3050</v>
      </c>
      <c r="J99" s="21">
        <f t="shared" si="48"/>
        <v>5.5068004852164834E-3</v>
      </c>
      <c r="K99" s="72"/>
      <c r="L99" s="20">
        <v>26370</v>
      </c>
      <c r="M99" s="20">
        <v>34690</v>
      </c>
      <c r="N99" s="20">
        <v>39854</v>
      </c>
      <c r="O99" s="20">
        <v>38518</v>
      </c>
      <c r="P99" s="21">
        <f t="shared" si="46"/>
        <v>-3.352235660159586E-2</v>
      </c>
      <c r="Q99" s="21">
        <f t="shared" si="42"/>
        <v>0.14886134332660705</v>
      </c>
      <c r="R99" s="20">
        <f t="shared" si="47"/>
        <v>-1336</v>
      </c>
      <c r="S99" s="20">
        <f t="shared" si="43"/>
        <v>5164</v>
      </c>
      <c r="T99" s="21">
        <f t="shared" si="49"/>
        <v>4.3542937747661908E-3</v>
      </c>
    </row>
    <row r="100" spans="1:20" x14ac:dyDescent="0.25">
      <c r="A100" s="40" t="s">
        <v>27</v>
      </c>
      <c r="B100" s="20">
        <v>60513</v>
      </c>
      <c r="C100" s="20">
        <v>86261</v>
      </c>
      <c r="D100" s="20">
        <v>86315</v>
      </c>
      <c r="E100" s="20">
        <v>69735</v>
      </c>
      <c r="F100" s="21">
        <f t="shared" si="44"/>
        <v>-0.19208712274807394</v>
      </c>
      <c r="G100" s="21">
        <f t="shared" si="40"/>
        <v>6.2600711793270314E-4</v>
      </c>
      <c r="H100" s="20">
        <f t="shared" si="45"/>
        <v>-16580</v>
      </c>
      <c r="I100" s="20">
        <f t="shared" si="41"/>
        <v>54</v>
      </c>
      <c r="J100" s="21">
        <f t="shared" si="48"/>
        <v>2.3628890711086113E-2</v>
      </c>
      <c r="K100" s="72"/>
      <c r="L100" s="20">
        <v>184440</v>
      </c>
      <c r="M100" s="20">
        <v>267169</v>
      </c>
      <c r="N100" s="20">
        <v>268166</v>
      </c>
      <c r="O100" s="20">
        <v>223727</v>
      </c>
      <c r="P100" s="21">
        <f t="shared" si="46"/>
        <v>-0.16571452011067767</v>
      </c>
      <c r="Q100" s="21">
        <f t="shared" si="42"/>
        <v>3.731720371749736E-3</v>
      </c>
      <c r="R100" s="20">
        <f t="shared" si="47"/>
        <v>-44439</v>
      </c>
      <c r="S100" s="20">
        <f t="shared" si="43"/>
        <v>997</v>
      </c>
      <c r="T100" s="21">
        <f t="shared" si="49"/>
        <v>2.5291372432294394E-2</v>
      </c>
    </row>
    <row r="101" spans="1:20" x14ac:dyDescent="0.25">
      <c r="A101" s="40" t="s">
        <v>28</v>
      </c>
      <c r="B101" s="20">
        <v>3460</v>
      </c>
      <c r="C101" s="20">
        <v>3127</v>
      </c>
      <c r="D101" s="20">
        <v>5755</v>
      </c>
      <c r="E101" s="20">
        <v>3883</v>
      </c>
      <c r="F101" s="21">
        <f t="shared" si="44"/>
        <v>-0.32528236316246739</v>
      </c>
      <c r="G101" s="21">
        <f t="shared" si="40"/>
        <v>0.84042212983690434</v>
      </c>
      <c r="H101" s="20">
        <f t="shared" si="45"/>
        <v>-1872</v>
      </c>
      <c r="I101" s="20">
        <f t="shared" si="41"/>
        <v>2628</v>
      </c>
      <c r="J101" s="21">
        <f t="shared" si="48"/>
        <v>1.3157092225015755E-3</v>
      </c>
      <c r="K101" s="72"/>
      <c r="L101" s="20">
        <v>11647</v>
      </c>
      <c r="M101" s="20">
        <v>11898</v>
      </c>
      <c r="N101" s="20">
        <v>14339</v>
      </c>
      <c r="O101" s="20">
        <v>13858</v>
      </c>
      <c r="P101" s="21">
        <f t="shared" si="46"/>
        <v>-3.354487760652769E-2</v>
      </c>
      <c r="Q101" s="21">
        <f t="shared" si="42"/>
        <v>0.20516053118171129</v>
      </c>
      <c r="R101" s="20">
        <f t="shared" si="47"/>
        <v>-481</v>
      </c>
      <c r="S101" s="20">
        <f t="shared" si="43"/>
        <v>2441</v>
      </c>
      <c r="T101" s="21">
        <f t="shared" si="49"/>
        <v>1.5665871314894302E-3</v>
      </c>
    </row>
    <row r="102" spans="1:20" x14ac:dyDescent="0.25">
      <c r="A102" s="40" t="s">
        <v>29</v>
      </c>
      <c r="B102" s="20">
        <v>1005364</v>
      </c>
      <c r="C102" s="20">
        <v>1094218</v>
      </c>
      <c r="D102" s="20">
        <v>1146041</v>
      </c>
      <c r="E102" s="20">
        <v>1105621</v>
      </c>
      <c r="F102" s="21">
        <f t="shared" si="44"/>
        <v>-3.5269244294052315E-2</v>
      </c>
      <c r="G102" s="21">
        <f t="shared" si="40"/>
        <v>4.7360763577276144E-2</v>
      </c>
      <c r="H102" s="20">
        <f t="shared" si="45"/>
        <v>-40420</v>
      </c>
      <c r="I102" s="20">
        <f t="shared" si="41"/>
        <v>51823</v>
      </c>
      <c r="J102" s="21">
        <f t="shared" si="48"/>
        <v>0.3746267695831611</v>
      </c>
      <c r="K102" s="72"/>
      <c r="L102" s="20">
        <v>2438703</v>
      </c>
      <c r="M102" s="20">
        <v>3067931</v>
      </c>
      <c r="N102" s="20">
        <v>3287870</v>
      </c>
      <c r="O102" s="20">
        <v>3242037</v>
      </c>
      <c r="P102" s="21">
        <f t="shared" si="46"/>
        <v>-1.3940028042471297E-2</v>
      </c>
      <c r="Q102" s="21">
        <f t="shared" si="42"/>
        <v>7.1689682721026049E-2</v>
      </c>
      <c r="R102" s="20">
        <f t="shared" si="47"/>
        <v>-45833</v>
      </c>
      <c r="S102" s="20">
        <f t="shared" si="43"/>
        <v>219939</v>
      </c>
      <c r="T102" s="21">
        <f t="shared" si="49"/>
        <v>0.3664983001885263</v>
      </c>
    </row>
    <row r="103" spans="1:20" x14ac:dyDescent="0.25">
      <c r="A103" s="40" t="s">
        <v>30</v>
      </c>
      <c r="B103" s="20">
        <v>106845</v>
      </c>
      <c r="C103" s="20">
        <v>131263</v>
      </c>
      <c r="D103" s="20">
        <v>152146</v>
      </c>
      <c r="E103" s="20">
        <v>125957</v>
      </c>
      <c r="F103" s="21">
        <f t="shared" si="44"/>
        <v>-0.17213071654857837</v>
      </c>
      <c r="G103" s="21">
        <f t="shared" si="40"/>
        <v>0.1590928136641705</v>
      </c>
      <c r="H103" s="20">
        <f t="shared" si="45"/>
        <v>-26189</v>
      </c>
      <c r="I103" s="20">
        <f t="shared" si="41"/>
        <v>20883</v>
      </c>
      <c r="J103" s="21">
        <f t="shared" si="48"/>
        <v>4.2679059113734472E-2</v>
      </c>
      <c r="K103" s="72"/>
      <c r="L103" s="20">
        <v>301555</v>
      </c>
      <c r="M103" s="20">
        <v>402324</v>
      </c>
      <c r="N103" s="20">
        <v>430468</v>
      </c>
      <c r="O103" s="20">
        <v>393544</v>
      </c>
      <c r="P103" s="21">
        <f t="shared" si="46"/>
        <v>-8.5776410790116775E-2</v>
      </c>
      <c r="Q103" s="21">
        <f t="shared" si="42"/>
        <v>6.9953569759696244E-2</v>
      </c>
      <c r="R103" s="20">
        <f t="shared" si="47"/>
        <v>-36924</v>
      </c>
      <c r="S103" s="20">
        <f t="shared" si="43"/>
        <v>28144</v>
      </c>
      <c r="T103" s="21">
        <f t="shared" si="49"/>
        <v>4.4488451874359666E-2</v>
      </c>
    </row>
    <row r="104" spans="1:20" x14ac:dyDescent="0.25">
      <c r="A104" s="40" t="s">
        <v>31</v>
      </c>
      <c r="B104" s="20">
        <v>104674</v>
      </c>
      <c r="C104" s="20">
        <v>92238</v>
      </c>
      <c r="D104" s="20">
        <v>95518</v>
      </c>
      <c r="E104" s="20">
        <v>103373</v>
      </c>
      <c r="F104" s="21">
        <f t="shared" si="44"/>
        <v>8.2235808957473955E-2</v>
      </c>
      <c r="G104" s="21">
        <f t="shared" si="40"/>
        <v>3.5560181270192226E-2</v>
      </c>
      <c r="H104" s="20">
        <f t="shared" si="45"/>
        <v>7855</v>
      </c>
      <c r="I104" s="20">
        <f t="shared" si="41"/>
        <v>3280</v>
      </c>
      <c r="J104" s="21">
        <f t="shared" si="48"/>
        <v>3.5026734343975116E-2</v>
      </c>
      <c r="K104" s="72"/>
      <c r="L104" s="20">
        <v>300968</v>
      </c>
      <c r="M104" s="20">
        <v>286634</v>
      </c>
      <c r="N104" s="20">
        <v>319849</v>
      </c>
      <c r="O104" s="20">
        <v>315657</v>
      </c>
      <c r="P104" s="21">
        <f t="shared" si="46"/>
        <v>-1.3106184480801919E-2</v>
      </c>
      <c r="Q104" s="21">
        <f t="shared" si="42"/>
        <v>0.11587948394119341</v>
      </c>
      <c r="R104" s="20">
        <f t="shared" si="47"/>
        <v>-4192</v>
      </c>
      <c r="S104" s="20">
        <f t="shared" si="43"/>
        <v>33215</v>
      </c>
      <c r="T104" s="21">
        <f t="shared" si="49"/>
        <v>3.5683662445126212E-2</v>
      </c>
    </row>
    <row r="105" spans="1:20" x14ac:dyDescent="0.25">
      <c r="A105" s="40" t="s">
        <v>32</v>
      </c>
      <c r="B105" s="20">
        <v>104961</v>
      </c>
      <c r="C105" s="20">
        <v>85919</v>
      </c>
      <c r="D105" s="20">
        <v>100409</v>
      </c>
      <c r="E105" s="20">
        <v>105403</v>
      </c>
      <c r="F105" s="21">
        <f t="shared" si="44"/>
        <v>4.9736577398440396E-2</v>
      </c>
      <c r="G105" s="21">
        <f t="shared" si="40"/>
        <v>0.16864721423666484</v>
      </c>
      <c r="H105" s="20">
        <f t="shared" si="45"/>
        <v>4994</v>
      </c>
      <c r="I105" s="20">
        <f t="shared" si="41"/>
        <v>14490</v>
      </c>
      <c r="J105" s="21">
        <f t="shared" si="48"/>
        <v>3.5714576147137155E-2</v>
      </c>
      <c r="K105" s="72"/>
      <c r="L105" s="20">
        <v>296011</v>
      </c>
      <c r="M105" s="20">
        <v>293236</v>
      </c>
      <c r="N105" s="20">
        <v>309666</v>
      </c>
      <c r="O105" s="20">
        <v>295544</v>
      </c>
      <c r="P105" s="21">
        <f t="shared" si="46"/>
        <v>-4.5603973313182555E-2</v>
      </c>
      <c r="Q105" s="21">
        <f t="shared" si="42"/>
        <v>5.602995539429001E-2</v>
      </c>
      <c r="R105" s="20">
        <f t="shared" si="47"/>
        <v>-14122</v>
      </c>
      <c r="S105" s="20">
        <f t="shared" si="43"/>
        <v>16430</v>
      </c>
      <c r="T105" s="21">
        <f t="shared" si="49"/>
        <v>3.3409974540980811E-2</v>
      </c>
    </row>
    <row r="106" spans="1:20" x14ac:dyDescent="0.25">
      <c r="A106" s="40" t="s">
        <v>33</v>
      </c>
      <c r="B106" s="20">
        <v>82955</v>
      </c>
      <c r="C106" s="20">
        <v>84122</v>
      </c>
      <c r="D106" s="20">
        <v>114149</v>
      </c>
      <c r="E106" s="20">
        <v>118268</v>
      </c>
      <c r="F106" s="21">
        <f t="shared" si="44"/>
        <v>3.6084415982619245E-2</v>
      </c>
      <c r="G106" s="21">
        <f t="shared" si="40"/>
        <v>0.35694586433988729</v>
      </c>
      <c r="H106" s="20">
        <f t="shared" si="45"/>
        <v>4119</v>
      </c>
      <c r="I106" s="20">
        <f t="shared" si="41"/>
        <v>30027</v>
      </c>
      <c r="J106" s="21">
        <f t="shared" si="48"/>
        <v>4.0073731219885743E-2</v>
      </c>
      <c r="K106" s="72"/>
      <c r="L106" s="20">
        <v>239760</v>
      </c>
      <c r="M106" s="20">
        <v>254759</v>
      </c>
      <c r="N106" s="20">
        <v>334480</v>
      </c>
      <c r="O106" s="20">
        <v>367913</v>
      </c>
      <c r="P106" s="21">
        <f t="shared" si="46"/>
        <v>9.9955154269313562E-2</v>
      </c>
      <c r="Q106" s="21">
        <f t="shared" si="42"/>
        <v>0.31292711935594042</v>
      </c>
      <c r="R106" s="20">
        <f t="shared" si="47"/>
        <v>33433</v>
      </c>
      <c r="S106" s="20">
        <f t="shared" si="43"/>
        <v>79721</v>
      </c>
      <c r="T106" s="21">
        <f t="shared" si="49"/>
        <v>4.1590977868932795E-2</v>
      </c>
    </row>
    <row r="107" spans="1:20" x14ac:dyDescent="0.25">
      <c r="A107" s="40" t="s">
        <v>34</v>
      </c>
      <c r="B107" s="20">
        <v>51161</v>
      </c>
      <c r="C107" s="20">
        <v>51280</v>
      </c>
      <c r="D107" s="20">
        <v>59854</v>
      </c>
      <c r="E107" s="20">
        <v>44346</v>
      </c>
      <c r="F107" s="21">
        <f t="shared" si="44"/>
        <v>-0.25909713636515519</v>
      </c>
      <c r="G107" s="21">
        <f t="shared" si="40"/>
        <v>0.1671996879875195</v>
      </c>
      <c r="H107" s="20">
        <f t="shared" si="45"/>
        <v>-15508</v>
      </c>
      <c r="I107" s="20">
        <f t="shared" si="41"/>
        <v>8574</v>
      </c>
      <c r="J107" s="21">
        <f t="shared" si="48"/>
        <v>1.502612443498709E-2</v>
      </c>
      <c r="K107" s="72"/>
      <c r="L107" s="20">
        <v>128616</v>
      </c>
      <c r="M107" s="20">
        <v>151412</v>
      </c>
      <c r="N107" s="20">
        <v>147122</v>
      </c>
      <c r="O107" s="20">
        <v>132732</v>
      </c>
      <c r="P107" s="21">
        <f t="shared" si="46"/>
        <v>-9.7809980832234467E-2</v>
      </c>
      <c r="Q107" s="21">
        <f t="shared" si="42"/>
        <v>-2.8333289303357767E-2</v>
      </c>
      <c r="R107" s="20">
        <f t="shared" si="47"/>
        <v>-14390</v>
      </c>
      <c r="S107" s="20">
        <f t="shared" si="43"/>
        <v>-4290</v>
      </c>
      <c r="T107" s="21">
        <f t="shared" si="49"/>
        <v>1.5004780136877978E-2</v>
      </c>
    </row>
    <row r="108" spans="1:20" x14ac:dyDescent="0.25">
      <c r="A108" s="40" t="s">
        <v>35</v>
      </c>
      <c r="B108" s="20">
        <v>80966</v>
      </c>
      <c r="C108" s="20">
        <v>78463</v>
      </c>
      <c r="D108" s="20">
        <v>95866</v>
      </c>
      <c r="E108" s="20">
        <v>98052</v>
      </c>
      <c r="F108" s="21">
        <f t="shared" si="44"/>
        <v>2.2802662049110189E-2</v>
      </c>
      <c r="G108" s="21">
        <f t="shared" si="40"/>
        <v>0.22179880963001675</v>
      </c>
      <c r="H108" s="20">
        <f t="shared" si="45"/>
        <v>2186</v>
      </c>
      <c r="I108" s="20">
        <f t="shared" si="41"/>
        <v>17403</v>
      </c>
      <c r="J108" s="21">
        <f t="shared" si="48"/>
        <v>3.3223775607706542E-2</v>
      </c>
      <c r="K108" s="72"/>
      <c r="L108" s="20">
        <v>219245</v>
      </c>
      <c r="M108" s="20">
        <v>292813</v>
      </c>
      <c r="N108" s="20">
        <v>320829</v>
      </c>
      <c r="O108" s="20">
        <v>337203</v>
      </c>
      <c r="P108" s="21">
        <f t="shared" si="46"/>
        <v>5.1036533480452118E-2</v>
      </c>
      <c r="Q108" s="21">
        <f t="shared" si="42"/>
        <v>9.5678812074600605E-2</v>
      </c>
      <c r="R108" s="20">
        <f t="shared" si="47"/>
        <v>16374</v>
      </c>
      <c r="S108" s="20">
        <f t="shared" si="43"/>
        <v>28016</v>
      </c>
      <c r="T108" s="21">
        <f t="shared" si="49"/>
        <v>3.8119344818850501E-2</v>
      </c>
    </row>
    <row r="109" spans="1:20" x14ac:dyDescent="0.25">
      <c r="A109" s="40" t="s">
        <v>36</v>
      </c>
      <c r="B109" s="20">
        <v>41708</v>
      </c>
      <c r="C109" s="20">
        <v>66251</v>
      </c>
      <c r="D109" s="20">
        <v>83612</v>
      </c>
      <c r="E109" s="20">
        <v>75595</v>
      </c>
      <c r="F109" s="21">
        <f t="shared" si="44"/>
        <v>-9.5883366024015704E-2</v>
      </c>
      <c r="G109" s="21">
        <f t="shared" si="40"/>
        <v>0.26204887473396621</v>
      </c>
      <c r="H109" s="20">
        <f t="shared" si="45"/>
        <v>-8017</v>
      </c>
      <c r="I109" s="20">
        <f t="shared" si="41"/>
        <v>17361</v>
      </c>
      <c r="J109" s="21">
        <f t="shared" si="48"/>
        <v>2.5614483305435646E-2</v>
      </c>
      <c r="K109" s="72"/>
      <c r="L109" s="20">
        <v>110166</v>
      </c>
      <c r="M109" s="20">
        <v>201099</v>
      </c>
      <c r="N109" s="20">
        <v>245937</v>
      </c>
      <c r="O109" s="20">
        <v>237678</v>
      </c>
      <c r="P109" s="21">
        <f t="shared" si="46"/>
        <v>-3.3581770941338629E-2</v>
      </c>
      <c r="Q109" s="21">
        <f t="shared" si="42"/>
        <v>0.22296480837796318</v>
      </c>
      <c r="R109" s="20">
        <f t="shared" si="47"/>
        <v>-8259</v>
      </c>
      <c r="S109" s="20">
        <f t="shared" si="43"/>
        <v>44838</v>
      </c>
      <c r="T109" s="21">
        <f t="shared" si="49"/>
        <v>2.6868472812681825E-2</v>
      </c>
    </row>
    <row r="110" spans="1:20" x14ac:dyDescent="0.25">
      <c r="A110" s="40" t="s">
        <v>37</v>
      </c>
      <c r="B110" s="20">
        <v>59834</v>
      </c>
      <c r="C110" s="20">
        <v>78356</v>
      </c>
      <c r="D110" s="20">
        <v>86802</v>
      </c>
      <c r="E110" s="20">
        <v>66686</v>
      </c>
      <c r="F110" s="21">
        <f t="shared" si="44"/>
        <v>-0.23174581230847213</v>
      </c>
      <c r="G110" s="21">
        <f t="shared" si="40"/>
        <v>0.1077900862729082</v>
      </c>
      <c r="H110" s="20">
        <f t="shared" si="45"/>
        <v>-20116</v>
      </c>
      <c r="I110" s="20">
        <f t="shared" si="41"/>
        <v>8446</v>
      </c>
      <c r="J110" s="21">
        <f t="shared" si="48"/>
        <v>2.259577265303633E-2</v>
      </c>
      <c r="K110" s="72"/>
      <c r="L110" s="20">
        <v>163833</v>
      </c>
      <c r="M110" s="20">
        <v>249427</v>
      </c>
      <c r="N110" s="20">
        <v>277342</v>
      </c>
      <c r="O110" s="20">
        <v>233736</v>
      </c>
      <c r="P110" s="21">
        <f t="shared" si="46"/>
        <v>-0.1572282596938076</v>
      </c>
      <c r="Q110" s="21">
        <f t="shared" si="42"/>
        <v>0.11191651264698699</v>
      </c>
      <c r="R110" s="20">
        <f t="shared" si="47"/>
        <v>-43606</v>
      </c>
      <c r="S110" s="20">
        <f t="shared" si="43"/>
        <v>27915</v>
      </c>
      <c r="T110" s="21">
        <f t="shared" si="49"/>
        <v>2.6422846714231018E-2</v>
      </c>
    </row>
    <row r="111" spans="1:20" x14ac:dyDescent="0.25">
      <c r="A111" s="40" t="s">
        <v>38</v>
      </c>
      <c r="B111" s="20">
        <v>18155</v>
      </c>
      <c r="C111" s="20">
        <v>20175</v>
      </c>
      <c r="D111" s="20">
        <v>17387</v>
      </c>
      <c r="E111" s="20">
        <v>13820</v>
      </c>
      <c r="F111" s="21">
        <f t="shared" si="44"/>
        <v>-0.2051532754356703</v>
      </c>
      <c r="G111" s="21">
        <f t="shared" si="40"/>
        <v>-0.13819083023543988</v>
      </c>
      <c r="H111" s="20">
        <f t="shared" si="45"/>
        <v>-3567</v>
      </c>
      <c r="I111" s="20">
        <f t="shared" si="41"/>
        <v>-2788</v>
      </c>
      <c r="J111" s="21">
        <f t="shared" si="48"/>
        <v>4.6827456747287602E-3</v>
      </c>
      <c r="K111" s="72"/>
      <c r="L111" s="20">
        <v>45974</v>
      </c>
      <c r="M111" s="20">
        <v>47601</v>
      </c>
      <c r="N111" s="20">
        <v>46775</v>
      </c>
      <c r="O111" s="20">
        <v>39788</v>
      </c>
      <c r="P111" s="21">
        <f t="shared" si="46"/>
        <v>-0.14937466595403526</v>
      </c>
      <c r="Q111" s="21">
        <f t="shared" si="42"/>
        <v>-1.7352576626541438E-2</v>
      </c>
      <c r="R111" s="20">
        <f t="shared" si="47"/>
        <v>-6987</v>
      </c>
      <c r="S111" s="20">
        <f t="shared" si="43"/>
        <v>-826</v>
      </c>
      <c r="T111" s="21">
        <f t="shared" si="49"/>
        <v>4.4978617973518145E-3</v>
      </c>
    </row>
    <row r="112" spans="1:20" x14ac:dyDescent="0.25">
      <c r="A112" s="40" t="s">
        <v>39</v>
      </c>
      <c r="B112" s="20">
        <v>8690</v>
      </c>
      <c r="C112" s="20">
        <v>9023</v>
      </c>
      <c r="D112" s="20">
        <v>13649</v>
      </c>
      <c r="E112" s="20">
        <v>11173</v>
      </c>
      <c r="F112" s="21">
        <f t="shared" si="44"/>
        <v>-0.18140523115246543</v>
      </c>
      <c r="G112" s="21">
        <f t="shared" si="40"/>
        <v>0.51268979275185633</v>
      </c>
      <c r="H112" s="20">
        <f t="shared" si="45"/>
        <v>-2476</v>
      </c>
      <c r="I112" s="20">
        <f t="shared" si="41"/>
        <v>4626</v>
      </c>
      <c r="J112" s="21">
        <f t="shared" si="48"/>
        <v>3.7858406240046626E-3</v>
      </c>
      <c r="K112" s="72"/>
      <c r="L112" s="20">
        <v>24237</v>
      </c>
      <c r="M112" s="20">
        <v>28094</v>
      </c>
      <c r="N112" s="20">
        <v>42430</v>
      </c>
      <c r="O112" s="20">
        <v>39610</v>
      </c>
      <c r="P112" s="21">
        <f t="shared" si="46"/>
        <v>-6.6462408673108597E-2</v>
      </c>
      <c r="Q112" s="21">
        <f t="shared" si="42"/>
        <v>0.51028689399871863</v>
      </c>
      <c r="R112" s="20">
        <f t="shared" si="47"/>
        <v>-2820</v>
      </c>
      <c r="S112" s="20">
        <f t="shared" si="43"/>
        <v>14336</v>
      </c>
      <c r="T112" s="21">
        <f t="shared" si="49"/>
        <v>4.4777396650524121E-3</v>
      </c>
    </row>
    <row r="113" spans="1:20" x14ac:dyDescent="0.25">
      <c r="A113" s="40" t="s">
        <v>40</v>
      </c>
      <c r="B113" s="20">
        <v>3864</v>
      </c>
      <c r="C113" s="20">
        <v>4973</v>
      </c>
      <c r="D113" s="20">
        <v>5697</v>
      </c>
      <c r="E113" s="20">
        <v>5018</v>
      </c>
      <c r="F113" s="21">
        <f t="shared" si="44"/>
        <v>-0.11918553624714767</v>
      </c>
      <c r="G113" s="21">
        <f t="shared" si="40"/>
        <v>0.14558616529257984</v>
      </c>
      <c r="H113" s="20">
        <f t="shared" si="45"/>
        <v>-679</v>
      </c>
      <c r="I113" s="20">
        <f t="shared" si="41"/>
        <v>724</v>
      </c>
      <c r="J113" s="21">
        <f t="shared" si="48"/>
        <v>1.7002907232842922E-3</v>
      </c>
      <c r="K113" s="72"/>
      <c r="L113" s="20">
        <v>8744</v>
      </c>
      <c r="M113" s="20">
        <v>13743</v>
      </c>
      <c r="N113" s="20">
        <v>14178</v>
      </c>
      <c r="O113" s="20">
        <v>13276</v>
      </c>
      <c r="P113" s="21">
        <f t="shared" si="46"/>
        <v>-6.3619692481309054E-2</v>
      </c>
      <c r="Q113" s="21">
        <f t="shared" si="42"/>
        <v>3.1652477624972697E-2</v>
      </c>
      <c r="R113" s="20">
        <f t="shared" si="47"/>
        <v>-902</v>
      </c>
      <c r="S113" s="20">
        <f t="shared" si="43"/>
        <v>435</v>
      </c>
      <c r="T113" s="21">
        <f t="shared" si="49"/>
        <v>1.5007945416116086E-3</v>
      </c>
    </row>
    <row r="114" spans="1:20" x14ac:dyDescent="0.25">
      <c r="A114" s="40" t="s">
        <v>41</v>
      </c>
      <c r="B114" s="20">
        <v>21544</v>
      </c>
      <c r="C114" s="20">
        <v>18366</v>
      </c>
      <c r="D114" s="20">
        <v>19937</v>
      </c>
      <c r="E114" s="20">
        <v>13569</v>
      </c>
      <c r="F114" s="21">
        <f t="shared" si="44"/>
        <v>-0.31940612930731804</v>
      </c>
      <c r="G114" s="21">
        <f t="shared" si="40"/>
        <v>8.5538495045192287E-2</v>
      </c>
      <c r="H114" s="20">
        <f t="shared" si="45"/>
        <v>-6368</v>
      </c>
      <c r="I114" s="20">
        <f t="shared" si="41"/>
        <v>1571</v>
      </c>
      <c r="J114" s="21">
        <f t="shared" si="48"/>
        <v>4.5976972547318775E-3</v>
      </c>
      <c r="K114" s="72"/>
      <c r="L114" s="20">
        <v>58057</v>
      </c>
      <c r="M114" s="20">
        <v>61996</v>
      </c>
      <c r="N114" s="20">
        <v>64345</v>
      </c>
      <c r="O114" s="20">
        <v>45369</v>
      </c>
      <c r="P114" s="21">
        <f t="shared" si="46"/>
        <v>-0.29491024943663069</v>
      </c>
      <c r="Q114" s="21">
        <f t="shared" si="42"/>
        <v>3.7889541260726523E-2</v>
      </c>
      <c r="R114" s="20">
        <f t="shared" si="47"/>
        <v>-18976</v>
      </c>
      <c r="S114" s="20">
        <f t="shared" si="43"/>
        <v>2349</v>
      </c>
      <c r="T114" s="21">
        <f t="shared" si="49"/>
        <v>5.1287697769190326E-3</v>
      </c>
    </row>
    <row r="115" spans="1:20" x14ac:dyDescent="0.25">
      <c r="A115" s="40" t="s">
        <v>42</v>
      </c>
      <c r="B115" s="20">
        <v>9188</v>
      </c>
      <c r="C115" s="20">
        <v>10334</v>
      </c>
      <c r="D115" s="20">
        <v>15182</v>
      </c>
      <c r="E115" s="20">
        <v>12388</v>
      </c>
      <c r="F115" s="21">
        <f t="shared" si="44"/>
        <v>-0.18403372414701624</v>
      </c>
      <c r="G115" s="21">
        <f t="shared" si="40"/>
        <v>0.46913102380491578</v>
      </c>
      <c r="H115" s="20">
        <f t="shared" si="45"/>
        <v>-2794</v>
      </c>
      <c r="I115" s="20">
        <f t="shared" si="41"/>
        <v>4848</v>
      </c>
      <c r="J115" s="21">
        <f t="shared" si="48"/>
        <v>4.1975291909218436E-3</v>
      </c>
      <c r="K115" s="72"/>
      <c r="L115" s="20">
        <v>27491</v>
      </c>
      <c r="M115" s="20">
        <v>35864</v>
      </c>
      <c r="N115" s="20">
        <v>46984</v>
      </c>
      <c r="O115" s="20">
        <v>45205</v>
      </c>
      <c r="P115" s="21">
        <f t="shared" si="46"/>
        <v>-3.7863953686361307E-2</v>
      </c>
      <c r="Q115" s="21">
        <f t="shared" si="42"/>
        <v>0.3100602275262101</v>
      </c>
      <c r="R115" s="20">
        <f t="shared" si="47"/>
        <v>-1779</v>
      </c>
      <c r="S115" s="20">
        <f t="shared" si="43"/>
        <v>11120</v>
      </c>
      <c r="T115" s="21">
        <f t="shared" si="49"/>
        <v>5.1102302842386841E-3</v>
      </c>
    </row>
    <row r="116" spans="1:20" x14ac:dyDescent="0.25">
      <c r="A116" s="40" t="s">
        <v>43</v>
      </c>
      <c r="B116" s="20">
        <v>40134</v>
      </c>
      <c r="C116" s="20">
        <v>51192</v>
      </c>
      <c r="D116" s="20">
        <v>69845</v>
      </c>
      <c r="E116" s="20">
        <v>72980</v>
      </c>
      <c r="F116" s="21">
        <f t="shared" si="44"/>
        <v>4.4885102727467929E-2</v>
      </c>
      <c r="G116" s="21">
        <f t="shared" si="40"/>
        <v>0.36437333958431006</v>
      </c>
      <c r="H116" s="20">
        <f t="shared" si="45"/>
        <v>3135</v>
      </c>
      <c r="I116" s="20">
        <f t="shared" si="41"/>
        <v>18653</v>
      </c>
      <c r="J116" s="21">
        <f t="shared" si="48"/>
        <v>2.4728421081165332E-2</v>
      </c>
      <c r="K116" s="72"/>
      <c r="L116" s="20">
        <v>146816</v>
      </c>
      <c r="M116" s="20">
        <v>183338</v>
      </c>
      <c r="N116" s="20">
        <v>237891</v>
      </c>
      <c r="O116" s="20">
        <v>261774</v>
      </c>
      <c r="P116" s="21">
        <f t="shared" si="46"/>
        <v>0.10039471858960614</v>
      </c>
      <c r="Q116" s="21">
        <f t="shared" si="42"/>
        <v>0.29755424407378728</v>
      </c>
      <c r="R116" s="20">
        <f t="shared" si="47"/>
        <v>23883</v>
      </c>
      <c r="S116" s="20">
        <f t="shared" si="43"/>
        <v>54553</v>
      </c>
      <c r="T116" s="21">
        <f t="shared" si="49"/>
        <v>2.9592421688448122E-2</v>
      </c>
    </row>
    <row r="117" spans="1:20" x14ac:dyDescent="0.25">
      <c r="A117" s="40" t="s">
        <v>44</v>
      </c>
      <c r="B117" s="20">
        <v>22630</v>
      </c>
      <c r="C117" s="20">
        <v>27202</v>
      </c>
      <c r="D117" s="20">
        <v>26856</v>
      </c>
      <c r="E117" s="20">
        <v>24362</v>
      </c>
      <c r="F117" s="21">
        <f t="shared" si="44"/>
        <v>-9.2865653857610919E-2</v>
      </c>
      <c r="G117" s="21">
        <f t="shared" si="40"/>
        <v>-1.271965296669364E-2</v>
      </c>
      <c r="H117" s="20">
        <f t="shared" si="45"/>
        <v>-2494</v>
      </c>
      <c r="I117" s="20">
        <f t="shared" si="41"/>
        <v>-346</v>
      </c>
      <c r="J117" s="21">
        <f t="shared" si="48"/>
        <v>8.2547793145978324E-3</v>
      </c>
      <c r="K117" s="72"/>
      <c r="L117" s="20">
        <v>61458</v>
      </c>
      <c r="M117" s="20">
        <v>84745</v>
      </c>
      <c r="N117" s="20">
        <v>80064</v>
      </c>
      <c r="O117" s="20">
        <v>78226</v>
      </c>
      <c r="P117" s="21">
        <f t="shared" si="46"/>
        <v>-2.2956634692246181E-2</v>
      </c>
      <c r="Q117" s="21">
        <f t="shared" si="42"/>
        <v>-5.5236297126674105E-2</v>
      </c>
      <c r="R117" s="20">
        <f t="shared" si="47"/>
        <v>-1838</v>
      </c>
      <c r="S117" s="20">
        <f t="shared" si="43"/>
        <v>-4681</v>
      </c>
      <c r="T117" s="21">
        <f t="shared" si="49"/>
        <v>8.8431119171519818E-3</v>
      </c>
    </row>
    <row r="118" spans="1:20" x14ac:dyDescent="0.25">
      <c r="A118" s="41" t="s">
        <v>45</v>
      </c>
      <c r="B118" s="20">
        <v>3558</v>
      </c>
      <c r="C118" s="20">
        <v>4995</v>
      </c>
      <c r="D118" s="20">
        <v>3731</v>
      </c>
      <c r="E118" s="20">
        <v>3889</v>
      </c>
      <c r="F118" s="21">
        <f t="shared" si="44"/>
        <v>4.2347896006432517E-2</v>
      </c>
      <c r="G118" s="21">
        <f t="shared" si="40"/>
        <v>-0.25305305305305303</v>
      </c>
      <c r="H118" s="20">
        <f t="shared" si="45"/>
        <v>158</v>
      </c>
      <c r="I118" s="20">
        <f t="shared" si="41"/>
        <v>-1264</v>
      </c>
      <c r="J118" s="21">
        <f t="shared" si="48"/>
        <v>1.3177422524616605E-3</v>
      </c>
      <c r="K118" s="72"/>
      <c r="L118" s="20">
        <v>15048</v>
      </c>
      <c r="M118" s="20">
        <v>17565</v>
      </c>
      <c r="N118" s="20">
        <v>14367</v>
      </c>
      <c r="O118" s="20">
        <v>13110</v>
      </c>
      <c r="P118" s="21">
        <f t="shared" si="46"/>
        <v>-8.7492169555230759E-2</v>
      </c>
      <c r="Q118" s="21">
        <f t="shared" si="42"/>
        <v>-0.182066609735269</v>
      </c>
      <c r="R118" s="20">
        <f t="shared" si="47"/>
        <v>-1257</v>
      </c>
      <c r="S118" s="20">
        <f t="shared" si="43"/>
        <v>-3198</v>
      </c>
      <c r="T118" s="21">
        <f t="shared" si="49"/>
        <v>1.4820289575571098E-3</v>
      </c>
    </row>
    <row r="119" spans="1:20" x14ac:dyDescent="0.25">
      <c r="A119" s="39" t="s">
        <v>46</v>
      </c>
      <c r="B119" s="52">
        <f>B94-SUM(B95:B118)</f>
        <v>135921</v>
      </c>
      <c r="C119" s="52">
        <f>C94-SUM(C95:C118)</f>
        <v>144710</v>
      </c>
      <c r="D119" s="52">
        <f>D94-SUM(D95:D118)</f>
        <v>130776</v>
      </c>
      <c r="E119" s="52">
        <f>E94-SUM(E95:E118)</f>
        <v>135993</v>
      </c>
      <c r="F119" s="53">
        <f t="shared" si="44"/>
        <v>3.9892640851532324E-2</v>
      </c>
      <c r="G119" s="53">
        <f t="shared" si="40"/>
        <v>-9.6289129984106103E-2</v>
      </c>
      <c r="H119" s="52">
        <f t="shared" si="45"/>
        <v>5217</v>
      </c>
      <c r="I119" s="52">
        <f t="shared" si="41"/>
        <v>-13934</v>
      </c>
      <c r="J119" s="53">
        <f t="shared" si="48"/>
        <v>4.6079640560303059E-2</v>
      </c>
      <c r="K119" s="72"/>
      <c r="L119" s="52">
        <f>L94-SUM(L95:L118)</f>
        <v>370457</v>
      </c>
      <c r="M119" s="52">
        <f>M94-SUM(M95:M118)</f>
        <v>447090</v>
      </c>
      <c r="N119" s="52">
        <f>N94-SUM(N95:N118)</f>
        <v>381903</v>
      </c>
      <c r="O119" s="52">
        <f>O94-SUM(O95:O118)</f>
        <v>389344</v>
      </c>
      <c r="P119" s="53">
        <f t="shared" si="46"/>
        <v>1.948400510077164E-2</v>
      </c>
      <c r="Q119" s="53">
        <f t="shared" si="42"/>
        <v>-0.14580285848486885</v>
      </c>
      <c r="R119" s="52">
        <f t="shared" si="47"/>
        <v>7441</v>
      </c>
      <c r="S119" s="52">
        <f t="shared" si="43"/>
        <v>-65187</v>
      </c>
      <c r="T119" s="53">
        <f t="shared" si="49"/>
        <v>4.4013659988643428E-2</v>
      </c>
    </row>
    <row r="120" spans="1:20" ht="21" x14ac:dyDescent="0.35">
      <c r="A120" s="453" t="s">
        <v>61</v>
      </c>
      <c r="B120" s="453"/>
      <c r="C120" s="453"/>
      <c r="D120" s="453"/>
      <c r="E120" s="453"/>
      <c r="F120" s="453"/>
      <c r="G120" s="453"/>
      <c r="H120" s="453"/>
      <c r="I120" s="453"/>
      <c r="J120" s="453"/>
      <c r="K120" s="453"/>
      <c r="L120" s="453"/>
      <c r="M120" s="453"/>
      <c r="N120" s="453"/>
      <c r="O120" s="453"/>
      <c r="P120" s="453"/>
      <c r="Q120" s="453"/>
      <c r="R120" s="453"/>
      <c r="S120" s="453"/>
      <c r="T120" s="453"/>
    </row>
    <row r="121" spans="1:20" x14ac:dyDescent="0.25">
      <c r="A121" s="54"/>
      <c r="B121" s="343" t="s">
        <v>119</v>
      </c>
      <c r="C121" s="344"/>
      <c r="D121" s="344"/>
      <c r="E121" s="344"/>
      <c r="F121" s="344"/>
      <c r="G121" s="344"/>
      <c r="H121" s="344"/>
      <c r="I121" s="344"/>
      <c r="J121" s="345"/>
      <c r="K121" s="55"/>
      <c r="L121" s="343" t="str">
        <f>L$5</f>
        <v>acumulado marzo</v>
      </c>
      <c r="M121" s="344"/>
      <c r="N121" s="344"/>
      <c r="O121" s="344"/>
      <c r="P121" s="344"/>
      <c r="Q121" s="344"/>
      <c r="R121" s="344"/>
      <c r="S121" s="344"/>
      <c r="T121" s="345"/>
    </row>
    <row r="122" spans="1:20" x14ac:dyDescent="0.25">
      <c r="A122" s="4"/>
      <c r="B122" s="5">
        <f>B$6</f>
        <v>2022</v>
      </c>
      <c r="C122" s="5">
        <f>C$6</f>
        <v>2023</v>
      </c>
      <c r="D122" s="5">
        <f>D$6</f>
        <v>2024</v>
      </c>
      <c r="E122" s="5">
        <f>E$6</f>
        <v>2025</v>
      </c>
      <c r="F122" s="5" t="str">
        <f>CONCATENATE("var ",RIGHT(E122,2),"/",RIGHT(D122,2))</f>
        <v>var 25/24</v>
      </c>
      <c r="G122" s="5" t="str">
        <f>CONCATENATE("var ",RIGHT(D122,2),"/",RIGHT(C122,2))</f>
        <v>var 24/23</v>
      </c>
      <c r="H122" s="5" t="str">
        <f>CONCATENATE("dif ",RIGHT(E122,2),"-",RIGHT(D122,2))</f>
        <v>dif 25-24</v>
      </c>
      <c r="I122" s="5" t="str">
        <f>CONCATENATE("dif ",RIGHT(D122,2),"-",RIGHT(C122,2))</f>
        <v>dif 24-23</v>
      </c>
      <c r="J122" s="5" t="str">
        <f>CONCATENATE("cuota ",RIGHT(E122,2))</f>
        <v>cuota 25</v>
      </c>
      <c r="K122" s="56"/>
      <c r="L122" s="5">
        <f>L$6</f>
        <v>2022</v>
      </c>
      <c r="M122" s="5">
        <f>M$6</f>
        <v>2023</v>
      </c>
      <c r="N122" s="5">
        <f>N$6</f>
        <v>2024</v>
      </c>
      <c r="O122" s="5">
        <f>O$6</f>
        <v>2025</v>
      </c>
      <c r="P122" s="5" t="str">
        <f>CONCATENATE("var ",RIGHT(O122,2),"/",RIGHT(M122,2))</f>
        <v>var 25/23</v>
      </c>
      <c r="Q122" s="5" t="str">
        <f>CONCATENATE("var ",RIGHT(N122,2),"/",RIGHT(M122,2))</f>
        <v>var 24/23</v>
      </c>
      <c r="R122" s="5" t="str">
        <f>CONCATENATE("dif ",RIGHT(O122,2),"-",RIGHT(N122,2))</f>
        <v>dif 25-24</v>
      </c>
      <c r="S122" s="5" t="str">
        <f>CONCATENATE("dif ",RIGHT(N122,2),"-",RIGHT(M122,2))</f>
        <v>dif 24-23</v>
      </c>
      <c r="T122" s="5" t="str">
        <f>CONCATENATE("cuota ",RIGHT(O122,2))</f>
        <v>cuota 25</v>
      </c>
    </row>
    <row r="123" spans="1:20" x14ac:dyDescent="0.25">
      <c r="A123" s="57" t="s">
        <v>48</v>
      </c>
      <c r="B123" s="58">
        <v>2629455</v>
      </c>
      <c r="C123" s="58">
        <v>2882541</v>
      </c>
      <c r="D123" s="58">
        <v>3156397</v>
      </c>
      <c r="E123" s="58">
        <v>2951260</v>
      </c>
      <c r="F123" s="59">
        <f>E123/D123-1</f>
        <v>-6.4990874088398876E-2</v>
      </c>
      <c r="G123" s="59">
        <f t="shared" ref="G123:G133" si="50">D123/C123-1</f>
        <v>9.5005066710239339E-2</v>
      </c>
      <c r="H123" s="58">
        <f>E123-D123</f>
        <v>-205137</v>
      </c>
      <c r="I123" s="58">
        <f t="shared" ref="I123:I133" si="51">D123-C123</f>
        <v>273856</v>
      </c>
      <c r="J123" s="59">
        <f t="shared" ref="J123:J133" si="52">E123/$E$123</f>
        <v>1</v>
      </c>
      <c r="K123" s="60"/>
      <c r="L123" s="58">
        <v>6883018</v>
      </c>
      <c r="M123" s="58">
        <v>8612481</v>
      </c>
      <c r="N123" s="58">
        <v>9184014</v>
      </c>
      <c r="O123" s="58">
        <v>8845981</v>
      </c>
      <c r="P123" s="59">
        <f>O123/N123-1</f>
        <v>-3.6806672986343436E-2</v>
      </c>
      <c r="Q123" s="59">
        <f t="shared" ref="Q123:Q133" si="53">N123/M123-1</f>
        <v>6.6361017226046703E-2</v>
      </c>
      <c r="R123" s="58">
        <f>O123-N123</f>
        <v>-338033</v>
      </c>
      <c r="S123" s="58">
        <f t="shared" ref="S123:S133" si="54">N123-M123</f>
        <v>571533</v>
      </c>
      <c r="T123" s="59">
        <f>O123/$O$123</f>
        <v>1</v>
      </c>
    </row>
    <row r="124" spans="1:20" x14ac:dyDescent="0.25">
      <c r="A124" s="76" t="s">
        <v>49</v>
      </c>
      <c r="B124" s="77">
        <v>1057048</v>
      </c>
      <c r="C124" s="77">
        <v>1098201</v>
      </c>
      <c r="D124" s="77">
        <v>1198797</v>
      </c>
      <c r="E124" s="77">
        <v>1094097</v>
      </c>
      <c r="F124" s="78">
        <f t="shared" ref="F124:F133" si="55">E124/D124-1</f>
        <v>-8.7337555899789532E-2</v>
      </c>
      <c r="G124" s="78">
        <f t="shared" si="50"/>
        <v>9.1600717901367812E-2</v>
      </c>
      <c r="H124" s="77">
        <f t="shared" ref="H124:H133" si="56">E124-D124</f>
        <v>-104700</v>
      </c>
      <c r="I124" s="77">
        <f t="shared" si="51"/>
        <v>100596</v>
      </c>
      <c r="J124" s="78">
        <f t="shared" si="52"/>
        <v>0.37072199670649147</v>
      </c>
      <c r="K124" s="72"/>
      <c r="L124" s="77">
        <v>2755890</v>
      </c>
      <c r="M124" s="77">
        <v>3281102</v>
      </c>
      <c r="N124" s="77">
        <v>3478302</v>
      </c>
      <c r="O124" s="77">
        <v>3274179</v>
      </c>
      <c r="P124" s="78">
        <f t="shared" ref="P124:P133" si="57">O124/N124-1</f>
        <v>-5.8684668553794395E-2</v>
      </c>
      <c r="Q124" s="78">
        <f t="shared" si="53"/>
        <v>6.010175849455468E-2</v>
      </c>
      <c r="R124" s="77">
        <f t="shared" ref="R124:R133" si="58">O124-N124</f>
        <v>-204123</v>
      </c>
      <c r="S124" s="77">
        <f t="shared" si="54"/>
        <v>197200</v>
      </c>
      <c r="T124" s="78">
        <f t="shared" ref="T124:T133" si="59">O124/$O$123</f>
        <v>0.37013181466250039</v>
      </c>
    </row>
    <row r="125" spans="1:20" x14ac:dyDescent="0.25">
      <c r="A125" s="79" t="s">
        <v>50</v>
      </c>
      <c r="B125" s="20">
        <v>747881</v>
      </c>
      <c r="C125" s="20">
        <v>818402</v>
      </c>
      <c r="D125" s="20">
        <v>866668</v>
      </c>
      <c r="E125" s="20">
        <v>828674</v>
      </c>
      <c r="F125" s="21">
        <f t="shared" si="55"/>
        <v>-4.3839163324364105E-2</v>
      </c>
      <c r="G125" s="21">
        <f t="shared" si="50"/>
        <v>5.8975906705995396E-2</v>
      </c>
      <c r="H125" s="20">
        <f t="shared" si="56"/>
        <v>-37994</v>
      </c>
      <c r="I125" s="20">
        <f t="shared" si="51"/>
        <v>48266</v>
      </c>
      <c r="J125" s="21">
        <f t="shared" si="52"/>
        <v>0.2807865115238915</v>
      </c>
      <c r="K125" s="72"/>
      <c r="L125" s="20">
        <v>1933319</v>
      </c>
      <c r="M125" s="20">
        <v>2402979</v>
      </c>
      <c r="N125" s="20">
        <v>2528389</v>
      </c>
      <c r="O125" s="20">
        <v>2517003</v>
      </c>
      <c r="P125" s="21">
        <f t="shared" si="57"/>
        <v>-4.5032627495215083E-3</v>
      </c>
      <c r="Q125" s="21">
        <f t="shared" si="53"/>
        <v>5.218938659056116E-2</v>
      </c>
      <c r="R125" s="20">
        <f t="shared" si="58"/>
        <v>-11386</v>
      </c>
      <c r="S125" s="20">
        <f t="shared" si="54"/>
        <v>125410</v>
      </c>
      <c r="T125" s="21">
        <f t="shared" si="59"/>
        <v>0.28453633350557728</v>
      </c>
    </row>
    <row r="126" spans="1:20" x14ac:dyDescent="0.25">
      <c r="A126" s="79" t="s">
        <v>51</v>
      </c>
      <c r="B126" s="20">
        <v>17020</v>
      </c>
      <c r="C126" s="20">
        <v>18269</v>
      </c>
      <c r="D126" s="20">
        <v>20797</v>
      </c>
      <c r="E126" s="20">
        <v>17777</v>
      </c>
      <c r="F126" s="21">
        <f t="shared" si="55"/>
        <v>-0.14521325191133339</v>
      </c>
      <c r="G126" s="21">
        <f t="shared" si="50"/>
        <v>0.13837648475559683</v>
      </c>
      <c r="H126" s="20">
        <f t="shared" si="56"/>
        <v>-3020</v>
      </c>
      <c r="I126" s="20">
        <f t="shared" si="51"/>
        <v>2528</v>
      </c>
      <c r="J126" s="21">
        <f t="shared" si="52"/>
        <v>6.0235289334047148E-3</v>
      </c>
      <c r="K126" s="72"/>
      <c r="L126" s="20">
        <v>44159</v>
      </c>
      <c r="M126" s="20">
        <v>52432</v>
      </c>
      <c r="N126" s="20">
        <v>60753</v>
      </c>
      <c r="O126" s="20">
        <v>56753</v>
      </c>
      <c r="P126" s="21">
        <f t="shared" si="57"/>
        <v>-6.5840370022879569E-2</v>
      </c>
      <c r="Q126" s="21">
        <f t="shared" si="53"/>
        <v>0.15870079340860532</v>
      </c>
      <c r="R126" s="20">
        <f>O126-N126</f>
        <v>-4000</v>
      </c>
      <c r="S126" s="20">
        <f t="shared" si="54"/>
        <v>8321</v>
      </c>
      <c r="T126" s="21">
        <f t="shared" si="59"/>
        <v>6.415681878584184E-3</v>
      </c>
    </row>
    <row r="127" spans="1:20" x14ac:dyDescent="0.25">
      <c r="A127" s="79" t="s">
        <v>52</v>
      </c>
      <c r="B127" s="20">
        <v>366039</v>
      </c>
      <c r="C127" s="20">
        <v>435839</v>
      </c>
      <c r="D127" s="20">
        <v>499150</v>
      </c>
      <c r="E127" s="20">
        <v>499373</v>
      </c>
      <c r="F127" s="21">
        <f t="shared" si="55"/>
        <v>4.4675949113504032E-4</v>
      </c>
      <c r="G127" s="21">
        <f t="shared" si="50"/>
        <v>0.14526235605349691</v>
      </c>
      <c r="H127" s="20">
        <f t="shared" si="56"/>
        <v>223</v>
      </c>
      <c r="I127" s="20">
        <f t="shared" si="51"/>
        <v>63311</v>
      </c>
      <c r="J127" s="21">
        <f t="shared" si="52"/>
        <v>0.16920671170957488</v>
      </c>
      <c r="K127" s="72"/>
      <c r="L127" s="20">
        <v>928655</v>
      </c>
      <c r="M127" s="20">
        <v>1307268</v>
      </c>
      <c r="N127" s="20">
        <v>1458253</v>
      </c>
      <c r="O127" s="20">
        <v>1472865</v>
      </c>
      <c r="P127" s="21">
        <f t="shared" si="57"/>
        <v>1.0020209113233536E-2</v>
      </c>
      <c r="Q127" s="21">
        <f t="shared" si="53"/>
        <v>0.11549659289449443</v>
      </c>
      <c r="R127" s="20">
        <f t="shared" si="58"/>
        <v>14612</v>
      </c>
      <c r="S127" s="20">
        <f t="shared" si="54"/>
        <v>150985</v>
      </c>
      <c r="T127" s="21">
        <f t="shared" si="59"/>
        <v>0.16650103589415352</v>
      </c>
    </row>
    <row r="128" spans="1:20" x14ac:dyDescent="0.25">
      <c r="A128" s="79" t="s">
        <v>53</v>
      </c>
      <c r="B128" s="20">
        <v>109311</v>
      </c>
      <c r="C128" s="20">
        <v>108534</v>
      </c>
      <c r="D128" s="20">
        <v>122553</v>
      </c>
      <c r="E128" s="20">
        <v>112742</v>
      </c>
      <c r="F128" s="21">
        <f t="shared" si="55"/>
        <v>-8.0055159808409382E-2</v>
      </c>
      <c r="G128" s="21">
        <f t="shared" si="50"/>
        <v>0.12916689700923212</v>
      </c>
      <c r="H128" s="20">
        <f t="shared" si="56"/>
        <v>-9811</v>
      </c>
      <c r="I128" s="20">
        <f t="shared" si="51"/>
        <v>14019</v>
      </c>
      <c r="J128" s="21">
        <f t="shared" si="52"/>
        <v>3.8201310626647604E-2</v>
      </c>
      <c r="K128" s="72"/>
      <c r="L128" s="20">
        <v>306345</v>
      </c>
      <c r="M128" s="20">
        <v>315450</v>
      </c>
      <c r="N128" s="20">
        <v>350741</v>
      </c>
      <c r="O128" s="20">
        <v>343323</v>
      </c>
      <c r="P128" s="21">
        <f t="shared" si="57"/>
        <v>-2.114950918198899E-2</v>
      </c>
      <c r="Q128" s="21">
        <f t="shared" si="53"/>
        <v>0.11187509906482807</v>
      </c>
      <c r="R128" s="20">
        <f>O128-N128</f>
        <v>-7418</v>
      </c>
      <c r="S128" s="20">
        <f t="shared" si="54"/>
        <v>35291</v>
      </c>
      <c r="T128" s="21">
        <f t="shared" si="59"/>
        <v>3.8811184423751303E-2</v>
      </c>
    </row>
    <row r="129" spans="1:20" x14ac:dyDescent="0.25">
      <c r="A129" s="79" t="s">
        <v>54</v>
      </c>
      <c r="B129" s="20">
        <v>47103</v>
      </c>
      <c r="C129" s="20">
        <v>58354</v>
      </c>
      <c r="D129" s="20">
        <v>58643</v>
      </c>
      <c r="E129" s="20">
        <v>56752</v>
      </c>
      <c r="F129" s="21">
        <f t="shared" si="55"/>
        <v>-3.2245962860017352E-2</v>
      </c>
      <c r="G129" s="21">
        <f t="shared" si="50"/>
        <v>4.9525311032663222E-3</v>
      </c>
      <c r="H129" s="20">
        <f t="shared" si="56"/>
        <v>-1891</v>
      </c>
      <c r="I129" s="20">
        <f t="shared" si="51"/>
        <v>289</v>
      </c>
      <c r="J129" s="21">
        <f t="shared" si="52"/>
        <v>1.9229752715789188E-2</v>
      </c>
      <c r="K129" s="72"/>
      <c r="L129" s="20">
        <v>129077</v>
      </c>
      <c r="M129" s="20">
        <v>170126</v>
      </c>
      <c r="N129" s="20">
        <v>177251</v>
      </c>
      <c r="O129" s="20">
        <v>166467</v>
      </c>
      <c r="P129" s="21">
        <f t="shared" si="57"/>
        <v>-6.0840277346813298E-2</v>
      </c>
      <c r="Q129" s="21">
        <f t="shared" si="53"/>
        <v>4.1880723698905609E-2</v>
      </c>
      <c r="R129" s="20">
        <f t="shared" si="58"/>
        <v>-10784</v>
      </c>
      <c r="S129" s="20">
        <f t="shared" si="54"/>
        <v>7125</v>
      </c>
      <c r="T129" s="21">
        <f t="shared" si="59"/>
        <v>1.8818376390363035E-2</v>
      </c>
    </row>
    <row r="130" spans="1:20" x14ac:dyDescent="0.25">
      <c r="A130" s="79" t="s">
        <v>55</v>
      </c>
      <c r="B130" s="20">
        <v>12710</v>
      </c>
      <c r="C130" s="20">
        <v>15603</v>
      </c>
      <c r="D130" s="20">
        <v>15292</v>
      </c>
      <c r="E130" s="20">
        <v>14094</v>
      </c>
      <c r="F130" s="21">
        <f t="shared" si="55"/>
        <v>-7.834161653151972E-2</v>
      </c>
      <c r="G130" s="21">
        <f t="shared" si="50"/>
        <v>-1.9932064346599998E-2</v>
      </c>
      <c r="H130" s="20">
        <f t="shared" si="56"/>
        <v>-1198</v>
      </c>
      <c r="I130" s="20">
        <f t="shared" si="51"/>
        <v>-311</v>
      </c>
      <c r="J130" s="21">
        <f t="shared" si="52"/>
        <v>4.7755873762393014E-3</v>
      </c>
      <c r="K130" s="72"/>
      <c r="L130" s="20">
        <v>35493</v>
      </c>
      <c r="M130" s="20">
        <v>44207</v>
      </c>
      <c r="N130" s="20">
        <v>45011</v>
      </c>
      <c r="O130" s="20">
        <v>41460</v>
      </c>
      <c r="P130" s="21">
        <f t="shared" si="57"/>
        <v>-7.8891826442425206E-2</v>
      </c>
      <c r="Q130" s="21">
        <f t="shared" si="53"/>
        <v>1.818716492863115E-2</v>
      </c>
      <c r="R130" s="20">
        <f t="shared" si="58"/>
        <v>-3551</v>
      </c>
      <c r="S130" s="20">
        <f t="shared" si="54"/>
        <v>804</v>
      </c>
      <c r="T130" s="21">
        <f t="shared" si="59"/>
        <v>4.6868741861417068E-3</v>
      </c>
    </row>
    <row r="131" spans="1:20" x14ac:dyDescent="0.25">
      <c r="A131" s="79" t="s">
        <v>56</v>
      </c>
      <c r="B131" s="20">
        <v>148905</v>
      </c>
      <c r="C131" s="20">
        <v>146134</v>
      </c>
      <c r="D131" s="20">
        <v>176870</v>
      </c>
      <c r="E131" s="20">
        <v>166403</v>
      </c>
      <c r="F131" s="21">
        <f t="shared" si="55"/>
        <v>-5.9179058065245704E-2</v>
      </c>
      <c r="G131" s="21">
        <f t="shared" si="50"/>
        <v>0.21032750762998353</v>
      </c>
      <c r="H131" s="20">
        <f t="shared" si="56"/>
        <v>-10467</v>
      </c>
      <c r="I131" s="20">
        <f t="shared" si="51"/>
        <v>30736</v>
      </c>
      <c r="J131" s="21">
        <f t="shared" si="52"/>
        <v>5.6383714074666413E-2</v>
      </c>
      <c r="K131" s="72"/>
      <c r="L131" s="20">
        <v>405065</v>
      </c>
      <c r="M131" s="20">
        <v>466428</v>
      </c>
      <c r="N131" s="20">
        <v>517037</v>
      </c>
      <c r="O131" s="20">
        <v>504513</v>
      </c>
      <c r="P131" s="21">
        <f t="shared" si="57"/>
        <v>-2.4222637838297811E-2</v>
      </c>
      <c r="Q131" s="21">
        <f t="shared" si="53"/>
        <v>0.10850334885555757</v>
      </c>
      <c r="R131" s="20">
        <f>O131-N131</f>
        <v>-12524</v>
      </c>
      <c r="S131" s="20">
        <f t="shared" si="54"/>
        <v>50609</v>
      </c>
      <c r="T131" s="21">
        <f t="shared" si="59"/>
        <v>5.7033018723418011E-2</v>
      </c>
    </row>
    <row r="132" spans="1:20" x14ac:dyDescent="0.25">
      <c r="A132" s="80" t="s">
        <v>57</v>
      </c>
      <c r="B132" s="28">
        <v>68397</v>
      </c>
      <c r="C132" s="28">
        <v>107722</v>
      </c>
      <c r="D132" s="28">
        <v>129096</v>
      </c>
      <c r="E132" s="28">
        <v>94245</v>
      </c>
      <c r="F132" s="29">
        <f t="shared" si="55"/>
        <v>-0.26996188882691952</v>
      </c>
      <c r="G132" s="29">
        <f t="shared" si="50"/>
        <v>0.19841815042424016</v>
      </c>
      <c r="H132" s="28">
        <f t="shared" si="56"/>
        <v>-34851</v>
      </c>
      <c r="I132" s="28">
        <f t="shared" si="51"/>
        <v>21374</v>
      </c>
      <c r="J132" s="29">
        <f t="shared" si="52"/>
        <v>3.1933818098032703E-2</v>
      </c>
      <c r="K132" s="72"/>
      <c r="L132" s="28">
        <v>195589</v>
      </c>
      <c r="M132" s="28">
        <v>344543</v>
      </c>
      <c r="N132" s="28">
        <v>364225</v>
      </c>
      <c r="O132" s="28">
        <v>276788</v>
      </c>
      <c r="P132" s="29">
        <f t="shared" si="57"/>
        <v>-0.24006314777953186</v>
      </c>
      <c r="Q132" s="29">
        <f t="shared" si="53"/>
        <v>5.7124945217287726E-2</v>
      </c>
      <c r="R132" s="28">
        <f t="shared" si="58"/>
        <v>-87437</v>
      </c>
      <c r="S132" s="28">
        <f t="shared" si="54"/>
        <v>19682</v>
      </c>
      <c r="T132" s="29">
        <f t="shared" si="59"/>
        <v>3.1289689634196594E-2</v>
      </c>
    </row>
    <row r="133" spans="1:20" x14ac:dyDescent="0.25">
      <c r="A133" s="81" t="s">
        <v>58</v>
      </c>
      <c r="B133" s="82">
        <f>B123-SUM(B124:B132)</f>
        <v>55041</v>
      </c>
      <c r="C133" s="82">
        <f>C123-SUM(C124:C132)</f>
        <v>75483</v>
      </c>
      <c r="D133" s="82">
        <f>D123-SUM(D124:D132)</f>
        <v>68531</v>
      </c>
      <c r="E133" s="82">
        <f>E123-SUM(E124:E132)</f>
        <v>67103</v>
      </c>
      <c r="F133" s="83">
        <f t="shared" si="55"/>
        <v>-2.0837285316134269E-2</v>
      </c>
      <c r="G133" s="83">
        <f t="shared" si="50"/>
        <v>-9.2100207993852878E-2</v>
      </c>
      <c r="H133" s="82">
        <f t="shared" si="56"/>
        <v>-1428</v>
      </c>
      <c r="I133" s="82">
        <f t="shared" si="51"/>
        <v>-6952</v>
      </c>
      <c r="J133" s="83">
        <f t="shared" si="52"/>
        <v>2.2737068235262226E-2</v>
      </c>
      <c r="K133" s="72"/>
      <c r="L133" s="82">
        <f>L123-SUM(L124:L132)</f>
        <v>149426</v>
      </c>
      <c r="M133" s="82">
        <f>M123-SUM(M124:M132)</f>
        <v>227946</v>
      </c>
      <c r="N133" s="82">
        <f>N123-SUM(N124:N132)</f>
        <v>204052</v>
      </c>
      <c r="O133" s="82">
        <f>O123-SUM(O124:O132)</f>
        <v>192630</v>
      </c>
      <c r="P133" s="83">
        <f t="shared" si="57"/>
        <v>-5.5975927704702721E-2</v>
      </c>
      <c r="Q133" s="83">
        <f t="shared" si="53"/>
        <v>-0.10482307213111874</v>
      </c>
      <c r="R133" s="82">
        <f t="shared" si="58"/>
        <v>-11422</v>
      </c>
      <c r="S133" s="82">
        <f t="shared" si="54"/>
        <v>-23894</v>
      </c>
      <c r="T133" s="83">
        <f t="shared" si="59"/>
        <v>2.1775990701313964E-2</v>
      </c>
    </row>
    <row r="134" spans="1:20" ht="21" x14ac:dyDescent="0.35">
      <c r="A134" s="442" t="s">
        <v>62</v>
      </c>
      <c r="B134" s="442"/>
      <c r="C134" s="442"/>
      <c r="D134" s="442"/>
      <c r="E134" s="442"/>
      <c r="F134" s="442"/>
      <c r="G134" s="442"/>
      <c r="H134" s="442"/>
      <c r="I134" s="442"/>
      <c r="J134" s="442"/>
      <c r="K134" s="442"/>
      <c r="L134" s="442"/>
      <c r="M134" s="442"/>
      <c r="N134" s="442"/>
      <c r="O134" s="442"/>
      <c r="P134" s="442"/>
      <c r="Q134" s="442"/>
      <c r="R134" s="442"/>
      <c r="S134" s="442"/>
      <c r="T134" s="442"/>
    </row>
    <row r="135" spans="1:20" x14ac:dyDescent="0.25">
      <c r="A135" s="54"/>
      <c r="B135" s="343" t="s">
        <v>119</v>
      </c>
      <c r="C135" s="344"/>
      <c r="D135" s="344"/>
      <c r="E135" s="344"/>
      <c r="F135" s="344"/>
      <c r="G135" s="344"/>
      <c r="H135" s="344"/>
      <c r="I135" s="344"/>
      <c r="J135" s="345"/>
      <c r="K135" s="84"/>
      <c r="L135" s="343" t="str">
        <f>L$5</f>
        <v>acumulado marzo</v>
      </c>
      <c r="M135" s="344"/>
      <c r="N135" s="344"/>
      <c r="O135" s="344"/>
      <c r="P135" s="344"/>
      <c r="Q135" s="344"/>
      <c r="R135" s="344"/>
      <c r="S135" s="344"/>
      <c r="T135" s="345"/>
    </row>
    <row r="136" spans="1:20" x14ac:dyDescent="0.25">
      <c r="A136" s="4"/>
      <c r="B136" s="85">
        <f>B$6</f>
        <v>2022</v>
      </c>
      <c r="C136" s="86">
        <f>C$6</f>
        <v>2023</v>
      </c>
      <c r="D136" s="343">
        <f>D$6</f>
        <v>2024</v>
      </c>
      <c r="E136" s="345"/>
      <c r="F136" s="2">
        <f>E$6</f>
        <v>2025</v>
      </c>
      <c r="G136" s="362" t="str">
        <f>CONCATENATE("dif ",RIGHT(E122,2),"-",RIGHT(D122,2))</f>
        <v>dif 25-24</v>
      </c>
      <c r="H136" s="363"/>
      <c r="I136" s="362" t="str">
        <f>CONCATENATE("dif ",RIGHT(D136,2),"-",RIGHT(C136,2))</f>
        <v>dif 24-23</v>
      </c>
      <c r="J136" s="363"/>
      <c r="K136" s="87"/>
      <c r="L136" s="85">
        <f>L$6</f>
        <v>2022</v>
      </c>
      <c r="M136" s="86">
        <f>M$6</f>
        <v>2023</v>
      </c>
      <c r="N136" s="343">
        <f>N$6</f>
        <v>2024</v>
      </c>
      <c r="O136" s="345"/>
      <c r="P136" s="2">
        <f>O$6</f>
        <v>2025</v>
      </c>
      <c r="Q136" s="362" t="str">
        <f>CONCATENATE("dif ",RIGHT(O122,2),"-",RIGHT(N122,2))</f>
        <v>dif 25-24</v>
      </c>
      <c r="R136" s="363"/>
      <c r="S136" s="362" t="str">
        <f>CONCATENATE("dif ",RIGHT(N136,2),"-",RIGHT(M136,2))</f>
        <v>dif 24-23</v>
      </c>
      <c r="T136" s="363"/>
    </row>
    <row r="137" spans="1:20" x14ac:dyDescent="0.25">
      <c r="A137" s="88" t="s">
        <v>4</v>
      </c>
      <c r="B137" s="89">
        <f t="shared" ref="B137:D148" si="60">B72/B7</f>
        <v>6.6793889251575571</v>
      </c>
      <c r="C137" s="90">
        <f>C72/C7</f>
        <v>6.545621138251998</v>
      </c>
      <c r="D137" s="438">
        <f>D72/D7</f>
        <v>6.4456386117889704</v>
      </c>
      <c r="E137" s="439"/>
      <c r="F137" s="89">
        <f t="shared" ref="F137:F148" si="61">E72/E7</f>
        <v>6.2956855634366171</v>
      </c>
      <c r="G137" s="438">
        <f>F137-D137</f>
        <v>-0.14995304835235324</v>
      </c>
      <c r="H137" s="439"/>
      <c r="I137" s="438">
        <f>D137-C137</f>
        <v>-9.9982526463027632E-2</v>
      </c>
      <c r="J137" s="439"/>
      <c r="K137" s="91"/>
      <c r="L137" s="89">
        <f t="shared" ref="L137:N148" si="62">L72/L7</f>
        <v>6.7715381671541417</v>
      </c>
      <c r="M137" s="90">
        <f t="shared" si="62"/>
        <v>6.8617910728399156</v>
      </c>
      <c r="N137" s="438">
        <f>N72/N7</f>
        <v>6.7991104313327169</v>
      </c>
      <c r="O137" s="439"/>
      <c r="P137" s="89">
        <f t="shared" ref="P137:P148" si="63">O72/O7</f>
        <v>6.6762423075123358</v>
      </c>
      <c r="Q137" s="438">
        <f>P137-N137</f>
        <v>-0.12286812382038104</v>
      </c>
      <c r="R137" s="439"/>
      <c r="S137" s="438">
        <f>N137-M137</f>
        <v>-6.2680641507198764E-2</v>
      </c>
      <c r="T137" s="439"/>
    </row>
    <row r="138" spans="1:20" x14ac:dyDescent="0.25">
      <c r="A138" s="92" t="s">
        <v>5</v>
      </c>
      <c r="B138" s="93">
        <f t="shared" si="60"/>
        <v>6.455270440091903</v>
      </c>
      <c r="C138" s="94">
        <f t="shared" si="60"/>
        <v>6.3163737064567851</v>
      </c>
      <c r="D138" s="440">
        <f t="shared" si="60"/>
        <v>6.1819736416136681</v>
      </c>
      <c r="E138" s="441"/>
      <c r="F138" s="93">
        <f t="shared" si="61"/>
        <v>6.0468403386075336</v>
      </c>
      <c r="G138" s="440">
        <f t="shared" ref="G138:G148" si="64">F138-D138</f>
        <v>-0.13513330300613458</v>
      </c>
      <c r="H138" s="441"/>
      <c r="I138" s="440">
        <f t="shared" ref="I138:I148" si="65">D138-C138</f>
        <v>-0.13440006484311695</v>
      </c>
      <c r="J138" s="441"/>
      <c r="K138" s="91"/>
      <c r="L138" s="93">
        <f t="shared" si="62"/>
        <v>6.4603790610362388</v>
      </c>
      <c r="M138" s="94">
        <f t="shared" si="62"/>
        <v>6.5459524149828994</v>
      </c>
      <c r="N138" s="440">
        <f t="shared" si="62"/>
        <v>6.468057042613899</v>
      </c>
      <c r="O138" s="441"/>
      <c r="P138" s="93">
        <f t="shared" si="63"/>
        <v>6.3438439773333437</v>
      </c>
      <c r="Q138" s="440">
        <f t="shared" ref="Q138:Q148" si="66">P138-N138</f>
        <v>-0.12421306528055531</v>
      </c>
      <c r="R138" s="441"/>
      <c r="S138" s="440">
        <f t="shared" ref="S138:S148" si="67">N138-M138</f>
        <v>-7.7895372369000349E-2</v>
      </c>
      <c r="T138" s="441"/>
    </row>
    <row r="139" spans="1:20" x14ac:dyDescent="0.25">
      <c r="A139" s="95" t="s">
        <v>6</v>
      </c>
      <c r="B139" s="96">
        <f t="shared" si="60"/>
        <v>6.6954036789779545</v>
      </c>
      <c r="C139" s="97">
        <f t="shared" si="60"/>
        <v>6.4364920615076882</v>
      </c>
      <c r="D139" s="447">
        <f t="shared" si="60"/>
        <v>6.2887433108226505</v>
      </c>
      <c r="E139" s="448"/>
      <c r="F139" s="96">
        <f t="shared" si="61"/>
        <v>6.1004692038430033</v>
      </c>
      <c r="G139" s="447">
        <f t="shared" si="64"/>
        <v>-0.18827410697964719</v>
      </c>
      <c r="H139" s="448"/>
      <c r="I139" s="447">
        <f t="shared" si="65"/>
        <v>-0.14774875068503768</v>
      </c>
      <c r="J139" s="448"/>
      <c r="K139" s="98"/>
      <c r="L139" s="96">
        <f t="shared" si="62"/>
        <v>6.4881056706266067</v>
      </c>
      <c r="M139" s="97">
        <f t="shared" si="62"/>
        <v>6.4889861606206756</v>
      </c>
      <c r="N139" s="447">
        <f>N74/N9</f>
        <v>6.3840780434982278</v>
      </c>
      <c r="O139" s="448"/>
      <c r="P139" s="96">
        <f t="shared" si="63"/>
        <v>6.1594781642671634</v>
      </c>
      <c r="Q139" s="447">
        <f t="shared" si="66"/>
        <v>-0.22459987923106439</v>
      </c>
      <c r="R139" s="448"/>
      <c r="S139" s="447">
        <f t="shared" si="67"/>
        <v>-0.10490811712244774</v>
      </c>
      <c r="T139" s="448"/>
    </row>
    <row r="140" spans="1:20" x14ac:dyDescent="0.25">
      <c r="A140" s="26" t="s">
        <v>7</v>
      </c>
      <c r="B140" s="99">
        <f t="shared" si="60"/>
        <v>6.6455037919826649</v>
      </c>
      <c r="C140" s="100">
        <f t="shared" si="60"/>
        <v>6.6168263737097393</v>
      </c>
      <c r="D140" s="445">
        <f t="shared" si="60"/>
        <v>6.435466827208467</v>
      </c>
      <c r="E140" s="446"/>
      <c r="F140" s="99">
        <f t="shared" si="61"/>
        <v>6.2981828108969697</v>
      </c>
      <c r="G140" s="445">
        <f t="shared" si="64"/>
        <v>-0.13728401631149723</v>
      </c>
      <c r="H140" s="446"/>
      <c r="I140" s="445">
        <f t="shared" si="65"/>
        <v>-0.18135954650127228</v>
      </c>
      <c r="J140" s="446"/>
      <c r="K140" s="98"/>
      <c r="L140" s="99">
        <f t="shared" si="62"/>
        <v>6.5625425774884407</v>
      </c>
      <c r="M140" s="100">
        <f t="shared" si="62"/>
        <v>6.8279453852922973</v>
      </c>
      <c r="N140" s="445">
        <f t="shared" si="62"/>
        <v>6.7161845026038671</v>
      </c>
      <c r="O140" s="446"/>
      <c r="P140" s="99">
        <f t="shared" si="63"/>
        <v>6.6505848817633275</v>
      </c>
      <c r="Q140" s="445">
        <f>P140-N140</f>
        <v>-6.5599620840539608E-2</v>
      </c>
      <c r="R140" s="446"/>
      <c r="S140" s="445">
        <f t="shared" si="67"/>
        <v>-0.11176088268843021</v>
      </c>
      <c r="T140" s="446"/>
    </row>
    <row r="141" spans="1:20" x14ac:dyDescent="0.25">
      <c r="A141" s="26" t="s">
        <v>8</v>
      </c>
      <c r="B141" s="99">
        <f t="shared" si="60"/>
        <v>5.833574556520448</v>
      </c>
      <c r="C141" s="100">
        <f t="shared" si="60"/>
        <v>5.641891642353289</v>
      </c>
      <c r="D141" s="445">
        <f t="shared" si="60"/>
        <v>5.561259737055444</v>
      </c>
      <c r="E141" s="446"/>
      <c r="F141" s="99">
        <f t="shared" si="61"/>
        <v>5.6300055397277617</v>
      </c>
      <c r="G141" s="445">
        <f t="shared" si="64"/>
        <v>6.874580267231778E-2</v>
      </c>
      <c r="H141" s="446"/>
      <c r="I141" s="445">
        <f t="shared" si="65"/>
        <v>-8.063190529784503E-2</v>
      </c>
      <c r="J141" s="446"/>
      <c r="K141" s="98"/>
      <c r="L141" s="99">
        <f t="shared" si="62"/>
        <v>6.387000802808255</v>
      </c>
      <c r="M141" s="100">
        <f t="shared" si="62"/>
        <v>6.1322155943191934</v>
      </c>
      <c r="N141" s="445">
        <f t="shared" si="62"/>
        <v>6.1774282264555946</v>
      </c>
      <c r="O141" s="446"/>
      <c r="P141" s="99">
        <f t="shared" si="63"/>
        <v>6.119080870080591</v>
      </c>
      <c r="Q141" s="445">
        <f t="shared" si="66"/>
        <v>-5.8347356375003656E-2</v>
      </c>
      <c r="R141" s="446"/>
      <c r="S141" s="445">
        <f t="shared" si="67"/>
        <v>4.5212632136401254E-2</v>
      </c>
      <c r="T141" s="446"/>
    </row>
    <row r="142" spans="1:20" x14ac:dyDescent="0.25">
      <c r="A142" s="26" t="s">
        <v>9</v>
      </c>
      <c r="B142" s="99">
        <f t="shared" si="60"/>
        <v>4.5171742455847586</v>
      </c>
      <c r="C142" s="100">
        <f t="shared" si="60"/>
        <v>3.8814729574223246</v>
      </c>
      <c r="D142" s="445">
        <f t="shared" si="60"/>
        <v>4.0555449513265893</v>
      </c>
      <c r="E142" s="446"/>
      <c r="F142" s="99">
        <f t="shared" si="61"/>
        <v>3.589075554756985</v>
      </c>
      <c r="G142" s="445">
        <f t="shared" si="64"/>
        <v>-0.46646939656960429</v>
      </c>
      <c r="H142" s="446"/>
      <c r="I142" s="445">
        <f t="shared" si="65"/>
        <v>0.17407199390426475</v>
      </c>
      <c r="J142" s="446"/>
      <c r="K142" s="98"/>
      <c r="L142" s="99">
        <f t="shared" si="62"/>
        <v>4.7205657290622201</v>
      </c>
      <c r="M142" s="100">
        <f t="shared" si="62"/>
        <v>4.1188699178679755</v>
      </c>
      <c r="N142" s="445">
        <f t="shared" si="62"/>
        <v>4.1084924163179917</v>
      </c>
      <c r="O142" s="446"/>
      <c r="P142" s="99">
        <f t="shared" si="63"/>
        <v>3.6867643452672878</v>
      </c>
      <c r="Q142" s="445">
        <f t="shared" si="66"/>
        <v>-0.42172807105070387</v>
      </c>
      <c r="R142" s="446"/>
      <c r="S142" s="445">
        <f t="shared" si="67"/>
        <v>-1.0377501549983847E-2</v>
      </c>
      <c r="T142" s="446"/>
    </row>
    <row r="143" spans="1:20" x14ac:dyDescent="0.25">
      <c r="A143" s="101" t="s">
        <v>10</v>
      </c>
      <c r="B143" s="102">
        <f t="shared" si="60"/>
        <v>4.9464968152866238</v>
      </c>
      <c r="C143" s="103">
        <f t="shared" si="60"/>
        <v>3.7562342392827124</v>
      </c>
      <c r="D143" s="443">
        <f t="shared" si="60"/>
        <v>3.5838220918866082</v>
      </c>
      <c r="E143" s="444"/>
      <c r="F143" s="102">
        <f t="shared" si="61"/>
        <v>3.1710464570624119</v>
      </c>
      <c r="G143" s="443">
        <f t="shared" si="64"/>
        <v>-0.41277563482419621</v>
      </c>
      <c r="H143" s="444"/>
      <c r="I143" s="443">
        <f t="shared" si="65"/>
        <v>-0.17241214739610422</v>
      </c>
      <c r="J143" s="444"/>
      <c r="K143" s="98"/>
      <c r="L143" s="102">
        <f t="shared" si="62"/>
        <v>4.3210926193921848</v>
      </c>
      <c r="M143" s="103">
        <f t="shared" si="62"/>
        <v>3.8069938176197837</v>
      </c>
      <c r="N143" s="443">
        <f t="shared" si="62"/>
        <v>3.7019409731454402</v>
      </c>
      <c r="O143" s="444"/>
      <c r="P143" s="102">
        <f t="shared" si="63"/>
        <v>3.1905759975159138</v>
      </c>
      <c r="Q143" s="443">
        <f t="shared" si="66"/>
        <v>-0.51136497562952643</v>
      </c>
      <c r="R143" s="444"/>
      <c r="S143" s="443">
        <f t="shared" si="67"/>
        <v>-0.10505284447434349</v>
      </c>
      <c r="T143" s="444"/>
    </row>
    <row r="144" spans="1:20" x14ac:dyDescent="0.25">
      <c r="A144" s="104" t="s">
        <v>11</v>
      </c>
      <c r="B144" s="105">
        <f t="shared" si="60"/>
        <v>7.5784649463405938</v>
      </c>
      <c r="C144" s="94">
        <f t="shared" si="60"/>
        <v>7.3536531486637831</v>
      </c>
      <c r="D144" s="440">
        <f t="shared" si="60"/>
        <v>7.392426898665942</v>
      </c>
      <c r="E144" s="441"/>
      <c r="F144" s="105">
        <f t="shared" si="61"/>
        <v>7.1210472033445678</v>
      </c>
      <c r="G144" s="440">
        <f t="shared" si="64"/>
        <v>-0.27137969532137429</v>
      </c>
      <c r="H144" s="441"/>
      <c r="I144" s="440">
        <f t="shared" si="65"/>
        <v>3.8773750002158991E-2</v>
      </c>
      <c r="J144" s="441"/>
      <c r="K144" s="91"/>
      <c r="L144" s="105">
        <f t="shared" si="62"/>
        <v>7.968780999618466</v>
      </c>
      <c r="M144" s="94">
        <f t="shared" si="62"/>
        <v>8.0611474219317358</v>
      </c>
      <c r="N144" s="440">
        <f t="shared" si="62"/>
        <v>8.0014298989469506</v>
      </c>
      <c r="O144" s="441"/>
      <c r="P144" s="105">
        <f t="shared" si="63"/>
        <v>7.8616638522245577</v>
      </c>
      <c r="Q144" s="440">
        <f t="shared" si="66"/>
        <v>-0.1397660467223929</v>
      </c>
      <c r="R144" s="441"/>
      <c r="S144" s="440">
        <f t="shared" si="67"/>
        <v>-5.9717522984785276E-2</v>
      </c>
      <c r="T144" s="441"/>
    </row>
    <row r="145" spans="1:20" x14ac:dyDescent="0.25">
      <c r="A145" s="25" t="s">
        <v>12</v>
      </c>
      <c r="B145" s="106">
        <f t="shared" si="60"/>
        <v>6.8250195465207195</v>
      </c>
      <c r="C145" s="107">
        <f t="shared" si="60"/>
        <v>6.34612501873782</v>
      </c>
      <c r="D145" s="434">
        <f t="shared" si="60"/>
        <v>5.7253488154321568</v>
      </c>
      <c r="E145" s="435"/>
      <c r="F145" s="106">
        <f t="shared" si="61"/>
        <v>6.0996298581122765</v>
      </c>
      <c r="G145" s="434">
        <f t="shared" si="64"/>
        <v>0.37428104268011975</v>
      </c>
      <c r="H145" s="435"/>
      <c r="I145" s="434">
        <f t="shared" si="65"/>
        <v>-0.62077620330566319</v>
      </c>
      <c r="J145" s="435"/>
      <c r="K145" s="98"/>
      <c r="L145" s="106">
        <f t="shared" si="62"/>
        <v>7.0575393731482929</v>
      </c>
      <c r="M145" s="107">
        <f t="shared" si="62"/>
        <v>6.4942388090139698</v>
      </c>
      <c r="N145" s="434">
        <f t="shared" si="62"/>
        <v>5.7297684491087786</v>
      </c>
      <c r="O145" s="435"/>
      <c r="P145" s="106">
        <f t="shared" si="63"/>
        <v>6.2817671658862642</v>
      </c>
      <c r="Q145" s="434">
        <f t="shared" si="66"/>
        <v>0.55199871677748558</v>
      </c>
      <c r="R145" s="435"/>
      <c r="S145" s="434">
        <f t="shared" si="67"/>
        <v>-0.76447035990519119</v>
      </c>
      <c r="T145" s="435"/>
    </row>
    <row r="146" spans="1:20" x14ac:dyDescent="0.25">
      <c r="A146" s="26" t="s">
        <v>8</v>
      </c>
      <c r="B146" s="108">
        <f t="shared" si="60"/>
        <v>7.8277350511623833</v>
      </c>
      <c r="C146" s="109">
        <f t="shared" si="60"/>
        <v>7.7811265701170695</v>
      </c>
      <c r="D146" s="430">
        <f t="shared" si="60"/>
        <v>7.967509274437063</v>
      </c>
      <c r="E146" s="431"/>
      <c r="F146" s="108">
        <f t="shared" si="61"/>
        <v>7.4691387636317117</v>
      </c>
      <c r="G146" s="430">
        <f t="shared" si="64"/>
        <v>-0.49837051080535133</v>
      </c>
      <c r="H146" s="431"/>
      <c r="I146" s="430">
        <f t="shared" si="65"/>
        <v>0.18638270431999349</v>
      </c>
      <c r="J146" s="431"/>
      <c r="K146" s="98"/>
      <c r="L146" s="108">
        <f t="shared" si="62"/>
        <v>8.2735034022273766</v>
      </c>
      <c r="M146" s="109">
        <f t="shared" si="62"/>
        <v>8.6162627350963579</v>
      </c>
      <c r="N146" s="430">
        <f t="shared" si="62"/>
        <v>8.6469804729712756</v>
      </c>
      <c r="O146" s="431"/>
      <c r="P146" s="108">
        <f t="shared" si="63"/>
        <v>8.4385163167998023</v>
      </c>
      <c r="Q146" s="430">
        <f t="shared" si="66"/>
        <v>-0.20846415617147329</v>
      </c>
      <c r="R146" s="431"/>
      <c r="S146" s="430">
        <f t="shared" si="67"/>
        <v>3.0717737874917717E-2</v>
      </c>
      <c r="T146" s="431"/>
    </row>
    <row r="147" spans="1:20" x14ac:dyDescent="0.25">
      <c r="A147" s="26" t="s">
        <v>9</v>
      </c>
      <c r="B147" s="108">
        <f t="shared" si="60"/>
        <v>7.4353063004142141</v>
      </c>
      <c r="C147" s="109">
        <f t="shared" si="60"/>
        <v>6.6837703527130214</v>
      </c>
      <c r="D147" s="430">
        <f t="shared" si="60"/>
        <v>6.8687470654097593</v>
      </c>
      <c r="E147" s="431"/>
      <c r="F147" s="108">
        <f t="shared" si="61"/>
        <v>6.4821949795680096</v>
      </c>
      <c r="G147" s="430">
        <f t="shared" si="64"/>
        <v>-0.38655208584174972</v>
      </c>
      <c r="H147" s="431"/>
      <c r="I147" s="430">
        <f t="shared" si="65"/>
        <v>0.18497671269673788</v>
      </c>
      <c r="J147" s="431"/>
      <c r="K147" s="98"/>
      <c r="L147" s="108">
        <f t="shared" si="62"/>
        <v>7.7974112220145546</v>
      </c>
      <c r="M147" s="109">
        <f t="shared" si="62"/>
        <v>7.3923967854911137</v>
      </c>
      <c r="N147" s="430">
        <f t="shared" si="62"/>
        <v>7.5293138846768022</v>
      </c>
      <c r="O147" s="431"/>
      <c r="P147" s="108">
        <f t="shared" si="63"/>
        <v>7.0998618122338479</v>
      </c>
      <c r="Q147" s="430">
        <f t="shared" si="66"/>
        <v>-0.42945207244295425</v>
      </c>
      <c r="R147" s="431"/>
      <c r="S147" s="430">
        <f t="shared" si="67"/>
        <v>0.13691709918568851</v>
      </c>
      <c r="T147" s="431"/>
    </row>
    <row r="148" spans="1:20" x14ac:dyDescent="0.25">
      <c r="A148" s="27" t="s">
        <v>10</v>
      </c>
      <c r="B148" s="110">
        <f t="shared" si="60"/>
        <v>7.0971967193046881</v>
      </c>
      <c r="C148" s="111">
        <f t="shared" si="60"/>
        <v>7.2788947314156101</v>
      </c>
      <c r="D148" s="451">
        <f t="shared" si="60"/>
        <v>7.2931567755654356</v>
      </c>
      <c r="E148" s="452"/>
      <c r="F148" s="110">
        <f t="shared" si="61"/>
        <v>7.551763046544429</v>
      </c>
      <c r="G148" s="451">
        <f t="shared" si="64"/>
        <v>0.25860627097899336</v>
      </c>
      <c r="H148" s="452"/>
      <c r="I148" s="451">
        <f t="shared" si="65"/>
        <v>1.426204414982557E-2</v>
      </c>
      <c r="J148" s="452"/>
      <c r="K148" s="98"/>
      <c r="L148" s="110">
        <f t="shared" si="62"/>
        <v>7.5353990191707538</v>
      </c>
      <c r="M148" s="111">
        <f t="shared" si="62"/>
        <v>7.8860359173223902</v>
      </c>
      <c r="N148" s="451">
        <f t="shared" si="62"/>
        <v>8.0235597407712422</v>
      </c>
      <c r="O148" s="452"/>
      <c r="P148" s="110">
        <f t="shared" si="63"/>
        <v>8.0318952492865545</v>
      </c>
      <c r="Q148" s="451">
        <f t="shared" si="66"/>
        <v>8.3355085153122843E-3</v>
      </c>
      <c r="R148" s="452"/>
      <c r="S148" s="451">
        <f t="shared" si="67"/>
        <v>0.13752382344885206</v>
      </c>
      <c r="T148" s="452"/>
    </row>
    <row r="149" spans="1:20" x14ac:dyDescent="0.25">
      <c r="A149" s="348" t="s">
        <v>13</v>
      </c>
      <c r="B149" s="349"/>
      <c r="C149" s="349"/>
      <c r="D149" s="349"/>
      <c r="E149" s="349"/>
      <c r="F149" s="349"/>
      <c r="G149" s="349"/>
      <c r="H149" s="349"/>
      <c r="I149" s="349"/>
      <c r="J149" s="349"/>
      <c r="K149" s="349"/>
      <c r="L149" s="349"/>
      <c r="M149" s="349"/>
      <c r="N149" s="349"/>
      <c r="O149" s="349"/>
      <c r="P149" s="349"/>
      <c r="Q149" s="349"/>
      <c r="R149" s="349"/>
      <c r="S149" s="349"/>
      <c r="T149" s="350"/>
    </row>
    <row r="150" spans="1:20" ht="21" x14ac:dyDescent="0.35">
      <c r="A150" s="442" t="s">
        <v>63</v>
      </c>
      <c r="B150" s="442"/>
      <c r="C150" s="442"/>
      <c r="D150" s="442"/>
      <c r="E150" s="442"/>
      <c r="F150" s="442"/>
      <c r="G150" s="442"/>
      <c r="H150" s="442"/>
      <c r="I150" s="442"/>
      <c r="J150" s="442"/>
      <c r="K150" s="442"/>
      <c r="L150" s="442"/>
      <c r="M150" s="442"/>
      <c r="N150" s="442"/>
      <c r="O150" s="442"/>
      <c r="P150" s="442"/>
      <c r="Q150" s="442"/>
      <c r="R150" s="442"/>
      <c r="S150" s="442"/>
      <c r="T150" s="442"/>
    </row>
    <row r="151" spans="1:20" x14ac:dyDescent="0.25">
      <c r="A151" s="54"/>
      <c r="B151" s="343" t="s">
        <v>119</v>
      </c>
      <c r="C151" s="344"/>
      <c r="D151" s="344"/>
      <c r="E151" s="344"/>
      <c r="F151" s="344"/>
      <c r="G151" s="344"/>
      <c r="H151" s="344"/>
      <c r="I151" s="344"/>
      <c r="J151" s="345"/>
      <c r="K151" s="84"/>
      <c r="L151" s="343" t="str">
        <f>L$5</f>
        <v>acumulado marzo</v>
      </c>
      <c r="M151" s="344"/>
      <c r="N151" s="344"/>
      <c r="O151" s="344"/>
      <c r="P151" s="344"/>
      <c r="Q151" s="344"/>
      <c r="R151" s="344"/>
      <c r="S151" s="344"/>
      <c r="T151" s="345"/>
    </row>
    <row r="152" spans="1:20" x14ac:dyDescent="0.25">
      <c r="A152" s="4"/>
      <c r="B152" s="85">
        <f>B$6</f>
        <v>2022</v>
      </c>
      <c r="C152" s="86">
        <f>C$6</f>
        <v>2023</v>
      </c>
      <c r="D152" s="343">
        <f>D$6</f>
        <v>2024</v>
      </c>
      <c r="E152" s="345"/>
      <c r="F152" s="2">
        <f>E$6</f>
        <v>2025</v>
      </c>
      <c r="G152" s="362" t="str">
        <f>CONCATENATE("dif ",RIGHT(F152,2),"-",RIGHT(D152,2))</f>
        <v>dif 25-24</v>
      </c>
      <c r="H152" s="363"/>
      <c r="I152" s="362" t="str">
        <f>CONCATENATE("dif ",RIGHT(D152,2),"-",RIGHT(C152,2))</f>
        <v>dif 24-23</v>
      </c>
      <c r="J152" s="363"/>
      <c r="K152" s="87"/>
      <c r="L152" s="85">
        <f>L$6</f>
        <v>2022</v>
      </c>
      <c r="M152" s="86">
        <f>M$6</f>
        <v>2023</v>
      </c>
      <c r="N152" s="343">
        <f>N$6</f>
        <v>2024</v>
      </c>
      <c r="O152" s="345"/>
      <c r="P152" s="2">
        <f>O$6</f>
        <v>2025</v>
      </c>
      <c r="Q152" s="362" t="str">
        <f>CONCATENATE("dif ",RIGHT(P152,2),"-",RIGHT(N152,2))</f>
        <v>dif 25-24</v>
      </c>
      <c r="R152" s="363"/>
      <c r="S152" s="362" t="str">
        <f>CONCATENATE("dif ",RIGHT(N152,2),"-",RIGHT(M152,2))</f>
        <v>dif 24-23</v>
      </c>
      <c r="T152" s="363"/>
    </row>
    <row r="153" spans="1:20" x14ac:dyDescent="0.25">
      <c r="A153" s="88" t="s">
        <v>15</v>
      </c>
      <c r="B153" s="112">
        <f t="shared" ref="B153:D168" si="68">B88/B23</f>
        <v>6.6793889251575571</v>
      </c>
      <c r="C153" s="113">
        <f t="shared" si="68"/>
        <v>6.545621138251998</v>
      </c>
      <c r="D153" s="436">
        <f t="shared" si="68"/>
        <v>6.4456386117889704</v>
      </c>
      <c r="E153" s="437"/>
      <c r="F153" s="114">
        <f t="shared" ref="F153:F184" si="69">E88/E23</f>
        <v>6.2956855634366171</v>
      </c>
      <c r="G153" s="438">
        <f>F153-D153</f>
        <v>-0.14995304835235324</v>
      </c>
      <c r="H153" s="439"/>
      <c r="I153" s="438">
        <f t="shared" ref="I153:I184" si="70">D153-C153</f>
        <v>-9.9982526463027632E-2</v>
      </c>
      <c r="J153" s="439"/>
      <c r="K153" s="91"/>
      <c r="L153" s="112">
        <f t="shared" ref="L153:N168" si="71">L88/L23</f>
        <v>6.7715381671541417</v>
      </c>
      <c r="M153" s="113">
        <f>M88/M23</f>
        <v>6.8617910728399156</v>
      </c>
      <c r="N153" s="436">
        <f>N88/N23</f>
        <v>6.7991104313327169</v>
      </c>
      <c r="O153" s="437"/>
      <c r="P153" s="114">
        <f t="shared" ref="P153:P184" si="72">O88/O23</f>
        <v>6.6762423075123358</v>
      </c>
      <c r="Q153" s="438">
        <f>P153-N153</f>
        <v>-0.12286812382038104</v>
      </c>
      <c r="R153" s="439"/>
      <c r="S153" s="438">
        <f t="shared" ref="S153:S184" si="73">N153-M153</f>
        <v>-6.2680641507198764E-2</v>
      </c>
      <c r="T153" s="439"/>
    </row>
    <row r="154" spans="1:20" x14ac:dyDescent="0.25">
      <c r="A154" s="115" t="s">
        <v>16</v>
      </c>
      <c r="B154" s="89">
        <f t="shared" si="68"/>
        <v>4.0628999076668881</v>
      </c>
      <c r="C154" s="113">
        <f t="shared" si="68"/>
        <v>3.8621902657980272</v>
      </c>
      <c r="D154" s="438">
        <f t="shared" si="68"/>
        <v>3.8710933827578335</v>
      </c>
      <c r="E154" s="439"/>
      <c r="F154" s="116">
        <f t="shared" si="69"/>
        <v>3.813040655807002</v>
      </c>
      <c r="G154" s="440">
        <f t="shared" ref="G154:G184" si="74">F154-D154</f>
        <v>-5.8052726950831524E-2</v>
      </c>
      <c r="H154" s="441"/>
      <c r="I154" s="440">
        <f t="shared" si="70"/>
        <v>8.9031169598063897E-3</v>
      </c>
      <c r="J154" s="441"/>
      <c r="K154" s="91"/>
      <c r="L154" s="112">
        <f t="shared" si="71"/>
        <v>4.051683336031985</v>
      </c>
      <c r="M154" s="113">
        <f t="shared" si="71"/>
        <v>4.1768102189002736</v>
      </c>
      <c r="N154" s="438">
        <f t="shared" si="71"/>
        <v>4.074882607544458</v>
      </c>
      <c r="O154" s="439"/>
      <c r="P154" s="114">
        <f t="shared" si="72"/>
        <v>3.9143504033313232</v>
      </c>
      <c r="Q154" s="440">
        <f t="shared" ref="Q154:Q184" si="75">P154-N154</f>
        <v>-0.16053220421313474</v>
      </c>
      <c r="R154" s="441"/>
      <c r="S154" s="440">
        <f t="shared" si="73"/>
        <v>-0.10192761135581563</v>
      </c>
      <c r="T154" s="441"/>
    </row>
    <row r="155" spans="1:20" x14ac:dyDescent="0.25">
      <c r="A155" s="117" t="s">
        <v>17</v>
      </c>
      <c r="B155" s="96">
        <f t="shared" si="68"/>
        <v>2.6123038645210483</v>
      </c>
      <c r="C155" s="118">
        <f t="shared" si="68"/>
        <v>2.9117756085505992</v>
      </c>
      <c r="D155" s="449">
        <f t="shared" si="68"/>
        <v>3.0719570320836596</v>
      </c>
      <c r="E155" s="450"/>
      <c r="F155" s="119">
        <f t="shared" si="69"/>
        <v>3.1134733272466413</v>
      </c>
      <c r="G155" s="447">
        <f t="shared" si="74"/>
        <v>4.151629516298172E-2</v>
      </c>
      <c r="H155" s="448"/>
      <c r="I155" s="447">
        <f t="shared" si="70"/>
        <v>0.16018142353306031</v>
      </c>
      <c r="J155" s="448"/>
      <c r="K155" s="98"/>
      <c r="L155" s="120">
        <f t="shared" si="71"/>
        <v>2.8266189872653751</v>
      </c>
      <c r="M155" s="118">
        <f t="shared" si="71"/>
        <v>3.2487730946882216</v>
      </c>
      <c r="N155" s="449">
        <f t="shared" si="71"/>
        <v>3.3616575107803177</v>
      </c>
      <c r="O155" s="450"/>
      <c r="P155" s="121">
        <f t="shared" si="72"/>
        <v>3.1604879701796</v>
      </c>
      <c r="Q155" s="447">
        <f t="shared" si="75"/>
        <v>-0.20116954060071768</v>
      </c>
      <c r="R155" s="448"/>
      <c r="S155" s="447">
        <f t="shared" si="73"/>
        <v>0.1128844160920961</v>
      </c>
      <c r="T155" s="448"/>
    </row>
    <row r="156" spans="1:20" x14ac:dyDescent="0.25">
      <c r="A156" s="95" t="s">
        <v>18</v>
      </c>
      <c r="B156" s="96">
        <f t="shared" si="68"/>
        <v>2.8918172401887445</v>
      </c>
      <c r="C156" s="118">
        <f t="shared" si="68"/>
        <v>2.93720965083171</v>
      </c>
      <c r="D156" s="449">
        <f t="shared" si="68"/>
        <v>2.7645567837780751</v>
      </c>
      <c r="E156" s="450"/>
      <c r="F156" s="119">
        <f t="shared" si="69"/>
        <v>3.7758047514797699</v>
      </c>
      <c r="G156" s="447">
        <f t="shared" si="74"/>
        <v>1.0112479677016948</v>
      </c>
      <c r="H156" s="448"/>
      <c r="I156" s="447">
        <f t="shared" si="70"/>
        <v>-0.17265286705363492</v>
      </c>
      <c r="J156" s="448"/>
      <c r="K156" s="98"/>
      <c r="L156" s="120">
        <f t="shared" si="71"/>
        <v>2.9409445890665675</v>
      </c>
      <c r="M156" s="118">
        <f t="shared" si="71"/>
        <v>3.4917547669617925</v>
      </c>
      <c r="N156" s="449">
        <f t="shared" si="71"/>
        <v>3.1568394578734105</v>
      </c>
      <c r="O156" s="450"/>
      <c r="P156" s="121">
        <f t="shared" si="72"/>
        <v>3.5697912935890339</v>
      </c>
      <c r="Q156" s="447">
        <f t="shared" si="75"/>
        <v>0.41295183571562344</v>
      </c>
      <c r="R156" s="448"/>
      <c r="S156" s="447">
        <f t="shared" si="73"/>
        <v>-0.33491530908838207</v>
      </c>
      <c r="T156" s="448"/>
    </row>
    <row r="157" spans="1:20" x14ac:dyDescent="0.25">
      <c r="A157" s="95" t="s">
        <v>19</v>
      </c>
      <c r="B157" s="96">
        <f t="shared" si="68"/>
        <v>2.4626617375231055</v>
      </c>
      <c r="C157" s="118">
        <f t="shared" si="68"/>
        <v>2.8807280709777738</v>
      </c>
      <c r="D157" s="447">
        <f t="shared" si="68"/>
        <v>3.3858097908130258</v>
      </c>
      <c r="E157" s="448"/>
      <c r="F157" s="119">
        <f t="shared" si="69"/>
        <v>2.3477690288713911</v>
      </c>
      <c r="G157" s="447">
        <f t="shared" si="74"/>
        <v>-1.0380407619416347</v>
      </c>
      <c r="H157" s="448"/>
      <c r="I157" s="447">
        <f t="shared" si="70"/>
        <v>0.50508171983525196</v>
      </c>
      <c r="J157" s="448"/>
      <c r="K157" s="98"/>
      <c r="L157" s="120">
        <f t="shared" si="71"/>
        <v>2.7485654801198396</v>
      </c>
      <c r="M157" s="118">
        <f t="shared" si="71"/>
        <v>2.8768674434744494</v>
      </c>
      <c r="N157" s="447">
        <f t="shared" si="71"/>
        <v>3.5116659844453539</v>
      </c>
      <c r="O157" s="448"/>
      <c r="P157" s="121">
        <f t="shared" si="72"/>
        <v>2.7163952379270144</v>
      </c>
      <c r="Q157" s="447">
        <f>P157-N157</f>
        <v>-0.79527074651833951</v>
      </c>
      <c r="R157" s="448"/>
      <c r="S157" s="447">
        <f t="shared" si="73"/>
        <v>0.63479854097090449</v>
      </c>
      <c r="T157" s="448"/>
    </row>
    <row r="158" spans="1:20" x14ac:dyDescent="0.25">
      <c r="A158" s="122" t="s">
        <v>64</v>
      </c>
      <c r="B158" s="102">
        <f t="shared" si="68"/>
        <v>5.0447927418916718</v>
      </c>
      <c r="C158" s="123">
        <f t="shared" si="68"/>
        <v>4.3553537080572768</v>
      </c>
      <c r="D158" s="443">
        <f t="shared" si="68"/>
        <v>4.3558897783915587</v>
      </c>
      <c r="E158" s="444"/>
      <c r="F158" s="124">
        <f t="shared" si="69"/>
        <v>4.1851843285998429</v>
      </c>
      <c r="G158" s="445">
        <f t="shared" si="74"/>
        <v>-0.17070544979171576</v>
      </c>
      <c r="H158" s="446"/>
      <c r="I158" s="445">
        <f t="shared" si="70"/>
        <v>5.3607033428182405E-4</v>
      </c>
      <c r="J158" s="446"/>
      <c r="K158" s="98"/>
      <c r="L158" s="125">
        <f t="shared" si="71"/>
        <v>4.9127022842478105</v>
      </c>
      <c r="M158" s="123">
        <f t="shared" si="71"/>
        <v>4.7203239386613012</v>
      </c>
      <c r="N158" s="443">
        <f t="shared" si="71"/>
        <v>4.4864547027192856</v>
      </c>
      <c r="O158" s="444"/>
      <c r="P158" s="126">
        <f t="shared" si="72"/>
        <v>4.2953942072178544</v>
      </c>
      <c r="Q158" s="445">
        <f t="shared" si="75"/>
        <v>-0.19106049550143123</v>
      </c>
      <c r="R158" s="446"/>
      <c r="S158" s="445">
        <f t="shared" si="73"/>
        <v>-0.23386923594201559</v>
      </c>
      <c r="T158" s="446"/>
    </row>
    <row r="159" spans="1:20" x14ac:dyDescent="0.25">
      <c r="A159" s="127" t="s">
        <v>21</v>
      </c>
      <c r="B159" s="93">
        <f t="shared" si="68"/>
        <v>7.1660028800906206</v>
      </c>
      <c r="C159" s="128">
        <f t="shared" si="68"/>
        <v>7.0620159866561245</v>
      </c>
      <c r="D159" s="440">
        <f t="shared" si="68"/>
        <v>6.9072844970835998</v>
      </c>
      <c r="E159" s="441"/>
      <c r="F159" s="129">
        <f t="shared" si="69"/>
        <v>6.704215275155514</v>
      </c>
      <c r="G159" s="440">
        <f t="shared" si="74"/>
        <v>-0.20306922192808585</v>
      </c>
      <c r="H159" s="441"/>
      <c r="I159" s="440">
        <f t="shared" si="70"/>
        <v>-0.15473148957252469</v>
      </c>
      <c r="J159" s="441"/>
      <c r="K159" s="91"/>
      <c r="L159" s="130">
        <f t="shared" si="71"/>
        <v>7.2818122443447688</v>
      </c>
      <c r="M159" s="128">
        <f t="shared" si="71"/>
        <v>7.3335506509223825</v>
      </c>
      <c r="N159" s="440">
        <f t="shared" si="71"/>
        <v>7.2315991023450206</v>
      </c>
      <c r="O159" s="441"/>
      <c r="P159" s="131">
        <f t="shared" si="72"/>
        <v>7.0987088499209889</v>
      </c>
      <c r="Q159" s="440">
        <f t="shared" si="75"/>
        <v>-0.13289025242403163</v>
      </c>
      <c r="R159" s="441"/>
      <c r="S159" s="440">
        <f t="shared" si="73"/>
        <v>-0.10195154857736188</v>
      </c>
      <c r="T159" s="441"/>
    </row>
    <row r="160" spans="1:20" x14ac:dyDescent="0.25">
      <c r="A160" s="35" t="s">
        <v>22</v>
      </c>
      <c r="B160" s="108">
        <f t="shared" si="68"/>
        <v>7.9263888533155749</v>
      </c>
      <c r="C160" s="132">
        <f t="shared" si="68"/>
        <v>7.9404088231897445</v>
      </c>
      <c r="D160" s="434">
        <f t="shared" si="68"/>
        <v>7.7113744981839041</v>
      </c>
      <c r="E160" s="435"/>
      <c r="F160" s="133">
        <f t="shared" si="69"/>
        <v>7.6116027939561013</v>
      </c>
      <c r="G160" s="434">
        <f t="shared" si="74"/>
        <v>-9.9771704227802793E-2</v>
      </c>
      <c r="H160" s="435"/>
      <c r="I160" s="434">
        <f t="shared" si="70"/>
        <v>-0.22903432500584042</v>
      </c>
      <c r="J160" s="435"/>
      <c r="K160" s="98"/>
      <c r="L160" s="134">
        <f t="shared" si="71"/>
        <v>8.3889822975679245</v>
      </c>
      <c r="M160" s="132">
        <f t="shared" si="71"/>
        <v>8.5720206139516417</v>
      </c>
      <c r="N160" s="434">
        <f t="shared" si="71"/>
        <v>8.387074210353747</v>
      </c>
      <c r="O160" s="435"/>
      <c r="P160" s="135">
        <f t="shared" si="72"/>
        <v>8.3727478616846582</v>
      </c>
      <c r="Q160" s="434">
        <f t="shared" si="75"/>
        <v>-1.4326348669088773E-2</v>
      </c>
      <c r="R160" s="435"/>
      <c r="S160" s="434">
        <f t="shared" si="73"/>
        <v>-0.18494640359789472</v>
      </c>
      <c r="T160" s="435"/>
    </row>
    <row r="161" spans="1:20" x14ac:dyDescent="0.25">
      <c r="A161" s="40" t="s">
        <v>23</v>
      </c>
      <c r="B161" s="108">
        <f t="shared" si="68"/>
        <v>8.5348953140578256</v>
      </c>
      <c r="C161" s="136">
        <f t="shared" si="68"/>
        <v>8.2298634008478562</v>
      </c>
      <c r="D161" s="430">
        <f t="shared" si="68"/>
        <v>8.2189314750290361</v>
      </c>
      <c r="E161" s="431"/>
      <c r="F161" s="137">
        <f t="shared" si="69"/>
        <v>7.4200503054257991</v>
      </c>
      <c r="G161" s="430">
        <f t="shared" si="74"/>
        <v>-0.79888116960323696</v>
      </c>
      <c r="H161" s="431"/>
      <c r="I161" s="430">
        <f t="shared" si="70"/>
        <v>-1.0931925818820076E-2</v>
      </c>
      <c r="J161" s="431"/>
      <c r="K161" s="98"/>
      <c r="L161" s="138">
        <f t="shared" si="71"/>
        <v>8.5409339867396952</v>
      </c>
      <c r="M161" s="136">
        <f t="shared" si="71"/>
        <v>8.8444199436481679</v>
      </c>
      <c r="N161" s="430">
        <f t="shared" si="71"/>
        <v>8.6338955162484581</v>
      </c>
      <c r="O161" s="431"/>
      <c r="P161" s="139">
        <f t="shared" si="72"/>
        <v>7.9187000311494131</v>
      </c>
      <c r="Q161" s="430">
        <f t="shared" si="75"/>
        <v>-0.71519548509904496</v>
      </c>
      <c r="R161" s="431"/>
      <c r="S161" s="430">
        <f t="shared" si="73"/>
        <v>-0.21052442739970978</v>
      </c>
      <c r="T161" s="431"/>
    </row>
    <row r="162" spans="1:20" x14ac:dyDescent="0.25">
      <c r="A162" s="40" t="s">
        <v>24</v>
      </c>
      <c r="B162" s="108">
        <f t="shared" si="68"/>
        <v>5.3165266106442575</v>
      </c>
      <c r="C162" s="136">
        <f t="shared" si="68"/>
        <v>5.5453257790368271</v>
      </c>
      <c r="D162" s="430">
        <f t="shared" si="68"/>
        <v>6.3735795454545459</v>
      </c>
      <c r="E162" s="431"/>
      <c r="F162" s="137">
        <f t="shared" si="69"/>
        <v>5.423592493297587</v>
      </c>
      <c r="G162" s="430">
        <f t="shared" si="74"/>
        <v>-0.94998705215695889</v>
      </c>
      <c r="H162" s="431"/>
      <c r="I162" s="430">
        <f t="shared" si="70"/>
        <v>0.82825376641771875</v>
      </c>
      <c r="J162" s="431"/>
      <c r="K162" s="98"/>
      <c r="L162" s="138">
        <f t="shared" si="71"/>
        <v>5.1270935960591135</v>
      </c>
      <c r="M162" s="136">
        <f t="shared" si="71"/>
        <v>5.8222453222453225</v>
      </c>
      <c r="N162" s="430">
        <f t="shared" si="71"/>
        <v>6.1397402597402602</v>
      </c>
      <c r="O162" s="431"/>
      <c r="P162" s="139">
        <f t="shared" si="72"/>
        <v>5.098652550529355</v>
      </c>
      <c r="Q162" s="430">
        <f t="shared" si="75"/>
        <v>-1.0410877092109052</v>
      </c>
      <c r="R162" s="431"/>
      <c r="S162" s="430">
        <f t="shared" si="73"/>
        <v>0.31749493749493762</v>
      </c>
      <c r="T162" s="431"/>
    </row>
    <row r="163" spans="1:20" x14ac:dyDescent="0.25">
      <c r="A163" s="40" t="s">
        <v>25</v>
      </c>
      <c r="B163" s="108">
        <f t="shared" si="68"/>
        <v>8.0072719009203492</v>
      </c>
      <c r="C163" s="136">
        <f t="shared" si="68"/>
        <v>8.7390962671905701</v>
      </c>
      <c r="D163" s="430">
        <f t="shared" si="68"/>
        <v>8.0412324008045353</v>
      </c>
      <c r="E163" s="431"/>
      <c r="F163" s="137">
        <f t="shared" si="69"/>
        <v>8.0079689212072918</v>
      </c>
      <c r="G163" s="430">
        <f t="shared" si="74"/>
        <v>-3.3263479597243517E-2</v>
      </c>
      <c r="H163" s="431"/>
      <c r="I163" s="430">
        <f t="shared" si="70"/>
        <v>-0.69786386638603481</v>
      </c>
      <c r="J163" s="431"/>
      <c r="K163" s="98"/>
      <c r="L163" s="138">
        <f t="shared" si="71"/>
        <v>7.9792955827982102</v>
      </c>
      <c r="M163" s="136">
        <f t="shared" si="71"/>
        <v>7.9026807194409443</v>
      </c>
      <c r="N163" s="430">
        <f t="shared" si="71"/>
        <v>8.1992441805074794</v>
      </c>
      <c r="O163" s="431"/>
      <c r="P163" s="139">
        <f t="shared" si="72"/>
        <v>8.2583495686056221</v>
      </c>
      <c r="Q163" s="430">
        <f t="shared" si="75"/>
        <v>5.9105388098142697E-2</v>
      </c>
      <c r="R163" s="431"/>
      <c r="S163" s="430">
        <f t="shared" si="73"/>
        <v>0.29656346106653508</v>
      </c>
      <c r="T163" s="431"/>
    </row>
    <row r="164" spans="1:20" x14ac:dyDescent="0.25">
      <c r="A164" s="40" t="s">
        <v>26</v>
      </c>
      <c r="B164" s="108">
        <f t="shared" si="68"/>
        <v>5.4172661870503598</v>
      </c>
      <c r="C164" s="136">
        <f t="shared" si="68"/>
        <v>3.9902506963788302</v>
      </c>
      <c r="D164" s="430">
        <f t="shared" si="68"/>
        <v>4.4413835322926234</v>
      </c>
      <c r="E164" s="431"/>
      <c r="F164" s="137">
        <f t="shared" si="69"/>
        <v>3.5876379690949229</v>
      </c>
      <c r="G164" s="430">
        <f t="shared" si="74"/>
        <v>-0.85374556319770045</v>
      </c>
      <c r="H164" s="431"/>
      <c r="I164" s="430">
        <f t="shared" si="70"/>
        <v>0.45113283591379316</v>
      </c>
      <c r="J164" s="431"/>
      <c r="K164" s="98"/>
      <c r="L164" s="138">
        <f t="shared" si="71"/>
        <v>5.403688524590164</v>
      </c>
      <c r="M164" s="136">
        <f t="shared" si="71"/>
        <v>4.5910534674430918</v>
      </c>
      <c r="N164" s="430">
        <f t="shared" si="71"/>
        <v>4.5144993203443589</v>
      </c>
      <c r="O164" s="431"/>
      <c r="P164" s="139">
        <f t="shared" si="72"/>
        <v>3.8330182107672406</v>
      </c>
      <c r="Q164" s="430">
        <f t="shared" si="75"/>
        <v>-0.68148110957711827</v>
      </c>
      <c r="R164" s="431"/>
      <c r="S164" s="430">
        <f t="shared" si="73"/>
        <v>-7.6554147098732983E-2</v>
      </c>
      <c r="T164" s="431"/>
    </row>
    <row r="165" spans="1:20" x14ac:dyDescent="0.25">
      <c r="A165" s="40" t="s">
        <v>27</v>
      </c>
      <c r="B165" s="108">
        <f t="shared" si="68"/>
        <v>7.9402965490093163</v>
      </c>
      <c r="C165" s="136">
        <f t="shared" si="68"/>
        <v>8.6286886065819743</v>
      </c>
      <c r="D165" s="430">
        <f t="shared" si="68"/>
        <v>8.2032883482227721</v>
      </c>
      <c r="E165" s="431"/>
      <c r="F165" s="137">
        <f t="shared" si="69"/>
        <v>8.2526627218934916</v>
      </c>
      <c r="G165" s="430">
        <f t="shared" si="74"/>
        <v>4.9374373670719507E-2</v>
      </c>
      <c r="H165" s="431"/>
      <c r="I165" s="430">
        <f t="shared" si="70"/>
        <v>-0.42540025835920225</v>
      </c>
      <c r="J165" s="431"/>
      <c r="K165" s="98"/>
      <c r="L165" s="138">
        <f t="shared" si="71"/>
        <v>7.8518518518518521</v>
      </c>
      <c r="M165" s="136">
        <f t="shared" si="71"/>
        <v>8.3352260318846909</v>
      </c>
      <c r="N165" s="430">
        <f t="shared" si="71"/>
        <v>8.0424064299424192</v>
      </c>
      <c r="O165" s="431"/>
      <c r="P165" s="139">
        <f t="shared" si="72"/>
        <v>8.2797453832204582</v>
      </c>
      <c r="Q165" s="430">
        <f t="shared" si="75"/>
        <v>0.237338953278039</v>
      </c>
      <c r="R165" s="431"/>
      <c r="S165" s="430">
        <f t="shared" si="73"/>
        <v>-0.29281960194227175</v>
      </c>
      <c r="T165" s="431"/>
    </row>
    <row r="166" spans="1:20" x14ac:dyDescent="0.25">
      <c r="A166" s="40" t="s">
        <v>28</v>
      </c>
      <c r="B166" s="108">
        <f t="shared" si="68"/>
        <v>8.4184914841849157</v>
      </c>
      <c r="C166" s="136">
        <f t="shared" si="68"/>
        <v>8.4285714285714288</v>
      </c>
      <c r="D166" s="430">
        <f t="shared" si="68"/>
        <v>7.248110831234257</v>
      </c>
      <c r="E166" s="431"/>
      <c r="F166" s="137">
        <f t="shared" si="69"/>
        <v>8.0393374741200834</v>
      </c>
      <c r="G166" s="430">
        <f t="shared" si="74"/>
        <v>0.79122664288582634</v>
      </c>
      <c r="H166" s="431"/>
      <c r="I166" s="430">
        <f t="shared" si="70"/>
        <v>-1.1804605973371718</v>
      </c>
      <c r="J166" s="431"/>
      <c r="K166" s="98"/>
      <c r="L166" s="138">
        <f t="shared" si="71"/>
        <v>7.9719370294318956</v>
      </c>
      <c r="M166" s="136">
        <f t="shared" si="71"/>
        <v>8.6846715328467159</v>
      </c>
      <c r="N166" s="430">
        <f t="shared" si="71"/>
        <v>8.2550374208405302</v>
      </c>
      <c r="O166" s="431"/>
      <c r="P166" s="139">
        <f t="shared" si="72"/>
        <v>8.6504369538077395</v>
      </c>
      <c r="Q166" s="430">
        <f t="shared" si="75"/>
        <v>0.39539953296720931</v>
      </c>
      <c r="R166" s="431"/>
      <c r="S166" s="430">
        <f t="shared" si="73"/>
        <v>-0.42963411200618573</v>
      </c>
      <c r="T166" s="431"/>
    </row>
    <row r="167" spans="1:20" x14ac:dyDescent="0.25">
      <c r="A167" s="40" t="s">
        <v>29</v>
      </c>
      <c r="B167" s="108">
        <f t="shared" si="68"/>
        <v>7.0470262503066623</v>
      </c>
      <c r="C167" s="136">
        <f t="shared" si="68"/>
        <v>6.588935924224268</v>
      </c>
      <c r="D167" s="430">
        <f>D102/D37</f>
        <v>6.5320091194072383</v>
      </c>
      <c r="E167" s="431"/>
      <c r="F167" s="137">
        <f t="shared" si="69"/>
        <v>6.4231370293555488</v>
      </c>
      <c r="G167" s="430">
        <f t="shared" si="74"/>
        <v>-0.10887209005168952</v>
      </c>
      <c r="H167" s="431"/>
      <c r="I167" s="430">
        <f t="shared" si="70"/>
        <v>-5.6926804817029719E-2</v>
      </c>
      <c r="J167" s="431"/>
      <c r="K167" s="98"/>
      <c r="L167" s="138">
        <f t="shared" si="71"/>
        <v>7.340604597541998</v>
      </c>
      <c r="M167" s="136">
        <f t="shared" si="71"/>
        <v>7.0289618988704836</v>
      </c>
      <c r="N167" s="430">
        <f t="shared" si="71"/>
        <v>6.9454607675798083</v>
      </c>
      <c r="O167" s="431"/>
      <c r="P167" s="139">
        <f t="shared" si="72"/>
        <v>6.8165011269595643</v>
      </c>
      <c r="Q167" s="430">
        <f t="shared" si="75"/>
        <v>-0.12895964062024401</v>
      </c>
      <c r="R167" s="431"/>
      <c r="S167" s="430">
        <f t="shared" si="73"/>
        <v>-8.3501131290675268E-2</v>
      </c>
      <c r="T167" s="431"/>
    </row>
    <row r="168" spans="1:20" x14ac:dyDescent="0.25">
      <c r="A168" s="40" t="s">
        <v>30</v>
      </c>
      <c r="B168" s="108">
        <f t="shared" si="68"/>
        <v>6.2654664868351606</v>
      </c>
      <c r="C168" s="136">
        <f t="shared" si="68"/>
        <v>6.8861084880914909</v>
      </c>
      <c r="D168" s="430">
        <f t="shared" si="68"/>
        <v>7.1209398109145372</v>
      </c>
      <c r="E168" s="431"/>
      <c r="F168" s="137">
        <f t="shared" si="69"/>
        <v>6.4080687830687832</v>
      </c>
      <c r="G168" s="430">
        <f t="shared" si="74"/>
        <v>-0.71287102784575396</v>
      </c>
      <c r="H168" s="431"/>
      <c r="I168" s="430">
        <f t="shared" si="70"/>
        <v>0.23483132282304631</v>
      </c>
      <c r="J168" s="431"/>
      <c r="K168" s="98"/>
      <c r="L168" s="138">
        <f t="shared" si="71"/>
        <v>6.3608462706716162</v>
      </c>
      <c r="M168" s="136">
        <f t="shared" si="71"/>
        <v>6.9478810485960008</v>
      </c>
      <c r="N168" s="430">
        <f t="shared" si="71"/>
        <v>7.1541964434103376</v>
      </c>
      <c r="O168" s="431"/>
      <c r="P168" s="139">
        <f t="shared" si="72"/>
        <v>6.7758953168044078</v>
      </c>
      <c r="Q168" s="430">
        <f t="shared" si="75"/>
        <v>-0.37830112660592974</v>
      </c>
      <c r="R168" s="431"/>
      <c r="S168" s="430">
        <f t="shared" si="73"/>
        <v>0.20631539481433681</v>
      </c>
      <c r="T168" s="431"/>
    </row>
    <row r="169" spans="1:20" x14ac:dyDescent="0.25">
      <c r="A169" s="40" t="s">
        <v>31</v>
      </c>
      <c r="B169" s="108">
        <f t="shared" ref="B169:D184" si="76">B104/B39</f>
        <v>7.6892676118416219</v>
      </c>
      <c r="C169" s="136">
        <f t="shared" si="76"/>
        <v>7.9262696571281257</v>
      </c>
      <c r="D169" s="430">
        <f t="shared" si="76"/>
        <v>7.9077738223362859</v>
      </c>
      <c r="E169" s="431"/>
      <c r="F169" s="137">
        <f t="shared" si="69"/>
        <v>7.4653715606268509</v>
      </c>
      <c r="G169" s="430">
        <f t="shared" si="74"/>
        <v>-0.44240226170943497</v>
      </c>
      <c r="H169" s="431"/>
      <c r="I169" s="430">
        <f t="shared" si="70"/>
        <v>-1.8495834791839805E-2</v>
      </c>
      <c r="J169" s="431"/>
      <c r="K169" s="98"/>
      <c r="L169" s="138">
        <f t="shared" ref="L169:N184" si="77">L104/L39</f>
        <v>7.1179433815008393</v>
      </c>
      <c r="M169" s="136">
        <f t="shared" si="77"/>
        <v>7.6855878804129238</v>
      </c>
      <c r="N169" s="430">
        <f t="shared" si="77"/>
        <v>7.7591819901994077</v>
      </c>
      <c r="O169" s="431"/>
      <c r="P169" s="139">
        <f t="shared" si="72"/>
        <v>7.5806195965417871</v>
      </c>
      <c r="Q169" s="430">
        <f t="shared" si="75"/>
        <v>-0.17856239365762061</v>
      </c>
      <c r="R169" s="431"/>
      <c r="S169" s="430">
        <f t="shared" si="73"/>
        <v>7.3594109786483841E-2</v>
      </c>
      <c r="T169" s="431"/>
    </row>
    <row r="170" spans="1:20" x14ac:dyDescent="0.25">
      <c r="A170" s="40" t="s">
        <v>32</v>
      </c>
      <c r="B170" s="108">
        <f t="shared" si="76"/>
        <v>8.2497052581938224</v>
      </c>
      <c r="C170" s="136">
        <f t="shared" si="76"/>
        <v>7.7782907839942057</v>
      </c>
      <c r="D170" s="430">
        <f>D105/D40</f>
        <v>7.1572457053246845</v>
      </c>
      <c r="E170" s="431"/>
      <c r="F170" s="137">
        <f t="shared" si="69"/>
        <v>7.8547581787018403</v>
      </c>
      <c r="G170" s="430">
        <f t="shared" si="74"/>
        <v>0.69751247337715583</v>
      </c>
      <c r="H170" s="431"/>
      <c r="I170" s="430">
        <f t="shared" si="70"/>
        <v>-0.62104507866952119</v>
      </c>
      <c r="J170" s="431"/>
      <c r="K170" s="98"/>
      <c r="L170" s="138">
        <f t="shared" si="77"/>
        <v>7.794891375905201</v>
      </c>
      <c r="M170" s="136">
        <f t="shared" si="77"/>
        <v>7.9731361139811847</v>
      </c>
      <c r="N170" s="430">
        <f t="shared" si="77"/>
        <v>7.5640831480983906</v>
      </c>
      <c r="O170" s="431"/>
      <c r="P170" s="139">
        <f t="shared" si="72"/>
        <v>7.823798808735936</v>
      </c>
      <c r="Q170" s="430">
        <f t="shared" si="75"/>
        <v>0.25971566063754548</v>
      </c>
      <c r="R170" s="431"/>
      <c r="S170" s="430">
        <f t="shared" si="73"/>
        <v>-0.40905296588279416</v>
      </c>
      <c r="T170" s="431"/>
    </row>
    <row r="171" spans="1:20" x14ac:dyDescent="0.25">
      <c r="A171" s="40" t="s">
        <v>33</v>
      </c>
      <c r="B171" s="108">
        <f t="shared" si="76"/>
        <v>6.828134002798584</v>
      </c>
      <c r="C171" s="136">
        <f t="shared" si="76"/>
        <v>6.8269761402369742</v>
      </c>
      <c r="D171" s="430">
        <f t="shared" si="76"/>
        <v>6.7269137839589837</v>
      </c>
      <c r="E171" s="431"/>
      <c r="F171" s="137">
        <f t="shared" si="69"/>
        <v>6.3424679573121683</v>
      </c>
      <c r="G171" s="430">
        <f t="shared" si="74"/>
        <v>-0.38444582664681537</v>
      </c>
      <c r="H171" s="431"/>
      <c r="I171" s="430">
        <f t="shared" si="70"/>
        <v>-0.10006235627799054</v>
      </c>
      <c r="J171" s="431"/>
      <c r="K171" s="98"/>
      <c r="L171" s="138">
        <f t="shared" si="77"/>
        <v>6.9570263761135127</v>
      </c>
      <c r="M171" s="136">
        <f t="shared" si="77"/>
        <v>7.1577601708249041</v>
      </c>
      <c r="N171" s="430">
        <f t="shared" si="77"/>
        <v>6.989447288684568</v>
      </c>
      <c r="O171" s="431"/>
      <c r="P171" s="139">
        <f t="shared" si="72"/>
        <v>6.7495826377295494</v>
      </c>
      <c r="Q171" s="430">
        <f t="shared" si="75"/>
        <v>-0.23986465095501863</v>
      </c>
      <c r="R171" s="431"/>
      <c r="S171" s="430">
        <f t="shared" si="73"/>
        <v>-0.16831288214033613</v>
      </c>
      <c r="T171" s="431"/>
    </row>
    <row r="172" spans="1:20" x14ac:dyDescent="0.25">
      <c r="A172" s="40" t="s">
        <v>34</v>
      </c>
      <c r="B172" s="108">
        <f t="shared" si="76"/>
        <v>9.9130013563262942</v>
      </c>
      <c r="C172" s="136">
        <f t="shared" si="76"/>
        <v>9.7694799009335114</v>
      </c>
      <c r="D172" s="430">
        <f t="shared" si="76"/>
        <v>9.6012191209496311</v>
      </c>
      <c r="E172" s="431"/>
      <c r="F172" s="137">
        <f t="shared" si="69"/>
        <v>9.9185864459852375</v>
      </c>
      <c r="G172" s="430">
        <f t="shared" si="74"/>
        <v>0.31736732503560638</v>
      </c>
      <c r="H172" s="431"/>
      <c r="I172" s="430">
        <f t="shared" si="70"/>
        <v>-0.16826077998388023</v>
      </c>
      <c r="J172" s="431"/>
      <c r="K172" s="98"/>
      <c r="L172" s="138">
        <f t="shared" si="77"/>
        <v>9.2856833441628766</v>
      </c>
      <c r="M172" s="136">
        <f t="shared" si="77"/>
        <v>9.3010627188402228</v>
      </c>
      <c r="N172" s="430">
        <f t="shared" si="77"/>
        <v>8.8702520197757142</v>
      </c>
      <c r="O172" s="431"/>
      <c r="P172" s="139">
        <f t="shared" si="72"/>
        <v>8.7542540561931137</v>
      </c>
      <c r="Q172" s="430">
        <f t="shared" si="75"/>
        <v>-0.11599796358260051</v>
      </c>
      <c r="R172" s="431"/>
      <c r="S172" s="430">
        <f t="shared" si="73"/>
        <v>-0.43081069906450864</v>
      </c>
      <c r="T172" s="431"/>
    </row>
    <row r="173" spans="1:20" x14ac:dyDescent="0.25">
      <c r="A173" s="40" t="s">
        <v>35</v>
      </c>
      <c r="B173" s="108">
        <f t="shared" si="76"/>
        <v>5.9757915713336773</v>
      </c>
      <c r="C173" s="136">
        <f t="shared" si="76"/>
        <v>6.6029622149288896</v>
      </c>
      <c r="D173" s="430">
        <f t="shared" si="76"/>
        <v>6.201707853538621</v>
      </c>
      <c r="E173" s="431"/>
      <c r="F173" s="137">
        <f t="shared" si="69"/>
        <v>5.7964057696855047</v>
      </c>
      <c r="G173" s="430">
        <f t="shared" si="74"/>
        <v>-0.40530208385311628</v>
      </c>
      <c r="H173" s="431"/>
      <c r="I173" s="430">
        <f t="shared" si="70"/>
        <v>-0.4012543613902686</v>
      </c>
      <c r="J173" s="431"/>
      <c r="K173" s="98"/>
      <c r="L173" s="138">
        <f t="shared" si="77"/>
        <v>6.3674779275092934</v>
      </c>
      <c r="M173" s="136">
        <f t="shared" si="77"/>
        <v>7.1294343940980252</v>
      </c>
      <c r="N173" s="430">
        <f t="shared" si="77"/>
        <v>6.727103078084375</v>
      </c>
      <c r="O173" s="431"/>
      <c r="P173" s="139">
        <f t="shared" si="72"/>
        <v>6.6355031681687588</v>
      </c>
      <c r="Q173" s="430">
        <f t="shared" si="75"/>
        <v>-9.1599909915616173E-2</v>
      </c>
      <c r="R173" s="431"/>
      <c r="S173" s="430">
        <f t="shared" si="73"/>
        <v>-0.40233131601365013</v>
      </c>
      <c r="T173" s="431"/>
    </row>
    <row r="174" spans="1:20" x14ac:dyDescent="0.25">
      <c r="A174" s="40" t="s">
        <v>36</v>
      </c>
      <c r="B174" s="108">
        <f t="shared" si="76"/>
        <v>9.7837203847056067</v>
      </c>
      <c r="C174" s="136">
        <f t="shared" si="76"/>
        <v>10.411912619833412</v>
      </c>
      <c r="D174" s="430">
        <f t="shared" si="76"/>
        <v>8.8694176302110961</v>
      </c>
      <c r="E174" s="431"/>
      <c r="F174" s="137">
        <f t="shared" si="69"/>
        <v>8.4690790947792962</v>
      </c>
      <c r="G174" s="430">
        <f t="shared" si="74"/>
        <v>-0.40033853543179987</v>
      </c>
      <c r="H174" s="431"/>
      <c r="I174" s="430">
        <f t="shared" si="70"/>
        <v>-1.5424949896223161</v>
      </c>
      <c r="J174" s="431"/>
      <c r="K174" s="98"/>
      <c r="L174" s="138">
        <f t="shared" si="77"/>
        <v>8.5638992537313428</v>
      </c>
      <c r="M174" s="136">
        <f t="shared" si="77"/>
        <v>9.1160018132366272</v>
      </c>
      <c r="N174" s="430">
        <f t="shared" si="77"/>
        <v>9.2401938683498646</v>
      </c>
      <c r="O174" s="431"/>
      <c r="P174" s="139">
        <f t="shared" si="72"/>
        <v>9.1085306967118882</v>
      </c>
      <c r="Q174" s="430">
        <f t="shared" si="75"/>
        <v>-0.13166317163797636</v>
      </c>
      <c r="R174" s="431"/>
      <c r="S174" s="430">
        <f t="shared" si="73"/>
        <v>0.12419205511323739</v>
      </c>
      <c r="T174" s="431"/>
    </row>
    <row r="175" spans="1:20" x14ac:dyDescent="0.25">
      <c r="A175" s="40" t="s">
        <v>37</v>
      </c>
      <c r="B175" s="108">
        <f t="shared" si="76"/>
        <v>8.5611675490055799</v>
      </c>
      <c r="C175" s="136">
        <f t="shared" si="76"/>
        <v>8.6523851590106009</v>
      </c>
      <c r="D175" s="430">
        <f t="shared" si="76"/>
        <v>7.3355869179413506</v>
      </c>
      <c r="E175" s="431"/>
      <c r="F175" s="137">
        <f t="shared" si="69"/>
        <v>7.9227753356302717</v>
      </c>
      <c r="G175" s="430">
        <f t="shared" si="74"/>
        <v>0.58718841768892105</v>
      </c>
      <c r="H175" s="431"/>
      <c r="I175" s="430">
        <f t="shared" si="70"/>
        <v>-1.3167982410692503</v>
      </c>
      <c r="J175" s="431"/>
      <c r="K175" s="98"/>
      <c r="L175" s="138">
        <f t="shared" si="77"/>
        <v>7.9774553245362032</v>
      </c>
      <c r="M175" s="136">
        <f t="shared" si="77"/>
        <v>7.9246068308181092</v>
      </c>
      <c r="N175" s="430">
        <f t="shared" si="77"/>
        <v>7.8010238523852387</v>
      </c>
      <c r="O175" s="431"/>
      <c r="P175" s="139">
        <f t="shared" si="72"/>
        <v>8.6258995460752121</v>
      </c>
      <c r="Q175" s="430">
        <f t="shared" si="75"/>
        <v>0.82487569368997349</v>
      </c>
      <c r="R175" s="431"/>
      <c r="S175" s="430">
        <f t="shared" si="73"/>
        <v>-0.12358297843287058</v>
      </c>
      <c r="T175" s="431"/>
    </row>
    <row r="176" spans="1:20" x14ac:dyDescent="0.25">
      <c r="A176" s="40" t="s">
        <v>38</v>
      </c>
      <c r="B176" s="108">
        <f t="shared" si="76"/>
        <v>7.1957986523979391</v>
      </c>
      <c r="C176" s="136">
        <f t="shared" si="76"/>
        <v>6.6672174487772633</v>
      </c>
      <c r="D176" s="430">
        <f t="shared" si="76"/>
        <v>6.2859725234996384</v>
      </c>
      <c r="E176" s="431"/>
      <c r="F176" s="137">
        <f t="shared" si="69"/>
        <v>5.9904638058084094</v>
      </c>
      <c r="G176" s="430">
        <f t="shared" si="74"/>
        <v>-0.29550871769122899</v>
      </c>
      <c r="H176" s="431"/>
      <c r="I176" s="430">
        <f t="shared" si="70"/>
        <v>-0.38124492527762488</v>
      </c>
      <c r="J176" s="431"/>
      <c r="K176" s="98"/>
      <c r="L176" s="138">
        <f t="shared" si="77"/>
        <v>6.7341438406327816</v>
      </c>
      <c r="M176" s="136">
        <f t="shared" si="77"/>
        <v>6.5215782983970403</v>
      </c>
      <c r="N176" s="430">
        <f t="shared" si="77"/>
        <v>6.0106656386533022</v>
      </c>
      <c r="O176" s="431"/>
      <c r="P176" s="139">
        <f t="shared" si="72"/>
        <v>5.9984923865520878</v>
      </c>
      <c r="Q176" s="430">
        <f t="shared" si="75"/>
        <v>-1.2173252101214338E-2</v>
      </c>
      <c r="R176" s="431"/>
      <c r="S176" s="430">
        <f t="shared" si="73"/>
        <v>-0.51091265974373812</v>
      </c>
      <c r="T176" s="431"/>
    </row>
    <row r="177" spans="1:20" x14ac:dyDescent="0.25">
      <c r="A177" s="40" t="s">
        <v>39</v>
      </c>
      <c r="B177" s="108">
        <f t="shared" si="76"/>
        <v>6.76791277258567</v>
      </c>
      <c r="C177" s="136">
        <f t="shared" si="76"/>
        <v>6.4038325053229244</v>
      </c>
      <c r="D177" s="430">
        <f t="shared" si="76"/>
        <v>5.7810249894112662</v>
      </c>
      <c r="E177" s="431"/>
      <c r="F177" s="137">
        <f t="shared" si="69"/>
        <v>5.4449317738791425</v>
      </c>
      <c r="G177" s="430">
        <f t="shared" si="74"/>
        <v>-0.33609321553212368</v>
      </c>
      <c r="H177" s="431"/>
      <c r="I177" s="430">
        <f t="shared" si="70"/>
        <v>-0.62280751591165817</v>
      </c>
      <c r="J177" s="431"/>
      <c r="K177" s="98"/>
      <c r="L177" s="138">
        <f t="shared" si="77"/>
        <v>6.9546628407460549</v>
      </c>
      <c r="M177" s="136">
        <f t="shared" si="77"/>
        <v>6.4807381776239907</v>
      </c>
      <c r="N177" s="430">
        <f t="shared" si="77"/>
        <v>6.1689444605990111</v>
      </c>
      <c r="O177" s="431"/>
      <c r="P177" s="139">
        <f t="shared" si="72"/>
        <v>6.1582711442786069</v>
      </c>
      <c r="Q177" s="430">
        <f t="shared" si="75"/>
        <v>-1.0673316320404247E-2</v>
      </c>
      <c r="R177" s="431"/>
      <c r="S177" s="430">
        <f t="shared" si="73"/>
        <v>-0.3117937170249796</v>
      </c>
      <c r="T177" s="431"/>
    </row>
    <row r="178" spans="1:20" x14ac:dyDescent="0.25">
      <c r="A178" s="40" t="s">
        <v>40</v>
      </c>
      <c r="B178" s="108">
        <f t="shared" si="76"/>
        <v>4.4825986078886313</v>
      </c>
      <c r="C178" s="136">
        <f t="shared" si="76"/>
        <v>4.6651031894934336</v>
      </c>
      <c r="D178" s="430">
        <f t="shared" si="76"/>
        <v>4.6927512355848435</v>
      </c>
      <c r="E178" s="431"/>
      <c r="F178" s="137">
        <f t="shared" si="69"/>
        <v>4.3445887445887443</v>
      </c>
      <c r="G178" s="430">
        <f t="shared" si="74"/>
        <v>-0.34816249099609919</v>
      </c>
      <c r="H178" s="431"/>
      <c r="I178" s="430">
        <f t="shared" si="70"/>
        <v>2.7648046091409917E-2</v>
      </c>
      <c r="J178" s="431"/>
      <c r="K178" s="98"/>
      <c r="L178" s="138">
        <f t="shared" si="77"/>
        <v>4.5072164948453608</v>
      </c>
      <c r="M178" s="136">
        <f t="shared" si="77"/>
        <v>4.6148421759570182</v>
      </c>
      <c r="N178" s="430">
        <f t="shared" si="77"/>
        <v>4.9349112426035502</v>
      </c>
      <c r="O178" s="431"/>
      <c r="P178" s="139">
        <f t="shared" si="72"/>
        <v>4.7601290785227679</v>
      </c>
      <c r="Q178" s="430">
        <f t="shared" si="75"/>
        <v>-0.17478216408078229</v>
      </c>
      <c r="R178" s="431"/>
      <c r="S178" s="430">
        <f t="shared" si="73"/>
        <v>0.32006906664653201</v>
      </c>
      <c r="T178" s="431"/>
    </row>
    <row r="179" spans="1:20" x14ac:dyDescent="0.25">
      <c r="A179" s="40" t="s">
        <v>41</v>
      </c>
      <c r="B179" s="108">
        <f t="shared" si="76"/>
        <v>7.3229095853161112</v>
      </c>
      <c r="C179" s="136">
        <f t="shared" si="76"/>
        <v>6.7250091541559867</v>
      </c>
      <c r="D179" s="430">
        <f t="shared" si="76"/>
        <v>6.2089691684833381</v>
      </c>
      <c r="E179" s="431"/>
      <c r="F179" s="137">
        <f t="shared" si="69"/>
        <v>6.4430199430199426</v>
      </c>
      <c r="G179" s="430">
        <f t="shared" si="74"/>
        <v>0.2340507745366045</v>
      </c>
      <c r="H179" s="431"/>
      <c r="I179" s="430">
        <f t="shared" si="70"/>
        <v>-0.51603998567264853</v>
      </c>
      <c r="J179" s="431"/>
      <c r="K179" s="98"/>
      <c r="L179" s="138">
        <f t="shared" si="77"/>
        <v>7.1666460930749292</v>
      </c>
      <c r="M179" s="136">
        <f t="shared" si="77"/>
        <v>6.9533423059668014</v>
      </c>
      <c r="N179" s="430">
        <f t="shared" si="77"/>
        <v>6.5873259623259619</v>
      </c>
      <c r="O179" s="431"/>
      <c r="P179" s="139">
        <f t="shared" si="72"/>
        <v>6.3657920583695802</v>
      </c>
      <c r="Q179" s="430">
        <f t="shared" si="75"/>
        <v>-0.22153390395638173</v>
      </c>
      <c r="R179" s="431"/>
      <c r="S179" s="430">
        <f t="shared" si="73"/>
        <v>-0.36601634364083946</v>
      </c>
      <c r="T179" s="431"/>
    </row>
    <row r="180" spans="1:20" x14ac:dyDescent="0.25">
      <c r="A180" s="40" t="s">
        <v>42</v>
      </c>
      <c r="B180" s="108">
        <f t="shared" si="76"/>
        <v>5.5282791817087844</v>
      </c>
      <c r="C180" s="136">
        <f t="shared" si="76"/>
        <v>5.4275210084033612</v>
      </c>
      <c r="D180" s="430">
        <f t="shared" si="76"/>
        <v>5.2696980215203055</v>
      </c>
      <c r="E180" s="431"/>
      <c r="F180" s="137">
        <f t="shared" si="69"/>
        <v>4.9413641802951735</v>
      </c>
      <c r="G180" s="430">
        <f t="shared" si="74"/>
        <v>-0.32833384122513198</v>
      </c>
      <c r="H180" s="431"/>
      <c r="I180" s="430">
        <f t="shared" si="70"/>
        <v>-0.15782298688305563</v>
      </c>
      <c r="J180" s="431"/>
      <c r="K180" s="98"/>
      <c r="L180" s="138">
        <f t="shared" si="77"/>
        <v>5.8022372308991139</v>
      </c>
      <c r="M180" s="136">
        <f t="shared" si="77"/>
        <v>5.7455943607818005</v>
      </c>
      <c r="N180" s="430">
        <f t="shared" si="77"/>
        <v>5.354301994301994</v>
      </c>
      <c r="O180" s="431"/>
      <c r="P180" s="139">
        <f t="shared" si="72"/>
        <v>5.4111802729231506</v>
      </c>
      <c r="Q180" s="430">
        <f t="shared" si="75"/>
        <v>5.6878278621156575E-2</v>
      </c>
      <c r="R180" s="431"/>
      <c r="S180" s="430">
        <f t="shared" si="73"/>
        <v>-0.39129236647980647</v>
      </c>
      <c r="T180" s="431"/>
    </row>
    <row r="181" spans="1:20" x14ac:dyDescent="0.25">
      <c r="A181" s="40" t="s">
        <v>43</v>
      </c>
      <c r="B181" s="108">
        <f t="shared" si="76"/>
        <v>6.042457091237579</v>
      </c>
      <c r="C181" s="136">
        <f t="shared" si="76"/>
        <v>6.3129855715871255</v>
      </c>
      <c r="D181" s="430">
        <f t="shared" si="76"/>
        <v>6.43851401179941</v>
      </c>
      <c r="E181" s="431"/>
      <c r="F181" s="137">
        <f t="shared" si="69"/>
        <v>6.3460869565217388</v>
      </c>
      <c r="G181" s="430">
        <f t="shared" si="74"/>
        <v>-9.2427055277671144E-2</v>
      </c>
      <c r="H181" s="431"/>
      <c r="I181" s="430">
        <f t="shared" si="70"/>
        <v>0.12552844021228449</v>
      </c>
      <c r="J181" s="431"/>
      <c r="K181" s="98"/>
      <c r="L181" s="138">
        <f t="shared" si="77"/>
        <v>6.632753557714028</v>
      </c>
      <c r="M181" s="136">
        <f t="shared" si="77"/>
        <v>6.6299497342060532</v>
      </c>
      <c r="N181" s="430">
        <f t="shared" si="77"/>
        <v>6.4275755856367027</v>
      </c>
      <c r="O181" s="431"/>
      <c r="P181" s="139">
        <f t="shared" si="72"/>
        <v>6.4420819490586929</v>
      </c>
      <c r="Q181" s="430">
        <f t="shared" si="75"/>
        <v>1.4506363421990187E-2</v>
      </c>
      <c r="R181" s="431"/>
      <c r="S181" s="430">
        <f t="shared" si="73"/>
        <v>-0.20237414856935043</v>
      </c>
      <c r="T181" s="431"/>
    </row>
    <row r="182" spans="1:20" x14ac:dyDescent="0.25">
      <c r="A182" s="40" t="s">
        <v>44</v>
      </c>
      <c r="B182" s="108">
        <f t="shared" si="76"/>
        <v>7.2578576010262985</v>
      </c>
      <c r="C182" s="136">
        <f t="shared" si="76"/>
        <v>7.5268400664084121</v>
      </c>
      <c r="D182" s="430">
        <f t="shared" si="76"/>
        <v>6.6789355881621484</v>
      </c>
      <c r="E182" s="431"/>
      <c r="F182" s="137">
        <f t="shared" si="69"/>
        <v>6.450092666137146</v>
      </c>
      <c r="G182" s="430">
        <f t="shared" si="74"/>
        <v>-0.22884292202500234</v>
      </c>
      <c r="H182" s="431"/>
      <c r="I182" s="430">
        <f t="shared" si="70"/>
        <v>-0.84790447824626369</v>
      </c>
      <c r="J182" s="431"/>
      <c r="K182" s="98"/>
      <c r="L182" s="138">
        <f t="shared" si="77"/>
        <v>7.133836331979106</v>
      </c>
      <c r="M182" s="136">
        <f t="shared" si="77"/>
        <v>7.4026030747728857</v>
      </c>
      <c r="N182" s="430">
        <f t="shared" si="77"/>
        <v>7.1351929418055429</v>
      </c>
      <c r="O182" s="431"/>
      <c r="P182" s="139">
        <f t="shared" si="72"/>
        <v>7.0183025300556254</v>
      </c>
      <c r="Q182" s="430">
        <f t="shared" si="75"/>
        <v>-0.11689041174991743</v>
      </c>
      <c r="R182" s="431"/>
      <c r="S182" s="430">
        <f t="shared" si="73"/>
        <v>-0.26741013296734284</v>
      </c>
      <c r="T182" s="431"/>
    </row>
    <row r="183" spans="1:20" x14ac:dyDescent="0.25">
      <c r="A183" s="41" t="s">
        <v>45</v>
      </c>
      <c r="B183" s="108">
        <f t="shared" si="76"/>
        <v>7.2317073170731705</v>
      </c>
      <c r="C183" s="136">
        <f t="shared" si="76"/>
        <v>6.6071428571428568</v>
      </c>
      <c r="D183" s="430">
        <f t="shared" si="76"/>
        <v>5.014784946236559</v>
      </c>
      <c r="E183" s="431"/>
      <c r="F183" s="137">
        <f t="shared" si="69"/>
        <v>5.4620786516853936</v>
      </c>
      <c r="G183" s="430">
        <f t="shared" si="74"/>
        <v>0.44729370544883462</v>
      </c>
      <c r="H183" s="431"/>
      <c r="I183" s="430">
        <f t="shared" si="70"/>
        <v>-1.5923579109062977</v>
      </c>
      <c r="J183" s="431"/>
      <c r="K183" s="98"/>
      <c r="L183" s="138">
        <f t="shared" si="77"/>
        <v>6.0312625250501002</v>
      </c>
      <c r="M183" s="136">
        <f t="shared" si="77"/>
        <v>6.5127919911012233</v>
      </c>
      <c r="N183" s="430">
        <f t="shared" si="77"/>
        <v>5.744502199120352</v>
      </c>
      <c r="O183" s="431"/>
      <c r="P183" s="139">
        <f t="shared" si="72"/>
        <v>5.7248908296943233</v>
      </c>
      <c r="Q183" s="430">
        <f t="shared" si="75"/>
        <v>-1.9611369426028702E-2</v>
      </c>
      <c r="R183" s="431"/>
      <c r="S183" s="430">
        <f t="shared" si="73"/>
        <v>-0.76828979198087133</v>
      </c>
      <c r="T183" s="431"/>
    </row>
    <row r="184" spans="1:20" x14ac:dyDescent="0.25">
      <c r="A184" s="39" t="s">
        <v>46</v>
      </c>
      <c r="B184" s="108">
        <f t="shared" si="76"/>
        <v>5.7831340679913206</v>
      </c>
      <c r="C184" s="136">
        <f t="shared" si="76"/>
        <v>5.9157059929686859</v>
      </c>
      <c r="D184" s="430">
        <f t="shared" si="76"/>
        <v>5.8465665236051505</v>
      </c>
      <c r="E184" s="431"/>
      <c r="F184" s="137">
        <f t="shared" si="69"/>
        <v>5.5031158951116863</v>
      </c>
      <c r="G184" s="430">
        <f t="shared" si="74"/>
        <v>-0.34345062849346419</v>
      </c>
      <c r="H184" s="431"/>
      <c r="I184" s="430">
        <f t="shared" si="70"/>
        <v>-6.9139469363535433E-2</v>
      </c>
      <c r="J184" s="431"/>
      <c r="K184" s="98"/>
      <c r="L184" s="138">
        <f t="shared" si="77"/>
        <v>5.7290413373954197</v>
      </c>
      <c r="M184" s="136">
        <f t="shared" si="77"/>
        <v>6.0257153254174698</v>
      </c>
      <c r="N184" s="430">
        <f t="shared" si="77"/>
        <v>5.9130010683264436</v>
      </c>
      <c r="O184" s="431"/>
      <c r="P184" s="139">
        <f t="shared" si="72"/>
        <v>5.610386616136144</v>
      </c>
      <c r="Q184" s="430">
        <f t="shared" si="75"/>
        <v>-0.30261445219029959</v>
      </c>
      <c r="R184" s="431"/>
      <c r="S184" s="430">
        <f t="shared" si="73"/>
        <v>-0.11271425709102623</v>
      </c>
      <c r="T184" s="431"/>
    </row>
    <row r="185" spans="1:20" ht="21" x14ac:dyDescent="0.35">
      <c r="A185" s="442" t="s">
        <v>65</v>
      </c>
      <c r="B185" s="442"/>
      <c r="C185" s="442"/>
      <c r="D185" s="442"/>
      <c r="E185" s="442"/>
      <c r="F185" s="442"/>
      <c r="G185" s="442"/>
      <c r="H185" s="442"/>
      <c r="I185" s="442"/>
      <c r="J185" s="442"/>
      <c r="K185" s="442"/>
      <c r="L185" s="442"/>
      <c r="M185" s="442"/>
      <c r="N185" s="442"/>
      <c r="O185" s="442"/>
      <c r="P185" s="442"/>
      <c r="Q185" s="442"/>
      <c r="R185" s="442"/>
      <c r="S185" s="442"/>
      <c r="T185" s="442"/>
    </row>
    <row r="186" spans="1:20" x14ac:dyDescent="0.25">
      <c r="A186" s="54"/>
      <c r="B186" s="343" t="s">
        <v>119</v>
      </c>
      <c r="C186" s="344"/>
      <c r="D186" s="344"/>
      <c r="E186" s="344"/>
      <c r="F186" s="344"/>
      <c r="G186" s="344"/>
      <c r="H186" s="344"/>
      <c r="I186" s="344"/>
      <c r="J186" s="345"/>
      <c r="K186" s="84"/>
      <c r="L186" s="343" t="str">
        <f>L$5</f>
        <v>acumulado marzo</v>
      </c>
      <c r="M186" s="344"/>
      <c r="N186" s="344"/>
      <c r="O186" s="344"/>
      <c r="P186" s="344"/>
      <c r="Q186" s="344"/>
      <c r="R186" s="344"/>
      <c r="S186" s="344"/>
      <c r="T186" s="345"/>
    </row>
    <row r="187" spans="1:20" x14ac:dyDescent="0.25">
      <c r="A187" s="4"/>
      <c r="B187" s="85">
        <f>B$6</f>
        <v>2022</v>
      </c>
      <c r="C187" s="86">
        <f>C$6</f>
        <v>2023</v>
      </c>
      <c r="D187" s="343">
        <f>D$6</f>
        <v>2024</v>
      </c>
      <c r="E187" s="345"/>
      <c r="F187" s="2">
        <f>E$6</f>
        <v>2025</v>
      </c>
      <c r="G187" s="362" t="str">
        <f>CONCATENATE("dif ",RIGHT(F187,2),"-",RIGHT(D187,2))</f>
        <v>dif 25-24</v>
      </c>
      <c r="H187" s="363"/>
      <c r="I187" s="362" t="str">
        <f>CONCATENATE("dif ",RIGHT(D187,2),"-",RIGHT(C187,2))</f>
        <v>dif 24-23</v>
      </c>
      <c r="J187" s="363"/>
      <c r="K187" s="87"/>
      <c r="L187" s="85">
        <f>L$6</f>
        <v>2022</v>
      </c>
      <c r="M187" s="86">
        <f>M$6</f>
        <v>2023</v>
      </c>
      <c r="N187" s="343">
        <f>N$6</f>
        <v>2024</v>
      </c>
      <c r="O187" s="345"/>
      <c r="P187" s="2">
        <f>O$6</f>
        <v>2025</v>
      </c>
      <c r="Q187" s="362" t="str">
        <f>CONCATENATE("dif ",RIGHT(P187,2),"-",RIGHT(N187,2))</f>
        <v>dif 25-24</v>
      </c>
      <c r="R187" s="363"/>
      <c r="S187" s="362" t="str">
        <f>CONCATENATE("dif ",RIGHT(N187,2),"-",RIGHT(M187,2))</f>
        <v>dif 24-23</v>
      </c>
      <c r="T187" s="363"/>
    </row>
    <row r="188" spans="1:20" x14ac:dyDescent="0.25">
      <c r="A188" s="88" t="s">
        <v>48</v>
      </c>
      <c r="B188" s="89">
        <f t="shared" ref="B188:D198" si="78">B123/B58</f>
        <v>6.6793889251575571</v>
      </c>
      <c r="C188" s="140">
        <f t="shared" si="78"/>
        <v>6.545621138251998</v>
      </c>
      <c r="D188" s="436">
        <f>D123/D58</f>
        <v>6.4456386117889704</v>
      </c>
      <c r="E188" s="437"/>
      <c r="F188" s="116">
        <f t="shared" ref="F188:F198" si="79">E123/E58</f>
        <v>6.2956855634366171</v>
      </c>
      <c r="G188" s="438">
        <f>F188-D188</f>
        <v>-0.14995304835235324</v>
      </c>
      <c r="H188" s="439"/>
      <c r="I188" s="438">
        <f t="shared" ref="I188:I198" si="80">D188-C188</f>
        <v>-9.9982526463027632E-2</v>
      </c>
      <c r="J188" s="439"/>
      <c r="K188" s="91"/>
      <c r="L188" s="89">
        <f t="shared" ref="L188:N198" si="81">L123/L58</f>
        <v>6.7715381671541417</v>
      </c>
      <c r="M188" s="113">
        <f t="shared" si="81"/>
        <v>6.8617910728399156</v>
      </c>
      <c r="N188" s="436">
        <f>N123/N58</f>
        <v>6.7991104313327169</v>
      </c>
      <c r="O188" s="437"/>
      <c r="P188" s="116">
        <f t="shared" ref="P188:P198" si="82">O123/O58</f>
        <v>6.6762423075123358</v>
      </c>
      <c r="Q188" s="440">
        <f>P188-N188</f>
        <v>-0.12286812382038104</v>
      </c>
      <c r="R188" s="441"/>
      <c r="S188" s="440">
        <f t="shared" ref="S188:S198" si="83">N188-M188</f>
        <v>-6.2680641507198764E-2</v>
      </c>
      <c r="T188" s="441"/>
    </row>
    <row r="189" spans="1:20" x14ac:dyDescent="0.25">
      <c r="A189" s="141" t="s">
        <v>49</v>
      </c>
      <c r="B189" s="142">
        <f t="shared" si="78"/>
        <v>7.5340370483881314</v>
      </c>
      <c r="C189" s="143">
        <f t="shared" si="78"/>
        <v>7.125946545716455</v>
      </c>
      <c r="D189" s="432">
        <f>D124/D59</f>
        <v>6.8141729239968853</v>
      </c>
      <c r="E189" s="433"/>
      <c r="F189" s="144">
        <f t="shared" si="79"/>
        <v>6.8829313403540562</v>
      </c>
      <c r="G189" s="434">
        <f t="shared" ref="G189:G198" si="84">F189-D189</f>
        <v>6.8758416357170837E-2</v>
      </c>
      <c r="H189" s="435"/>
      <c r="I189" s="434">
        <f t="shared" si="80"/>
        <v>-0.31177362171956968</v>
      </c>
      <c r="J189" s="435"/>
      <c r="K189" s="98"/>
      <c r="L189" s="142">
        <f t="shared" si="81"/>
        <v>7.4252928069319868</v>
      </c>
      <c r="M189" s="143">
        <f t="shared" si="81"/>
        <v>7.4444452007396569</v>
      </c>
      <c r="N189" s="432">
        <f t="shared" si="81"/>
        <v>7.2248031422464738</v>
      </c>
      <c r="O189" s="433"/>
      <c r="P189" s="144">
        <f t="shared" si="82"/>
        <v>7.2293800604549796</v>
      </c>
      <c r="Q189" s="434">
        <f t="shared" ref="Q189:Q198" si="85">P189-N189</f>
        <v>4.5769182085058091E-3</v>
      </c>
      <c r="R189" s="435"/>
      <c r="S189" s="434">
        <f t="shared" si="83"/>
        <v>-0.21964205849318308</v>
      </c>
      <c r="T189" s="435"/>
    </row>
    <row r="190" spans="1:20" x14ac:dyDescent="0.25">
      <c r="A190" s="145" t="s">
        <v>50</v>
      </c>
      <c r="B190" s="108">
        <f t="shared" si="78"/>
        <v>7.1458150200649726</v>
      </c>
      <c r="C190" s="136">
        <f t="shared" si="78"/>
        <v>7.1611875782049825</v>
      </c>
      <c r="D190" s="430">
        <f t="shared" si="78"/>
        <v>7.0496921187274779</v>
      </c>
      <c r="E190" s="431"/>
      <c r="F190" s="137">
        <f t="shared" si="79"/>
        <v>6.7263591941427618</v>
      </c>
      <c r="G190" s="430">
        <f t="shared" si="84"/>
        <v>-0.32333292458471607</v>
      </c>
      <c r="H190" s="431"/>
      <c r="I190" s="430">
        <f t="shared" si="80"/>
        <v>-0.11149545947750461</v>
      </c>
      <c r="J190" s="431"/>
      <c r="K190" s="98"/>
      <c r="L190" s="108">
        <f t="shared" si="81"/>
        <v>7.2747896566775543</v>
      </c>
      <c r="M190" s="136">
        <f t="shared" si="81"/>
        <v>7.5427094352178239</v>
      </c>
      <c r="N190" s="430">
        <f t="shared" si="81"/>
        <v>7.4949873126541453</v>
      </c>
      <c r="O190" s="431"/>
      <c r="P190" s="137">
        <f t="shared" si="82"/>
        <v>7.2541335831111748</v>
      </c>
      <c r="Q190" s="430">
        <f t="shared" si="85"/>
        <v>-0.24085372954297046</v>
      </c>
      <c r="R190" s="431"/>
      <c r="S190" s="430">
        <f t="shared" si="83"/>
        <v>-4.7722122563678582E-2</v>
      </c>
      <c r="T190" s="431"/>
    </row>
    <row r="191" spans="1:20" x14ac:dyDescent="0.25">
      <c r="A191" s="145" t="s">
        <v>51</v>
      </c>
      <c r="B191" s="108">
        <f t="shared" si="78"/>
        <v>4.7581772435001399</v>
      </c>
      <c r="C191" s="136">
        <f t="shared" si="78"/>
        <v>3.7490252411245639</v>
      </c>
      <c r="D191" s="430">
        <f t="shared" si="78"/>
        <v>3.5477652678266804</v>
      </c>
      <c r="E191" s="431"/>
      <c r="F191" s="137">
        <f t="shared" si="79"/>
        <v>4.4221393034825871</v>
      </c>
      <c r="G191" s="430">
        <f t="shared" si="84"/>
        <v>0.87437403565590666</v>
      </c>
      <c r="H191" s="431"/>
      <c r="I191" s="430">
        <f t="shared" si="80"/>
        <v>-0.20125997329788348</v>
      </c>
      <c r="J191" s="431"/>
      <c r="K191" s="98"/>
      <c r="L191" s="108">
        <f t="shared" si="81"/>
        <v>4.9455706126105943</v>
      </c>
      <c r="M191" s="136">
        <f t="shared" si="81"/>
        <v>3.2160951972029688</v>
      </c>
      <c r="N191" s="430">
        <f t="shared" si="81"/>
        <v>4.020980872327752</v>
      </c>
      <c r="O191" s="431"/>
      <c r="P191" s="137">
        <f t="shared" si="82"/>
        <v>4.5009913553810774</v>
      </c>
      <c r="Q191" s="430">
        <f t="shared" si="85"/>
        <v>0.48001048305332539</v>
      </c>
      <c r="R191" s="431"/>
      <c r="S191" s="430">
        <f t="shared" si="83"/>
        <v>0.80488567512478326</v>
      </c>
      <c r="T191" s="431"/>
    </row>
    <row r="192" spans="1:20" x14ac:dyDescent="0.25">
      <c r="A192" s="145" t="s">
        <v>52</v>
      </c>
      <c r="B192" s="108">
        <f t="shared" si="78"/>
        <v>6.4008498583569402</v>
      </c>
      <c r="C192" s="136">
        <f t="shared" si="78"/>
        <v>6.5608761101911783</v>
      </c>
      <c r="D192" s="430">
        <f t="shared" si="78"/>
        <v>6.5438265292744955</v>
      </c>
      <c r="E192" s="431"/>
      <c r="F192" s="137">
        <f t="shared" si="79"/>
        <v>6.312627201132643</v>
      </c>
      <c r="G192" s="430">
        <f t="shared" si="84"/>
        <v>-0.23119932814185251</v>
      </c>
      <c r="H192" s="431"/>
      <c r="I192" s="430">
        <f t="shared" si="80"/>
        <v>-1.7049580916682849E-2</v>
      </c>
      <c r="J192" s="431"/>
      <c r="K192" s="98"/>
      <c r="L192" s="108">
        <f t="shared" si="81"/>
        <v>6.4602086956521738</v>
      </c>
      <c r="M192" s="136">
        <f t="shared" si="81"/>
        <v>7.0913440414001858</v>
      </c>
      <c r="N192" s="430">
        <f t="shared" si="81"/>
        <v>7.02339279865914</v>
      </c>
      <c r="O192" s="431"/>
      <c r="P192" s="137">
        <f t="shared" si="82"/>
        <v>6.9083076143750999</v>
      </c>
      <c r="Q192" s="430">
        <f t="shared" si="85"/>
        <v>-0.11508518428404013</v>
      </c>
      <c r="R192" s="431"/>
      <c r="S192" s="430">
        <f t="shared" si="83"/>
        <v>-6.7951242741045803E-2</v>
      </c>
      <c r="T192" s="431"/>
    </row>
    <row r="193" spans="1:20" x14ac:dyDescent="0.25">
      <c r="A193" s="145" t="s">
        <v>53</v>
      </c>
      <c r="B193" s="108">
        <f t="shared" si="78"/>
        <v>5.4817210771776743</v>
      </c>
      <c r="C193" s="136">
        <f t="shared" si="78"/>
        <v>5.0417615088028986</v>
      </c>
      <c r="D193" s="430">
        <f t="shared" si="78"/>
        <v>5.7840758920143474</v>
      </c>
      <c r="E193" s="431"/>
      <c r="F193" s="137">
        <f t="shared" si="79"/>
        <v>5.4982687149475735</v>
      </c>
      <c r="G193" s="430">
        <f t="shared" si="84"/>
        <v>-0.28580717706677383</v>
      </c>
      <c r="H193" s="431"/>
      <c r="I193" s="430">
        <f t="shared" si="80"/>
        <v>0.74231438321144871</v>
      </c>
      <c r="J193" s="431"/>
      <c r="K193" s="98"/>
      <c r="L193" s="108">
        <f t="shared" si="81"/>
        <v>6.6314183046151181</v>
      </c>
      <c r="M193" s="136">
        <f t="shared" si="81"/>
        <v>5.4696305030083403</v>
      </c>
      <c r="N193" s="430">
        <f t="shared" si="81"/>
        <v>6.2210180915218158</v>
      </c>
      <c r="O193" s="431"/>
      <c r="P193" s="137">
        <f t="shared" si="82"/>
        <v>5.6877340048374805</v>
      </c>
      <c r="Q193" s="430">
        <f t="shared" si="85"/>
        <v>-0.53328408668433536</v>
      </c>
      <c r="R193" s="431"/>
      <c r="S193" s="430">
        <f t="shared" si="83"/>
        <v>0.75138758851347554</v>
      </c>
      <c r="T193" s="431"/>
    </row>
    <row r="194" spans="1:20" x14ac:dyDescent="0.25">
      <c r="A194" s="145" t="s">
        <v>54</v>
      </c>
      <c r="B194" s="108">
        <f t="shared" si="78"/>
        <v>2.3488082178119076</v>
      </c>
      <c r="C194" s="136">
        <f t="shared" si="78"/>
        <v>2.3180265353142131</v>
      </c>
      <c r="D194" s="430">
        <f t="shared" si="78"/>
        <v>2.5529145444255801</v>
      </c>
      <c r="E194" s="431"/>
      <c r="F194" s="137">
        <f t="shared" si="79"/>
        <v>2.1110739128817468</v>
      </c>
      <c r="G194" s="430">
        <f t="shared" si="84"/>
        <v>-0.44184063154383324</v>
      </c>
      <c r="H194" s="431"/>
      <c r="I194" s="430">
        <f t="shared" si="80"/>
        <v>0.23488800911136698</v>
      </c>
      <c r="J194" s="431"/>
      <c r="K194" s="98"/>
      <c r="L194" s="108">
        <f t="shared" si="81"/>
        <v>2.5181334009637331</v>
      </c>
      <c r="M194" s="136">
        <f t="shared" si="81"/>
        <v>2.3774560496380559</v>
      </c>
      <c r="N194" s="430">
        <f t="shared" si="81"/>
        <v>2.5517325770554109</v>
      </c>
      <c r="O194" s="431"/>
      <c r="P194" s="137">
        <f t="shared" si="82"/>
        <v>2.178573765557315</v>
      </c>
      <c r="Q194" s="430">
        <f>P194-N194</f>
        <v>-0.37315881149809593</v>
      </c>
      <c r="R194" s="431"/>
      <c r="S194" s="430">
        <f t="shared" si="83"/>
        <v>0.174276527417355</v>
      </c>
      <c r="T194" s="431"/>
    </row>
    <row r="195" spans="1:20" x14ac:dyDescent="0.25">
      <c r="A195" s="145" t="s">
        <v>55</v>
      </c>
      <c r="B195" s="108">
        <f t="shared" si="78"/>
        <v>2.6814345991561179</v>
      </c>
      <c r="C195" s="136">
        <f t="shared" si="78"/>
        <v>2.7572009188902631</v>
      </c>
      <c r="D195" s="430">
        <f t="shared" si="78"/>
        <v>2.9589783281733748</v>
      </c>
      <c r="E195" s="431"/>
      <c r="F195" s="137">
        <f t="shared" si="79"/>
        <v>2.6383377012354923</v>
      </c>
      <c r="G195" s="430">
        <f t="shared" si="84"/>
        <v>-0.32064062693788253</v>
      </c>
      <c r="H195" s="431"/>
      <c r="I195" s="430">
        <f t="shared" si="80"/>
        <v>0.20177740928311172</v>
      </c>
      <c r="J195" s="431"/>
      <c r="K195" s="98"/>
      <c r="L195" s="108">
        <f t="shared" si="81"/>
        <v>2.8522179363548696</v>
      </c>
      <c r="M195" s="136">
        <f t="shared" si="81"/>
        <v>2.7089282431521537</v>
      </c>
      <c r="N195" s="430">
        <f t="shared" si="81"/>
        <v>2.9635896760600473</v>
      </c>
      <c r="O195" s="431"/>
      <c r="P195" s="137">
        <f t="shared" si="82"/>
        <v>2.7924833299656497</v>
      </c>
      <c r="Q195" s="430">
        <f t="shared" si="85"/>
        <v>-0.17110634609439757</v>
      </c>
      <c r="R195" s="431"/>
      <c r="S195" s="430">
        <f t="shared" si="83"/>
        <v>0.25466143290789356</v>
      </c>
      <c r="T195" s="431"/>
    </row>
    <row r="196" spans="1:20" x14ac:dyDescent="0.25">
      <c r="A196" s="145" t="s">
        <v>56</v>
      </c>
      <c r="B196" s="108">
        <f t="shared" si="78"/>
        <v>6.6980792586928164</v>
      </c>
      <c r="C196" s="136">
        <f t="shared" si="78"/>
        <v>6.7377011388261332</v>
      </c>
      <c r="D196" s="430">
        <f t="shared" si="78"/>
        <v>6.4654920309986839</v>
      </c>
      <c r="E196" s="431"/>
      <c r="F196" s="137">
        <f t="shared" si="79"/>
        <v>6.9178930739170204</v>
      </c>
      <c r="G196" s="430">
        <f t="shared" si="84"/>
        <v>0.45240104291833649</v>
      </c>
      <c r="H196" s="431"/>
      <c r="I196" s="430">
        <f t="shared" si="80"/>
        <v>-0.27220910782744934</v>
      </c>
      <c r="J196" s="431"/>
      <c r="K196" s="98"/>
      <c r="L196" s="108">
        <f t="shared" si="81"/>
        <v>6.8083872594335659</v>
      </c>
      <c r="M196" s="136">
        <f t="shared" si="81"/>
        <v>6.9341856834906714</v>
      </c>
      <c r="N196" s="430">
        <f t="shared" si="81"/>
        <v>6.9938858603757765</v>
      </c>
      <c r="O196" s="431"/>
      <c r="P196" s="137">
        <f t="shared" si="82"/>
        <v>7.2210485636996005</v>
      </c>
      <c r="Q196" s="430">
        <f t="shared" si="85"/>
        <v>0.22716270332382393</v>
      </c>
      <c r="R196" s="431"/>
      <c r="S196" s="430">
        <f t="shared" si="83"/>
        <v>5.9700176885105094E-2</v>
      </c>
      <c r="T196" s="431"/>
    </row>
    <row r="197" spans="1:20" x14ac:dyDescent="0.25">
      <c r="A197" s="146" t="s">
        <v>57</v>
      </c>
      <c r="B197" s="108">
        <f t="shared" si="78"/>
        <v>6.3085224128389594</v>
      </c>
      <c r="C197" s="109">
        <f t="shared" si="78"/>
        <v>6.6754663196380992</v>
      </c>
      <c r="D197" s="430">
        <f t="shared" si="78"/>
        <v>6.3053628992869006</v>
      </c>
      <c r="E197" s="431"/>
      <c r="F197" s="147">
        <f t="shared" si="79"/>
        <v>6.0208905641091164</v>
      </c>
      <c r="G197" s="430">
        <f t="shared" si="84"/>
        <v>-0.28447233517778425</v>
      </c>
      <c r="H197" s="431"/>
      <c r="I197" s="430">
        <f t="shared" si="80"/>
        <v>-0.37010342035119859</v>
      </c>
      <c r="J197" s="431"/>
      <c r="K197" s="98"/>
      <c r="L197" s="108">
        <f t="shared" si="81"/>
        <v>6.2819656335313958</v>
      </c>
      <c r="M197" s="109">
        <f t="shared" si="81"/>
        <v>6.5661006612924746</v>
      </c>
      <c r="N197" s="430">
        <f t="shared" si="81"/>
        <v>5.9982378709528668</v>
      </c>
      <c r="O197" s="431"/>
      <c r="P197" s="147">
        <f t="shared" si="82"/>
        <v>5.9892673215908596</v>
      </c>
      <c r="Q197" s="430">
        <f t="shared" si="85"/>
        <v>-8.9705493620071408E-3</v>
      </c>
      <c r="R197" s="431"/>
      <c r="S197" s="430">
        <f t="shared" si="83"/>
        <v>-0.56786279033960785</v>
      </c>
      <c r="T197" s="431"/>
    </row>
    <row r="198" spans="1:20" x14ac:dyDescent="0.25">
      <c r="A198" s="148" t="s">
        <v>58</v>
      </c>
      <c r="B198" s="110">
        <f t="shared" si="78"/>
        <v>5.4318563110628642</v>
      </c>
      <c r="C198" s="149">
        <f t="shared" si="78"/>
        <v>7.1943385436523064</v>
      </c>
      <c r="D198" s="428">
        <f t="shared" si="78"/>
        <v>5.9416507716316973</v>
      </c>
      <c r="E198" s="429"/>
      <c r="F198" s="150">
        <f t="shared" si="79"/>
        <v>6.0699231117141563</v>
      </c>
      <c r="G198" s="430">
        <f t="shared" si="84"/>
        <v>0.12827234008245902</v>
      </c>
      <c r="H198" s="431"/>
      <c r="I198" s="430">
        <f t="shared" si="80"/>
        <v>-1.2526877720206091</v>
      </c>
      <c r="J198" s="431"/>
      <c r="K198" s="98"/>
      <c r="L198" s="110">
        <f t="shared" si="81"/>
        <v>5.6708159392789375</v>
      </c>
      <c r="M198" s="149">
        <f t="shared" si="81"/>
        <v>7.6312688316036157</v>
      </c>
      <c r="N198" s="428">
        <f t="shared" si="81"/>
        <v>6.0789465844430541</v>
      </c>
      <c r="O198" s="429"/>
      <c r="P198" s="150">
        <f t="shared" si="82"/>
        <v>6.0943432042520884</v>
      </c>
      <c r="Q198" s="430">
        <f t="shared" si="85"/>
        <v>1.5396619809034284E-2</v>
      </c>
      <c r="R198" s="431"/>
      <c r="S198" s="430">
        <f t="shared" si="83"/>
        <v>-1.5523222471605616</v>
      </c>
      <c r="T198" s="431"/>
    </row>
    <row r="199" spans="1:20" ht="21" x14ac:dyDescent="0.35">
      <c r="A199" s="421" t="s">
        <v>66</v>
      </c>
      <c r="B199" s="421"/>
      <c r="C199" s="421"/>
      <c r="D199" s="421"/>
      <c r="E199" s="421"/>
      <c r="F199" s="421"/>
      <c r="G199" s="421"/>
      <c r="H199" s="421"/>
      <c r="I199" s="421"/>
      <c r="J199" s="421"/>
      <c r="K199" s="421"/>
      <c r="L199" s="421"/>
      <c r="M199" s="421"/>
      <c r="N199" s="421"/>
      <c r="O199" s="421"/>
      <c r="P199" s="421"/>
      <c r="Q199" s="421"/>
      <c r="R199" s="421"/>
      <c r="S199" s="421"/>
      <c r="T199" s="421"/>
    </row>
    <row r="200" spans="1:20" x14ac:dyDescent="0.25">
      <c r="A200" s="54"/>
      <c r="B200" s="343" t="s">
        <v>119</v>
      </c>
      <c r="C200" s="344"/>
      <c r="D200" s="344"/>
      <c r="E200" s="344"/>
      <c r="F200" s="344"/>
      <c r="G200" s="344"/>
      <c r="H200" s="344"/>
      <c r="I200" s="344"/>
      <c r="J200" s="345"/>
      <c r="K200" s="151"/>
      <c r="L200" s="343" t="str">
        <f>L$5</f>
        <v>acumulado marzo</v>
      </c>
      <c r="M200" s="344"/>
      <c r="N200" s="344"/>
      <c r="O200" s="344"/>
      <c r="P200" s="344"/>
      <c r="Q200" s="344"/>
      <c r="R200" s="344"/>
      <c r="S200" s="344"/>
      <c r="T200" s="345"/>
    </row>
    <row r="201" spans="1:20" x14ac:dyDescent="0.25">
      <c r="A201" s="4"/>
      <c r="B201" s="5">
        <f>B$6</f>
        <v>2022</v>
      </c>
      <c r="C201" s="5">
        <f>C$6</f>
        <v>2023</v>
      </c>
      <c r="D201" s="5">
        <f>D$6</f>
        <v>2024</v>
      </c>
      <c r="E201" s="5">
        <f>E$6</f>
        <v>2025</v>
      </c>
      <c r="F201" s="5" t="str">
        <f>CONCATENATE("var ",RIGHT(E201,2),"/",RIGHT(D201,2))</f>
        <v>var 25/24</v>
      </c>
      <c r="G201" s="5" t="str">
        <f>CONCATENATE("var ",RIGHT(D201,2),"/",RIGHT(C201,2))</f>
        <v>var 24/23</v>
      </c>
      <c r="H201" s="5" t="str">
        <f>CONCATENATE("dif ",RIGHT(E201,2),"-",RIGHT(D201,2))</f>
        <v>dif 25-24</v>
      </c>
      <c r="I201" s="362" t="str">
        <f>CONCATENATE("dif ",RIGHT(D201,2),"-",RIGHT(C201,2))</f>
        <v>dif 24-23</v>
      </c>
      <c r="J201" s="363"/>
      <c r="K201" s="152"/>
      <c r="L201" s="5">
        <f>L$6</f>
        <v>2022</v>
      </c>
      <c r="M201" s="5">
        <f>M$6</f>
        <v>2023</v>
      </c>
      <c r="N201" s="5">
        <f>N$6</f>
        <v>2024</v>
      </c>
      <c r="O201" s="5">
        <f>O$6</f>
        <v>2025</v>
      </c>
      <c r="P201" s="5" t="str">
        <f>CONCATENATE("var ",RIGHT(O201,2),"/",RIGHT(N201,2))</f>
        <v>var 25/24</v>
      </c>
      <c r="Q201" s="5" t="str">
        <f>CONCATENATE("var ",RIGHT(N201,2),"/",RIGHT(M201,2))</f>
        <v>var 24/23</v>
      </c>
      <c r="R201" s="5" t="str">
        <f>CONCATENATE("dif ",RIGHT(O201,2),"-",RIGHT(N201,2))</f>
        <v>dif 25-24</v>
      </c>
      <c r="S201" s="362" t="str">
        <f>CONCATENATE("dif ",RIGHT(N201,2),"-",RIGHT(M201,2))</f>
        <v>dif 24-23</v>
      </c>
      <c r="T201" s="363"/>
    </row>
    <row r="202" spans="1:20" x14ac:dyDescent="0.25">
      <c r="A202" s="153" t="s">
        <v>4</v>
      </c>
      <c r="B202" s="154">
        <v>0.6987000000000001</v>
      </c>
      <c r="C202" s="154">
        <v>0.74109999999999998</v>
      </c>
      <c r="D202" s="154">
        <v>0.8012999999999999</v>
      </c>
      <c r="E202" s="154">
        <v>0.75709999999999988</v>
      </c>
      <c r="F202" s="154">
        <f>E202/D202-1</f>
        <v>-5.5160364407837337E-2</v>
      </c>
      <c r="G202" s="154">
        <f>D202/C202-1</f>
        <v>8.1230603157468551E-2</v>
      </c>
      <c r="H202" s="155">
        <f>(E202-D202)*100</f>
        <v>-4.4200000000000017</v>
      </c>
      <c r="I202" s="417">
        <f>(D202-C202)*100</f>
        <v>6.0199999999999925</v>
      </c>
      <c r="J202" s="418"/>
      <c r="K202" s="156"/>
      <c r="L202" s="154">
        <v>0.63470853463583332</v>
      </c>
      <c r="M202" s="154">
        <v>0.75822289592572156</v>
      </c>
      <c r="N202" s="154">
        <v>0.7912782726035652</v>
      </c>
      <c r="O202" s="154">
        <v>0.77564944778480849</v>
      </c>
      <c r="P202" s="154">
        <f>O202/N202-1</f>
        <v>-1.9751363534010302E-2</v>
      </c>
      <c r="Q202" s="154">
        <f t="shared" ref="Q202:Q213" si="86">N202/M202-1</f>
        <v>4.359585664778165E-2</v>
      </c>
      <c r="R202" s="155">
        <f>(O202-N202)*100</f>
        <v>-1.5628824818756715</v>
      </c>
      <c r="S202" s="417">
        <f t="shared" ref="S202:S213" si="87">(O202-L202)*100</f>
        <v>14.094091314897517</v>
      </c>
      <c r="T202" s="418"/>
    </row>
    <row r="203" spans="1:20" x14ac:dyDescent="0.25">
      <c r="A203" s="157" t="s">
        <v>5</v>
      </c>
      <c r="B203" s="154">
        <v>0.73650000000000004</v>
      </c>
      <c r="C203" s="154">
        <v>0.78590000000000004</v>
      </c>
      <c r="D203" s="154">
        <v>0.83840000000000003</v>
      </c>
      <c r="E203" s="154">
        <v>0.78310000000000002</v>
      </c>
      <c r="F203" s="158">
        <f t="shared" ref="F203:F213" si="88">E203/D203-1</f>
        <v>-6.5958969465648831E-2</v>
      </c>
      <c r="G203" s="158">
        <f t="shared" ref="G203:G213" si="89">D203/C203-1</f>
        <v>6.6802392161852575E-2</v>
      </c>
      <c r="H203" s="159">
        <f t="shared" ref="H203:H213" si="90">(E203-D203)*100</f>
        <v>-5.5300000000000011</v>
      </c>
      <c r="I203" s="422">
        <f t="shared" ref="I203:I213" si="91">(D203-C203)*100</f>
        <v>5.2499999999999991</v>
      </c>
      <c r="J203" s="423"/>
      <c r="K203" s="156"/>
      <c r="L203" s="158">
        <v>0.65526715015984638</v>
      </c>
      <c r="M203" s="158">
        <v>0.80566668557948673</v>
      </c>
      <c r="N203" s="158">
        <v>0.82403354851064314</v>
      </c>
      <c r="O203" s="158">
        <v>0.80426958280601635</v>
      </c>
      <c r="P203" s="158">
        <f t="shared" ref="P203:P213" si="92">O203/N203-1</f>
        <v>-2.3984418765896298E-2</v>
      </c>
      <c r="Q203" s="158">
        <f t="shared" si="86"/>
        <v>2.2797098676043515E-2</v>
      </c>
      <c r="R203" s="159">
        <f>(O203-N203)*100</f>
        <v>-1.9763965704626796</v>
      </c>
      <c r="S203" s="422">
        <f t="shared" si="87"/>
        <v>14.900243264616996</v>
      </c>
      <c r="T203" s="423"/>
    </row>
    <row r="204" spans="1:20" x14ac:dyDescent="0.25">
      <c r="A204" s="160" t="s">
        <v>6</v>
      </c>
      <c r="B204" s="161">
        <v>0.77629999999999999</v>
      </c>
      <c r="C204" s="161">
        <v>0.80400000000000005</v>
      </c>
      <c r="D204" s="161">
        <v>0.85909999999999997</v>
      </c>
      <c r="E204" s="161">
        <v>0.74269999999999992</v>
      </c>
      <c r="F204" s="161">
        <f t="shared" si="88"/>
        <v>-0.13549062972878601</v>
      </c>
      <c r="G204" s="161">
        <f t="shared" si="89"/>
        <v>6.8532338308457508E-2</v>
      </c>
      <c r="H204" s="162">
        <f t="shared" si="90"/>
        <v>-11.640000000000006</v>
      </c>
      <c r="I204" s="424">
        <f t="shared" si="91"/>
        <v>5.5099999999999927</v>
      </c>
      <c r="J204" s="425"/>
      <c r="K204" s="163"/>
      <c r="L204" s="161">
        <v>0.69992649876162305</v>
      </c>
      <c r="M204" s="161">
        <v>0.81406141899232654</v>
      </c>
      <c r="N204" s="161">
        <v>0.82841259665097999</v>
      </c>
      <c r="O204" s="161">
        <v>0.75709227928467659</v>
      </c>
      <c r="P204" s="161">
        <f>O204/N204-1</f>
        <v>-8.6092748534522201E-2</v>
      </c>
      <c r="Q204" s="161">
        <f t="shared" si="86"/>
        <v>1.7629109209496452E-2</v>
      </c>
      <c r="R204" s="162">
        <f t="shared" ref="R204:R213" si="93">(O204-N204)*100</f>
        <v>-7.1320317366303403</v>
      </c>
      <c r="S204" s="424">
        <f t="shared" si="87"/>
        <v>5.7165780523053549</v>
      </c>
      <c r="T204" s="425"/>
    </row>
    <row r="205" spans="1:20" x14ac:dyDescent="0.25">
      <c r="A205" s="26" t="s">
        <v>7</v>
      </c>
      <c r="B205" s="21">
        <v>0.76069999999999993</v>
      </c>
      <c r="C205" s="21">
        <v>0.80959999999999999</v>
      </c>
      <c r="D205" s="21">
        <v>0.86790000000000012</v>
      </c>
      <c r="E205" s="21">
        <v>0.81830000000000003</v>
      </c>
      <c r="F205" s="21">
        <f t="shared" si="88"/>
        <v>-5.7149441179859539E-2</v>
      </c>
      <c r="G205" s="21">
        <f t="shared" si="89"/>
        <v>7.2010869565217517E-2</v>
      </c>
      <c r="H205" s="164">
        <f t="shared" si="90"/>
        <v>-4.9600000000000088</v>
      </c>
      <c r="I205" s="412">
        <f t="shared" si="91"/>
        <v>5.8300000000000125</v>
      </c>
      <c r="J205" s="413"/>
      <c r="K205" s="163"/>
      <c r="L205" s="21">
        <v>0.66439272225986279</v>
      </c>
      <c r="M205" s="21">
        <v>0.84053809835042881</v>
      </c>
      <c r="N205" s="21">
        <v>0.85907880202523756</v>
      </c>
      <c r="O205" s="21">
        <v>0.84261367511864593</v>
      </c>
      <c r="P205" s="21">
        <f t="shared" si="92"/>
        <v>-1.9166026292088523E-2</v>
      </c>
      <c r="Q205" s="21">
        <f t="shared" si="86"/>
        <v>2.2058135985977501E-2</v>
      </c>
      <c r="R205" s="164">
        <f>(O205-N205)*100</f>
        <v>-1.6465126906591632</v>
      </c>
      <c r="S205" s="412">
        <f t="shared" si="87"/>
        <v>17.822095285878316</v>
      </c>
      <c r="T205" s="413"/>
    </row>
    <row r="206" spans="1:20" x14ac:dyDescent="0.25">
      <c r="A206" s="26" t="s">
        <v>8</v>
      </c>
      <c r="B206" s="21">
        <v>0.63300000000000001</v>
      </c>
      <c r="C206" s="21">
        <v>0.70069999999999988</v>
      </c>
      <c r="D206" s="21">
        <v>0.72799999999999998</v>
      </c>
      <c r="E206" s="21">
        <v>0.71939999999999993</v>
      </c>
      <c r="F206" s="21">
        <f>E206/D206-1</f>
        <v>-1.1813186813186882E-2</v>
      </c>
      <c r="G206" s="21">
        <f t="shared" si="89"/>
        <v>3.8961038961039085E-2</v>
      </c>
      <c r="H206" s="164">
        <f t="shared" si="90"/>
        <v>-0.8600000000000052</v>
      </c>
      <c r="I206" s="412">
        <f t="shared" si="91"/>
        <v>2.7300000000000102</v>
      </c>
      <c r="J206" s="413"/>
      <c r="K206" s="163"/>
      <c r="L206" s="21">
        <v>0.58514098649082258</v>
      </c>
      <c r="M206" s="21">
        <v>0.69525700957454906</v>
      </c>
      <c r="N206" s="21">
        <v>0.70891670028050879</v>
      </c>
      <c r="O206" s="21">
        <v>0.74037141137972817</v>
      </c>
      <c r="P206" s="21">
        <f t="shared" si="92"/>
        <v>4.4370108768453598E-2</v>
      </c>
      <c r="Q206" s="21">
        <f t="shared" si="86"/>
        <v>1.9646965823931106E-2</v>
      </c>
      <c r="R206" s="164">
        <f t="shared" si="93"/>
        <v>3.1454711099219379</v>
      </c>
      <c r="S206" s="412">
        <f t="shared" si="87"/>
        <v>15.52304248889056</v>
      </c>
      <c r="T206" s="413"/>
    </row>
    <row r="207" spans="1:20" x14ac:dyDescent="0.25">
      <c r="A207" s="26" t="s">
        <v>9</v>
      </c>
      <c r="B207" s="21">
        <v>0.57320000000000004</v>
      </c>
      <c r="C207" s="21">
        <v>0.60389999999999999</v>
      </c>
      <c r="D207" s="21">
        <v>0.65459999999999996</v>
      </c>
      <c r="E207" s="21">
        <v>0.61539999999999995</v>
      </c>
      <c r="F207" s="21">
        <f t="shared" si="88"/>
        <v>-5.9883898564008553E-2</v>
      </c>
      <c r="G207" s="21">
        <f t="shared" si="89"/>
        <v>8.395429706905122E-2</v>
      </c>
      <c r="H207" s="164">
        <f t="shared" si="90"/>
        <v>-3.9200000000000013</v>
      </c>
      <c r="I207" s="412">
        <f t="shared" si="91"/>
        <v>5.0699999999999967</v>
      </c>
      <c r="J207" s="413"/>
      <c r="K207" s="163"/>
      <c r="L207" s="21">
        <v>0.55605977720310329</v>
      </c>
      <c r="M207" s="21">
        <v>0.61815596597738309</v>
      </c>
      <c r="N207" s="21">
        <v>0.6628222165970552</v>
      </c>
      <c r="O207" s="21">
        <v>0.63820969967101771</v>
      </c>
      <c r="P207" s="21">
        <f t="shared" si="92"/>
        <v>-3.7132908809844545E-2</v>
      </c>
      <c r="Q207" s="21">
        <f t="shared" si="86"/>
        <v>7.2257250723203992E-2</v>
      </c>
      <c r="R207" s="164">
        <f t="shared" si="93"/>
        <v>-2.4612516926037498</v>
      </c>
      <c r="S207" s="412">
        <f t="shared" si="87"/>
        <v>8.2149922467914411</v>
      </c>
      <c r="T207" s="413"/>
    </row>
    <row r="208" spans="1:20" x14ac:dyDescent="0.25">
      <c r="A208" s="165" t="s">
        <v>10</v>
      </c>
      <c r="B208" s="166">
        <v>0.68079999999999996</v>
      </c>
      <c r="C208" s="166">
        <v>0.73919999999999997</v>
      </c>
      <c r="D208" s="166">
        <v>0.68559999999999999</v>
      </c>
      <c r="E208" s="166">
        <v>0.63</v>
      </c>
      <c r="F208" s="166">
        <f t="shared" si="88"/>
        <v>-8.1096849474912469E-2</v>
      </c>
      <c r="G208" s="166">
        <f t="shared" si="89"/>
        <v>-7.2510822510822526E-2</v>
      </c>
      <c r="H208" s="167">
        <f t="shared" si="90"/>
        <v>-5.5599999999999987</v>
      </c>
      <c r="I208" s="426">
        <f t="shared" si="91"/>
        <v>-5.3599999999999977</v>
      </c>
      <c r="J208" s="427"/>
      <c r="K208" s="163"/>
      <c r="L208" s="166">
        <v>0.6128957766716272</v>
      </c>
      <c r="M208" s="166">
        <v>0.74852801519468182</v>
      </c>
      <c r="N208" s="166">
        <v>0.6907963284544778</v>
      </c>
      <c r="O208" s="166">
        <v>0.65993898522800254</v>
      </c>
      <c r="P208" s="166">
        <f t="shared" si="92"/>
        <v>-4.4669234556461213E-2</v>
      </c>
      <c r="Q208" s="166">
        <f t="shared" si="86"/>
        <v>-7.7126955261906716E-2</v>
      </c>
      <c r="R208" s="167">
        <f t="shared" si="93"/>
        <v>-3.0857343226475265</v>
      </c>
      <c r="S208" s="426">
        <f t="shared" si="87"/>
        <v>4.7043208556375333</v>
      </c>
      <c r="T208" s="427"/>
    </row>
    <row r="209" spans="1:20" x14ac:dyDescent="0.25">
      <c r="A209" s="157" t="s">
        <v>11</v>
      </c>
      <c r="B209" s="154">
        <v>0.59439999999999993</v>
      </c>
      <c r="C209" s="154">
        <v>0.63200000000000001</v>
      </c>
      <c r="D209" s="154">
        <v>0.70719999999999994</v>
      </c>
      <c r="E209" s="154">
        <v>0.69230000000000003</v>
      </c>
      <c r="F209" s="158">
        <f t="shared" si="88"/>
        <v>-2.1069004524886803E-2</v>
      </c>
      <c r="G209" s="158">
        <f t="shared" si="89"/>
        <v>0.11898734177215187</v>
      </c>
      <c r="H209" s="159">
        <f t="shared" si="90"/>
        <v>-1.4899999999999913</v>
      </c>
      <c r="I209" s="422">
        <f t="shared" si="91"/>
        <v>7.5199999999999934</v>
      </c>
      <c r="J209" s="423"/>
      <c r="K209" s="156"/>
      <c r="L209" s="158">
        <v>0.57812820590004976</v>
      </c>
      <c r="M209" s="158">
        <v>0.64169916687102901</v>
      </c>
      <c r="N209" s="158">
        <v>0.70858734930612488</v>
      </c>
      <c r="O209" s="158">
        <v>0.70359740943093962</v>
      </c>
      <c r="P209" s="158">
        <f t="shared" si="92"/>
        <v>-7.0420956288191894E-3</v>
      </c>
      <c r="Q209" s="158">
        <f t="shared" si="86"/>
        <v>0.10423604375434592</v>
      </c>
      <c r="R209" s="159">
        <f t="shared" si="93"/>
        <v>-0.49899398751852564</v>
      </c>
      <c r="S209" s="422">
        <f t="shared" si="87"/>
        <v>12.546920353088986</v>
      </c>
      <c r="T209" s="423"/>
    </row>
    <row r="210" spans="1:20" x14ac:dyDescent="0.25">
      <c r="A210" s="25" t="s">
        <v>12</v>
      </c>
      <c r="B210" s="161">
        <v>0.63139999999999996</v>
      </c>
      <c r="C210" s="161">
        <v>0.64510000000000001</v>
      </c>
      <c r="D210" s="161">
        <v>0.93159999999999998</v>
      </c>
      <c r="E210" s="161">
        <v>0.86950000000000005</v>
      </c>
      <c r="F210" s="161">
        <f t="shared" si="88"/>
        <v>-6.6659510519536225E-2</v>
      </c>
      <c r="G210" s="161">
        <f t="shared" si="89"/>
        <v>0.44411719113315762</v>
      </c>
      <c r="H210" s="162">
        <f t="shared" si="90"/>
        <v>-6.2099999999999937</v>
      </c>
      <c r="I210" s="424">
        <f t="shared" si="91"/>
        <v>28.65</v>
      </c>
      <c r="J210" s="425"/>
      <c r="K210" s="163"/>
      <c r="L210" s="161">
        <v>0.67653213751868457</v>
      </c>
      <c r="M210" s="161">
        <v>0.66854563585787019</v>
      </c>
      <c r="N210" s="161">
        <v>0.89271569243227245</v>
      </c>
      <c r="O210" s="161">
        <v>0.88719773840173655</v>
      </c>
      <c r="P210" s="161">
        <f t="shared" si="92"/>
        <v>-6.1810877497872063E-3</v>
      </c>
      <c r="Q210" s="161">
        <f t="shared" si="86"/>
        <v>0.33531002904050045</v>
      </c>
      <c r="R210" s="162">
        <f t="shared" si="93"/>
        <v>-0.55179540305358987</v>
      </c>
      <c r="S210" s="424">
        <f t="shared" si="87"/>
        <v>21.066560088305199</v>
      </c>
      <c r="T210" s="425"/>
    </row>
    <row r="211" spans="1:20" x14ac:dyDescent="0.25">
      <c r="A211" s="26" t="s">
        <v>8</v>
      </c>
      <c r="B211" s="21">
        <v>0.59630000000000005</v>
      </c>
      <c r="C211" s="21">
        <v>0.65139999999999998</v>
      </c>
      <c r="D211" s="21">
        <v>0.70739999999999992</v>
      </c>
      <c r="E211" s="21">
        <v>0.69950000000000001</v>
      </c>
      <c r="F211" s="21">
        <f t="shared" si="88"/>
        <v>-1.116765620582405E-2</v>
      </c>
      <c r="G211" s="21">
        <f t="shared" si="89"/>
        <v>8.5968682836966348E-2</v>
      </c>
      <c r="H211" s="164">
        <f t="shared" si="90"/>
        <v>-0.78999999999999071</v>
      </c>
      <c r="I211" s="412">
        <f t="shared" si="91"/>
        <v>5.5999999999999943</v>
      </c>
      <c r="J211" s="413"/>
      <c r="K211" s="163"/>
      <c r="L211" s="21">
        <v>0.5655296636373297</v>
      </c>
      <c r="M211" s="21">
        <v>0.64820176806645435</v>
      </c>
      <c r="N211" s="21">
        <v>0.71046760253939023</v>
      </c>
      <c r="O211" s="21">
        <v>0.70327283912007288</v>
      </c>
      <c r="P211" s="21">
        <f t="shared" si="92"/>
        <v>-1.0126800143456904E-2</v>
      </c>
      <c r="Q211" s="21">
        <f t="shared" si="86"/>
        <v>9.6059340687500772E-2</v>
      </c>
      <c r="R211" s="164">
        <f t="shared" si="93"/>
        <v>-0.71947634193173515</v>
      </c>
      <c r="S211" s="412">
        <f t="shared" si="87"/>
        <v>13.774317548274318</v>
      </c>
      <c r="T211" s="413"/>
    </row>
    <row r="212" spans="1:20" x14ac:dyDescent="0.25">
      <c r="A212" s="26" t="s">
        <v>9</v>
      </c>
      <c r="B212" s="21">
        <v>0.56779999999999997</v>
      </c>
      <c r="C212" s="21">
        <v>0.57229999999999992</v>
      </c>
      <c r="D212" s="21">
        <v>0.65370000000000006</v>
      </c>
      <c r="E212" s="21">
        <v>0.61260000000000003</v>
      </c>
      <c r="F212" s="21">
        <f t="shared" si="88"/>
        <v>-6.2872877466727872E-2</v>
      </c>
      <c r="G212" s="21">
        <f t="shared" si="89"/>
        <v>0.14223309453084076</v>
      </c>
      <c r="H212" s="164">
        <f t="shared" si="90"/>
        <v>-4.110000000000003</v>
      </c>
      <c r="I212" s="412">
        <f t="shared" si="91"/>
        <v>8.1400000000000148</v>
      </c>
      <c r="J212" s="413"/>
      <c r="K212" s="163"/>
      <c r="L212" s="21">
        <v>0.56224086021505382</v>
      </c>
      <c r="M212" s="21">
        <v>0.60612809055704497</v>
      </c>
      <c r="N212" s="21">
        <v>0.65705947931011865</v>
      </c>
      <c r="O212" s="21">
        <v>0.63784441150761984</v>
      </c>
      <c r="P212" s="21">
        <f t="shared" si="92"/>
        <v>-2.9244031031518958E-2</v>
      </c>
      <c r="Q212" s="21">
        <f t="shared" si="86"/>
        <v>8.4027435036489795E-2</v>
      </c>
      <c r="R212" s="164">
        <f t="shared" si="93"/>
        <v>-1.921506780249882</v>
      </c>
      <c r="S212" s="412">
        <f t="shared" si="87"/>
        <v>7.5603551292566014</v>
      </c>
      <c r="T212" s="413"/>
    </row>
    <row r="213" spans="1:20" x14ac:dyDescent="0.25">
      <c r="A213" s="27" t="s">
        <v>10</v>
      </c>
      <c r="B213" s="83">
        <v>0.62380000000000002</v>
      </c>
      <c r="C213" s="83">
        <v>0.66409999999999991</v>
      </c>
      <c r="D213" s="83">
        <v>0.71400000000000008</v>
      </c>
      <c r="E213" s="83">
        <v>0.73599999999999999</v>
      </c>
      <c r="F213" s="83">
        <f t="shared" si="88"/>
        <v>3.0812324929971879E-2</v>
      </c>
      <c r="G213" s="83">
        <f t="shared" si="89"/>
        <v>7.513928625207078E-2</v>
      </c>
      <c r="H213" s="168">
        <f t="shared" si="90"/>
        <v>2.1999999999999909</v>
      </c>
      <c r="I213" s="419">
        <f t="shared" si="91"/>
        <v>4.9900000000000162</v>
      </c>
      <c r="J213" s="420"/>
      <c r="K213" s="163"/>
      <c r="L213" s="83">
        <v>0.62641390556667409</v>
      </c>
      <c r="M213" s="83">
        <v>0.68091269041473512</v>
      </c>
      <c r="N213" s="83">
        <v>0.72438750804102781</v>
      </c>
      <c r="O213" s="83">
        <v>0.75458307573903283</v>
      </c>
      <c r="P213" s="83">
        <f t="shared" si="92"/>
        <v>4.1684274456448511E-2</v>
      </c>
      <c r="Q213" s="83">
        <f t="shared" si="86"/>
        <v>6.384785926050629E-2</v>
      </c>
      <c r="R213" s="168">
        <f t="shared" si="93"/>
        <v>3.0195567698005021</v>
      </c>
      <c r="S213" s="419">
        <f t="shared" si="87"/>
        <v>12.816917017235873</v>
      </c>
      <c r="T213" s="420"/>
    </row>
    <row r="214" spans="1:20" x14ac:dyDescent="0.25">
      <c r="A214" s="348" t="s">
        <v>13</v>
      </c>
      <c r="B214" s="349"/>
      <c r="C214" s="349"/>
      <c r="D214" s="349"/>
      <c r="E214" s="349"/>
      <c r="F214" s="349"/>
      <c r="G214" s="349"/>
      <c r="H214" s="349"/>
      <c r="I214" s="349"/>
      <c r="J214" s="349"/>
      <c r="K214" s="349"/>
      <c r="L214" s="349"/>
      <c r="M214" s="349"/>
      <c r="N214" s="349"/>
      <c r="O214" s="349"/>
      <c r="P214" s="349"/>
      <c r="Q214" s="349"/>
      <c r="R214" s="349"/>
      <c r="S214" s="349"/>
      <c r="T214" s="350"/>
    </row>
    <row r="215" spans="1:20" ht="21" x14ac:dyDescent="0.35">
      <c r="A215" s="421" t="s">
        <v>67</v>
      </c>
      <c r="B215" s="421"/>
      <c r="C215" s="421"/>
      <c r="D215" s="421"/>
      <c r="E215" s="421"/>
      <c r="F215" s="421"/>
      <c r="G215" s="421"/>
      <c r="H215" s="421"/>
      <c r="I215" s="421"/>
      <c r="J215" s="421"/>
      <c r="K215" s="421"/>
      <c r="L215" s="421"/>
      <c r="M215" s="421"/>
      <c r="N215" s="421"/>
      <c r="O215" s="421"/>
      <c r="P215" s="421"/>
      <c r="Q215" s="421"/>
      <c r="R215" s="421"/>
      <c r="S215" s="421"/>
      <c r="T215" s="421"/>
    </row>
    <row r="216" spans="1:20" x14ac:dyDescent="0.25">
      <c r="A216" s="54"/>
      <c r="B216" s="343" t="s">
        <v>119</v>
      </c>
      <c r="C216" s="344"/>
      <c r="D216" s="344"/>
      <c r="E216" s="344"/>
      <c r="F216" s="344"/>
      <c r="G216" s="344"/>
      <c r="H216" s="344"/>
      <c r="I216" s="344"/>
      <c r="J216" s="345"/>
      <c r="K216" s="151"/>
      <c r="L216" s="343" t="str">
        <f>L$5</f>
        <v>acumulado marzo</v>
      </c>
      <c r="M216" s="344"/>
      <c r="N216" s="344"/>
      <c r="O216" s="344"/>
      <c r="P216" s="344"/>
      <c r="Q216" s="344"/>
      <c r="R216" s="344"/>
      <c r="S216" s="344"/>
      <c r="T216" s="345"/>
    </row>
    <row r="217" spans="1:20" x14ac:dyDescent="0.25">
      <c r="A217" s="1"/>
      <c r="B217" s="5">
        <f>B$6</f>
        <v>2022</v>
      </c>
      <c r="C217" s="5">
        <f>C$6</f>
        <v>2023</v>
      </c>
      <c r="D217" s="5">
        <f>D$6</f>
        <v>2024</v>
      </c>
      <c r="E217" s="5">
        <f>E$6</f>
        <v>2025</v>
      </c>
      <c r="F217" s="5" t="str">
        <f>CONCATENATE("var ",RIGHT(E217,2),"/",RIGHT(D217,2))</f>
        <v>var 25/24</v>
      </c>
      <c r="G217" s="5" t="str">
        <f>CONCATENATE("var ",RIGHT(D217,2),"/",RIGHT(C217,2))</f>
        <v>var 24/23</v>
      </c>
      <c r="H217" s="5" t="str">
        <f>CONCATENATE("dif ",RIGHT(E217,2),"-",RIGHT(D217,2))</f>
        <v>dif 25-24</v>
      </c>
      <c r="I217" s="362" t="str">
        <f>CONCATENATE("dif ",RIGHT(D217,2),"-",RIGHT(C217,2))</f>
        <v>dif 24-23</v>
      </c>
      <c r="J217" s="363"/>
      <c r="K217" s="152"/>
      <c r="L217" s="5">
        <f>L$6</f>
        <v>2022</v>
      </c>
      <c r="M217" s="5">
        <f>M$6</f>
        <v>2023</v>
      </c>
      <c r="N217" s="5">
        <f>N$6</f>
        <v>2024</v>
      </c>
      <c r="O217" s="5">
        <f>O$6</f>
        <v>2025</v>
      </c>
      <c r="P217" s="5" t="str">
        <f>CONCATENATE("var ",RIGHT(O217,2),"/",RIGHT(N217,2))</f>
        <v>var 25/24</v>
      </c>
      <c r="Q217" s="5" t="str">
        <f>CONCATENATE("var ",RIGHT(N217,2),"/",RIGHT(M217,2))</f>
        <v>var 24/23</v>
      </c>
      <c r="R217" s="5" t="str">
        <f>CONCATENATE("dif ",RIGHT(O217,2),"-",RIGHT(N217,2))</f>
        <v>dif 25-24</v>
      </c>
      <c r="S217" s="362" t="str">
        <f>CONCATENATE("dif ",RIGHT(N217,2),"-",RIGHT(M217,2))</f>
        <v>dif 24-23</v>
      </c>
      <c r="T217" s="363"/>
    </row>
    <row r="218" spans="1:20" x14ac:dyDescent="0.25">
      <c r="A218" s="153" t="s">
        <v>48</v>
      </c>
      <c r="B218" s="154">
        <v>0.6987000000000001</v>
      </c>
      <c r="C218" s="154">
        <v>0.74109999999999998</v>
      </c>
      <c r="D218" s="154">
        <v>0.8012999999999999</v>
      </c>
      <c r="E218" s="154">
        <v>0.75709999999999988</v>
      </c>
      <c r="F218" s="169">
        <f>IFERROR(E218/D218-1,"-")</f>
        <v>-5.5160364407837337E-2</v>
      </c>
      <c r="G218" s="169">
        <f t="shared" ref="G218:G228" si="94">D218/C218-1</f>
        <v>8.1230603157468551E-2</v>
      </c>
      <c r="H218" s="155">
        <f>IFERROR((E218-D218)*100,"-")</f>
        <v>-4.4200000000000017</v>
      </c>
      <c r="I218" s="417">
        <f t="shared" ref="I218:I228" si="95">(D218-C218)*100</f>
        <v>6.0199999999999925</v>
      </c>
      <c r="J218" s="418"/>
      <c r="K218" s="156"/>
      <c r="L218" s="154">
        <v>0.63470853463583332</v>
      </c>
      <c r="M218" s="154">
        <v>0.75822289592572156</v>
      </c>
      <c r="N218" s="154">
        <v>0.7912782726035652</v>
      </c>
      <c r="O218" s="154">
        <v>0.77564944778480849</v>
      </c>
      <c r="P218" s="169">
        <f>IFERROR(O218/N218-1,"-")</f>
        <v>-1.9751363534010302E-2</v>
      </c>
      <c r="Q218" s="169">
        <f>N218/M218-1</f>
        <v>4.359585664778165E-2</v>
      </c>
      <c r="R218" s="155">
        <f>IFERROR((O218-N218)*100,"-")</f>
        <v>-1.5628824818756715</v>
      </c>
      <c r="S218" s="417">
        <f t="shared" ref="S218:S228" si="96">IFERROR((O218-L218)*100,"-")</f>
        <v>14.094091314897517</v>
      </c>
      <c r="T218" s="418"/>
    </row>
    <row r="219" spans="1:20" x14ac:dyDescent="0.25">
      <c r="A219" s="170" t="s">
        <v>49</v>
      </c>
      <c r="B219" s="161">
        <v>0.78410000000000002</v>
      </c>
      <c r="C219" s="161">
        <v>0.77450000000000008</v>
      </c>
      <c r="D219" s="161">
        <v>0.82980000000000009</v>
      </c>
      <c r="E219" s="161">
        <v>0.78890000000000005</v>
      </c>
      <c r="F219" s="171">
        <f>IFERROR(E219/D219-1,"-")</f>
        <v>-4.9288985297662125E-2</v>
      </c>
      <c r="G219" s="171">
        <f t="shared" si="94"/>
        <v>7.1400903808908955E-2</v>
      </c>
      <c r="H219" s="164">
        <f t="shared" ref="H219:H228" si="97">IFERROR((E219-D219)*100,"-")</f>
        <v>-4.0900000000000052</v>
      </c>
      <c r="I219" s="412">
        <f t="shared" si="95"/>
        <v>5.5300000000000011</v>
      </c>
      <c r="J219" s="413"/>
      <c r="K219" s="152"/>
      <c r="L219" s="161">
        <v>0.71089416566300878</v>
      </c>
      <c r="M219" s="161">
        <v>0.79396239527692969</v>
      </c>
      <c r="N219" s="161">
        <v>0.81935884023913397</v>
      </c>
      <c r="O219" s="161">
        <v>0.80526710336614726</v>
      </c>
      <c r="P219" s="171">
        <f t="shared" ref="P219:P228" si="98">IFERROR(O219/N219-1,"-")</f>
        <v>-1.7198492505278828E-2</v>
      </c>
      <c r="Q219" s="171">
        <f t="shared" ref="Q219:Q228" si="99">N219/M219-1</f>
        <v>3.1986961993768048E-2</v>
      </c>
      <c r="R219" s="164">
        <f t="shared" ref="R219:R228" si="100">IFERROR((O219-N219)*100,"-")</f>
        <v>-1.4091736872986704</v>
      </c>
      <c r="S219" s="412">
        <f t="shared" si="96"/>
        <v>9.4372937703138486</v>
      </c>
      <c r="T219" s="413"/>
    </row>
    <row r="220" spans="1:20" x14ac:dyDescent="0.25">
      <c r="A220" s="79" t="s">
        <v>50</v>
      </c>
      <c r="B220" s="21">
        <v>0.65290000000000004</v>
      </c>
      <c r="C220" s="21">
        <v>0.70920000000000005</v>
      </c>
      <c r="D220" s="21">
        <v>0.74159999999999993</v>
      </c>
      <c r="E220" s="21">
        <v>0.72219999999999995</v>
      </c>
      <c r="F220" s="171">
        <f t="shared" ref="F220:F228" si="101">IFERROR(E220/D220-1,"-")</f>
        <v>-2.6159654800431476E-2</v>
      </c>
      <c r="G220" s="171">
        <f t="shared" si="94"/>
        <v>4.5685279187817063E-2</v>
      </c>
      <c r="H220" s="164">
        <f t="shared" si="97"/>
        <v>-1.9399999999999973</v>
      </c>
      <c r="I220" s="412">
        <f t="shared" si="95"/>
        <v>3.2399999999999873</v>
      </c>
      <c r="J220" s="413"/>
      <c r="K220" s="152"/>
      <c r="L220" s="21">
        <v>0.58725279385056717</v>
      </c>
      <c r="M220" s="21">
        <v>0.70527082284076059</v>
      </c>
      <c r="N220" s="21">
        <v>0.7313999728659959</v>
      </c>
      <c r="O220" s="21">
        <v>0.73852384604686294</v>
      </c>
      <c r="P220" s="171">
        <f t="shared" si="98"/>
        <v>9.7400511965457515E-3</v>
      </c>
      <c r="Q220" s="171">
        <f t="shared" si="99"/>
        <v>3.7048392162303934E-2</v>
      </c>
      <c r="R220" s="164">
        <f t="shared" si="100"/>
        <v>0.71238731808670464</v>
      </c>
      <c r="S220" s="412">
        <f t="shared" si="96"/>
        <v>15.127105219629577</v>
      </c>
      <c r="T220" s="413"/>
    </row>
    <row r="221" spans="1:20" x14ac:dyDescent="0.25">
      <c r="A221" s="79" t="s">
        <v>51</v>
      </c>
      <c r="B221" s="21">
        <v>0.65049999999999997</v>
      </c>
      <c r="C221" s="21">
        <v>0.6462</v>
      </c>
      <c r="D221" s="21">
        <v>0.73560000000000003</v>
      </c>
      <c r="E221" s="21">
        <v>0.62880000000000003</v>
      </c>
      <c r="F221" s="171">
        <f>IFERROR(E221/D221-1,"-")</f>
        <v>-0.14518760195758562</v>
      </c>
      <c r="G221" s="171">
        <f t="shared" si="94"/>
        <v>0.13834726090993499</v>
      </c>
      <c r="H221" s="164">
        <f t="shared" si="97"/>
        <v>-10.68</v>
      </c>
      <c r="I221" s="412">
        <f t="shared" si="95"/>
        <v>8.9400000000000031</v>
      </c>
      <c r="J221" s="413"/>
      <c r="K221" s="152"/>
      <c r="L221" s="171">
        <v>0.60094989249067798</v>
      </c>
      <c r="M221" s="171">
        <v>0.63879142300194935</v>
      </c>
      <c r="N221" s="171">
        <v>0.73203441295546556</v>
      </c>
      <c r="O221" s="171">
        <v>0.68945284027406584</v>
      </c>
      <c r="P221" s="171">
        <f t="shared" si="98"/>
        <v>-5.8168812733111586E-2</v>
      </c>
      <c r="Q221" s="171">
        <f t="shared" si="99"/>
        <v>0.1459678176568624</v>
      </c>
      <c r="R221" s="164">
        <f t="shared" si="100"/>
        <v>-4.2581572681399731</v>
      </c>
      <c r="S221" s="412">
        <f t="shared" si="96"/>
        <v>8.8502947783387853</v>
      </c>
      <c r="T221" s="413"/>
    </row>
    <row r="222" spans="1:20" x14ac:dyDescent="0.25">
      <c r="A222" s="79" t="s">
        <v>52</v>
      </c>
      <c r="B222" s="21">
        <v>0.64450000000000007</v>
      </c>
      <c r="C222" s="21">
        <v>0.73129999999999995</v>
      </c>
      <c r="D222" s="21">
        <v>0.81389999999999996</v>
      </c>
      <c r="E222" s="21">
        <v>0.7802</v>
      </c>
      <c r="F222" s="171">
        <f t="shared" si="101"/>
        <v>-4.1405578080845218E-2</v>
      </c>
      <c r="G222" s="171">
        <f t="shared" si="94"/>
        <v>0.11294954191166418</v>
      </c>
      <c r="H222" s="164">
        <f t="shared" si="97"/>
        <v>-3.3699999999999952</v>
      </c>
      <c r="I222" s="412">
        <f t="shared" si="95"/>
        <v>8.2600000000000016</v>
      </c>
      <c r="J222" s="413"/>
      <c r="K222" s="152"/>
      <c r="L222" s="171">
        <v>0.56530444035374783</v>
      </c>
      <c r="M222" s="171">
        <v>0.75771309137468046</v>
      </c>
      <c r="N222" s="171">
        <v>0.81041789856973279</v>
      </c>
      <c r="O222" s="171">
        <v>0.80550539295093571</v>
      </c>
      <c r="P222" s="171">
        <f t="shared" si="98"/>
        <v>-6.0616943770207543E-3</v>
      </c>
      <c r="Q222" s="171">
        <f t="shared" si="99"/>
        <v>6.9557736028333261E-2</v>
      </c>
      <c r="R222" s="164">
        <f>IFERROR((O222-N222)*100,"-")</f>
        <v>-0.49125056187970806</v>
      </c>
      <c r="S222" s="412">
        <f t="shared" si="96"/>
        <v>24.020095259718786</v>
      </c>
      <c r="T222" s="413"/>
    </row>
    <row r="223" spans="1:20" x14ac:dyDescent="0.25">
      <c r="A223" s="79" t="s">
        <v>53</v>
      </c>
      <c r="B223" s="21">
        <v>0.8458</v>
      </c>
      <c r="C223" s="21">
        <v>0.73080000000000001</v>
      </c>
      <c r="D223" s="21">
        <v>0.82409999999999994</v>
      </c>
      <c r="E223" s="21">
        <v>0.74790000000000001</v>
      </c>
      <c r="F223" s="171">
        <f t="shared" si="101"/>
        <v>-9.2464506734619478E-2</v>
      </c>
      <c r="G223" s="171">
        <f t="shared" si="94"/>
        <v>0.12766830870279144</v>
      </c>
      <c r="H223" s="164">
        <f t="shared" si="97"/>
        <v>-7.6199999999999939</v>
      </c>
      <c r="I223" s="412">
        <f t="shared" si="95"/>
        <v>9.3299999999999947</v>
      </c>
      <c r="J223" s="413"/>
      <c r="K223" s="152"/>
      <c r="L223" s="171">
        <v>0.81646278084272805</v>
      </c>
      <c r="M223" s="171">
        <v>0.73158004591943226</v>
      </c>
      <c r="N223" s="171">
        <v>0.80348065526301926</v>
      </c>
      <c r="O223" s="171">
        <v>0.78443347727740076</v>
      </c>
      <c r="P223" s="171">
        <f t="shared" si="98"/>
        <v>-2.3705832692864748E-2</v>
      </c>
      <c r="Q223" s="171">
        <f t="shared" si="99"/>
        <v>9.8281260874500731E-2</v>
      </c>
      <c r="R223" s="164">
        <f t="shared" si="100"/>
        <v>-1.9047177985618502</v>
      </c>
      <c r="S223" s="412">
        <f t="shared" si="96"/>
        <v>-3.2029303565327294</v>
      </c>
      <c r="T223" s="413"/>
    </row>
    <row r="224" spans="1:20" x14ac:dyDescent="0.25">
      <c r="A224" s="79" t="s">
        <v>54</v>
      </c>
      <c r="B224" s="171">
        <v>0.59799999999999998</v>
      </c>
      <c r="C224" s="171">
        <v>0.65930000000000011</v>
      </c>
      <c r="D224" s="171">
        <v>0.68220000000000003</v>
      </c>
      <c r="E224" s="171">
        <v>0.68340000000000001</v>
      </c>
      <c r="F224" s="171">
        <f t="shared" si="101"/>
        <v>1.7590149516271136E-3</v>
      </c>
      <c r="G224" s="171">
        <f t="shared" si="94"/>
        <v>3.4733808584862524E-2</v>
      </c>
      <c r="H224" s="164">
        <f t="shared" si="97"/>
        <v>0.11999999999999789</v>
      </c>
      <c r="I224" s="412">
        <f t="shared" si="95"/>
        <v>2.289999999999992</v>
      </c>
      <c r="J224" s="413"/>
      <c r="K224" s="152"/>
      <c r="L224" s="171">
        <v>0.57149624985610425</v>
      </c>
      <c r="M224" s="171">
        <v>0.66561290802173767</v>
      </c>
      <c r="N224" s="171">
        <v>0.70302547139128846</v>
      </c>
      <c r="O224" s="171">
        <v>0.69041931068806772</v>
      </c>
      <c r="P224" s="171">
        <f t="shared" si="98"/>
        <v>-1.7931300096813207E-2</v>
      </c>
      <c r="Q224" s="171">
        <f t="shared" si="99"/>
        <v>5.620768906171647E-2</v>
      </c>
      <c r="R224" s="164">
        <f t="shared" si="100"/>
        <v>-1.2606160703220737</v>
      </c>
      <c r="S224" s="412">
        <f t="shared" si="96"/>
        <v>11.892306083196347</v>
      </c>
      <c r="T224" s="413"/>
    </row>
    <row r="225" spans="1:20" x14ac:dyDescent="0.25">
      <c r="A225" s="79" t="s">
        <v>55</v>
      </c>
      <c r="B225" s="171">
        <v>0.65599999999999992</v>
      </c>
      <c r="C225" s="171">
        <v>0.75919999999999999</v>
      </c>
      <c r="D225" s="171">
        <v>0.73299999999999998</v>
      </c>
      <c r="E225" s="171">
        <v>0.67559999999999998</v>
      </c>
      <c r="F225" s="171">
        <f t="shared" si="101"/>
        <v>-7.8308321964529304E-2</v>
      </c>
      <c r="G225" s="171">
        <f t="shared" si="94"/>
        <v>-3.4510010537407765E-2</v>
      </c>
      <c r="H225" s="164">
        <f t="shared" si="97"/>
        <v>-5.74</v>
      </c>
      <c r="I225" s="412">
        <f t="shared" si="95"/>
        <v>-2.62</v>
      </c>
      <c r="J225" s="413"/>
      <c r="K225" s="152"/>
      <c r="L225" s="171">
        <v>0.6309866666666667</v>
      </c>
      <c r="M225" s="171">
        <v>0.7408580526227585</v>
      </c>
      <c r="N225" s="171">
        <v>0.73495746452655819</v>
      </c>
      <c r="O225" s="171">
        <v>0.6844972758791481</v>
      </c>
      <c r="P225" s="171">
        <f t="shared" si="98"/>
        <v>-6.8657291180674429E-2</v>
      </c>
      <c r="Q225" s="171">
        <f t="shared" si="99"/>
        <v>-7.9645325785571153E-3</v>
      </c>
      <c r="R225" s="164">
        <f t="shared" si="100"/>
        <v>-5.0460188647410087</v>
      </c>
      <c r="S225" s="412">
        <f t="shared" si="96"/>
        <v>5.3510609212481413</v>
      </c>
      <c r="T225" s="413"/>
    </row>
    <row r="226" spans="1:20" x14ac:dyDescent="0.25">
      <c r="A226" s="79" t="s">
        <v>56</v>
      </c>
      <c r="B226" s="21">
        <v>0.74909999999999999</v>
      </c>
      <c r="C226" s="21">
        <v>0.73480000000000001</v>
      </c>
      <c r="D226" s="21">
        <v>0.88939999999999997</v>
      </c>
      <c r="E226" s="21">
        <v>0.82620000000000005</v>
      </c>
      <c r="F226" s="171">
        <f t="shared" si="101"/>
        <v>-7.1059140993928405E-2</v>
      </c>
      <c r="G226" s="171">
        <f t="shared" si="94"/>
        <v>0.21039738704409361</v>
      </c>
      <c r="H226" s="164">
        <f t="shared" si="97"/>
        <v>-6.3199999999999923</v>
      </c>
      <c r="I226" s="412">
        <f t="shared" si="95"/>
        <v>15.459999999999996</v>
      </c>
      <c r="J226" s="413"/>
      <c r="K226" s="152"/>
      <c r="L226" s="171">
        <v>0.70192174395231166</v>
      </c>
      <c r="M226" s="171">
        <v>0.80787737074564825</v>
      </c>
      <c r="N226" s="171">
        <v>0.88569372949731484</v>
      </c>
      <c r="O226" s="171">
        <v>0.86281360627982151</v>
      </c>
      <c r="P226" s="171">
        <f t="shared" si="98"/>
        <v>-2.5832996729557078E-2</v>
      </c>
      <c r="Q226" s="171">
        <f t="shared" si="99"/>
        <v>9.6321993373628345E-2</v>
      </c>
      <c r="R226" s="164">
        <f t="shared" si="100"/>
        <v>-2.2880123217493331</v>
      </c>
      <c r="S226" s="412">
        <f t="shared" si="96"/>
        <v>16.089186232750986</v>
      </c>
      <c r="T226" s="413"/>
    </row>
    <row r="227" spans="1:20" x14ac:dyDescent="0.25">
      <c r="A227" s="80" t="s">
        <v>57</v>
      </c>
      <c r="B227" s="172">
        <v>0.48359999999999997</v>
      </c>
      <c r="C227" s="172">
        <v>0.76170000000000004</v>
      </c>
      <c r="D227" s="172">
        <v>0.96689999999999998</v>
      </c>
      <c r="E227" s="172">
        <v>0.65859999999999996</v>
      </c>
      <c r="F227" s="172">
        <f t="shared" si="101"/>
        <v>-0.318854069707312</v>
      </c>
      <c r="G227" s="172">
        <f t="shared" si="94"/>
        <v>0.26939740055139816</v>
      </c>
      <c r="H227" s="173">
        <f t="shared" si="97"/>
        <v>-30.830000000000002</v>
      </c>
      <c r="I227" s="415">
        <f t="shared" si="95"/>
        <v>20.519999999999992</v>
      </c>
      <c r="J227" s="416"/>
      <c r="K227" s="152"/>
      <c r="L227" s="172">
        <v>0.47637244873106338</v>
      </c>
      <c r="M227" s="172">
        <v>0.83916167372984563</v>
      </c>
      <c r="N227" s="172">
        <v>0.89438091332565561</v>
      </c>
      <c r="O227" s="172">
        <v>0.66625264779510884</v>
      </c>
      <c r="P227" s="172">
        <f t="shared" si="98"/>
        <v>-0.25506835189748989</v>
      </c>
      <c r="Q227" s="172">
        <f t="shared" si="99"/>
        <v>6.5802861742214169E-2</v>
      </c>
      <c r="R227" s="173">
        <f t="shared" si="100"/>
        <v>-22.812826553054677</v>
      </c>
      <c r="S227" s="415">
        <f t="shared" si="96"/>
        <v>18.988019906404546</v>
      </c>
      <c r="T227" s="416"/>
    </row>
    <row r="228" spans="1:20" x14ac:dyDescent="0.25">
      <c r="A228" s="79" t="s">
        <v>58</v>
      </c>
      <c r="B228" s="171">
        <v>0.50829999999999997</v>
      </c>
      <c r="C228" s="171">
        <v>0.7903</v>
      </c>
      <c r="D228" s="171">
        <v>0.71079999999999999</v>
      </c>
      <c r="E228" s="171">
        <v>0.69530000000000003</v>
      </c>
      <c r="F228" s="171">
        <f t="shared" si="101"/>
        <v>-2.180641530669658E-2</v>
      </c>
      <c r="G228" s="171">
        <f t="shared" si="94"/>
        <v>-0.10059471086929017</v>
      </c>
      <c r="H228" s="164">
        <f t="shared" si="97"/>
        <v>-1.5499999999999958</v>
      </c>
      <c r="I228" s="412">
        <f t="shared" si="95"/>
        <v>-7.9500000000000011</v>
      </c>
      <c r="J228" s="413"/>
      <c r="K228" s="152"/>
      <c r="L228" s="171">
        <v>0.47531889175175751</v>
      </c>
      <c r="M228" s="171">
        <v>0.82204911825164995</v>
      </c>
      <c r="N228" s="171">
        <v>0.72561626104149179</v>
      </c>
      <c r="O228" s="171">
        <v>0.68754684655744724</v>
      </c>
      <c r="P228" s="171">
        <f t="shared" si="98"/>
        <v>-5.24649412203122E-2</v>
      </c>
      <c r="Q228" s="171">
        <f t="shared" si="99"/>
        <v>-0.11730790176535122</v>
      </c>
      <c r="R228" s="164">
        <f t="shared" si="100"/>
        <v>-3.806941448404455</v>
      </c>
      <c r="S228" s="412">
        <f t="shared" si="96"/>
        <v>21.222795480568973</v>
      </c>
      <c r="T228" s="413"/>
    </row>
    <row r="229" spans="1:20" ht="24" x14ac:dyDescent="0.4">
      <c r="A229" s="414" t="s">
        <v>68</v>
      </c>
      <c r="B229" s="414"/>
      <c r="C229" s="414"/>
      <c r="D229" s="414"/>
      <c r="E229" s="414"/>
      <c r="F229" s="414"/>
      <c r="G229" s="414"/>
      <c r="H229" s="414"/>
      <c r="I229" s="414"/>
      <c r="J229" s="414"/>
      <c r="K229" s="414"/>
      <c r="L229" s="414"/>
      <c r="M229" s="414"/>
      <c r="N229" s="414"/>
      <c r="O229" s="414"/>
      <c r="P229" s="414"/>
      <c r="Q229" s="414"/>
      <c r="R229" s="414"/>
      <c r="S229" s="414"/>
      <c r="T229" s="414"/>
    </row>
    <row r="230" spans="1:20" ht="21" x14ac:dyDescent="0.35">
      <c r="A230" s="361" t="s">
        <v>69</v>
      </c>
      <c r="B230" s="361"/>
      <c r="C230" s="361"/>
      <c r="D230" s="361"/>
      <c r="E230" s="361"/>
      <c r="F230" s="361"/>
      <c r="G230" s="361"/>
      <c r="H230" s="361"/>
      <c r="I230" s="361"/>
      <c r="J230" s="361"/>
      <c r="K230" s="361"/>
      <c r="L230" s="361"/>
      <c r="M230" s="361"/>
      <c r="N230" s="361"/>
      <c r="O230" s="361"/>
      <c r="P230" s="361"/>
      <c r="Q230" s="361"/>
      <c r="R230" s="361"/>
      <c r="S230" s="361"/>
      <c r="T230" s="361"/>
    </row>
    <row r="231" spans="1:20" x14ac:dyDescent="0.25">
      <c r="A231" s="54"/>
      <c r="B231" s="343" t="s">
        <v>119</v>
      </c>
      <c r="C231" s="344"/>
      <c r="D231" s="344"/>
      <c r="E231" s="344"/>
      <c r="F231" s="344"/>
      <c r="G231" s="344"/>
      <c r="H231" s="344"/>
      <c r="I231" s="344"/>
      <c r="J231" s="345"/>
      <c r="K231" s="174"/>
      <c r="L231" s="343" t="str">
        <f>L$5</f>
        <v>acumulado marzo</v>
      </c>
      <c r="M231" s="344"/>
      <c r="N231" s="344"/>
      <c r="O231" s="344"/>
      <c r="P231" s="344"/>
      <c r="Q231" s="344"/>
      <c r="R231" s="344"/>
      <c r="S231" s="344"/>
      <c r="T231" s="345"/>
    </row>
    <row r="232" spans="1:20" x14ac:dyDescent="0.25">
      <c r="A232" s="4"/>
      <c r="B232" s="5">
        <f>B$6</f>
        <v>2022</v>
      </c>
      <c r="C232" s="5">
        <f>C$6</f>
        <v>2023</v>
      </c>
      <c r="D232" s="5">
        <f>D$6</f>
        <v>2024</v>
      </c>
      <c r="E232" s="5">
        <f>E$6</f>
        <v>2025</v>
      </c>
      <c r="F232" s="5" t="str">
        <f>CONCATENATE("var ",RIGHT(E232,2),"/",RIGHT(C232,2))</f>
        <v>var 25/23</v>
      </c>
      <c r="G232" s="5" t="str">
        <f>CONCATENATE("var ",RIGHT(D232,2),"/",RIGHT(C232,2))</f>
        <v>var 24/23</v>
      </c>
      <c r="H232" s="5" t="str">
        <f>CONCATENATE("dif ",RIGHT(E232,2),"-",RIGHT(D232,2))</f>
        <v>dif 25-24</v>
      </c>
      <c r="I232" s="5" t="str">
        <f>CONCATENATE("dif ",RIGHT(D232,2),"-",RIGHT(C232,2))</f>
        <v>dif 24-23</v>
      </c>
      <c r="J232" s="5" t="str">
        <f>CONCATENATE("cuota ",RIGHT(E232,2))</f>
        <v>cuota 25</v>
      </c>
      <c r="K232" s="175"/>
      <c r="L232" s="5">
        <f>L$6</f>
        <v>2022</v>
      </c>
      <c r="M232" s="5">
        <f>M$6</f>
        <v>2023</v>
      </c>
      <c r="N232" s="5">
        <f>N$6</f>
        <v>2024</v>
      </c>
      <c r="O232" s="5">
        <f>O$6</f>
        <v>2025</v>
      </c>
      <c r="P232" s="5" t="str">
        <f>CONCATENATE("var ",RIGHT(O232,2),"/",RIGHT(N232,2))</f>
        <v>var 25/24</v>
      </c>
      <c r="Q232" s="5" t="str">
        <f>CONCATENATE("var ",RIGHT(N232,2),"/",RIGHT(M232,2))</f>
        <v>var 24/23</v>
      </c>
      <c r="R232" s="5" t="str">
        <f>CONCATENATE("dif ",RIGHT(O232,2),"-",RIGHT(N232,2))</f>
        <v>dif 25-24</v>
      </c>
      <c r="S232" s="5" t="str">
        <f>CONCATENATE("dif ",RIGHT(N232,2),"-",RIGHT(M232,2))</f>
        <v>dif 24-23</v>
      </c>
      <c r="T232" s="5" t="str">
        <f>CONCATENATE("cuota ",RIGHT(O232,2))</f>
        <v>cuota 25</v>
      </c>
    </row>
    <row r="233" spans="1:20" x14ac:dyDescent="0.25">
      <c r="A233" s="176" t="s">
        <v>4</v>
      </c>
      <c r="B233" s="177">
        <v>141056136.27000001</v>
      </c>
      <c r="C233" s="177">
        <v>162214324.43000001</v>
      </c>
      <c r="D233" s="177">
        <v>197324192.97999999</v>
      </c>
      <c r="E233" s="177">
        <v>196267123.58000001</v>
      </c>
      <c r="F233" s="178">
        <f>E233/D233-1</f>
        <v>-5.3570187417775195E-3</v>
      </c>
      <c r="G233" s="178">
        <f>D233/C233-1</f>
        <v>0.21644123398701987</v>
      </c>
      <c r="H233" s="177">
        <f>E233-D233</f>
        <v>-1057069.3999999762</v>
      </c>
      <c r="I233" s="177">
        <f>D233-C233</f>
        <v>35109868.549999982</v>
      </c>
      <c r="J233" s="178">
        <f t="shared" ref="J233:J244" si="102">E233/$E$233</f>
        <v>1</v>
      </c>
      <c r="K233" s="179"/>
      <c r="L233" s="177">
        <v>358091164.28999996</v>
      </c>
      <c r="M233" s="177">
        <v>479732883.94</v>
      </c>
      <c r="N233" s="177">
        <v>569173760.06000006</v>
      </c>
      <c r="O233" s="177">
        <v>587349543.13</v>
      </c>
      <c r="P233" s="178">
        <f>O233/N233-1</f>
        <v>3.1933627910190276E-2</v>
      </c>
      <c r="Q233" s="178">
        <f t="shared" ref="Q233:Q244" si="103">N233/M233-1</f>
        <v>0.18643891030656645</v>
      </c>
      <c r="R233" s="177">
        <f>O233-N233</f>
        <v>18175783.069999933</v>
      </c>
      <c r="S233" s="177">
        <f t="shared" ref="S233:S244" si="104">N233-M233</f>
        <v>89440876.120000064</v>
      </c>
      <c r="T233" s="178">
        <f>O233/$O$233</f>
        <v>1</v>
      </c>
    </row>
    <row r="234" spans="1:20" x14ac:dyDescent="0.25">
      <c r="A234" s="180" t="s">
        <v>5</v>
      </c>
      <c r="B234" s="181">
        <v>120986439.06999999</v>
      </c>
      <c r="C234" s="181">
        <v>136221152.56999999</v>
      </c>
      <c r="D234" s="181">
        <v>168511394.03999999</v>
      </c>
      <c r="E234" s="181">
        <v>164670850.58000001</v>
      </c>
      <c r="F234" s="182">
        <f t="shared" ref="F234:F244" si="105">E234/D234-1</f>
        <v>-2.2791001652317622E-2</v>
      </c>
      <c r="G234" s="182">
        <f t="shared" ref="G234:G244" si="106">D234/C234-1</f>
        <v>0.2370427856525954</v>
      </c>
      <c r="H234" s="181">
        <f t="shared" ref="H234:H244" si="107">E234-D234</f>
        <v>-3840543.4599999785</v>
      </c>
      <c r="I234" s="181">
        <f t="shared" ref="I234:I244" si="108">D234-C234</f>
        <v>32290241.469999999</v>
      </c>
      <c r="J234" s="182">
        <f t="shared" si="102"/>
        <v>0.83901392946679065</v>
      </c>
      <c r="K234" s="183"/>
      <c r="L234" s="181">
        <v>304204763.54999995</v>
      </c>
      <c r="M234" s="181">
        <v>401659400.61000001</v>
      </c>
      <c r="N234" s="181">
        <v>485576884.75</v>
      </c>
      <c r="O234" s="181">
        <v>492114395.76000005</v>
      </c>
      <c r="P234" s="184">
        <f t="shared" ref="P234:P244" si="109">O234/N234-1</f>
        <v>1.3463390073367831E-2</v>
      </c>
      <c r="Q234" s="184">
        <f t="shared" si="103"/>
        <v>0.20892697646950253</v>
      </c>
      <c r="R234" s="185">
        <f t="shared" ref="R234:R244" si="110">O234-N234</f>
        <v>6537511.0100000501</v>
      </c>
      <c r="S234" s="185">
        <f t="shared" si="104"/>
        <v>83917484.139999986</v>
      </c>
      <c r="T234" s="184">
        <f>O234/$O$233</f>
        <v>0.83785609696316521</v>
      </c>
    </row>
    <row r="235" spans="1:20" x14ac:dyDescent="0.25">
      <c r="A235" s="186" t="s">
        <v>70</v>
      </c>
      <c r="B235" s="187">
        <v>42213890.710000001</v>
      </c>
      <c r="C235" s="187">
        <v>39477273.920000002</v>
      </c>
      <c r="D235" s="187">
        <v>49221583.649999999</v>
      </c>
      <c r="E235" s="187">
        <v>52165418.579999998</v>
      </c>
      <c r="F235" s="188">
        <f t="shared" si="105"/>
        <v>5.98078060822409E-2</v>
      </c>
      <c r="G235" s="188">
        <f t="shared" si="106"/>
        <v>0.2468333996351082</v>
      </c>
      <c r="H235" s="187">
        <f t="shared" si="107"/>
        <v>2943834.9299999997</v>
      </c>
      <c r="I235" s="187">
        <f t="shared" si="108"/>
        <v>9744309.7299999967</v>
      </c>
      <c r="J235" s="188">
        <f t="shared" si="102"/>
        <v>0.26578785905901842</v>
      </c>
      <c r="K235" s="189"/>
      <c r="L235" s="187">
        <v>107607450.61</v>
      </c>
      <c r="M235" s="187">
        <v>118489123.41000001</v>
      </c>
      <c r="N235" s="187">
        <v>144912674.28</v>
      </c>
      <c r="O235" s="187">
        <v>162695310.15000001</v>
      </c>
      <c r="P235" s="190">
        <f t="shared" si="109"/>
        <v>0.1227127713869971</v>
      </c>
      <c r="Q235" s="190">
        <f t="shared" si="103"/>
        <v>0.22300402019659082</v>
      </c>
      <c r="R235" s="191">
        <f t="shared" si="110"/>
        <v>17782635.870000005</v>
      </c>
      <c r="S235" s="191">
        <f t="shared" si="104"/>
        <v>26423550.86999999</v>
      </c>
      <c r="T235" s="190">
        <f t="shared" ref="T235:T244" si="111">O235/$O$233</f>
        <v>0.27699912607915339</v>
      </c>
    </row>
    <row r="236" spans="1:20" x14ac:dyDescent="0.25">
      <c r="A236" s="192" t="s">
        <v>71</v>
      </c>
      <c r="B236" s="193">
        <v>66544267.140000001</v>
      </c>
      <c r="C236" s="193">
        <v>82290518.930000007</v>
      </c>
      <c r="D236" s="193">
        <v>103188539.48999999</v>
      </c>
      <c r="E236" s="193">
        <v>97107106</v>
      </c>
      <c r="F236" s="21">
        <f t="shared" si="105"/>
        <v>-5.8935163924762612E-2</v>
      </c>
      <c r="G236" s="21">
        <f t="shared" si="106"/>
        <v>0.25395417153435118</v>
      </c>
      <c r="H236" s="193">
        <f t="shared" si="107"/>
        <v>-6081433.4899999946</v>
      </c>
      <c r="I236" s="193">
        <f t="shared" si="108"/>
        <v>20898020.559999987</v>
      </c>
      <c r="J236" s="21">
        <f t="shared" si="102"/>
        <v>0.494770108353977</v>
      </c>
      <c r="K236" s="189"/>
      <c r="L236" s="193">
        <v>165972258.25</v>
      </c>
      <c r="M236" s="193">
        <v>240465704.27000004</v>
      </c>
      <c r="N236" s="193">
        <v>292366046.71000004</v>
      </c>
      <c r="O236" s="193">
        <v>281448137.40999997</v>
      </c>
      <c r="P236" s="171">
        <f t="shared" si="109"/>
        <v>-3.7343287371633949E-2</v>
      </c>
      <c r="Q236" s="171">
        <f t="shared" si="103"/>
        <v>0.21583261778455176</v>
      </c>
      <c r="R236" s="194">
        <f t="shared" si="110"/>
        <v>-10917909.300000072</v>
      </c>
      <c r="S236" s="194">
        <f t="shared" si="104"/>
        <v>51900342.439999998</v>
      </c>
      <c r="T236" s="171">
        <f t="shared" si="111"/>
        <v>0.47918337675067557</v>
      </c>
    </row>
    <row r="237" spans="1:20" x14ac:dyDescent="0.25">
      <c r="A237" s="195" t="s">
        <v>72</v>
      </c>
      <c r="B237" s="193">
        <v>10960122.970000001</v>
      </c>
      <c r="C237" s="193">
        <v>12877542.32</v>
      </c>
      <c r="D237" s="193">
        <v>14055792.82</v>
      </c>
      <c r="E237" s="193">
        <v>13391573.449999999</v>
      </c>
      <c r="F237" s="21">
        <f t="shared" si="105"/>
        <v>-4.725591636886417E-2</v>
      </c>
      <c r="G237" s="21">
        <f t="shared" si="106"/>
        <v>9.149653487607412E-2</v>
      </c>
      <c r="H237" s="193">
        <f t="shared" si="107"/>
        <v>-664219.37000000104</v>
      </c>
      <c r="I237" s="193">
        <f t="shared" si="108"/>
        <v>1178250.5</v>
      </c>
      <c r="J237" s="21">
        <f t="shared" si="102"/>
        <v>6.8231363489369576E-2</v>
      </c>
      <c r="K237" s="189"/>
      <c r="L237" s="193">
        <v>27437240.310000002</v>
      </c>
      <c r="M237" s="193">
        <v>37677324.850000001</v>
      </c>
      <c r="N237" s="193">
        <v>42430760.280000001</v>
      </c>
      <c r="O237" s="193">
        <v>43259811.57</v>
      </c>
      <c r="P237" s="171">
        <f t="shared" si="109"/>
        <v>1.9538921398747133E-2</v>
      </c>
      <c r="Q237" s="171">
        <f t="shared" si="103"/>
        <v>0.12616170200310806</v>
      </c>
      <c r="R237" s="194">
        <f t="shared" si="110"/>
        <v>829051.28999999911</v>
      </c>
      <c r="S237" s="194">
        <f t="shared" si="104"/>
        <v>4753435.43</v>
      </c>
      <c r="T237" s="171">
        <f t="shared" si="111"/>
        <v>7.3652584012353889E-2</v>
      </c>
    </row>
    <row r="238" spans="1:20" x14ac:dyDescent="0.25">
      <c r="A238" s="195" t="s">
        <v>73</v>
      </c>
      <c r="B238" s="193">
        <v>1002594.05</v>
      </c>
      <c r="C238" s="193">
        <v>1164350.18</v>
      </c>
      <c r="D238" s="193">
        <v>1568439.65</v>
      </c>
      <c r="E238" s="193">
        <v>1648847.39</v>
      </c>
      <c r="F238" s="21">
        <f t="shared" si="105"/>
        <v>5.1266071984344519E-2</v>
      </c>
      <c r="G238" s="21">
        <f t="shared" si="106"/>
        <v>0.34705149442240812</v>
      </c>
      <c r="H238" s="193">
        <f t="shared" si="107"/>
        <v>80407.739999999991</v>
      </c>
      <c r="I238" s="193">
        <f t="shared" si="108"/>
        <v>404089.47</v>
      </c>
      <c r="J238" s="21">
        <f t="shared" si="102"/>
        <v>8.4010371167839368E-3</v>
      </c>
      <c r="K238" s="189"/>
      <c r="L238" s="193">
        <v>2504607.75</v>
      </c>
      <c r="M238" s="193">
        <v>3742638.0800000001</v>
      </c>
      <c r="N238" s="193">
        <v>4311955.43</v>
      </c>
      <c r="O238" s="193">
        <v>3590522.38</v>
      </c>
      <c r="P238" s="171">
        <f t="shared" si="109"/>
        <v>-0.16730995060401166</v>
      </c>
      <c r="Q238" s="171">
        <f t="shared" si="103"/>
        <v>0.15211659204835537</v>
      </c>
      <c r="R238" s="194">
        <f>O238-N238</f>
        <v>-721433.04999999981</v>
      </c>
      <c r="S238" s="194">
        <f t="shared" si="104"/>
        <v>569317.34999999963</v>
      </c>
      <c r="T238" s="171">
        <f t="shared" si="111"/>
        <v>6.1130929988742625E-3</v>
      </c>
    </row>
    <row r="239" spans="1:20" x14ac:dyDescent="0.25">
      <c r="A239" s="196" t="s">
        <v>74</v>
      </c>
      <c r="B239" s="197">
        <v>265564.2</v>
      </c>
      <c r="C239" s="197">
        <v>411467.23</v>
      </c>
      <c r="D239" s="197">
        <v>477038.43</v>
      </c>
      <c r="E239" s="197">
        <v>357905.16</v>
      </c>
      <c r="F239" s="198">
        <f t="shared" si="105"/>
        <v>-0.24973516284631414</v>
      </c>
      <c r="G239" s="198">
        <f t="shared" si="106"/>
        <v>0.15935947074084122</v>
      </c>
      <c r="H239" s="197">
        <f t="shared" si="107"/>
        <v>-119133.27000000002</v>
      </c>
      <c r="I239" s="197">
        <f t="shared" si="108"/>
        <v>65571.200000000012</v>
      </c>
      <c r="J239" s="198">
        <f t="shared" si="102"/>
        <v>1.8235614476416119E-3</v>
      </c>
      <c r="K239" s="189"/>
      <c r="L239" s="197">
        <v>683206.62</v>
      </c>
      <c r="M239" s="197">
        <v>1284610.01</v>
      </c>
      <c r="N239" s="197">
        <v>1555448.04</v>
      </c>
      <c r="O239" s="197">
        <v>1120614.26</v>
      </c>
      <c r="P239" s="199">
        <f t="shared" si="109"/>
        <v>-0.27955532349380185</v>
      </c>
      <c r="Q239" s="199">
        <f t="shared" si="103"/>
        <v>0.21083288149062462</v>
      </c>
      <c r="R239" s="200">
        <f t="shared" si="110"/>
        <v>-434833.78</v>
      </c>
      <c r="S239" s="200">
        <f t="shared" si="104"/>
        <v>270838.03000000003</v>
      </c>
      <c r="T239" s="199">
        <f t="shared" si="111"/>
        <v>1.9079171391335717E-3</v>
      </c>
    </row>
    <row r="240" spans="1:20" x14ac:dyDescent="0.25">
      <c r="A240" s="180" t="s">
        <v>11</v>
      </c>
      <c r="B240" s="181">
        <v>20069697.199999999</v>
      </c>
      <c r="C240" s="181">
        <v>25993171.859999999</v>
      </c>
      <c r="D240" s="181">
        <v>28812798.940000001</v>
      </c>
      <c r="E240" s="181">
        <v>31596273</v>
      </c>
      <c r="F240" s="182">
        <f t="shared" si="105"/>
        <v>9.6605472651106528E-2</v>
      </c>
      <c r="G240" s="182">
        <f t="shared" si="106"/>
        <v>0.10847568335202018</v>
      </c>
      <c r="H240" s="181">
        <f t="shared" si="107"/>
        <v>2783474.0599999987</v>
      </c>
      <c r="I240" s="181">
        <f t="shared" si="108"/>
        <v>2819627.0800000019</v>
      </c>
      <c r="J240" s="182">
        <f t="shared" si="102"/>
        <v>0.16098607053320935</v>
      </c>
      <c r="K240" s="183"/>
      <c r="L240" s="181">
        <v>53886400.730000004</v>
      </c>
      <c r="M240" s="181">
        <v>78073483.329999998</v>
      </c>
      <c r="N240" s="181">
        <v>83596875.310000002</v>
      </c>
      <c r="O240" s="181">
        <v>95235147.359999999</v>
      </c>
      <c r="P240" s="184">
        <f t="shared" si="109"/>
        <v>0.13921898404506283</v>
      </c>
      <c r="Q240" s="184">
        <f t="shared" si="103"/>
        <v>7.074606824770191E-2</v>
      </c>
      <c r="R240" s="185">
        <f t="shared" si="110"/>
        <v>11638272.049999997</v>
      </c>
      <c r="S240" s="185">
        <f t="shared" si="104"/>
        <v>5523391.9800000042</v>
      </c>
      <c r="T240" s="184">
        <f>O240/$O$233</f>
        <v>0.16214390301980927</v>
      </c>
    </row>
    <row r="241" spans="1:20" x14ac:dyDescent="0.25">
      <c r="A241" s="25" t="s">
        <v>12</v>
      </c>
      <c r="B241" s="201">
        <v>1947364.83</v>
      </c>
      <c r="C241" s="201">
        <v>2332451.5699999998</v>
      </c>
      <c r="D241" s="201">
        <v>2421042.34</v>
      </c>
      <c r="E241" s="201">
        <v>2811873.31</v>
      </c>
      <c r="F241" s="202">
        <f t="shared" si="105"/>
        <v>0.16143086948243957</v>
      </c>
      <c r="G241" s="202">
        <f t="shared" si="106"/>
        <v>3.7981826134979579E-2</v>
      </c>
      <c r="H241" s="201">
        <f t="shared" si="107"/>
        <v>390830.9700000002</v>
      </c>
      <c r="I241" s="201">
        <f t="shared" si="108"/>
        <v>88590.770000000019</v>
      </c>
      <c r="J241" s="202">
        <f t="shared" si="102"/>
        <v>1.4326766799809234E-2</v>
      </c>
      <c r="K241" s="189"/>
      <c r="L241" s="201">
        <v>4931197.01</v>
      </c>
      <c r="M241" s="201">
        <v>6953111.5199999996</v>
      </c>
      <c r="N241" s="201">
        <v>6830630.3399999999</v>
      </c>
      <c r="O241" s="201">
        <v>8639280.3900000006</v>
      </c>
      <c r="P241" s="203">
        <f t="shared" si="109"/>
        <v>0.26478523356894179</v>
      </c>
      <c r="Q241" s="203">
        <f t="shared" si="103"/>
        <v>-1.7615304982192992E-2</v>
      </c>
      <c r="R241" s="204">
        <f t="shared" si="110"/>
        <v>1808650.0500000007</v>
      </c>
      <c r="S241" s="204">
        <f t="shared" si="104"/>
        <v>-122481.1799999997</v>
      </c>
      <c r="T241" s="203">
        <f t="shared" si="111"/>
        <v>1.4708925019267174E-2</v>
      </c>
    </row>
    <row r="242" spans="1:20" x14ac:dyDescent="0.25">
      <c r="A242" s="26" t="s">
        <v>8</v>
      </c>
      <c r="B242" s="193">
        <v>12898641.09</v>
      </c>
      <c r="C242" s="193">
        <v>16659341.32</v>
      </c>
      <c r="D242" s="193">
        <v>17801777.800000001</v>
      </c>
      <c r="E242" s="193">
        <v>19339247.010000002</v>
      </c>
      <c r="F242" s="21">
        <f t="shared" si="105"/>
        <v>8.6366048788677707E-2</v>
      </c>
      <c r="G242" s="21">
        <f t="shared" si="106"/>
        <v>6.8576329523213131E-2</v>
      </c>
      <c r="H242" s="193">
        <f t="shared" si="107"/>
        <v>1537469.2100000009</v>
      </c>
      <c r="I242" s="193">
        <f t="shared" si="108"/>
        <v>1142436.4800000004</v>
      </c>
      <c r="J242" s="21">
        <f t="shared" si="102"/>
        <v>9.8535336215477651E-2</v>
      </c>
      <c r="K242" s="189"/>
      <c r="L242" s="193">
        <v>34364358.209999993</v>
      </c>
      <c r="M242" s="193">
        <v>49716805.710000001</v>
      </c>
      <c r="N242" s="193">
        <v>51198334.219999999</v>
      </c>
      <c r="O242" s="193">
        <v>58053150.210000008</v>
      </c>
      <c r="P242" s="171">
        <f t="shared" si="109"/>
        <v>0.13388748080249568</v>
      </c>
      <c r="Q242" s="171">
        <f t="shared" si="103"/>
        <v>2.979935031711034E-2</v>
      </c>
      <c r="R242" s="194">
        <f t="shared" si="110"/>
        <v>6854815.9900000095</v>
      </c>
      <c r="S242" s="194">
        <f t="shared" si="104"/>
        <v>1481528.5099999979</v>
      </c>
      <c r="T242" s="171">
        <f t="shared" si="111"/>
        <v>9.8839185096890284E-2</v>
      </c>
    </row>
    <row r="243" spans="1:20" x14ac:dyDescent="0.25">
      <c r="A243" s="26" t="s">
        <v>9</v>
      </c>
      <c r="B243" s="193">
        <v>3286708.7</v>
      </c>
      <c r="C243" s="193">
        <v>4645827.66</v>
      </c>
      <c r="D243" s="193">
        <v>5758554.6699999999</v>
      </c>
      <c r="E243" s="193">
        <v>6019248.1100000003</v>
      </c>
      <c r="F243" s="21">
        <f t="shared" si="105"/>
        <v>4.5270637328168384E-2</v>
      </c>
      <c r="G243" s="21">
        <f t="shared" si="106"/>
        <v>0.2395110390298032</v>
      </c>
      <c r="H243" s="193">
        <f t="shared" si="107"/>
        <v>260693.44000000041</v>
      </c>
      <c r="I243" s="193">
        <f t="shared" si="108"/>
        <v>1112727.0099999998</v>
      </c>
      <c r="J243" s="21">
        <f t="shared" si="102"/>
        <v>3.0668651989218702E-2</v>
      </c>
      <c r="K243" s="189"/>
      <c r="L243" s="193">
        <v>8685731.0700000003</v>
      </c>
      <c r="M243" s="193">
        <v>14560962.460000001</v>
      </c>
      <c r="N243" s="193">
        <v>16914950.189999998</v>
      </c>
      <c r="O243" s="193">
        <v>18008788.399999999</v>
      </c>
      <c r="P243" s="171">
        <f t="shared" si="109"/>
        <v>6.4666948333473195E-2</v>
      </c>
      <c r="Q243" s="171">
        <f t="shared" si="103"/>
        <v>0.16166429495760104</v>
      </c>
      <c r="R243" s="194">
        <f t="shared" si="110"/>
        <v>1093838.2100000009</v>
      </c>
      <c r="S243" s="194">
        <f t="shared" si="104"/>
        <v>2353987.7299999967</v>
      </c>
      <c r="T243" s="171">
        <f t="shared" si="111"/>
        <v>3.0661109062979308E-2</v>
      </c>
    </row>
    <row r="244" spans="1:20" x14ac:dyDescent="0.25">
      <c r="A244" s="27" t="s">
        <v>10</v>
      </c>
      <c r="B244" s="205">
        <v>1936982.58</v>
      </c>
      <c r="C244" s="205">
        <v>2355551.31</v>
      </c>
      <c r="D244" s="205">
        <v>2831424.14</v>
      </c>
      <c r="E244" s="205">
        <v>3425904.57</v>
      </c>
      <c r="F244" s="83">
        <f t="shared" si="105"/>
        <v>0.20995809903633855</v>
      </c>
      <c r="G244" s="83">
        <f t="shared" si="106"/>
        <v>0.20202184854975624</v>
      </c>
      <c r="H244" s="205">
        <f t="shared" si="107"/>
        <v>594480.4299999997</v>
      </c>
      <c r="I244" s="205">
        <f t="shared" si="108"/>
        <v>475872.83000000007</v>
      </c>
      <c r="J244" s="83">
        <f t="shared" si="102"/>
        <v>1.7455315528703788E-2</v>
      </c>
      <c r="K244" s="189"/>
      <c r="L244" s="205">
        <v>5905114.4500000002</v>
      </c>
      <c r="M244" s="205">
        <v>6842603.6500000004</v>
      </c>
      <c r="N244" s="205">
        <v>8652960.5700000003</v>
      </c>
      <c r="O244" s="205">
        <v>10533928.35</v>
      </c>
      <c r="P244" s="206">
        <f t="shared" si="109"/>
        <v>0.21737852204265851</v>
      </c>
      <c r="Q244" s="206">
        <f t="shared" si="103"/>
        <v>0.26457135508645169</v>
      </c>
      <c r="R244" s="207">
        <f t="shared" si="110"/>
        <v>1880967.7799999993</v>
      </c>
      <c r="S244" s="207">
        <f t="shared" si="104"/>
        <v>1810356.92</v>
      </c>
      <c r="T244" s="206">
        <f t="shared" si="111"/>
        <v>1.7934683823646887E-2</v>
      </c>
    </row>
    <row r="245" spans="1:20" x14ac:dyDescent="0.25">
      <c r="A245" s="348" t="s">
        <v>13</v>
      </c>
      <c r="B245" s="349"/>
      <c r="C245" s="349"/>
      <c r="D245" s="349"/>
      <c r="E245" s="349"/>
      <c r="F245" s="349"/>
      <c r="G245" s="349"/>
      <c r="H245" s="349"/>
      <c r="I245" s="349"/>
      <c r="J245" s="349"/>
      <c r="K245" s="349"/>
      <c r="L245" s="349"/>
      <c r="M245" s="349"/>
      <c r="N245" s="349"/>
      <c r="O245" s="349"/>
      <c r="P245" s="349"/>
      <c r="Q245" s="349"/>
      <c r="R245" s="349"/>
      <c r="S245" s="349"/>
      <c r="T245" s="350"/>
    </row>
    <row r="246" spans="1:20" ht="21" x14ac:dyDescent="0.35">
      <c r="A246" s="361" t="s">
        <v>75</v>
      </c>
      <c r="B246" s="361"/>
      <c r="C246" s="361"/>
      <c r="D246" s="361"/>
      <c r="E246" s="361"/>
      <c r="F246" s="361"/>
      <c r="G246" s="361"/>
      <c r="H246" s="361"/>
      <c r="I246" s="361"/>
      <c r="J246" s="361"/>
      <c r="K246" s="361"/>
      <c r="L246" s="361"/>
      <c r="M246" s="361"/>
      <c r="N246" s="361"/>
      <c r="O246" s="361"/>
      <c r="P246" s="361"/>
      <c r="Q246" s="361"/>
      <c r="R246" s="361"/>
      <c r="S246" s="361"/>
      <c r="T246" s="361"/>
    </row>
    <row r="247" spans="1:20" x14ac:dyDescent="0.25">
      <c r="A247" s="54"/>
      <c r="B247" s="343" t="s">
        <v>119</v>
      </c>
      <c r="C247" s="344"/>
      <c r="D247" s="344"/>
      <c r="E247" s="344"/>
      <c r="F247" s="344"/>
      <c r="G247" s="344"/>
      <c r="H247" s="344"/>
      <c r="I247" s="344"/>
      <c r="J247" s="345"/>
      <c r="K247" s="174"/>
      <c r="L247" s="343" t="str">
        <f>L$5</f>
        <v>acumulado marzo</v>
      </c>
      <c r="M247" s="344"/>
      <c r="N247" s="344"/>
      <c r="O247" s="344"/>
      <c r="P247" s="344"/>
      <c r="Q247" s="344"/>
      <c r="R247" s="344"/>
      <c r="S247" s="344"/>
      <c r="T247" s="345"/>
    </row>
    <row r="248" spans="1:20" x14ac:dyDescent="0.25">
      <c r="A248" s="4"/>
      <c r="B248" s="5">
        <f>B$6</f>
        <v>2022</v>
      </c>
      <c r="C248" s="5">
        <f>C$6</f>
        <v>2023</v>
      </c>
      <c r="D248" s="5">
        <f>D$6</f>
        <v>2024</v>
      </c>
      <c r="E248" s="5">
        <f>E$6</f>
        <v>2025</v>
      </c>
      <c r="F248" s="5" t="str">
        <f>CONCATENATE("var ",RIGHT(E248,2),"/",RIGHT(D248,2))</f>
        <v>var 25/24</v>
      </c>
      <c r="G248" s="5" t="str">
        <f>CONCATENATE("var ",RIGHT(D248,2),"/",RIGHT(C248,2))</f>
        <v>var 24/23</v>
      </c>
      <c r="H248" s="5" t="str">
        <f>CONCATENATE("dif ",RIGHT(E248,2),"-",RIGHT(D248,2))</f>
        <v>dif 25-24</v>
      </c>
      <c r="I248" s="5" t="str">
        <f>CONCATENATE("dif ",RIGHT(D248,2),"-",RIGHT(C248,2))</f>
        <v>dif 24-23</v>
      </c>
      <c r="J248" s="5" t="str">
        <f>CONCATENATE("cuota ",RIGHT(E248,2))</f>
        <v>cuota 25</v>
      </c>
      <c r="K248" s="175"/>
      <c r="L248" s="5">
        <f>L$6</f>
        <v>2022</v>
      </c>
      <c r="M248" s="5">
        <f>M$6</f>
        <v>2023</v>
      </c>
      <c r="N248" s="5">
        <f>N$6</f>
        <v>2024</v>
      </c>
      <c r="O248" s="5">
        <f>O$6</f>
        <v>2025</v>
      </c>
      <c r="P248" s="5" t="str">
        <f>CONCATENATE("var ",RIGHT(O248,2),"/",RIGHT(N248,2))</f>
        <v>var 25/24</v>
      </c>
      <c r="Q248" s="5" t="str">
        <f>CONCATENATE("var ",RIGHT(N248,2),"/",RIGHT(M248,2))</f>
        <v>var 24/23</v>
      </c>
      <c r="R248" s="5" t="str">
        <f>CONCATENATE("dif ",RIGHT(O248,2),"-",RIGHT(N248,2))</f>
        <v>dif 25-24</v>
      </c>
      <c r="S248" s="5" t="str">
        <f>CONCATENATE("dif ",RIGHT(N248,2),"-",RIGHT(M248,2))</f>
        <v>dif 24-23</v>
      </c>
      <c r="T248" s="5" t="str">
        <f>CONCATENATE("cuota ",RIGHT(O248,2))</f>
        <v>cuota 25</v>
      </c>
    </row>
    <row r="249" spans="1:20" x14ac:dyDescent="0.25">
      <c r="A249" s="176" t="s">
        <v>48</v>
      </c>
      <c r="B249" s="177">
        <v>141056136.27000001</v>
      </c>
      <c r="C249" s="177">
        <v>162214324.43000001</v>
      </c>
      <c r="D249" s="177">
        <v>197324192.97999999</v>
      </c>
      <c r="E249" s="177">
        <v>196267123.58000001</v>
      </c>
      <c r="F249" s="208">
        <f>E249/D249-1</f>
        <v>-5.3570187417775195E-3</v>
      </c>
      <c r="G249" s="208">
        <f t="shared" ref="G249:G259" si="112">D249/C249-1</f>
        <v>0.21644123398701987</v>
      </c>
      <c r="H249" s="177">
        <f>E249-D249</f>
        <v>-1057069.3999999762</v>
      </c>
      <c r="I249" s="177">
        <f t="shared" ref="I249:I259" si="113">D249-C249</f>
        <v>35109868.549999982</v>
      </c>
      <c r="J249" s="178">
        <f t="shared" ref="J249:J259" si="114">E249/$E$249</f>
        <v>1</v>
      </c>
      <c r="K249" s="179"/>
      <c r="L249" s="177">
        <v>358091164.28999996</v>
      </c>
      <c r="M249" s="177">
        <v>479732883.94</v>
      </c>
      <c r="N249" s="177">
        <v>569173760.06000006</v>
      </c>
      <c r="O249" s="177">
        <v>587349543.13</v>
      </c>
      <c r="P249" s="208">
        <f>O249/N249-1</f>
        <v>3.1933627910190276E-2</v>
      </c>
      <c r="Q249" s="208">
        <f t="shared" ref="Q249:Q259" si="115">N249/M249-1</f>
        <v>0.18643891030656645</v>
      </c>
      <c r="R249" s="177">
        <f>O249-N249</f>
        <v>18175783.069999933</v>
      </c>
      <c r="S249" s="177">
        <f t="shared" ref="S249:S259" si="116">N249-M249</f>
        <v>89440876.120000064</v>
      </c>
      <c r="T249" s="178">
        <f>O249/$O$249</f>
        <v>1</v>
      </c>
    </row>
    <row r="250" spans="1:20" x14ac:dyDescent="0.25">
      <c r="A250" s="76" t="s">
        <v>49</v>
      </c>
      <c r="B250" s="209">
        <v>68931463.450000003</v>
      </c>
      <c r="C250" s="209">
        <v>78085918.790000007</v>
      </c>
      <c r="D250" s="209">
        <v>95017947.019999996</v>
      </c>
      <c r="E250" s="209">
        <v>90040016.569999993</v>
      </c>
      <c r="F250" s="210">
        <f t="shared" ref="F250:F259" si="117">E250/D250-1</f>
        <v>-5.2389370704380878E-2</v>
      </c>
      <c r="G250" s="210">
        <f t="shared" si="112"/>
        <v>0.21683843249044754</v>
      </c>
      <c r="H250" s="209">
        <f t="shared" ref="H250:H259" si="118">E250-D250</f>
        <v>-4977930.450000003</v>
      </c>
      <c r="I250" s="209">
        <f t="shared" si="113"/>
        <v>16932028.229999989</v>
      </c>
      <c r="J250" s="78">
        <f t="shared" si="114"/>
        <v>0.45876260337253572</v>
      </c>
      <c r="K250" s="175"/>
      <c r="L250" s="209">
        <v>175387427.66</v>
      </c>
      <c r="M250" s="209">
        <v>229284452.67000002</v>
      </c>
      <c r="N250" s="209">
        <v>266599341.76999998</v>
      </c>
      <c r="O250" s="209">
        <v>265705671.06999999</v>
      </c>
      <c r="P250" s="210">
        <f t="shared" ref="P250:P259" si="119">O250/N250-1</f>
        <v>-3.3521114270829155E-3</v>
      </c>
      <c r="Q250" s="210">
        <f t="shared" si="115"/>
        <v>0.16274496009420147</v>
      </c>
      <c r="R250" s="209">
        <f t="shared" ref="R250:R259" si="120">O250-N250</f>
        <v>-893670.69999998808</v>
      </c>
      <c r="S250" s="209">
        <f t="shared" si="116"/>
        <v>37314889.099999964</v>
      </c>
      <c r="T250" s="78">
        <f t="shared" ref="T250:T259" si="121">O250/$O$249</f>
        <v>0.45238082531578727</v>
      </c>
    </row>
    <row r="251" spans="1:20" x14ac:dyDescent="0.25">
      <c r="A251" s="79" t="s">
        <v>50</v>
      </c>
      <c r="B251" s="193">
        <v>34369849.039999999</v>
      </c>
      <c r="C251" s="193">
        <v>40863262.899999999</v>
      </c>
      <c r="D251" s="193">
        <v>48127770.539999999</v>
      </c>
      <c r="E251" s="193">
        <v>49040724.539999999</v>
      </c>
      <c r="F251" s="171">
        <f t="shared" si="117"/>
        <v>1.8969380666433056E-2</v>
      </c>
      <c r="G251" s="171">
        <f t="shared" si="112"/>
        <v>0.17777600525385351</v>
      </c>
      <c r="H251" s="193">
        <f t="shared" si="118"/>
        <v>912954</v>
      </c>
      <c r="I251" s="193">
        <f t="shared" si="113"/>
        <v>7264507.6400000006</v>
      </c>
      <c r="J251" s="21">
        <f t="shared" si="114"/>
        <v>0.24986724034813002</v>
      </c>
      <c r="K251" s="175"/>
      <c r="L251" s="193">
        <v>88245485.270000011</v>
      </c>
      <c r="M251" s="193">
        <v>119897766.28</v>
      </c>
      <c r="N251" s="193">
        <v>140371881.87</v>
      </c>
      <c r="O251" s="193">
        <v>147723902.47</v>
      </c>
      <c r="P251" s="171">
        <f t="shared" si="119"/>
        <v>5.2375308374142726E-2</v>
      </c>
      <c r="Q251" s="171">
        <f t="shared" si="115"/>
        <v>0.17076311115076437</v>
      </c>
      <c r="R251" s="193">
        <f t="shared" si="120"/>
        <v>7352020.599999994</v>
      </c>
      <c r="S251" s="193">
        <f t="shared" si="116"/>
        <v>20474115.590000004</v>
      </c>
      <c r="T251" s="21">
        <f t="shared" si="121"/>
        <v>0.2515093511144586</v>
      </c>
    </row>
    <row r="252" spans="1:20" x14ac:dyDescent="0.25">
      <c r="A252" s="79" t="s">
        <v>51</v>
      </c>
      <c r="B252" s="193">
        <v>769230.74</v>
      </c>
      <c r="C252" s="193">
        <v>972174.21</v>
      </c>
      <c r="D252" s="193">
        <v>929605.3</v>
      </c>
      <c r="E252" s="193">
        <v>1116725.47</v>
      </c>
      <c r="F252" s="171">
        <f t="shared" si="117"/>
        <v>0.20128991304158861</v>
      </c>
      <c r="G252" s="171">
        <f t="shared" si="112"/>
        <v>-4.3787326964783269E-2</v>
      </c>
      <c r="H252" s="193">
        <f t="shared" si="118"/>
        <v>187120.16999999993</v>
      </c>
      <c r="I252" s="193">
        <f t="shared" si="113"/>
        <v>-42568.909999999916</v>
      </c>
      <c r="J252" s="21">
        <f t="shared" si="114"/>
        <v>5.6898244068106186E-3</v>
      </c>
      <c r="K252" s="175"/>
      <c r="L252" s="193">
        <v>2051070.9700000002</v>
      </c>
      <c r="M252" s="193">
        <v>2794292.58</v>
      </c>
      <c r="N252" s="193">
        <v>3280087.79</v>
      </c>
      <c r="O252" s="193">
        <v>3496136.64</v>
      </c>
      <c r="P252" s="171">
        <f>O252/N252-1</f>
        <v>6.5866788888598649E-2</v>
      </c>
      <c r="Q252" s="171">
        <f t="shared" si="115"/>
        <v>0.17385266434769697</v>
      </c>
      <c r="R252" s="193">
        <f t="shared" si="120"/>
        <v>216048.85000000009</v>
      </c>
      <c r="S252" s="193">
        <f t="shared" si="116"/>
        <v>485795.20999999996</v>
      </c>
      <c r="T252" s="21">
        <f t="shared" si="121"/>
        <v>5.9523952659756964E-3</v>
      </c>
    </row>
    <row r="253" spans="1:20" x14ac:dyDescent="0.25">
      <c r="A253" s="79" t="s">
        <v>52</v>
      </c>
      <c r="B253" s="193">
        <v>11556777.91</v>
      </c>
      <c r="C253" s="193">
        <v>16256620.310000001</v>
      </c>
      <c r="D253" s="193">
        <v>21051451.440000001</v>
      </c>
      <c r="E253" s="193">
        <v>22315893.789999999</v>
      </c>
      <c r="F253" s="171">
        <f t="shared" si="117"/>
        <v>6.0064378629846926E-2</v>
      </c>
      <c r="G253" s="171">
        <f t="shared" si="112"/>
        <v>0.29494636883722603</v>
      </c>
      <c r="H253" s="193">
        <f t="shared" si="118"/>
        <v>1264442.3499999978</v>
      </c>
      <c r="I253" s="193">
        <f t="shared" si="113"/>
        <v>4794831.1300000008</v>
      </c>
      <c r="J253" s="21">
        <f t="shared" si="114"/>
        <v>0.11370163980063562</v>
      </c>
      <c r="K253" s="175"/>
      <c r="L253" s="193">
        <v>29704893.18</v>
      </c>
      <c r="M253" s="193">
        <v>48330131.920000002</v>
      </c>
      <c r="N253" s="193">
        <v>61065247.619999997</v>
      </c>
      <c r="O253" s="193">
        <v>65427034.079999998</v>
      </c>
      <c r="P253" s="171">
        <f t="shared" si="119"/>
        <v>7.1428293996984138E-2</v>
      </c>
      <c r="Q253" s="171">
        <f t="shared" si="115"/>
        <v>0.26350260580873663</v>
      </c>
      <c r="R253" s="193">
        <f t="shared" si="120"/>
        <v>4361786.4600000009</v>
      </c>
      <c r="S253" s="193">
        <f t="shared" si="116"/>
        <v>12735115.699999996</v>
      </c>
      <c r="T253" s="21">
        <f t="shared" si="121"/>
        <v>0.11139369195954038</v>
      </c>
    </row>
    <row r="254" spans="1:20" x14ac:dyDescent="0.25">
      <c r="A254" s="79" t="s">
        <v>53</v>
      </c>
      <c r="B254" s="193">
        <v>4629804.6500000004</v>
      </c>
      <c r="C254" s="193">
        <v>6631113.2000000002</v>
      </c>
      <c r="D254" s="193">
        <v>9395370.8599999994</v>
      </c>
      <c r="E254" s="193">
        <v>8821177.4600000009</v>
      </c>
      <c r="F254" s="171">
        <f t="shared" si="117"/>
        <v>-6.1114500806410788E-2</v>
      </c>
      <c r="G254" s="171">
        <f t="shared" si="112"/>
        <v>0.416861781216463</v>
      </c>
      <c r="H254" s="193">
        <f t="shared" si="118"/>
        <v>-574193.39999999851</v>
      </c>
      <c r="I254" s="193">
        <f t="shared" si="113"/>
        <v>2764257.6599999992</v>
      </c>
      <c r="J254" s="21">
        <f t="shared" si="114"/>
        <v>4.4944753349913033E-2</v>
      </c>
      <c r="K254" s="175"/>
      <c r="L254" s="193">
        <v>12910952.43</v>
      </c>
      <c r="M254" s="193">
        <v>18381154.149999999</v>
      </c>
      <c r="N254" s="193">
        <v>25326681.25</v>
      </c>
      <c r="O254" s="193">
        <v>28572730.84</v>
      </c>
      <c r="P254" s="171">
        <f t="shared" si="119"/>
        <v>0.12816719087503814</v>
      </c>
      <c r="Q254" s="171">
        <f t="shared" si="115"/>
        <v>0.37786131617856</v>
      </c>
      <c r="R254" s="193">
        <f t="shared" si="120"/>
        <v>3246049.59</v>
      </c>
      <c r="S254" s="193">
        <f t="shared" si="116"/>
        <v>6945527.1000000015</v>
      </c>
      <c r="T254" s="21">
        <f>O254/$O$249</f>
        <v>4.8646893786169002E-2</v>
      </c>
    </row>
    <row r="255" spans="1:20" x14ac:dyDescent="0.25">
      <c r="A255" s="79" t="s">
        <v>54</v>
      </c>
      <c r="B255" s="193">
        <v>2445706.7599999998</v>
      </c>
      <c r="C255" s="193">
        <v>3372933.39</v>
      </c>
      <c r="D255" s="193">
        <v>3675276.1</v>
      </c>
      <c r="E255" s="193">
        <v>4089197.45</v>
      </c>
      <c r="F255" s="171">
        <f t="shared" si="117"/>
        <v>0.11262319856731318</v>
      </c>
      <c r="G255" s="171">
        <f t="shared" si="112"/>
        <v>8.9637913068896902E-2</v>
      </c>
      <c r="H255" s="193">
        <f t="shared" si="118"/>
        <v>413921.35000000009</v>
      </c>
      <c r="I255" s="193">
        <f t="shared" si="113"/>
        <v>302342.70999999996</v>
      </c>
      <c r="J255" s="21">
        <f t="shared" si="114"/>
        <v>2.0834856981705403E-2</v>
      </c>
      <c r="K255" s="175"/>
      <c r="L255" s="193">
        <v>6989163.3499999996</v>
      </c>
      <c r="M255" s="193">
        <v>10155901.950000001</v>
      </c>
      <c r="N255" s="193">
        <v>11712172.27</v>
      </c>
      <c r="O255" s="193">
        <v>11644247.449999999</v>
      </c>
      <c r="P255" s="171">
        <f t="shared" si="119"/>
        <v>-5.7995065675379154E-3</v>
      </c>
      <c r="Q255" s="171">
        <f t="shared" si="115"/>
        <v>0.15323802136549758</v>
      </c>
      <c r="R255" s="193">
        <f t="shared" si="120"/>
        <v>-67924.820000000298</v>
      </c>
      <c r="S255" s="193">
        <f t="shared" si="116"/>
        <v>1556270.3199999984</v>
      </c>
      <c r="T255" s="21">
        <f t="shared" si="121"/>
        <v>1.9825072797277618E-2</v>
      </c>
    </row>
    <row r="256" spans="1:20" x14ac:dyDescent="0.25">
      <c r="A256" s="79" t="s">
        <v>55</v>
      </c>
      <c r="B256" s="193">
        <v>706740.46</v>
      </c>
      <c r="C256" s="193">
        <v>952816.26</v>
      </c>
      <c r="D256" s="193">
        <v>1067032.74</v>
      </c>
      <c r="E256" s="193">
        <v>1197596.29</v>
      </c>
      <c r="F256" s="171">
        <f t="shared" si="117"/>
        <v>0.12236133447976494</v>
      </c>
      <c r="G256" s="171">
        <f t="shared" si="112"/>
        <v>0.11987251351063222</v>
      </c>
      <c r="H256" s="193">
        <f t="shared" si="118"/>
        <v>130563.55000000005</v>
      </c>
      <c r="I256" s="193">
        <f t="shared" si="113"/>
        <v>114216.47999999998</v>
      </c>
      <c r="J256" s="21">
        <f t="shared" si="114"/>
        <v>6.1018690657676572E-3</v>
      </c>
      <c r="K256" s="175"/>
      <c r="L256" s="193">
        <v>2070583.8599999999</v>
      </c>
      <c r="M256" s="193">
        <v>2777979.9699999997</v>
      </c>
      <c r="N256" s="193">
        <v>3330697.5</v>
      </c>
      <c r="O256" s="193">
        <v>3415028.92</v>
      </c>
      <c r="P256" s="171">
        <f t="shared" si="119"/>
        <v>2.5319447352994295E-2</v>
      </c>
      <c r="Q256" s="171">
        <f t="shared" si="115"/>
        <v>0.19896382838210314</v>
      </c>
      <c r="R256" s="193">
        <f t="shared" si="120"/>
        <v>84331.419999999925</v>
      </c>
      <c r="S256" s="193">
        <f t="shared" si="116"/>
        <v>552717.53000000026</v>
      </c>
      <c r="T256" s="21">
        <f>O256/$O$249</f>
        <v>5.814304207680537E-3</v>
      </c>
    </row>
    <row r="257" spans="1:20" x14ac:dyDescent="0.25">
      <c r="A257" s="79" t="s">
        <v>56</v>
      </c>
      <c r="B257" s="193">
        <v>7203778.7699999996</v>
      </c>
      <c r="C257" s="193">
        <v>8452868</v>
      </c>
      <c r="D257" s="193">
        <v>11100170.68</v>
      </c>
      <c r="E257" s="193">
        <v>8871654.4100000001</v>
      </c>
      <c r="F257" s="171">
        <f t="shared" si="117"/>
        <v>-0.20076414446629032</v>
      </c>
      <c r="G257" s="171">
        <f t="shared" si="112"/>
        <v>0.31318396075746113</v>
      </c>
      <c r="H257" s="193">
        <f t="shared" si="118"/>
        <v>-2228516.2699999996</v>
      </c>
      <c r="I257" s="193">
        <f t="shared" si="113"/>
        <v>2647302.6799999997</v>
      </c>
      <c r="J257" s="21">
        <f t="shared" si="114"/>
        <v>4.5201938298055529E-2</v>
      </c>
      <c r="K257" s="175"/>
      <c r="L257" s="193">
        <v>19259328.960000001</v>
      </c>
      <c r="M257" s="193">
        <v>26912264.420000002</v>
      </c>
      <c r="N257" s="193">
        <v>32526551.590000004</v>
      </c>
      <c r="O257" s="193">
        <v>26846885.149999999</v>
      </c>
      <c r="P257" s="171">
        <f t="shared" si="119"/>
        <v>-0.17461631074799111</v>
      </c>
      <c r="Q257" s="171">
        <f t="shared" si="115"/>
        <v>0.20861444739030266</v>
      </c>
      <c r="R257" s="193">
        <f t="shared" si="120"/>
        <v>-5679666.4400000051</v>
      </c>
      <c r="S257" s="193">
        <f t="shared" si="116"/>
        <v>5614287.1700000018</v>
      </c>
      <c r="T257" s="21">
        <f t="shared" si="121"/>
        <v>4.5708531595908451E-2</v>
      </c>
    </row>
    <row r="258" spans="1:20" x14ac:dyDescent="0.25">
      <c r="A258" s="79" t="s">
        <v>57</v>
      </c>
      <c r="B258" s="193">
        <v>8391508.5500000007</v>
      </c>
      <c r="C258" s="193">
        <v>4394371.29</v>
      </c>
      <c r="D258" s="193">
        <v>4158270.6</v>
      </c>
      <c r="E258" s="193">
        <v>8286249.5499999998</v>
      </c>
      <c r="F258" s="171">
        <f t="shared" si="117"/>
        <v>0.99271532497187653</v>
      </c>
      <c r="G258" s="171">
        <f t="shared" si="112"/>
        <v>-5.3727979366986922E-2</v>
      </c>
      <c r="H258" s="193">
        <f t="shared" si="118"/>
        <v>4127978.9499999997</v>
      </c>
      <c r="I258" s="193">
        <f t="shared" si="113"/>
        <v>-236100.68999999994</v>
      </c>
      <c r="J258" s="21">
        <f t="shared" si="114"/>
        <v>4.2219243849174054E-2</v>
      </c>
      <c r="K258" s="175"/>
      <c r="L258" s="193">
        <v>15642205.450000003</v>
      </c>
      <c r="M258" s="193">
        <v>13690900.16</v>
      </c>
      <c r="N258" s="193">
        <v>16175983.68</v>
      </c>
      <c r="O258" s="193">
        <v>26659000.43</v>
      </c>
      <c r="P258" s="171">
        <f t="shared" si="119"/>
        <v>0.64806054193546259</v>
      </c>
      <c r="Q258" s="171">
        <f t="shared" si="115"/>
        <v>0.18151352292090639</v>
      </c>
      <c r="R258" s="193">
        <f t="shared" si="120"/>
        <v>10483016.75</v>
      </c>
      <c r="S258" s="193">
        <f t="shared" si="116"/>
        <v>2485083.5199999996</v>
      </c>
      <c r="T258" s="21">
        <f>O258/$O$249</f>
        <v>4.5388645895480806E-2</v>
      </c>
    </row>
    <row r="259" spans="1:20" x14ac:dyDescent="0.25">
      <c r="A259" s="81" t="s">
        <v>58</v>
      </c>
      <c r="B259" s="205">
        <v>2051275.93</v>
      </c>
      <c r="C259" s="205">
        <v>2232246.09</v>
      </c>
      <c r="D259" s="205">
        <v>2801297.71</v>
      </c>
      <c r="E259" s="205">
        <v>2487888.0299999998</v>
      </c>
      <c r="F259" s="206">
        <f t="shared" si="117"/>
        <v>-0.1118801757061374</v>
      </c>
      <c r="G259" s="206">
        <f t="shared" si="112"/>
        <v>0.25492333598398198</v>
      </c>
      <c r="H259" s="205">
        <f t="shared" si="118"/>
        <v>-313409.68000000017</v>
      </c>
      <c r="I259" s="205">
        <f t="shared" si="113"/>
        <v>569051.62000000011</v>
      </c>
      <c r="J259" s="83">
        <f t="shared" si="114"/>
        <v>1.2676030425370336E-2</v>
      </c>
      <c r="K259" s="175"/>
      <c r="L259" s="205">
        <v>5830053.1399999997</v>
      </c>
      <c r="M259" s="205">
        <v>7508039.8500000006</v>
      </c>
      <c r="N259" s="205">
        <v>8785114.7100000009</v>
      </c>
      <c r="O259" s="205">
        <v>7858906.0399999991</v>
      </c>
      <c r="P259" s="206">
        <f t="shared" si="119"/>
        <v>-0.1054293200003078</v>
      </c>
      <c r="Q259" s="206">
        <f t="shared" si="115"/>
        <v>0.17009431030124333</v>
      </c>
      <c r="R259" s="205">
        <f t="shared" si="120"/>
        <v>-926208.67000000179</v>
      </c>
      <c r="S259" s="205">
        <f t="shared" si="116"/>
        <v>1277074.8600000003</v>
      </c>
      <c r="T259" s="83">
        <f t="shared" si="121"/>
        <v>1.3380287993619094E-2</v>
      </c>
    </row>
    <row r="260" spans="1:20" ht="21" x14ac:dyDescent="0.35">
      <c r="A260" s="361" t="s">
        <v>76</v>
      </c>
      <c r="B260" s="361"/>
      <c r="C260" s="361"/>
      <c r="D260" s="361"/>
      <c r="E260" s="361"/>
      <c r="F260" s="361"/>
      <c r="G260" s="361"/>
      <c r="H260" s="361"/>
      <c r="I260" s="361"/>
      <c r="J260" s="361"/>
      <c r="K260" s="361"/>
      <c r="L260" s="361"/>
      <c r="M260" s="361"/>
      <c r="N260" s="361"/>
      <c r="O260" s="361"/>
      <c r="P260" s="361"/>
      <c r="Q260" s="361"/>
      <c r="R260" s="361"/>
      <c r="S260" s="361"/>
      <c r="T260" s="361"/>
    </row>
    <row r="261" spans="1:20" x14ac:dyDescent="0.25">
      <c r="A261" s="54"/>
      <c r="B261" s="343" t="s">
        <v>119</v>
      </c>
      <c r="C261" s="344"/>
      <c r="D261" s="344"/>
      <c r="E261" s="344"/>
      <c r="F261" s="344"/>
      <c r="G261" s="344"/>
      <c r="H261" s="344"/>
      <c r="I261" s="344"/>
      <c r="J261" s="345"/>
      <c r="K261" s="174"/>
      <c r="L261" s="343" t="str">
        <f>L$5</f>
        <v>acumulado marzo</v>
      </c>
      <c r="M261" s="344"/>
      <c r="N261" s="344"/>
      <c r="O261" s="344"/>
      <c r="P261" s="344"/>
      <c r="Q261" s="344"/>
      <c r="R261" s="344"/>
      <c r="S261" s="344"/>
      <c r="T261" s="345"/>
    </row>
    <row r="262" spans="1:20" x14ac:dyDescent="0.25">
      <c r="A262" s="4"/>
      <c r="B262" s="5">
        <f>B$6</f>
        <v>2022</v>
      </c>
      <c r="C262" s="5">
        <f>C$6</f>
        <v>2023</v>
      </c>
      <c r="D262" s="5">
        <f>D$6</f>
        <v>2024</v>
      </c>
      <c r="E262" s="5">
        <f>E$6</f>
        <v>2025</v>
      </c>
      <c r="F262" s="5" t="str">
        <f>CONCATENATE("var ",RIGHT(E262,2),"/",RIGHT(D262,2))</f>
        <v>var 25/24</v>
      </c>
      <c r="G262" s="5" t="str">
        <f>CONCATENATE("var ",RIGHT(D262,2),"/",RIGHT(C262,2))</f>
        <v>var 24/23</v>
      </c>
      <c r="H262" s="5" t="str">
        <f>CONCATENATE("dif ",RIGHT(E262,2),"-",RIGHT(D262,2))</f>
        <v>dif 25-24</v>
      </c>
      <c r="I262" s="362" t="str">
        <f>CONCATENATE("dif ",RIGHT(D262,2),"-",RIGHT(C262,2))</f>
        <v>dif 24-23</v>
      </c>
      <c r="J262" s="363"/>
      <c r="K262" s="175"/>
      <c r="L262" s="5">
        <f>L$6</f>
        <v>2022</v>
      </c>
      <c r="M262" s="5">
        <f>M$6</f>
        <v>2023</v>
      </c>
      <c r="N262" s="5">
        <f>N$6</f>
        <v>2024</v>
      </c>
      <c r="O262" s="5">
        <f>O$6</f>
        <v>2025</v>
      </c>
      <c r="P262" s="5" t="str">
        <f>CONCATENATE("var ",RIGHT(O262,2),"/",RIGHT(N262,2))</f>
        <v>var 25/24</v>
      </c>
      <c r="Q262" s="5" t="str">
        <f>CONCATENATE("var ",RIGHT(N262,2),"/",RIGHT(M262,2))</f>
        <v>var 24/23</v>
      </c>
      <c r="R262" s="5" t="str">
        <f>CONCATENATE("dif ",RIGHT(O262,2),"-",RIGHT(N262,2))</f>
        <v>dif 25-24</v>
      </c>
      <c r="S262" s="362" t="str">
        <f>CONCATENATE("dif ",RIGHT(N262,2),"-",RIGHT(M262,2))</f>
        <v>dif 24-23</v>
      </c>
      <c r="T262" s="363"/>
    </row>
    <row r="263" spans="1:20" x14ac:dyDescent="0.25">
      <c r="A263" s="176" t="s">
        <v>4</v>
      </c>
      <c r="B263" s="211">
        <v>110.91</v>
      </c>
      <c r="C263" s="211">
        <v>115.34</v>
      </c>
      <c r="D263" s="211">
        <v>136.29</v>
      </c>
      <c r="E263" s="211">
        <v>139.26</v>
      </c>
      <c r="F263" s="212">
        <f>E263/D263-1</f>
        <v>2.1791767554479424E-2</v>
      </c>
      <c r="G263" s="212">
        <f t="shared" ref="G263:G274" si="122">D263/C263-1</f>
        <v>0.18163689960117901</v>
      </c>
      <c r="H263" s="213">
        <f>E263-D263</f>
        <v>2.9699999999999989</v>
      </c>
      <c r="I263" s="408">
        <f t="shared" ref="I263:I274" si="123">D263-C263</f>
        <v>20.949999999999989</v>
      </c>
      <c r="J263" s="409"/>
      <c r="K263" s="214"/>
      <c r="L263" s="211">
        <v>108.77232178493246</v>
      </c>
      <c r="M263" s="211">
        <v>115.76095616739728</v>
      </c>
      <c r="N263" s="211">
        <v>133.34385581039143</v>
      </c>
      <c r="O263" s="211">
        <v>139.917589411986</v>
      </c>
      <c r="P263" s="212">
        <f>O263/N263-1</f>
        <v>4.9299111396194473E-2</v>
      </c>
      <c r="Q263" s="212">
        <f t="shared" ref="Q263:Q274" si="124">N263/M263-1</f>
        <v>0.1518897236609571</v>
      </c>
      <c r="R263" s="213">
        <f>O263-N263</f>
        <v>6.5737336015945687</v>
      </c>
      <c r="S263" s="410">
        <f>N263-M263</f>
        <v>17.58289964299415</v>
      </c>
      <c r="T263" s="411"/>
    </row>
    <row r="264" spans="1:20" x14ac:dyDescent="0.25">
      <c r="A264" s="180" t="s">
        <v>5</v>
      </c>
      <c r="B264" s="215">
        <v>119.9</v>
      </c>
      <c r="C264" s="215">
        <v>125.23</v>
      </c>
      <c r="D264" s="215">
        <v>148.88</v>
      </c>
      <c r="E264" s="215">
        <v>151.1</v>
      </c>
      <c r="F264" s="216">
        <f t="shared" ref="F264:F274" si="125">E264/D264-1</f>
        <v>1.4911337990327844E-2</v>
      </c>
      <c r="G264" s="216">
        <f t="shared" si="122"/>
        <v>0.18885251137906245</v>
      </c>
      <c r="H264" s="217">
        <f t="shared" ref="H264:H274" si="126">E264-D264</f>
        <v>2.2199999999999989</v>
      </c>
      <c r="I264" s="396">
        <f t="shared" si="123"/>
        <v>23.649999999999991</v>
      </c>
      <c r="J264" s="397"/>
      <c r="K264" s="218"/>
      <c r="L264" s="215">
        <v>118.2325138755709</v>
      </c>
      <c r="M264" s="215">
        <v>125.46823755994936</v>
      </c>
      <c r="N264" s="215">
        <v>145.97070187196397</v>
      </c>
      <c r="O264" s="215">
        <v>151.21461636468246</v>
      </c>
      <c r="P264" s="216">
        <f t="shared" ref="P264:P274" si="127">O264/N264-1</f>
        <v>3.5924431584346994E-2</v>
      </c>
      <c r="Q264" s="216">
        <f t="shared" si="124"/>
        <v>0.16340760586693048</v>
      </c>
      <c r="R264" s="217">
        <f t="shared" ref="R264:R274" si="128">O264-N264</f>
        <v>5.2439144927184884</v>
      </c>
      <c r="S264" s="398">
        <f t="shared" ref="S264:S274" si="129">N264-M264</f>
        <v>20.50246431201461</v>
      </c>
      <c r="T264" s="399"/>
    </row>
    <row r="265" spans="1:20" x14ac:dyDescent="0.25">
      <c r="A265" s="186" t="s">
        <v>70</v>
      </c>
      <c r="B265" s="219">
        <v>222.89</v>
      </c>
      <c r="C265" s="219">
        <v>209.72</v>
      </c>
      <c r="D265" s="219">
        <v>253.87</v>
      </c>
      <c r="E265" s="219">
        <v>260.05</v>
      </c>
      <c r="F265" s="220">
        <f t="shared" si="125"/>
        <v>2.4343167763028362E-2</v>
      </c>
      <c r="G265" s="220">
        <f t="shared" si="122"/>
        <v>0.21051878695403392</v>
      </c>
      <c r="H265" s="221">
        <f t="shared" si="126"/>
        <v>6.1800000000000068</v>
      </c>
      <c r="I265" s="400">
        <f t="shared" si="123"/>
        <v>44.150000000000006</v>
      </c>
      <c r="J265" s="401"/>
      <c r="K265" s="175"/>
      <c r="L265" s="219">
        <v>213.5043195778546</v>
      </c>
      <c r="M265" s="219">
        <v>217.13923690707242</v>
      </c>
      <c r="N265" s="219">
        <v>253.00256147649401</v>
      </c>
      <c r="O265" s="219">
        <v>269.0510847704283</v>
      </c>
      <c r="P265" s="220">
        <f t="shared" si="127"/>
        <v>6.3432256180636859E-2</v>
      </c>
      <c r="Q265" s="220">
        <f t="shared" si="124"/>
        <v>0.16516280097626845</v>
      </c>
      <c r="R265" s="221">
        <f>O265-N265</f>
        <v>16.048523293934295</v>
      </c>
      <c r="S265" s="402">
        <f t="shared" si="129"/>
        <v>35.863324569421593</v>
      </c>
      <c r="T265" s="403"/>
    </row>
    <row r="266" spans="1:20" x14ac:dyDescent="0.25">
      <c r="A266" s="192" t="s">
        <v>71</v>
      </c>
      <c r="B266" s="222">
        <v>104.39</v>
      </c>
      <c r="C266" s="222">
        <v>115.59</v>
      </c>
      <c r="D266" s="222">
        <v>136.93</v>
      </c>
      <c r="E266" s="222">
        <v>135.08000000000001</v>
      </c>
      <c r="F266" s="223">
        <f t="shared" si="125"/>
        <v>-1.3510552837216028E-2</v>
      </c>
      <c r="G266" s="223">
        <f t="shared" si="122"/>
        <v>0.18461804654381875</v>
      </c>
      <c r="H266" s="224">
        <f t="shared" si="126"/>
        <v>-1.8499999999999943</v>
      </c>
      <c r="I266" s="404">
        <f t="shared" si="123"/>
        <v>21.340000000000003</v>
      </c>
      <c r="J266" s="405"/>
      <c r="K266" s="175"/>
      <c r="L266" s="222">
        <v>102.87542238235596</v>
      </c>
      <c r="M266" s="222">
        <v>114.93590521571466</v>
      </c>
      <c r="N266" s="222">
        <v>132.66396065608785</v>
      </c>
      <c r="O266" s="222">
        <v>132.36440916746793</v>
      </c>
      <c r="P266" s="223">
        <f t="shared" si="127"/>
        <v>-2.2579718496154033E-3</v>
      </c>
      <c r="Q266" s="223">
        <f t="shared" si="124"/>
        <v>0.15424297052431735</v>
      </c>
      <c r="R266" s="224">
        <f t="shared" si="128"/>
        <v>-0.29955148861992598</v>
      </c>
      <c r="S266" s="406">
        <f t="shared" si="129"/>
        <v>17.728055440373197</v>
      </c>
      <c r="T266" s="407"/>
    </row>
    <row r="267" spans="1:20" x14ac:dyDescent="0.25">
      <c r="A267" s="195" t="s">
        <v>72</v>
      </c>
      <c r="B267" s="222">
        <v>67.819999999999993</v>
      </c>
      <c r="C267" s="222">
        <v>79.88</v>
      </c>
      <c r="D267" s="222">
        <v>89.67</v>
      </c>
      <c r="E267" s="222">
        <v>93.09</v>
      </c>
      <c r="F267" s="225">
        <f t="shared" si="125"/>
        <v>3.8139846102375419E-2</v>
      </c>
      <c r="G267" s="225">
        <f t="shared" si="122"/>
        <v>0.12255883825738612</v>
      </c>
      <c r="H267" s="226">
        <f t="shared" si="126"/>
        <v>3.4200000000000017</v>
      </c>
      <c r="I267" s="388">
        <f t="shared" si="123"/>
        <v>9.7900000000000063</v>
      </c>
      <c r="J267" s="389"/>
      <c r="K267" s="175"/>
      <c r="L267" s="222">
        <v>68.285843834893257</v>
      </c>
      <c r="M267" s="222">
        <v>77.815475533961873</v>
      </c>
      <c r="N267" s="222">
        <v>90.493263452234089</v>
      </c>
      <c r="O267" s="222">
        <v>97.297855877114429</v>
      </c>
      <c r="P267" s="225">
        <f t="shared" si="127"/>
        <v>7.5194463822957136E-2</v>
      </c>
      <c r="Q267" s="225">
        <f t="shared" si="124"/>
        <v>0.16292116486185471</v>
      </c>
      <c r="R267" s="226">
        <f t="shared" si="128"/>
        <v>6.8045924248803402</v>
      </c>
      <c r="S267" s="390">
        <f t="shared" si="129"/>
        <v>12.677787918272216</v>
      </c>
      <c r="T267" s="391"/>
    </row>
    <row r="268" spans="1:20" x14ac:dyDescent="0.25">
      <c r="A268" s="195" t="s">
        <v>73</v>
      </c>
      <c r="B268" s="222">
        <v>70.849999999999994</v>
      </c>
      <c r="C268" s="222">
        <v>62.33</v>
      </c>
      <c r="D268" s="222">
        <v>83.3</v>
      </c>
      <c r="E268" s="222">
        <v>89.98</v>
      </c>
      <c r="F268" s="225">
        <f t="shared" si="125"/>
        <v>8.0192076830732484E-2</v>
      </c>
      <c r="G268" s="225">
        <f t="shared" si="122"/>
        <v>0.33643510348146966</v>
      </c>
      <c r="H268" s="226">
        <f t="shared" si="126"/>
        <v>6.6800000000000068</v>
      </c>
      <c r="I268" s="388">
        <f t="shared" si="123"/>
        <v>20.97</v>
      </c>
      <c r="J268" s="389"/>
      <c r="K268" s="175"/>
      <c r="L268" s="222">
        <v>64.416195026347154</v>
      </c>
      <c r="M268" s="222">
        <v>66.170450260799115</v>
      </c>
      <c r="N268" s="222">
        <v>76.849373735439627</v>
      </c>
      <c r="O268" s="222">
        <v>65.069843912959087</v>
      </c>
      <c r="P268" s="225">
        <f t="shared" si="127"/>
        <v>-0.15328075233290195</v>
      </c>
      <c r="Q268" s="225">
        <f t="shared" si="124"/>
        <v>0.16138508099236781</v>
      </c>
      <c r="R268" s="226">
        <f t="shared" si="128"/>
        <v>-11.779529822480541</v>
      </c>
      <c r="S268" s="390">
        <f t="shared" si="129"/>
        <v>10.678923474640513</v>
      </c>
      <c r="T268" s="391"/>
    </row>
    <row r="269" spans="1:20" x14ac:dyDescent="0.25">
      <c r="A269" s="196" t="s">
        <v>74</v>
      </c>
      <c r="B269" s="227">
        <v>41.46</v>
      </c>
      <c r="C269" s="227">
        <v>53.39</v>
      </c>
      <c r="D269" s="227">
        <v>54.1</v>
      </c>
      <c r="E269" s="227">
        <v>43.88</v>
      </c>
      <c r="F269" s="228">
        <f t="shared" si="125"/>
        <v>-0.18890942698706092</v>
      </c>
      <c r="G269" s="228">
        <f t="shared" si="122"/>
        <v>1.3298370481363619E-2</v>
      </c>
      <c r="H269" s="229">
        <f t="shared" si="126"/>
        <v>-10.219999999999999</v>
      </c>
      <c r="I269" s="392">
        <f t="shared" si="123"/>
        <v>0.71000000000000085</v>
      </c>
      <c r="J269" s="393"/>
      <c r="K269" s="175"/>
      <c r="L269" s="227">
        <v>45.870479592267202</v>
      </c>
      <c r="M269" s="227">
        <v>56.742888310188128</v>
      </c>
      <c r="N269" s="227">
        <v>62.180665270407346</v>
      </c>
      <c r="O269" s="227">
        <v>47.507773568706313</v>
      </c>
      <c r="P269" s="228">
        <f t="shared" si="127"/>
        <v>-0.23597193175551423</v>
      </c>
      <c r="Q269" s="228">
        <f t="shared" si="124"/>
        <v>9.5831867607678145E-2</v>
      </c>
      <c r="R269" s="229">
        <f t="shared" si="128"/>
        <v>-14.672891701701033</v>
      </c>
      <c r="S269" s="394">
        <f t="shared" si="129"/>
        <v>5.4377769602192174</v>
      </c>
      <c r="T269" s="395"/>
    </row>
    <row r="270" spans="1:20" x14ac:dyDescent="0.25">
      <c r="A270" s="180" t="s">
        <v>11</v>
      </c>
      <c r="B270" s="215">
        <v>76.37</v>
      </c>
      <c r="C270" s="215">
        <v>81.569999999999993</v>
      </c>
      <c r="D270" s="215">
        <v>91.2</v>
      </c>
      <c r="E270" s="215">
        <v>98.88</v>
      </c>
      <c r="F270" s="216">
        <f t="shared" si="125"/>
        <v>8.4210526315789291E-2</v>
      </c>
      <c r="G270" s="216">
        <f t="shared" si="122"/>
        <v>0.11805810959911756</v>
      </c>
      <c r="H270" s="217">
        <f t="shared" si="126"/>
        <v>7.6799999999999926</v>
      </c>
      <c r="I270" s="396">
        <f t="shared" si="123"/>
        <v>9.6300000000000097</v>
      </c>
      <c r="J270" s="397"/>
      <c r="K270" s="218"/>
      <c r="L270" s="215">
        <v>74.931243300646159</v>
      </c>
      <c r="M270" s="215">
        <v>82.793338609037377</v>
      </c>
      <c r="N270" s="215">
        <v>88.76161943239336</v>
      </c>
      <c r="O270" s="215">
        <v>100.93261254144029</v>
      </c>
      <c r="P270" s="216">
        <f t="shared" si="127"/>
        <v>0.13711999833798827</v>
      </c>
      <c r="Q270" s="216">
        <f t="shared" si="124"/>
        <v>7.2086485744210727E-2</v>
      </c>
      <c r="R270" s="217">
        <f t="shared" si="128"/>
        <v>12.170993109046933</v>
      </c>
      <c r="S270" s="398">
        <f t="shared" si="129"/>
        <v>5.9682808233559825</v>
      </c>
      <c r="T270" s="399"/>
    </row>
    <row r="271" spans="1:20" x14ac:dyDescent="0.25">
      <c r="A271" s="25" t="s">
        <v>12</v>
      </c>
      <c r="B271" s="230">
        <v>122.33</v>
      </c>
      <c r="C271" s="230">
        <v>141.24</v>
      </c>
      <c r="D271" s="230">
        <v>159.08000000000001</v>
      </c>
      <c r="E271" s="230">
        <v>152.30000000000001</v>
      </c>
      <c r="F271" s="231">
        <f t="shared" si="125"/>
        <v>-4.2620065375911453E-2</v>
      </c>
      <c r="G271" s="231">
        <f t="shared" si="122"/>
        <v>0.12630982724440676</v>
      </c>
      <c r="H271" s="232">
        <f t="shared" si="126"/>
        <v>-6.7800000000000011</v>
      </c>
      <c r="I271" s="382">
        <f t="shared" si="123"/>
        <v>17.840000000000003</v>
      </c>
      <c r="J271" s="383"/>
      <c r="K271" s="175"/>
      <c r="L271" s="230">
        <v>116.21111569491728</v>
      </c>
      <c r="M271" s="230">
        <v>142.75728316265983</v>
      </c>
      <c r="N271" s="230">
        <v>152.18148694549006</v>
      </c>
      <c r="O271" s="230">
        <v>154.79604111184918</v>
      </c>
      <c r="P271" s="231">
        <f t="shared" si="127"/>
        <v>1.7180500853534397E-2</v>
      </c>
      <c r="Q271" s="231">
        <f t="shared" si="124"/>
        <v>6.6015572544149359E-2</v>
      </c>
      <c r="R271" s="232">
        <f t="shared" si="128"/>
        <v>2.6145541663591132</v>
      </c>
      <c r="S271" s="384">
        <f t="shared" si="129"/>
        <v>9.424203782830233</v>
      </c>
      <c r="T271" s="385"/>
    </row>
    <row r="272" spans="1:20" x14ac:dyDescent="0.25">
      <c r="A272" s="26" t="s">
        <v>8</v>
      </c>
      <c r="B272" s="222">
        <v>79.930000000000007</v>
      </c>
      <c r="C272" s="222">
        <v>84.9</v>
      </c>
      <c r="D272" s="222">
        <v>92.56</v>
      </c>
      <c r="E272" s="222">
        <v>98.18</v>
      </c>
      <c r="F272" s="233">
        <f t="shared" si="125"/>
        <v>6.0717372515125323E-2</v>
      </c>
      <c r="G272" s="233">
        <f t="shared" si="122"/>
        <v>9.0223792697290861E-2</v>
      </c>
      <c r="H272" s="234">
        <f t="shared" si="126"/>
        <v>5.6200000000000045</v>
      </c>
      <c r="I272" s="386">
        <f t="shared" si="123"/>
        <v>7.6599999999999966</v>
      </c>
      <c r="J272" s="387"/>
      <c r="K272" s="175"/>
      <c r="L272" s="222">
        <v>78.940247053249593</v>
      </c>
      <c r="M272" s="222">
        <v>85.683485039742081</v>
      </c>
      <c r="N272" s="222">
        <v>88.877700612133353</v>
      </c>
      <c r="O272" s="222">
        <v>100.41398642363063</v>
      </c>
      <c r="P272" s="233">
        <f t="shared" si="127"/>
        <v>0.1297995530042142</v>
      </c>
      <c r="Q272" s="233">
        <f t="shared" si="124"/>
        <v>3.727924431306362E-2</v>
      </c>
      <c r="R272" s="234">
        <f t="shared" si="128"/>
        <v>11.536285811497279</v>
      </c>
      <c r="S272" s="364">
        <f t="shared" si="129"/>
        <v>3.194215572391272</v>
      </c>
      <c r="T272" s="365"/>
    </row>
    <row r="273" spans="1:20" x14ac:dyDescent="0.25">
      <c r="A273" s="26" t="s">
        <v>9</v>
      </c>
      <c r="B273" s="222">
        <v>54.63</v>
      </c>
      <c r="C273" s="222">
        <v>61.24</v>
      </c>
      <c r="D273" s="222">
        <v>74.569999999999993</v>
      </c>
      <c r="E273" s="222">
        <v>83.08</v>
      </c>
      <c r="F273" s="233">
        <f t="shared" si="125"/>
        <v>0.11412096017165085</v>
      </c>
      <c r="G273" s="233">
        <f t="shared" si="122"/>
        <v>0.2176681907250162</v>
      </c>
      <c r="H273" s="234">
        <f t="shared" si="126"/>
        <v>8.5100000000000051</v>
      </c>
      <c r="I273" s="386">
        <f t="shared" si="123"/>
        <v>13.329999999999991</v>
      </c>
      <c r="J273" s="387"/>
      <c r="K273" s="175"/>
      <c r="L273" s="222">
        <v>51.258423266449128</v>
      </c>
      <c r="M273" s="222">
        <v>64.642282580763748</v>
      </c>
      <c r="N273" s="222">
        <v>73.810908387986771</v>
      </c>
      <c r="O273" s="222">
        <v>84.055553170930494</v>
      </c>
      <c r="P273" s="233">
        <f t="shared" si="127"/>
        <v>0.13879580954474613</v>
      </c>
      <c r="Q273" s="233">
        <f t="shared" si="124"/>
        <v>0.14183635603782685</v>
      </c>
      <c r="R273" s="234">
        <f t="shared" si="128"/>
        <v>10.244644782943723</v>
      </c>
      <c r="S273" s="364">
        <f t="shared" si="129"/>
        <v>9.1686258072230231</v>
      </c>
      <c r="T273" s="365"/>
    </row>
    <row r="274" spans="1:20" x14ac:dyDescent="0.25">
      <c r="A274" s="27" t="s">
        <v>10</v>
      </c>
      <c r="B274" s="235">
        <v>76.42</v>
      </c>
      <c r="C274" s="235">
        <v>78.37</v>
      </c>
      <c r="D274" s="235">
        <v>90.88</v>
      </c>
      <c r="E274" s="235">
        <v>108.23</v>
      </c>
      <c r="F274" s="236">
        <f t="shared" si="125"/>
        <v>0.19091109154929597</v>
      </c>
      <c r="G274" s="236">
        <f t="shared" si="122"/>
        <v>0.15962740844710965</v>
      </c>
      <c r="H274" s="237">
        <f t="shared" si="126"/>
        <v>17.350000000000009</v>
      </c>
      <c r="I274" s="378">
        <f t="shared" si="123"/>
        <v>12.509999999999991</v>
      </c>
      <c r="J274" s="379"/>
      <c r="K274" s="175"/>
      <c r="L274" s="235">
        <v>82.081130333944557</v>
      </c>
      <c r="M274" s="235">
        <v>77.065541894522156</v>
      </c>
      <c r="N274" s="235">
        <v>94.349191523639135</v>
      </c>
      <c r="O274" s="235">
        <v>110.47073321830813</v>
      </c>
      <c r="P274" s="236">
        <f t="shared" si="127"/>
        <v>0.17087101049116837</v>
      </c>
      <c r="Q274" s="236">
        <f t="shared" si="124"/>
        <v>0.22427208327131098</v>
      </c>
      <c r="R274" s="237">
        <f t="shared" si="128"/>
        <v>16.121541694668991</v>
      </c>
      <c r="S274" s="380">
        <f t="shared" si="129"/>
        <v>17.283649629116979</v>
      </c>
      <c r="T274" s="381"/>
    </row>
    <row r="275" spans="1:20" x14ac:dyDescent="0.25">
      <c r="A275" s="348" t="s">
        <v>13</v>
      </c>
      <c r="B275" s="349"/>
      <c r="C275" s="349"/>
      <c r="D275" s="349"/>
      <c r="E275" s="349"/>
      <c r="F275" s="349"/>
      <c r="G275" s="349"/>
      <c r="H275" s="349"/>
      <c r="I275" s="349"/>
      <c r="J275" s="349"/>
      <c r="K275" s="349"/>
      <c r="L275" s="349"/>
      <c r="M275" s="349"/>
      <c r="N275" s="349"/>
      <c r="O275" s="349"/>
      <c r="P275" s="349"/>
      <c r="Q275" s="349"/>
      <c r="R275" s="349"/>
      <c r="S275" s="349"/>
      <c r="T275" s="350"/>
    </row>
    <row r="276" spans="1:20" ht="21" x14ac:dyDescent="0.35">
      <c r="A276" s="361" t="s">
        <v>77</v>
      </c>
      <c r="B276" s="361"/>
      <c r="C276" s="361"/>
      <c r="D276" s="361"/>
      <c r="E276" s="361"/>
      <c r="F276" s="361"/>
      <c r="G276" s="361"/>
      <c r="H276" s="361"/>
      <c r="I276" s="361"/>
      <c r="J276" s="361"/>
      <c r="K276" s="361"/>
      <c r="L276" s="361"/>
      <c r="M276" s="361"/>
      <c r="N276" s="361"/>
      <c r="O276" s="361"/>
      <c r="P276" s="361"/>
      <c r="Q276" s="361"/>
      <c r="R276" s="361"/>
      <c r="S276" s="361"/>
      <c r="T276" s="361"/>
    </row>
    <row r="277" spans="1:20" x14ac:dyDescent="0.25">
      <c r="A277" s="54"/>
      <c r="B277" s="343" t="s">
        <v>119</v>
      </c>
      <c r="C277" s="344"/>
      <c r="D277" s="344"/>
      <c r="E277" s="344"/>
      <c r="F277" s="344"/>
      <c r="G277" s="344"/>
      <c r="H277" s="344"/>
      <c r="I277" s="344"/>
      <c r="J277" s="345"/>
      <c r="K277" s="174"/>
      <c r="L277" s="343" t="str">
        <f>L$5</f>
        <v>acumulado marzo</v>
      </c>
      <c r="M277" s="344"/>
      <c r="N277" s="344"/>
      <c r="O277" s="344"/>
      <c r="P277" s="344"/>
      <c r="Q277" s="344"/>
      <c r="R277" s="344"/>
      <c r="S277" s="344"/>
      <c r="T277" s="345"/>
    </row>
    <row r="278" spans="1:20" x14ac:dyDescent="0.25">
      <c r="A278" s="4"/>
      <c r="B278" s="5">
        <f>B$6</f>
        <v>2022</v>
      </c>
      <c r="C278" s="5">
        <f>C$6</f>
        <v>2023</v>
      </c>
      <c r="D278" s="5">
        <f>D$6</f>
        <v>2024</v>
      </c>
      <c r="E278" s="5">
        <f>E$6</f>
        <v>2025</v>
      </c>
      <c r="F278" s="5" t="str">
        <f>CONCATENATE("var ",RIGHT(E278,2),"/",RIGHT(D278,2))</f>
        <v>var 25/24</v>
      </c>
      <c r="G278" s="5" t="str">
        <f>CONCATENATE("var ",RIGHT(D278,2),"/",RIGHT(C278,2))</f>
        <v>var 24/23</v>
      </c>
      <c r="H278" s="5" t="str">
        <f>CONCATENATE("dif ",RIGHT(E278,2),"-",RIGHT(D278,2))</f>
        <v>dif 25-24</v>
      </c>
      <c r="I278" s="362" t="str">
        <f>CONCATENATE("dif ",RIGHT(D278,2),"-",RIGHT(C278,2))</f>
        <v>dif 24-23</v>
      </c>
      <c r="J278" s="363"/>
      <c r="K278" s="175"/>
      <c r="L278" s="5">
        <f>L$6</f>
        <v>2022</v>
      </c>
      <c r="M278" s="5">
        <f>M$6</f>
        <v>2023</v>
      </c>
      <c r="N278" s="5">
        <f>N$6</f>
        <v>2024</v>
      </c>
      <c r="O278" s="5">
        <f>O$6</f>
        <v>2025</v>
      </c>
      <c r="P278" s="5" t="str">
        <f>CONCATENATE("var ",RIGHT(O278,2),"/",RIGHT(M278,2))</f>
        <v>var 25/23</v>
      </c>
      <c r="Q278" s="5" t="str">
        <f>CONCATENATE("var ",RIGHT(N278,2),"/",RIGHT(M278,2))</f>
        <v>var 24/23</v>
      </c>
      <c r="R278" s="5" t="str">
        <f>CONCATENATE("dif ",RIGHT(O278,2),"-",RIGHT(N278,2))</f>
        <v>dif 25-24</v>
      </c>
      <c r="S278" s="362" t="str">
        <f>CONCATENATE("dif ",RIGHT(N278,2),"-",RIGHT(M278,2))</f>
        <v>dif 24-23</v>
      </c>
      <c r="T278" s="363"/>
    </row>
    <row r="279" spans="1:20" x14ac:dyDescent="0.25">
      <c r="A279" s="176" t="s">
        <v>48</v>
      </c>
      <c r="B279" s="211">
        <v>110.91</v>
      </c>
      <c r="C279" s="211">
        <v>115.34</v>
      </c>
      <c r="D279" s="211">
        <v>136.29</v>
      </c>
      <c r="E279" s="211">
        <v>139.26</v>
      </c>
      <c r="F279" s="238">
        <f>E279/D279-1</f>
        <v>2.1791767554479424E-2</v>
      </c>
      <c r="G279" s="238">
        <f t="shared" ref="G279:G289" si="130">D279/C279-1</f>
        <v>0.18163689960117901</v>
      </c>
      <c r="H279" s="239">
        <f>E279-D279</f>
        <v>2.9699999999999989</v>
      </c>
      <c r="I279" s="374">
        <f t="shared" ref="I279:I289" si="131">D279-C279</f>
        <v>20.949999999999989</v>
      </c>
      <c r="J279" s="375"/>
      <c r="K279" s="214"/>
      <c r="L279" s="211">
        <v>108.77232178493246</v>
      </c>
      <c r="M279" s="211">
        <v>115.76095616739728</v>
      </c>
      <c r="N279" s="211">
        <v>133.34385581039143</v>
      </c>
      <c r="O279" s="211">
        <v>139.917589411986</v>
      </c>
      <c r="P279" s="238">
        <f>O279/N279-1</f>
        <v>4.9299111396194473E-2</v>
      </c>
      <c r="Q279" s="238">
        <f t="shared" ref="Q279:Q289" si="132">N279/M279-1</f>
        <v>0.1518897236609571</v>
      </c>
      <c r="R279" s="211">
        <f>O279-N279</f>
        <v>6.5737336015945687</v>
      </c>
      <c r="S279" s="374">
        <f t="shared" ref="S279:S289" si="133">N279-M279</f>
        <v>17.58289964299415</v>
      </c>
      <c r="T279" s="375"/>
    </row>
    <row r="280" spans="1:20" x14ac:dyDescent="0.25">
      <c r="A280" s="76" t="s">
        <v>49</v>
      </c>
      <c r="B280" s="240">
        <v>139.5</v>
      </c>
      <c r="C280" s="240">
        <v>145.58000000000001</v>
      </c>
      <c r="D280" s="240">
        <v>172.32</v>
      </c>
      <c r="E280" s="240">
        <v>174.39</v>
      </c>
      <c r="F280" s="241">
        <f t="shared" ref="F280:F289" si="134">E280/D280-1</f>
        <v>1.2012534818941489E-2</v>
      </c>
      <c r="G280" s="241">
        <f t="shared" si="130"/>
        <v>0.18367907679626305</v>
      </c>
      <c r="H280" s="242">
        <f t="shared" ref="H280:H289" si="135">E280-D280</f>
        <v>2.0699999999999932</v>
      </c>
      <c r="I280" s="376">
        <f t="shared" si="131"/>
        <v>26.739999999999981</v>
      </c>
      <c r="J280" s="377"/>
      <c r="K280" s="175"/>
      <c r="L280" s="240">
        <v>137.89263923860059</v>
      </c>
      <c r="M280" s="240">
        <v>146.0644597835674</v>
      </c>
      <c r="N280" s="240">
        <v>166.00742568848344</v>
      </c>
      <c r="O280" s="240">
        <v>172.49681420736923</v>
      </c>
      <c r="P280" s="241">
        <f t="shared" ref="P280:P289" si="136">O280/N280-1</f>
        <v>3.9090953262917782E-2</v>
      </c>
      <c r="Q280" s="241">
        <f t="shared" si="132"/>
        <v>0.13653537578180708</v>
      </c>
      <c r="R280" s="240">
        <f t="shared" ref="R280:R289" si="137">O280-N280</f>
        <v>6.4893885188857894</v>
      </c>
      <c r="S280" s="376">
        <f t="shared" si="133"/>
        <v>19.942965904916036</v>
      </c>
      <c r="T280" s="377"/>
    </row>
    <row r="281" spans="1:20" x14ac:dyDescent="0.25">
      <c r="A281" s="79" t="s">
        <v>50</v>
      </c>
      <c r="B281" s="222">
        <v>95.6</v>
      </c>
      <c r="C281" s="222">
        <v>105.54</v>
      </c>
      <c r="D281" s="222">
        <v>121.81</v>
      </c>
      <c r="E281" s="222">
        <v>129.15</v>
      </c>
      <c r="F281" s="243">
        <f t="shared" si="134"/>
        <v>6.0257778507511794E-2</v>
      </c>
      <c r="G281" s="243">
        <f t="shared" si="130"/>
        <v>0.15415956035626288</v>
      </c>
      <c r="H281" s="234">
        <f t="shared" si="135"/>
        <v>7.3400000000000034</v>
      </c>
      <c r="I281" s="364">
        <f t="shared" si="131"/>
        <v>16.269999999999996</v>
      </c>
      <c r="J281" s="365"/>
      <c r="K281" s="175"/>
      <c r="L281" s="222">
        <v>95.723510193187593</v>
      </c>
      <c r="M281" s="222">
        <v>105.05225210269565</v>
      </c>
      <c r="N281" s="222">
        <v>120.48405426738573</v>
      </c>
      <c r="O281" s="222">
        <v>128.98435077800659</v>
      </c>
      <c r="P281" s="243">
        <f t="shared" si="136"/>
        <v>7.0551215779612431E-2</v>
      </c>
      <c r="Q281" s="243">
        <f t="shared" si="132"/>
        <v>0.14689644301584748</v>
      </c>
      <c r="R281" s="222">
        <f t="shared" si="137"/>
        <v>8.5002965106208563</v>
      </c>
      <c r="S281" s="364">
        <f t="shared" si="133"/>
        <v>15.431802164690083</v>
      </c>
      <c r="T281" s="365"/>
    </row>
    <row r="282" spans="1:20" x14ac:dyDescent="0.25">
      <c r="A282" s="79" t="s">
        <v>51</v>
      </c>
      <c r="B282" s="222">
        <v>74.11</v>
      </c>
      <c r="C282" s="222">
        <v>87.02</v>
      </c>
      <c r="D282" s="222">
        <v>78.41</v>
      </c>
      <c r="E282" s="222">
        <v>101.96</v>
      </c>
      <c r="F282" s="243">
        <f t="shared" si="134"/>
        <v>0.30034434383369457</v>
      </c>
      <c r="G282" s="243">
        <f t="shared" si="130"/>
        <v>-9.8942771776603045E-2</v>
      </c>
      <c r="H282" s="234">
        <f t="shared" si="135"/>
        <v>23.549999999999997</v>
      </c>
      <c r="I282" s="364">
        <f t="shared" si="131"/>
        <v>-8.61</v>
      </c>
      <c r="J282" s="365"/>
      <c r="K282" s="175"/>
      <c r="L282" s="222">
        <v>71.344207189114897</v>
      </c>
      <c r="M282" s="222">
        <v>84.606213815895359</v>
      </c>
      <c r="N282" s="222">
        <v>90.198090751527928</v>
      </c>
      <c r="O282" s="222">
        <v>108.62590529446831</v>
      </c>
      <c r="P282" s="243">
        <f t="shared" si="136"/>
        <v>0.20430382050662432</v>
      </c>
      <c r="Q282" s="243">
        <f t="shared" si="132"/>
        <v>6.609298163135624E-2</v>
      </c>
      <c r="R282" s="222">
        <f t="shared" si="137"/>
        <v>18.427814542940382</v>
      </c>
      <c r="S282" s="364">
        <f t="shared" si="133"/>
        <v>5.5918769356325697</v>
      </c>
      <c r="T282" s="365"/>
    </row>
    <row r="283" spans="1:20" x14ac:dyDescent="0.25">
      <c r="A283" s="79" t="s">
        <v>52</v>
      </c>
      <c r="B283" s="222">
        <v>57.74</v>
      </c>
      <c r="C283" s="222">
        <v>66.69</v>
      </c>
      <c r="D283" s="222">
        <v>80.489999999999995</v>
      </c>
      <c r="E283" s="222">
        <v>84.91</v>
      </c>
      <c r="F283" s="243">
        <f t="shared" si="134"/>
        <v>5.4913653870046097E-2</v>
      </c>
      <c r="G283" s="243">
        <f t="shared" si="130"/>
        <v>0.20692757534862793</v>
      </c>
      <c r="H283" s="234">
        <f t="shared" si="135"/>
        <v>4.4200000000000017</v>
      </c>
      <c r="I283" s="364">
        <f t="shared" si="131"/>
        <v>13.799999999999997</v>
      </c>
      <c r="J283" s="365"/>
      <c r="K283" s="175"/>
      <c r="L283" s="222">
        <v>58.053139067807543</v>
      </c>
      <c r="M283" s="222">
        <v>66.607045091057046</v>
      </c>
      <c r="N283" s="222">
        <v>78.967029114581862</v>
      </c>
      <c r="O283" s="222">
        <v>84.909228172949057</v>
      </c>
      <c r="P283" s="243">
        <f t="shared" si="136"/>
        <v>7.5249115041988057E-2</v>
      </c>
      <c r="Q283" s="243">
        <f t="shared" si="132"/>
        <v>0.1855657161585198</v>
      </c>
      <c r="R283" s="222">
        <f t="shared" si="137"/>
        <v>5.9421990583671942</v>
      </c>
      <c r="S283" s="364">
        <f t="shared" si="133"/>
        <v>12.359984023524817</v>
      </c>
      <c r="T283" s="365"/>
    </row>
    <row r="284" spans="1:20" x14ac:dyDescent="0.25">
      <c r="A284" s="79" t="s">
        <v>53</v>
      </c>
      <c r="B284" s="222">
        <v>117.98</v>
      </c>
      <c r="C284" s="222">
        <v>142.55000000000001</v>
      </c>
      <c r="D284" s="222">
        <v>187.49</v>
      </c>
      <c r="E284" s="222">
        <v>186.36</v>
      </c>
      <c r="F284" s="243">
        <f t="shared" si="134"/>
        <v>-6.0269881060323049E-3</v>
      </c>
      <c r="G284" s="243">
        <f t="shared" si="130"/>
        <v>0.31525780427920025</v>
      </c>
      <c r="H284" s="234">
        <f t="shared" si="135"/>
        <v>-1.1299999999999955</v>
      </c>
      <c r="I284" s="364">
        <f t="shared" si="131"/>
        <v>44.94</v>
      </c>
      <c r="J284" s="365"/>
      <c r="K284" s="175"/>
      <c r="L284" s="222">
        <v>119.22942738461825</v>
      </c>
      <c r="M284" s="222">
        <v>139.89231265275984</v>
      </c>
      <c r="N284" s="222">
        <v>173.31047197052678</v>
      </c>
      <c r="O284" s="222">
        <v>202.54784942346257</v>
      </c>
      <c r="P284" s="243">
        <f t="shared" si="136"/>
        <v>0.16869942779861513</v>
      </c>
      <c r="Q284" s="243">
        <f t="shared" si="132"/>
        <v>0.23888488712540878</v>
      </c>
      <c r="R284" s="222">
        <f t="shared" si="137"/>
        <v>29.237377452935789</v>
      </c>
      <c r="S284" s="364">
        <f t="shared" si="133"/>
        <v>33.418159317766936</v>
      </c>
      <c r="T284" s="365"/>
    </row>
    <row r="285" spans="1:20" x14ac:dyDescent="0.25">
      <c r="A285" s="79" t="s">
        <v>54</v>
      </c>
      <c r="B285" s="222">
        <v>76.33</v>
      </c>
      <c r="C285" s="222">
        <v>86.98</v>
      </c>
      <c r="D285" s="222">
        <v>97.47</v>
      </c>
      <c r="E285" s="222">
        <v>116.28</v>
      </c>
      <c r="F285" s="243">
        <f t="shared" si="134"/>
        <v>0.19298245614035081</v>
      </c>
      <c r="G285" s="243">
        <f t="shared" si="130"/>
        <v>0.12060243734191767</v>
      </c>
      <c r="H285" s="234">
        <f t="shared" si="135"/>
        <v>18.810000000000002</v>
      </c>
      <c r="I285" s="364">
        <f t="shared" si="131"/>
        <v>10.489999999999995</v>
      </c>
      <c r="J285" s="365"/>
      <c r="K285" s="175"/>
      <c r="L285" s="222">
        <v>77.183882062263137</v>
      </c>
      <c r="M285" s="222">
        <v>91.098164043137814</v>
      </c>
      <c r="N285" s="222">
        <v>102.84473209834509</v>
      </c>
      <c r="O285" s="222">
        <v>113.22300526530086</v>
      </c>
      <c r="P285" s="243">
        <f>O285/N285-1</f>
        <v>0.10091205407615389</v>
      </c>
      <c r="Q285" s="243">
        <f t="shared" si="132"/>
        <v>0.12894407015321319</v>
      </c>
      <c r="R285" s="222">
        <f t="shared" si="137"/>
        <v>10.378273166955765</v>
      </c>
      <c r="S285" s="364">
        <f t="shared" si="133"/>
        <v>11.746568055207277</v>
      </c>
      <c r="T285" s="365"/>
    </row>
    <row r="286" spans="1:20" x14ac:dyDescent="0.25">
      <c r="A286" s="79" t="s">
        <v>55</v>
      </c>
      <c r="B286" s="222">
        <v>91.89</v>
      </c>
      <c r="C286" s="222">
        <v>102.3</v>
      </c>
      <c r="D286" s="222">
        <v>112.17</v>
      </c>
      <c r="E286" s="222">
        <v>129.56</v>
      </c>
      <c r="F286" s="243">
        <f>E286/D286-1</f>
        <v>0.15503253989480248</v>
      </c>
      <c r="G286" s="243">
        <f t="shared" si="130"/>
        <v>9.6480938416422246E-2</v>
      </c>
      <c r="H286" s="234">
        <f t="shared" si="135"/>
        <v>17.39</v>
      </c>
      <c r="I286" s="364">
        <f t="shared" si="131"/>
        <v>9.8700000000000045</v>
      </c>
      <c r="J286" s="365"/>
      <c r="K286" s="175"/>
      <c r="L286" s="222">
        <v>92.21778077570292</v>
      </c>
      <c r="M286" s="222">
        <v>103.72879745271082</v>
      </c>
      <c r="N286" s="222">
        <v>117.87534472476844</v>
      </c>
      <c r="O286" s="222">
        <v>125.02319497408131</v>
      </c>
      <c r="P286" s="243">
        <f t="shared" si="136"/>
        <v>6.0639061255792326E-2</v>
      </c>
      <c r="Q286" s="243">
        <f t="shared" si="132"/>
        <v>0.13638013376668057</v>
      </c>
      <c r="R286" s="222">
        <f t="shared" si="137"/>
        <v>7.1478502493128673</v>
      </c>
      <c r="S286" s="364">
        <f t="shared" si="133"/>
        <v>14.146547272057617</v>
      </c>
      <c r="T286" s="365"/>
    </row>
    <row r="287" spans="1:20" x14ac:dyDescent="0.25">
      <c r="A287" s="79" t="s">
        <v>56</v>
      </c>
      <c r="B287" s="222">
        <v>107.77</v>
      </c>
      <c r="C287" s="222">
        <v>122.28</v>
      </c>
      <c r="D287" s="222">
        <v>145.09</v>
      </c>
      <c r="E287" s="222">
        <v>119.61</v>
      </c>
      <c r="F287" s="243">
        <f t="shared" si="134"/>
        <v>-0.17561513543317941</v>
      </c>
      <c r="G287" s="243">
        <f t="shared" si="130"/>
        <v>0.18653909061171081</v>
      </c>
      <c r="H287" s="234">
        <f t="shared" si="135"/>
        <v>-25.480000000000004</v>
      </c>
      <c r="I287" s="364">
        <f t="shared" si="131"/>
        <v>22.810000000000002</v>
      </c>
      <c r="J287" s="365"/>
      <c r="K287" s="175"/>
      <c r="L287" s="222">
        <v>108.84823454765021</v>
      </c>
      <c r="M287" s="222">
        <v>125.22856834625475</v>
      </c>
      <c r="N287" s="222">
        <v>143.99469567348496</v>
      </c>
      <c r="O287" s="222">
        <v>121.45699914574628</v>
      </c>
      <c r="P287" s="243">
        <f>O287/N287-1</f>
        <v>-0.1565175468605039</v>
      </c>
      <c r="Q287" s="243">
        <f t="shared" si="132"/>
        <v>0.1498550017384388</v>
      </c>
      <c r="R287" s="222">
        <f>O287-N287</f>
        <v>-22.537696527738674</v>
      </c>
      <c r="S287" s="368">
        <f t="shared" si="133"/>
        <v>18.766127327230208</v>
      </c>
      <c r="T287" s="369"/>
    </row>
    <row r="288" spans="1:20" x14ac:dyDescent="0.25">
      <c r="A288" s="79" t="s">
        <v>57</v>
      </c>
      <c r="B288" s="222">
        <v>278.27</v>
      </c>
      <c r="C288" s="222">
        <v>137.88</v>
      </c>
      <c r="D288" s="222">
        <v>208.45</v>
      </c>
      <c r="E288" s="222">
        <v>202.57</v>
      </c>
      <c r="F288" s="243">
        <f t="shared" si="134"/>
        <v>-2.8208203406092536E-2</v>
      </c>
      <c r="G288" s="243">
        <f t="shared" si="130"/>
        <v>0.51182187409341462</v>
      </c>
      <c r="H288" s="234">
        <f t="shared" si="135"/>
        <v>-5.8799999999999955</v>
      </c>
      <c r="I288" s="364">
        <f t="shared" si="131"/>
        <v>70.569999999999993</v>
      </c>
      <c r="J288" s="365"/>
      <c r="K288" s="175"/>
      <c r="L288" s="222">
        <v>213.08463346249329</v>
      </c>
      <c r="M288" s="222">
        <v>145.57825476657206</v>
      </c>
      <c r="N288" s="222">
        <v>224.14910086137473</v>
      </c>
      <c r="O288" s="222">
        <v>221.53228142180976</v>
      </c>
      <c r="P288" s="243">
        <f t="shared" si="136"/>
        <v>-1.1674458784393438E-2</v>
      </c>
      <c r="Q288" s="243">
        <f t="shared" si="132"/>
        <v>0.5397155380162193</v>
      </c>
      <c r="R288" s="222">
        <f t="shared" si="137"/>
        <v>-2.6168194395649778</v>
      </c>
      <c r="S288" s="372">
        <f t="shared" si="133"/>
        <v>78.570846094802675</v>
      </c>
      <c r="T288" s="373"/>
    </row>
    <row r="289" spans="1:20" x14ac:dyDescent="0.25">
      <c r="A289" s="79" t="s">
        <v>78</v>
      </c>
      <c r="B289" s="235">
        <v>64.7</v>
      </c>
      <c r="C289" s="235">
        <v>69</v>
      </c>
      <c r="D289" s="235">
        <v>82.15</v>
      </c>
      <c r="E289" s="235">
        <v>76</v>
      </c>
      <c r="F289" s="243">
        <f t="shared" si="134"/>
        <v>-7.4863055386488186E-2</v>
      </c>
      <c r="G289" s="243">
        <f t="shared" si="130"/>
        <v>0.19057971014492758</v>
      </c>
      <c r="H289" s="234">
        <f t="shared" si="135"/>
        <v>-6.1500000000000057</v>
      </c>
      <c r="I289" s="364">
        <f t="shared" si="131"/>
        <v>13.150000000000006</v>
      </c>
      <c r="J289" s="365"/>
      <c r="K289" s="175"/>
      <c r="L289" s="235">
        <v>67.594080166100653</v>
      </c>
      <c r="M289" s="235">
        <v>78.212653600428197</v>
      </c>
      <c r="N289" s="235">
        <v>86.667824220982894</v>
      </c>
      <c r="O289" s="235">
        <v>81.093885251617507</v>
      </c>
      <c r="P289" s="243">
        <f t="shared" si="136"/>
        <v>-6.4313821414890171E-2</v>
      </c>
      <c r="Q289" s="243">
        <f t="shared" si="132"/>
        <v>0.10810489391844902</v>
      </c>
      <c r="R289" s="235">
        <f t="shared" si="137"/>
        <v>-5.5739389693653862</v>
      </c>
      <c r="S289" s="364">
        <f t="shared" si="133"/>
        <v>8.4551706205546964</v>
      </c>
      <c r="T289" s="365"/>
    </row>
    <row r="290" spans="1:20" x14ac:dyDescent="0.25">
      <c r="A290" s="348" t="s">
        <v>13</v>
      </c>
      <c r="B290" s="349"/>
      <c r="C290" s="349"/>
      <c r="D290" s="349"/>
      <c r="E290" s="349"/>
      <c r="F290" s="349"/>
      <c r="G290" s="349"/>
      <c r="H290" s="349"/>
      <c r="I290" s="349"/>
      <c r="J290" s="349"/>
      <c r="K290" s="349"/>
      <c r="L290" s="349"/>
      <c r="M290" s="349"/>
      <c r="N290" s="349"/>
      <c r="O290" s="349"/>
      <c r="P290" s="349"/>
      <c r="Q290" s="349"/>
      <c r="R290" s="349"/>
      <c r="S290" s="349"/>
      <c r="T290" s="350"/>
    </row>
    <row r="291" spans="1:20" ht="21" x14ac:dyDescent="0.35">
      <c r="A291" s="361" t="s">
        <v>79</v>
      </c>
      <c r="B291" s="361"/>
      <c r="C291" s="361"/>
      <c r="D291" s="361"/>
      <c r="E291" s="361"/>
      <c r="F291" s="361"/>
      <c r="G291" s="361"/>
      <c r="H291" s="361"/>
      <c r="I291" s="361"/>
      <c r="J291" s="361"/>
      <c r="K291" s="361"/>
      <c r="L291" s="361"/>
      <c r="M291" s="361"/>
      <c r="N291" s="361"/>
      <c r="O291" s="361"/>
      <c r="P291" s="361"/>
      <c r="Q291" s="361"/>
      <c r="R291" s="361"/>
      <c r="S291" s="361"/>
      <c r="T291" s="361"/>
    </row>
    <row r="292" spans="1:20" x14ac:dyDescent="0.25">
      <c r="A292" s="54"/>
      <c r="B292" s="343" t="s">
        <v>119</v>
      </c>
      <c r="C292" s="344"/>
      <c r="D292" s="344"/>
      <c r="E292" s="344"/>
      <c r="F292" s="344"/>
      <c r="G292" s="344"/>
      <c r="H292" s="344"/>
      <c r="I292" s="344"/>
      <c r="J292" s="345"/>
      <c r="K292" s="174"/>
      <c r="L292" s="343" t="str">
        <f>L$5</f>
        <v>acumulado marzo</v>
      </c>
      <c r="M292" s="344"/>
      <c r="N292" s="344"/>
      <c r="O292" s="344"/>
      <c r="P292" s="344"/>
      <c r="Q292" s="344"/>
      <c r="R292" s="344"/>
      <c r="S292" s="344"/>
      <c r="T292" s="345"/>
    </row>
    <row r="293" spans="1:20" x14ac:dyDescent="0.25">
      <c r="A293" s="4"/>
      <c r="B293" s="5">
        <f>B$6</f>
        <v>2022</v>
      </c>
      <c r="C293" s="5">
        <f>C$6</f>
        <v>2023</v>
      </c>
      <c r="D293" s="5">
        <f>D$6</f>
        <v>2024</v>
      </c>
      <c r="E293" s="5">
        <f>E$6</f>
        <v>2025</v>
      </c>
      <c r="F293" s="5" t="str">
        <f>CONCATENATE("var ",RIGHT(E293,2),"/",RIGHT(D293,2))</f>
        <v>var 25/24</v>
      </c>
      <c r="G293" s="5" t="str">
        <f>CONCATENATE("var ",RIGHT(D293,2),"/",RIGHT(C293,2))</f>
        <v>var 24/23</v>
      </c>
      <c r="H293" s="5" t="str">
        <f>CONCATENATE("dif ",RIGHT(E293,2),"-",RIGHT(C293,2))</f>
        <v>dif 25-23</v>
      </c>
      <c r="I293" s="362" t="str">
        <f>CONCATENATE("dif ",RIGHT(D293,2),"-",RIGHT(C293,2))</f>
        <v>dif 24-23</v>
      </c>
      <c r="J293" s="363"/>
      <c r="K293" s="175"/>
      <c r="L293" s="5">
        <f>L$6</f>
        <v>2022</v>
      </c>
      <c r="M293" s="5">
        <f>M$6</f>
        <v>2023</v>
      </c>
      <c r="N293" s="5">
        <f>N$6</f>
        <v>2024</v>
      </c>
      <c r="O293" s="5">
        <f>O$6</f>
        <v>2025</v>
      </c>
      <c r="P293" s="5" t="str">
        <f>CONCATENATE("var ",RIGHT(O293,2),"/",RIGHT(N293,2))</f>
        <v>var 25/24</v>
      </c>
      <c r="Q293" s="5" t="str">
        <f>CONCATENATE("var ",RIGHT(N293,2),"/",RIGHT(M293,2))</f>
        <v>var 24/23</v>
      </c>
      <c r="R293" s="5" t="str">
        <f>CONCATENATE("dif ",RIGHT(O293,2),"-",RIGHT(N293,2))</f>
        <v>dif 25-24</v>
      </c>
      <c r="S293" s="362" t="str">
        <f>CONCATENATE("dif ",RIGHT(N293,2),"-",RIGHT(M293,2))</f>
        <v>dif 24-23</v>
      </c>
      <c r="T293" s="363"/>
    </row>
    <row r="294" spans="1:20" x14ac:dyDescent="0.25">
      <c r="A294" s="176" t="s">
        <v>4</v>
      </c>
      <c r="B294" s="211">
        <v>89.21</v>
      </c>
      <c r="C294" s="211">
        <v>98.71</v>
      </c>
      <c r="D294" s="211">
        <v>120.12</v>
      </c>
      <c r="E294" s="211">
        <v>119.66</v>
      </c>
      <c r="F294" s="212">
        <f>E294/D294-1</f>
        <v>-3.8295038295038664E-3</v>
      </c>
      <c r="G294" s="212">
        <f t="shared" ref="G294:G305" si="138">D294/C294-1</f>
        <v>0.21689798399351656</v>
      </c>
      <c r="H294" s="244">
        <f>E294-D294</f>
        <v>-0.46000000000000796</v>
      </c>
      <c r="I294" s="354">
        <f t="shared" ref="I294:I305" si="139">D294-C294</f>
        <v>21.410000000000011</v>
      </c>
      <c r="J294" s="355"/>
      <c r="K294" s="214"/>
      <c r="L294" s="211">
        <v>78.689518839833553</v>
      </c>
      <c r="M294" s="211">
        <v>100.09923466095674</v>
      </c>
      <c r="N294" s="211">
        <v>117.43982873812629</v>
      </c>
      <c r="O294" s="211">
        <v>122.32395761817511</v>
      </c>
      <c r="P294" s="212">
        <f>O294/N294-1</f>
        <v>4.1588351520332356E-2</v>
      </c>
      <c r="Q294" s="212">
        <f t="shared" ref="Q294:Q305" si="140">N294/M294-1</f>
        <v>0.17323403256681624</v>
      </c>
      <c r="R294" s="211">
        <f>O294-N294</f>
        <v>4.8841288800488201</v>
      </c>
      <c r="S294" s="354">
        <f t="shared" ref="S294:S305" si="141">N294-M294</f>
        <v>17.340594077169555</v>
      </c>
      <c r="T294" s="355"/>
    </row>
    <row r="295" spans="1:20" x14ac:dyDescent="0.25">
      <c r="A295" s="180" t="s">
        <v>5</v>
      </c>
      <c r="B295" s="215">
        <v>96.76</v>
      </c>
      <c r="C295" s="215">
        <v>107.73</v>
      </c>
      <c r="D295" s="215">
        <v>132.52000000000001</v>
      </c>
      <c r="E295" s="215">
        <v>130.22</v>
      </c>
      <c r="F295" s="216">
        <f t="shared" ref="F295:F305" si="142">E295/D295-1</f>
        <v>-1.7355870811953E-2</v>
      </c>
      <c r="G295" s="216">
        <f t="shared" si="138"/>
        <v>0.23011231783161623</v>
      </c>
      <c r="H295" s="245">
        <f t="shared" ref="H295:H305" si="143">E295-D295</f>
        <v>-2.3000000000000114</v>
      </c>
      <c r="I295" s="370">
        <f t="shared" si="139"/>
        <v>24.790000000000006</v>
      </c>
      <c r="J295" s="371"/>
      <c r="K295" s="218"/>
      <c r="L295" s="215">
        <v>84.393068476083741</v>
      </c>
      <c r="M295" s="215">
        <v>108.75619759540923</v>
      </c>
      <c r="N295" s="215">
        <v>129.33087933593944</v>
      </c>
      <c r="O295" s="215">
        <v>132.59784894680604</v>
      </c>
      <c r="P295" s="216">
        <f t="shared" ref="P295:P305" si="144">O295/N295-1</f>
        <v>2.5260553609788516E-2</v>
      </c>
      <c r="Q295" s="216">
        <f t="shared" si="140"/>
        <v>0.18918169442693622</v>
      </c>
      <c r="R295" s="215">
        <f t="shared" ref="R295:R305" si="145">O295-N295</f>
        <v>3.266969610866596</v>
      </c>
      <c r="S295" s="370">
        <f t="shared" si="141"/>
        <v>20.57468174053021</v>
      </c>
      <c r="T295" s="371"/>
    </row>
    <row r="296" spans="1:20" x14ac:dyDescent="0.25">
      <c r="A296" s="26" t="s">
        <v>70</v>
      </c>
      <c r="B296" s="219">
        <v>171.01</v>
      </c>
      <c r="C296" s="219">
        <v>165.84</v>
      </c>
      <c r="D296" s="219">
        <v>210.19</v>
      </c>
      <c r="E296" s="219">
        <v>207.98</v>
      </c>
      <c r="F296" s="243">
        <f t="shared" si="142"/>
        <v>-1.0514296588800653E-2</v>
      </c>
      <c r="G296" s="243">
        <f t="shared" si="138"/>
        <v>0.26742643511818609</v>
      </c>
      <c r="H296" s="246">
        <f t="shared" si="143"/>
        <v>-2.210000000000008</v>
      </c>
      <c r="I296" s="346">
        <f t="shared" si="139"/>
        <v>44.349999999999994</v>
      </c>
      <c r="J296" s="347"/>
      <c r="K296" s="175"/>
      <c r="L296" s="219">
        <v>146.72260350347946</v>
      </c>
      <c r="M296" s="219">
        <v>167.42477098708017</v>
      </c>
      <c r="N296" s="219">
        <v>206.53046181507679</v>
      </c>
      <c r="O296" s="219">
        <v>219.15141874882357</v>
      </c>
      <c r="P296" s="243">
        <f t="shared" si="144"/>
        <v>6.1109420967873085E-2</v>
      </c>
      <c r="Q296" s="243">
        <f t="shared" si="140"/>
        <v>0.23357171461213655</v>
      </c>
      <c r="R296" s="219">
        <f t="shared" si="145"/>
        <v>12.620956933746783</v>
      </c>
      <c r="S296" s="364">
        <f t="shared" si="141"/>
        <v>39.105690827996625</v>
      </c>
      <c r="T296" s="365"/>
    </row>
    <row r="297" spans="1:20" x14ac:dyDescent="0.25">
      <c r="A297" s="26" t="s">
        <v>71</v>
      </c>
      <c r="B297" s="222">
        <v>85.65</v>
      </c>
      <c r="C297" s="222">
        <v>101.39</v>
      </c>
      <c r="D297" s="222">
        <v>125.04</v>
      </c>
      <c r="E297" s="222">
        <v>119.04</v>
      </c>
      <c r="F297" s="243">
        <f t="shared" si="142"/>
        <v>-4.7984644913627639E-2</v>
      </c>
      <c r="G297" s="243">
        <f t="shared" si="138"/>
        <v>0.23325771772364146</v>
      </c>
      <c r="H297" s="246">
        <f t="shared" si="143"/>
        <v>-6</v>
      </c>
      <c r="I297" s="346">
        <f t="shared" si="139"/>
        <v>23.650000000000006</v>
      </c>
      <c r="J297" s="347"/>
      <c r="K297" s="175"/>
      <c r="L297" s="222">
        <v>74.045947027033364</v>
      </c>
      <c r="M297" s="222">
        <v>102.602753906982</v>
      </c>
      <c r="N297" s="222">
        <v>120.6918377426548</v>
      </c>
      <c r="O297" s="222">
        <v>118.62057131064846</v>
      </c>
      <c r="P297" s="243">
        <f t="shared" si="144"/>
        <v>-1.7161611511979813E-2</v>
      </c>
      <c r="Q297" s="243">
        <f t="shared" si="140"/>
        <v>0.17630212783637433</v>
      </c>
      <c r="R297" s="222">
        <f t="shared" si="145"/>
        <v>-2.0712664320063396</v>
      </c>
      <c r="S297" s="364">
        <f t="shared" si="141"/>
        <v>18.089083835672795</v>
      </c>
      <c r="T297" s="365"/>
    </row>
    <row r="298" spans="1:20" x14ac:dyDescent="0.25">
      <c r="A298" s="26" t="s">
        <v>72</v>
      </c>
      <c r="B298" s="222">
        <v>54.41</v>
      </c>
      <c r="C298" s="222">
        <v>70.36</v>
      </c>
      <c r="D298" s="222">
        <v>78.239999999999995</v>
      </c>
      <c r="E298" s="222">
        <v>80.900000000000006</v>
      </c>
      <c r="F298" s="243">
        <f t="shared" si="142"/>
        <v>3.3997955010225178E-2</v>
      </c>
      <c r="G298" s="243">
        <f t="shared" si="138"/>
        <v>0.11199545196134153</v>
      </c>
      <c r="H298" s="246">
        <f t="shared" si="143"/>
        <v>2.6600000000000108</v>
      </c>
      <c r="I298" s="346">
        <f t="shared" si="139"/>
        <v>7.8799999999999955</v>
      </c>
      <c r="J298" s="347"/>
      <c r="K298" s="175"/>
      <c r="L298" s="222">
        <v>48.716229358269331</v>
      </c>
      <c r="M298" s="222">
        <v>68.704140266142574</v>
      </c>
      <c r="N298" s="222">
        <v>79.023435333919124</v>
      </c>
      <c r="O298" s="222">
        <v>86.162776632090441</v>
      </c>
      <c r="P298" s="243">
        <f t="shared" si="144"/>
        <v>9.0344608128000603E-2</v>
      </c>
      <c r="Q298" s="243">
        <f t="shared" si="140"/>
        <v>0.15019902771219029</v>
      </c>
      <c r="R298" s="222">
        <f t="shared" si="145"/>
        <v>7.1393412981713169</v>
      </c>
      <c r="S298" s="364">
        <f t="shared" si="141"/>
        <v>10.319295067776551</v>
      </c>
      <c r="T298" s="365"/>
    </row>
    <row r="299" spans="1:20" x14ac:dyDescent="0.25">
      <c r="A299" s="26" t="s">
        <v>73</v>
      </c>
      <c r="B299" s="222">
        <v>58.7</v>
      </c>
      <c r="C299" s="222">
        <v>50.15</v>
      </c>
      <c r="D299" s="222">
        <v>72.28</v>
      </c>
      <c r="E299" s="222">
        <v>75.98</v>
      </c>
      <c r="F299" s="243">
        <f t="shared" si="142"/>
        <v>5.1189817376867675E-2</v>
      </c>
      <c r="G299" s="243">
        <f t="shared" si="138"/>
        <v>0.44127617148554332</v>
      </c>
      <c r="H299" s="246">
        <f t="shared" si="143"/>
        <v>3.7000000000000028</v>
      </c>
      <c r="I299" s="346">
        <f t="shared" si="139"/>
        <v>22.130000000000003</v>
      </c>
      <c r="J299" s="347"/>
      <c r="K299" s="175"/>
      <c r="L299" s="222">
        <v>52.540849883503611</v>
      </c>
      <c r="M299" s="222">
        <v>54.640699374368943</v>
      </c>
      <c r="N299" s="222">
        <v>68.188549428594669</v>
      </c>
      <c r="O299" s="222">
        <v>56.992773087028098</v>
      </c>
      <c r="P299" s="243">
        <f t="shared" si="144"/>
        <v>-0.16418851017340541</v>
      </c>
      <c r="Q299" s="243">
        <f t="shared" si="140"/>
        <v>0.24794430176310667</v>
      </c>
      <c r="R299" s="222">
        <f t="shared" si="145"/>
        <v>-11.195776341566571</v>
      </c>
      <c r="S299" s="364">
        <f t="shared" si="141"/>
        <v>13.547850054225727</v>
      </c>
      <c r="T299" s="365"/>
    </row>
    <row r="300" spans="1:20" x14ac:dyDescent="0.25">
      <c r="A300" s="26" t="s">
        <v>74</v>
      </c>
      <c r="B300" s="227">
        <v>33.08</v>
      </c>
      <c r="C300" s="227">
        <v>47.92</v>
      </c>
      <c r="D300" s="227">
        <v>43.97</v>
      </c>
      <c r="E300" s="227">
        <v>33.270000000000003</v>
      </c>
      <c r="F300" s="243">
        <f t="shared" si="142"/>
        <v>-0.24334773709347268</v>
      </c>
      <c r="G300" s="243">
        <f t="shared" si="138"/>
        <v>-8.2429048414023431E-2</v>
      </c>
      <c r="H300" s="246">
        <f t="shared" si="143"/>
        <v>-10.699999999999996</v>
      </c>
      <c r="I300" s="346">
        <f t="shared" si="139"/>
        <v>-3.9500000000000028</v>
      </c>
      <c r="J300" s="347"/>
      <c r="K300" s="175"/>
      <c r="L300" s="227">
        <v>36.092092996625198</v>
      </c>
      <c r="M300" s="227">
        <v>51.529078548873407</v>
      </c>
      <c r="N300" s="227">
        <v>51.419453736105112</v>
      </c>
      <c r="O300" s="227">
        <v>35.882384354994542</v>
      </c>
      <c r="P300" s="243">
        <f t="shared" si="144"/>
        <v>-0.30216325246957909</v>
      </c>
      <c r="Q300" s="243">
        <f t="shared" si="140"/>
        <v>-2.1274359226959305E-3</v>
      </c>
      <c r="R300" s="227">
        <f t="shared" si="145"/>
        <v>-15.53706938111057</v>
      </c>
      <c r="S300" s="364">
        <f t="shared" si="141"/>
        <v>-0.1096248127682955</v>
      </c>
      <c r="T300" s="365"/>
    </row>
    <row r="301" spans="1:20" x14ac:dyDescent="0.25">
      <c r="A301" s="180" t="s">
        <v>11</v>
      </c>
      <c r="B301" s="215">
        <v>60.66</v>
      </c>
      <c r="C301" s="215">
        <v>68.62</v>
      </c>
      <c r="D301" s="215">
        <v>77.63</v>
      </c>
      <c r="E301" s="215">
        <v>84.11</v>
      </c>
      <c r="F301" s="216">
        <f t="shared" si="142"/>
        <v>8.3472884194254915E-2</v>
      </c>
      <c r="G301" s="216">
        <f t="shared" si="138"/>
        <v>0.13130282716409192</v>
      </c>
      <c r="H301" s="245">
        <f t="shared" si="143"/>
        <v>6.480000000000004</v>
      </c>
      <c r="I301" s="370">
        <f t="shared" si="139"/>
        <v>9.0099999999999909</v>
      </c>
      <c r="J301" s="371"/>
      <c r="K301" s="218"/>
      <c r="L301" s="215">
        <v>56.960658300283569</v>
      </c>
      <c r="M301" s="215">
        <v>71.018812363277519</v>
      </c>
      <c r="N301" s="215">
        <v>76.550742800658</v>
      </c>
      <c r="O301" s="215">
        <v>87.34585473328336</v>
      </c>
      <c r="P301" s="216">
        <f t="shared" si="144"/>
        <v>0.14101903570989993</v>
      </c>
      <c r="Q301" s="216">
        <f t="shared" si="140"/>
        <v>7.7893874218613934E-2</v>
      </c>
      <c r="R301" s="215">
        <f t="shared" si="145"/>
        <v>10.79511193262536</v>
      </c>
      <c r="S301" s="370">
        <f t="shared" si="141"/>
        <v>5.5319304373804812</v>
      </c>
      <c r="T301" s="371"/>
    </row>
    <row r="302" spans="1:20" x14ac:dyDescent="0.25">
      <c r="A302" s="25" t="s">
        <v>12</v>
      </c>
      <c r="B302" s="230">
        <v>91.04</v>
      </c>
      <c r="C302" s="230">
        <v>110.65</v>
      </c>
      <c r="D302" s="230">
        <v>147.63</v>
      </c>
      <c r="E302" s="230">
        <v>129.58000000000001</v>
      </c>
      <c r="F302" s="243">
        <f t="shared" si="142"/>
        <v>-0.12226512226512221</v>
      </c>
      <c r="G302" s="243">
        <f t="shared" si="138"/>
        <v>0.33420695887934926</v>
      </c>
      <c r="H302" s="246">
        <f t="shared" si="143"/>
        <v>-18.049999999999983</v>
      </c>
      <c r="I302" s="346">
        <f t="shared" si="139"/>
        <v>36.97999999999999</v>
      </c>
      <c r="J302" s="347"/>
      <c r="K302" s="175"/>
      <c r="L302" s="230">
        <v>85.881091065106389</v>
      </c>
      <c r="M302" s="230">
        <v>113.61570411089509</v>
      </c>
      <c r="N302" s="230">
        <v>141.89150266079508</v>
      </c>
      <c r="O302" s="230">
        <v>137.13015655408432</v>
      </c>
      <c r="P302" s="243">
        <f t="shared" si="144"/>
        <v>-3.3556245563860165E-2</v>
      </c>
      <c r="Q302" s="243">
        <f t="shared" si="140"/>
        <v>0.24887227317010052</v>
      </c>
      <c r="R302" s="230">
        <f t="shared" si="145"/>
        <v>-4.7613461067107608</v>
      </c>
      <c r="S302" s="364">
        <f t="shared" si="141"/>
        <v>28.275798549899989</v>
      </c>
      <c r="T302" s="365"/>
    </row>
    <row r="303" spans="1:20" x14ac:dyDescent="0.25">
      <c r="A303" s="26" t="s">
        <v>8</v>
      </c>
      <c r="B303" s="222">
        <v>64.34</v>
      </c>
      <c r="C303" s="222">
        <v>73.58</v>
      </c>
      <c r="D303" s="222">
        <v>80.12</v>
      </c>
      <c r="E303" s="222">
        <v>84.91</v>
      </c>
      <c r="F303" s="243">
        <f t="shared" si="142"/>
        <v>5.9785322016974396E-2</v>
      </c>
      <c r="G303" s="243">
        <f t="shared" si="138"/>
        <v>8.8882848600163156E-2</v>
      </c>
      <c r="H303" s="246">
        <f t="shared" si="143"/>
        <v>4.789999999999992</v>
      </c>
      <c r="I303" s="346">
        <f t="shared" si="139"/>
        <v>6.5400000000000063</v>
      </c>
      <c r="J303" s="347"/>
      <c r="K303" s="175"/>
      <c r="L303" s="222">
        <v>60.059471732355107</v>
      </c>
      <c r="M303" s="222">
        <v>75.625259858052416</v>
      </c>
      <c r="N303" s="222">
        <v>78.14597973778757</v>
      </c>
      <c r="O303" s="222">
        <v>87.849613923736996</v>
      </c>
      <c r="P303" s="243">
        <f t="shared" si="144"/>
        <v>0.12417317203660594</v>
      </c>
      <c r="Q303" s="243">
        <f t="shared" si="140"/>
        <v>3.3331718588028858E-2</v>
      </c>
      <c r="R303" s="222">
        <f t="shared" si="145"/>
        <v>9.7036341859494257</v>
      </c>
      <c r="S303" s="364">
        <f t="shared" si="141"/>
        <v>2.5207198797351538</v>
      </c>
      <c r="T303" s="365"/>
    </row>
    <row r="304" spans="1:20" x14ac:dyDescent="0.25">
      <c r="A304" s="26" t="s">
        <v>9</v>
      </c>
      <c r="B304" s="222">
        <v>41.69</v>
      </c>
      <c r="C304" s="222">
        <v>48</v>
      </c>
      <c r="D304" s="222">
        <v>59.12</v>
      </c>
      <c r="E304" s="222">
        <v>67.260000000000005</v>
      </c>
      <c r="F304" s="243">
        <f t="shared" si="142"/>
        <v>0.137686062246279</v>
      </c>
      <c r="G304" s="243">
        <f t="shared" si="138"/>
        <v>0.23166666666666669</v>
      </c>
      <c r="H304" s="246">
        <f t="shared" si="143"/>
        <v>8.1400000000000077</v>
      </c>
      <c r="I304" s="346">
        <f t="shared" si="139"/>
        <v>11.119999999999997</v>
      </c>
      <c r="J304" s="347"/>
      <c r="K304" s="175"/>
      <c r="L304" s="222">
        <v>37.952553560702022</v>
      </c>
      <c r="M304" s="222">
        <v>51.823171909337674</v>
      </c>
      <c r="N304" s="222">
        <v>59.159448344117777</v>
      </c>
      <c r="O304" s="222">
        <v>69.309494380295007</v>
      </c>
      <c r="P304" s="243">
        <f t="shared" si="144"/>
        <v>0.17157100548227899</v>
      </c>
      <c r="Q304" s="243">
        <f t="shared" si="140"/>
        <v>0.14156363195241295</v>
      </c>
      <c r="R304" s="222">
        <f t="shared" si="145"/>
        <v>10.15004603617723</v>
      </c>
      <c r="S304" s="364">
        <f t="shared" si="141"/>
        <v>7.3362764347801033</v>
      </c>
      <c r="T304" s="365"/>
    </row>
    <row r="305" spans="1:20" x14ac:dyDescent="0.25">
      <c r="A305" s="27" t="s">
        <v>10</v>
      </c>
      <c r="B305" s="235">
        <v>64.28</v>
      </c>
      <c r="C305" s="235">
        <v>68.209999999999994</v>
      </c>
      <c r="D305" s="235">
        <v>80.47</v>
      </c>
      <c r="E305" s="235">
        <v>93.34</v>
      </c>
      <c r="F305" s="248">
        <f t="shared" si="142"/>
        <v>0.15993537964458815</v>
      </c>
      <c r="G305" s="248">
        <f t="shared" si="138"/>
        <v>0.17973904119630557</v>
      </c>
      <c r="H305" s="249">
        <f t="shared" si="143"/>
        <v>12.870000000000005</v>
      </c>
      <c r="I305" s="366">
        <f t="shared" si="139"/>
        <v>12.260000000000005</v>
      </c>
      <c r="J305" s="367"/>
      <c r="K305" s="250"/>
      <c r="L305" s="235">
        <v>67.500988196525284</v>
      </c>
      <c r="M305" s="235">
        <v>68.589418133717103</v>
      </c>
      <c r="N305" s="235">
        <v>84.129400049072316</v>
      </c>
      <c r="O305" s="235">
        <v>98.747344484138424</v>
      </c>
      <c r="P305" s="248">
        <f t="shared" si="144"/>
        <v>0.17375548175239008</v>
      </c>
      <c r="Q305" s="248">
        <f t="shared" si="140"/>
        <v>0.22656529736204445</v>
      </c>
      <c r="R305" s="235">
        <f t="shared" si="145"/>
        <v>14.617944435066107</v>
      </c>
      <c r="S305" s="368">
        <f t="shared" si="141"/>
        <v>15.539981915355213</v>
      </c>
      <c r="T305" s="369"/>
    </row>
    <row r="306" spans="1:20" x14ac:dyDescent="0.25">
      <c r="A306" s="358" t="s">
        <v>13</v>
      </c>
      <c r="B306" s="359"/>
      <c r="C306" s="359"/>
      <c r="D306" s="359"/>
      <c r="E306" s="359"/>
      <c r="F306" s="359"/>
      <c r="G306" s="359"/>
      <c r="H306" s="359"/>
      <c r="I306" s="359"/>
      <c r="J306" s="359"/>
      <c r="K306" s="359"/>
      <c r="L306" s="359"/>
      <c r="M306" s="359"/>
      <c r="N306" s="359"/>
      <c r="O306" s="359"/>
      <c r="P306" s="359"/>
      <c r="Q306" s="359"/>
      <c r="R306" s="359"/>
      <c r="S306" s="359"/>
      <c r="T306" s="360"/>
    </row>
    <row r="307" spans="1:20" ht="21" x14ac:dyDescent="0.35">
      <c r="A307" s="361" t="s">
        <v>80</v>
      </c>
      <c r="B307" s="361"/>
      <c r="C307" s="361"/>
      <c r="D307" s="361"/>
      <c r="E307" s="361"/>
      <c r="F307" s="361"/>
      <c r="G307" s="361"/>
      <c r="H307" s="361"/>
      <c r="I307" s="361"/>
      <c r="J307" s="361"/>
      <c r="K307" s="361"/>
      <c r="L307" s="361"/>
      <c r="M307" s="361"/>
      <c r="N307" s="361"/>
      <c r="O307" s="361"/>
      <c r="P307" s="361"/>
      <c r="Q307" s="361"/>
      <c r="R307" s="361"/>
      <c r="S307" s="361"/>
      <c r="T307" s="361"/>
    </row>
    <row r="308" spans="1:20" x14ac:dyDescent="0.25">
      <c r="A308" s="54"/>
      <c r="B308" s="343" t="s">
        <v>119</v>
      </c>
      <c r="C308" s="344"/>
      <c r="D308" s="344"/>
      <c r="E308" s="344"/>
      <c r="F308" s="344"/>
      <c r="G308" s="344"/>
      <c r="H308" s="344"/>
      <c r="I308" s="344"/>
      <c r="J308" s="345"/>
      <c r="K308" s="174"/>
      <c r="L308" s="343" t="str">
        <f>L$5</f>
        <v>acumulado marzo</v>
      </c>
      <c r="M308" s="344"/>
      <c r="N308" s="344"/>
      <c r="O308" s="344"/>
      <c r="P308" s="344"/>
      <c r="Q308" s="344"/>
      <c r="R308" s="344"/>
      <c r="S308" s="344"/>
      <c r="T308" s="345"/>
    </row>
    <row r="309" spans="1:20" x14ac:dyDescent="0.25">
      <c r="A309" s="4"/>
      <c r="B309" s="5">
        <f>B$6</f>
        <v>2022</v>
      </c>
      <c r="C309" s="5">
        <f>C$6</f>
        <v>2023</v>
      </c>
      <c r="D309" s="5">
        <f>D$6</f>
        <v>2024</v>
      </c>
      <c r="E309" s="5">
        <f>E$6</f>
        <v>2025</v>
      </c>
      <c r="F309" s="5" t="str">
        <f>CONCATENATE("var ",RIGHT(E309,2),"/",RIGHT(D309,2))</f>
        <v>var 25/24</v>
      </c>
      <c r="G309" s="5" t="str">
        <f>CONCATENATE("var ",RIGHT(D309,2),"/",RIGHT(C309,2))</f>
        <v>var 24/23</v>
      </c>
      <c r="H309" s="5" t="str">
        <f>CONCATENATE("dif ",RIGHT(E309,2),"-",RIGHT(D309,2))</f>
        <v>dif 25-24</v>
      </c>
      <c r="I309" s="362" t="str">
        <f>CONCATENATE("dif ",RIGHT(D309,2),"-",RIGHT(C309,2))</f>
        <v>dif 24-23</v>
      </c>
      <c r="J309" s="363"/>
      <c r="K309" s="175"/>
      <c r="L309" s="5">
        <f>L$6</f>
        <v>2022</v>
      </c>
      <c r="M309" s="5">
        <f>M$6</f>
        <v>2023</v>
      </c>
      <c r="N309" s="5">
        <f>N$6</f>
        <v>2024</v>
      </c>
      <c r="O309" s="5">
        <f>O$6</f>
        <v>2025</v>
      </c>
      <c r="P309" s="5" t="str">
        <f>CONCATENATE("var ",RIGHT(O309,2),"/",RIGHT(N309,2))</f>
        <v>var 25/24</v>
      </c>
      <c r="Q309" s="5" t="str">
        <f>CONCATENATE("var ",RIGHT(N309,2),"/",RIGHT(M309,2))</f>
        <v>var 24/23</v>
      </c>
      <c r="R309" s="5" t="str">
        <f>CONCATENATE("dif ",RIGHT(O309,2),"-",RIGHT(M309,2))</f>
        <v>dif 25-23</v>
      </c>
      <c r="S309" s="362" t="str">
        <f>CONCATENATE("dif ",RIGHT(N309,2),"-",RIGHT(M309,2))</f>
        <v>dif 24-23</v>
      </c>
      <c r="T309" s="363"/>
    </row>
    <row r="310" spans="1:20" x14ac:dyDescent="0.25">
      <c r="A310" s="176" t="s">
        <v>48</v>
      </c>
      <c r="B310" s="211">
        <v>89.21</v>
      </c>
      <c r="C310" s="211">
        <v>98.71</v>
      </c>
      <c r="D310" s="211">
        <v>120.12</v>
      </c>
      <c r="E310" s="211">
        <v>119.66</v>
      </c>
      <c r="F310" s="238">
        <f>E310/D310-1</f>
        <v>-3.8295038295038664E-3</v>
      </c>
      <c r="G310" s="238">
        <f t="shared" ref="G310:G320" si="146">D310/C310-1</f>
        <v>0.21689798399351656</v>
      </c>
      <c r="H310" s="244">
        <f>E310-D310</f>
        <v>-0.46000000000000796</v>
      </c>
      <c r="I310" s="354">
        <f t="shared" ref="I310:I320" si="147">D310-C310</f>
        <v>21.410000000000011</v>
      </c>
      <c r="J310" s="355"/>
      <c r="K310" s="214"/>
      <c r="L310" s="211">
        <v>78.689518839833553</v>
      </c>
      <c r="M310" s="211">
        <v>100.09923466095674</v>
      </c>
      <c r="N310" s="211">
        <v>117.43982873812629</v>
      </c>
      <c r="O310" s="211">
        <v>122.32395761817511</v>
      </c>
      <c r="P310" s="238">
        <f>O310/N310-1</f>
        <v>4.1588351520332356E-2</v>
      </c>
      <c r="Q310" s="238">
        <f t="shared" ref="Q310:Q320" si="148">N310/M310-1</f>
        <v>0.17323403256681624</v>
      </c>
      <c r="R310" s="211">
        <f>O310-N310</f>
        <v>4.8841288800488201</v>
      </c>
      <c r="S310" s="354">
        <f t="shared" ref="S310:S320" si="149">N310-M310</f>
        <v>17.340594077169555</v>
      </c>
      <c r="T310" s="355"/>
    </row>
    <row r="311" spans="1:20" x14ac:dyDescent="0.25">
      <c r="A311" s="76" t="s">
        <v>49</v>
      </c>
      <c r="B311" s="240">
        <v>119.6</v>
      </c>
      <c r="C311" s="240">
        <v>128.18</v>
      </c>
      <c r="D311" s="240">
        <v>153.65</v>
      </c>
      <c r="E311" s="240">
        <v>153.99</v>
      </c>
      <c r="F311" s="251">
        <f t="shared" ref="F311:F320" si="150">E311/D311-1</f>
        <v>2.212821347217675E-3</v>
      </c>
      <c r="G311" s="251">
        <f t="shared" si="146"/>
        <v>0.19870494616944923</v>
      </c>
      <c r="H311" s="252">
        <f t="shared" ref="H311:H320" si="151">E311-D311</f>
        <v>0.34000000000000341</v>
      </c>
      <c r="I311" s="356">
        <f t="shared" si="147"/>
        <v>25.47</v>
      </c>
      <c r="J311" s="357"/>
      <c r="K311" s="175"/>
      <c r="L311" s="240">
        <v>105.8994718178764</v>
      </c>
      <c r="M311" s="240">
        <v>129.52344732188837</v>
      </c>
      <c r="N311" s="240">
        <v>146.69870413777858</v>
      </c>
      <c r="O311" s="240">
        <v>154.54866125499461</v>
      </c>
      <c r="P311" s="251">
        <f t="shared" ref="P311:P320" si="152">O311/N311-1</f>
        <v>5.3510746147037436E-2</v>
      </c>
      <c r="Q311" s="251">
        <f t="shared" si="148"/>
        <v>0.13260345652479977</v>
      </c>
      <c r="R311" s="240">
        <f t="shared" ref="R311:R320" si="153">O311-N311</f>
        <v>7.8499571172160358</v>
      </c>
      <c r="S311" s="356">
        <f t="shared" si="149"/>
        <v>17.175256815890208</v>
      </c>
      <c r="T311" s="357"/>
    </row>
    <row r="312" spans="1:20" x14ac:dyDescent="0.25">
      <c r="A312" s="79" t="s">
        <v>50</v>
      </c>
      <c r="B312" s="222">
        <v>78.709999999999994</v>
      </c>
      <c r="C312" s="222">
        <v>92.44</v>
      </c>
      <c r="D312" s="222">
        <v>107.69</v>
      </c>
      <c r="E312" s="222">
        <v>110.27</v>
      </c>
      <c r="F312" s="243">
        <f t="shared" si="150"/>
        <v>2.3957656235490843E-2</v>
      </c>
      <c r="G312" s="243">
        <f t="shared" si="146"/>
        <v>0.16497187364777144</v>
      </c>
      <c r="H312" s="247">
        <f t="shared" si="151"/>
        <v>2.5799999999999983</v>
      </c>
      <c r="I312" s="346">
        <f t="shared" si="147"/>
        <v>15.25</v>
      </c>
      <c r="J312" s="347"/>
      <c r="K312" s="175"/>
      <c r="L312" s="222">
        <v>70.319007484018428</v>
      </c>
      <c r="M312" s="222">
        <v>91.763129336994083</v>
      </c>
      <c r="N312" s="222">
        <v>106.70877022546765</v>
      </c>
      <c r="O312" s="222">
        <v>111.69736179930187</v>
      </c>
      <c r="P312" s="243">
        <f t="shared" si="152"/>
        <v>4.674959296498038E-2</v>
      </c>
      <c r="Q312" s="243">
        <f t="shared" si="148"/>
        <v>0.16287196171772522</v>
      </c>
      <c r="R312" s="222">
        <f t="shared" si="153"/>
        <v>4.9885915738342277</v>
      </c>
      <c r="S312" s="346">
        <f t="shared" si="149"/>
        <v>14.945640888473562</v>
      </c>
      <c r="T312" s="347"/>
    </row>
    <row r="313" spans="1:20" x14ac:dyDescent="0.25">
      <c r="A313" s="79" t="s">
        <v>51</v>
      </c>
      <c r="B313" s="222">
        <v>60.52</v>
      </c>
      <c r="C313" s="222">
        <v>69.69</v>
      </c>
      <c r="D313" s="222">
        <v>66.64</v>
      </c>
      <c r="E313" s="222">
        <v>80.05</v>
      </c>
      <c r="F313" s="243">
        <f t="shared" si="150"/>
        <v>0.20123049219687861</v>
      </c>
      <c r="G313" s="243">
        <f t="shared" si="146"/>
        <v>-4.3765246089826348E-2</v>
      </c>
      <c r="H313" s="247">
        <f t="shared" si="151"/>
        <v>13.409999999999997</v>
      </c>
      <c r="I313" s="346">
        <f t="shared" si="147"/>
        <v>-3.0499999999999972</v>
      </c>
      <c r="J313" s="347"/>
      <c r="K313" s="175"/>
      <c r="L313" s="222">
        <v>57.608646898001687</v>
      </c>
      <c r="M313" s="222">
        <v>68.994738233101771</v>
      </c>
      <c r="N313" s="222">
        <v>80.100125601258853</v>
      </c>
      <c r="O313" s="222">
        <v>86.070620661547053</v>
      </c>
      <c r="P313" s="243">
        <f t="shared" si="152"/>
        <v>7.4537898854360352E-2</v>
      </c>
      <c r="Q313" s="243">
        <f t="shared" si="148"/>
        <v>0.16095991741626792</v>
      </c>
      <c r="R313" s="222">
        <f t="shared" si="153"/>
        <v>5.9704950602882008</v>
      </c>
      <c r="S313" s="346">
        <f t="shared" si="149"/>
        <v>11.105387368157082</v>
      </c>
      <c r="T313" s="347"/>
    </row>
    <row r="314" spans="1:20" x14ac:dyDescent="0.25">
      <c r="A314" s="79" t="s">
        <v>52</v>
      </c>
      <c r="B314" s="222">
        <v>41.87</v>
      </c>
      <c r="C314" s="222">
        <v>55.78</v>
      </c>
      <c r="D314" s="222">
        <v>70.48</v>
      </c>
      <c r="E314" s="222">
        <v>72.12</v>
      </c>
      <c r="F314" s="243">
        <f t="shared" si="150"/>
        <v>2.326901248581148E-2</v>
      </c>
      <c r="G314" s="243">
        <f t="shared" si="146"/>
        <v>0.26353531731803526</v>
      </c>
      <c r="H314" s="247">
        <f t="shared" si="151"/>
        <v>1.6400000000000006</v>
      </c>
      <c r="I314" s="346">
        <f t="shared" si="147"/>
        <v>14.700000000000003</v>
      </c>
      <c r="J314" s="347"/>
      <c r="K314" s="175"/>
      <c r="L314" s="222">
        <v>37.182970430266224</v>
      </c>
      <c r="M314" s="222">
        <v>57.331700035379647</v>
      </c>
      <c r="N314" s="222">
        <v>69.684197986153634</v>
      </c>
      <c r="O314" s="222">
        <v>73.940207338882203</v>
      </c>
      <c r="P314" s="243">
        <f t="shared" si="152"/>
        <v>6.1075673907795336E-2</v>
      </c>
      <c r="Q314" s="243">
        <f t="shared" si="148"/>
        <v>0.2154566835302496</v>
      </c>
      <c r="R314" s="222">
        <f t="shared" si="153"/>
        <v>4.2560093527285687</v>
      </c>
      <c r="S314" s="346">
        <f t="shared" si="149"/>
        <v>12.352497950773987</v>
      </c>
      <c r="T314" s="347"/>
    </row>
    <row r="315" spans="1:20" x14ac:dyDescent="0.25">
      <c r="A315" s="79" t="s">
        <v>53</v>
      </c>
      <c r="B315" s="222">
        <v>96.98</v>
      </c>
      <c r="C315" s="222">
        <v>119.84</v>
      </c>
      <c r="D315" s="222">
        <v>169.51</v>
      </c>
      <c r="E315" s="222">
        <v>157.13</v>
      </c>
      <c r="F315" s="243">
        <f t="shared" si="150"/>
        <v>-7.3034039289717412E-2</v>
      </c>
      <c r="G315" s="243">
        <f t="shared" si="146"/>
        <v>0.41446929238985297</v>
      </c>
      <c r="H315" s="247">
        <f t="shared" si="151"/>
        <v>-12.379999999999995</v>
      </c>
      <c r="I315" s="346">
        <f t="shared" si="147"/>
        <v>49.669999999999987</v>
      </c>
      <c r="J315" s="347"/>
      <c r="K315" s="175"/>
      <c r="L315" s="222">
        <v>93.152667017109749</v>
      </c>
      <c r="M315" s="222">
        <v>114.42043021425988</v>
      </c>
      <c r="N315" s="222">
        <v>155.65871244487377</v>
      </c>
      <c r="O315" s="222">
        <v>175.30596405228815</v>
      </c>
      <c r="P315" s="243">
        <f t="shared" si="152"/>
        <v>0.12622005732170249</v>
      </c>
      <c r="Q315" s="243">
        <f t="shared" si="148"/>
        <v>0.36041013089526452</v>
      </c>
      <c r="R315" s="222">
        <f t="shared" si="153"/>
        <v>19.647251607414375</v>
      </c>
      <c r="S315" s="346">
        <f t="shared" si="149"/>
        <v>41.238282230613891</v>
      </c>
      <c r="T315" s="347"/>
    </row>
    <row r="316" spans="1:20" x14ac:dyDescent="0.25">
      <c r="A316" s="79" t="s">
        <v>54</v>
      </c>
      <c r="B316" s="222">
        <v>58.88</v>
      </c>
      <c r="C316" s="222">
        <v>71.39</v>
      </c>
      <c r="D316" s="222">
        <v>80.650000000000006</v>
      </c>
      <c r="E316" s="222">
        <v>93.69</v>
      </c>
      <c r="F316" s="243">
        <f t="shared" si="150"/>
        <v>0.16168629882207064</v>
      </c>
      <c r="G316" s="243">
        <f t="shared" si="146"/>
        <v>0.12971004342344883</v>
      </c>
      <c r="H316" s="247">
        <f t="shared" si="151"/>
        <v>13.039999999999992</v>
      </c>
      <c r="I316" s="346">
        <f t="shared" si="147"/>
        <v>9.2600000000000051</v>
      </c>
      <c r="J316" s="347"/>
      <c r="K316" s="175"/>
      <c r="L316" s="222">
        <v>58.760802809988739</v>
      </c>
      <c r="M316" s="222">
        <v>74.074766308182248</v>
      </c>
      <c r="N316" s="222">
        <v>87.551052408831197</v>
      </c>
      <c r="O316" s="222">
        <v>91.889402892959495</v>
      </c>
      <c r="P316" s="243">
        <f>O316/N316-1</f>
        <v>4.9552236835141539E-2</v>
      </c>
      <c r="Q316" s="243">
        <f t="shared" si="148"/>
        <v>0.18192816221089259</v>
      </c>
      <c r="R316" s="222">
        <f>O316-N316</f>
        <v>4.3383504841282985</v>
      </c>
      <c r="S316" s="346">
        <f t="shared" si="149"/>
        <v>13.476286100648949</v>
      </c>
      <c r="T316" s="347"/>
    </row>
    <row r="317" spans="1:20" x14ac:dyDescent="0.25">
      <c r="A317" s="79" t="s">
        <v>55</v>
      </c>
      <c r="B317" s="222">
        <v>72.150000000000006</v>
      </c>
      <c r="C317" s="222">
        <v>90.67</v>
      </c>
      <c r="D317" s="222">
        <v>100.06</v>
      </c>
      <c r="E317" s="222">
        <v>112.3</v>
      </c>
      <c r="F317" s="243">
        <f t="shared" si="150"/>
        <v>0.12232660403757745</v>
      </c>
      <c r="G317" s="243">
        <f t="shared" si="146"/>
        <v>0.10356236903055027</v>
      </c>
      <c r="H317" s="247">
        <f t="shared" si="151"/>
        <v>12.239999999999995</v>
      </c>
      <c r="I317" s="346">
        <f t="shared" si="147"/>
        <v>9.39</v>
      </c>
      <c r="J317" s="347"/>
      <c r="K317" s="175"/>
      <c r="L317" s="222">
        <v>72.808284000455629</v>
      </c>
      <c r="M317" s="222">
        <v>91.051307023719744</v>
      </c>
      <c r="N317" s="222">
        <v>106.39943422128025</v>
      </c>
      <c r="O317" s="222">
        <v>110.30266995327329</v>
      </c>
      <c r="P317" s="243">
        <f t="shared" si="152"/>
        <v>3.6684741423299583E-2</v>
      </c>
      <c r="Q317" s="243">
        <f t="shared" si="148"/>
        <v>0.16856569882694994</v>
      </c>
      <c r="R317" s="222">
        <f t="shared" si="153"/>
        <v>3.9032357319930497</v>
      </c>
      <c r="S317" s="346">
        <f t="shared" si="149"/>
        <v>15.348127197560501</v>
      </c>
      <c r="T317" s="347"/>
    </row>
    <row r="318" spans="1:20" x14ac:dyDescent="0.25">
      <c r="A318" s="79" t="s">
        <v>56</v>
      </c>
      <c r="B318" s="222">
        <v>85.4</v>
      </c>
      <c r="C318" s="222">
        <v>100.17</v>
      </c>
      <c r="D318" s="222">
        <v>131.55000000000001</v>
      </c>
      <c r="E318" s="222">
        <v>104.41</v>
      </c>
      <c r="F318" s="243">
        <f t="shared" si="150"/>
        <v>-0.20630938806537447</v>
      </c>
      <c r="G318" s="243">
        <f t="shared" si="146"/>
        <v>0.31326744534291717</v>
      </c>
      <c r="H318" s="247">
        <f t="shared" si="151"/>
        <v>-27.140000000000015</v>
      </c>
      <c r="I318" s="346">
        <f t="shared" si="147"/>
        <v>31.38000000000001</v>
      </c>
      <c r="J318" s="347"/>
      <c r="K318" s="175"/>
      <c r="L318" s="222">
        <v>78.646029319263675</v>
      </c>
      <c r="M318" s="222">
        <v>109.85291554864664</v>
      </c>
      <c r="N318" s="222">
        <v>131.3148018223244</v>
      </c>
      <c r="O318" s="222">
        <v>108.83163609748769</v>
      </c>
      <c r="P318" s="243">
        <f t="shared" si="152"/>
        <v>-0.17121577623258022</v>
      </c>
      <c r="Q318" s="243">
        <f t="shared" si="148"/>
        <v>0.1953692914429177</v>
      </c>
      <c r="R318" s="222">
        <f t="shared" si="153"/>
        <v>-22.483165724836709</v>
      </c>
      <c r="S318" s="352">
        <f t="shared" si="149"/>
        <v>21.461886273677763</v>
      </c>
      <c r="T318" s="353"/>
    </row>
    <row r="319" spans="1:20" x14ac:dyDescent="0.25">
      <c r="A319" s="79" t="s">
        <v>57</v>
      </c>
      <c r="B319" s="222">
        <v>163.96</v>
      </c>
      <c r="C319" s="222">
        <v>85.86</v>
      </c>
      <c r="D319" s="222">
        <v>142.4</v>
      </c>
      <c r="E319" s="222">
        <v>158.16</v>
      </c>
      <c r="F319" s="243">
        <f t="shared" si="150"/>
        <v>0.11067415730337071</v>
      </c>
      <c r="G319" s="243">
        <f t="shared" si="146"/>
        <v>0.6585138597717215</v>
      </c>
      <c r="H319" s="247">
        <f t="shared" si="151"/>
        <v>15.759999999999991</v>
      </c>
      <c r="I319" s="346">
        <f t="shared" si="147"/>
        <v>56.540000000000006</v>
      </c>
      <c r="J319" s="347"/>
      <c r="K319" s="175"/>
      <c r="L319" s="222">
        <v>108.60752917026694</v>
      </c>
      <c r="M319" s="222">
        <v>92.138538818695366</v>
      </c>
      <c r="N319" s="222">
        <v>152.8483525616318</v>
      </c>
      <c r="O319" s="222">
        <v>175.27053880903043</v>
      </c>
      <c r="P319" s="243">
        <f t="shared" si="152"/>
        <v>0.14669563571748356</v>
      </c>
      <c r="Q319" s="243">
        <f t="shared" si="148"/>
        <v>0.65889707522275254</v>
      </c>
      <c r="R319" s="222">
        <f t="shared" si="153"/>
        <v>22.422186247398628</v>
      </c>
      <c r="S319" s="346">
        <f t="shared" si="149"/>
        <v>60.709813742936433</v>
      </c>
      <c r="T319" s="347"/>
    </row>
    <row r="320" spans="1:20" x14ac:dyDescent="0.25">
      <c r="A320" s="79" t="s">
        <v>78</v>
      </c>
      <c r="B320" s="235">
        <v>45.73</v>
      </c>
      <c r="C320" s="235">
        <v>58.73</v>
      </c>
      <c r="D320" s="235">
        <v>70.819999999999993</v>
      </c>
      <c r="E320" s="235">
        <v>62.85</v>
      </c>
      <c r="F320" s="243">
        <f t="shared" si="150"/>
        <v>-0.11253883083874605</v>
      </c>
      <c r="G320" s="243">
        <f t="shared" si="146"/>
        <v>0.20585731312787336</v>
      </c>
      <c r="H320" s="247">
        <f t="shared" si="151"/>
        <v>-7.9699999999999918</v>
      </c>
      <c r="I320" s="346">
        <f t="shared" si="147"/>
        <v>12.089999999999996</v>
      </c>
      <c r="J320" s="347"/>
      <c r="K320" s="175"/>
      <c r="L320" s="235">
        <v>44.767370387504492</v>
      </c>
      <c r="M320" s="235">
        <v>68.043210437244085</v>
      </c>
      <c r="N320" s="235">
        <v>76.246464718546207</v>
      </c>
      <c r="O320" s="235">
        <v>68.381807161538333</v>
      </c>
      <c r="P320" s="243">
        <f t="shared" si="152"/>
        <v>-0.10314783230985491</v>
      </c>
      <c r="Q320" s="243">
        <f t="shared" si="148"/>
        <v>0.12055948313708598</v>
      </c>
      <c r="R320" s="235">
        <f t="shared" si="153"/>
        <v>-7.8646575570078738</v>
      </c>
      <c r="S320" s="346">
        <f t="shared" si="149"/>
        <v>8.2032542813021223</v>
      </c>
      <c r="T320" s="347"/>
    </row>
    <row r="321" spans="1:20" x14ac:dyDescent="0.25">
      <c r="A321" s="348" t="s">
        <v>13</v>
      </c>
      <c r="B321" s="349"/>
      <c r="C321" s="349"/>
      <c r="D321" s="349"/>
      <c r="E321" s="349"/>
      <c r="F321" s="349"/>
      <c r="G321" s="349"/>
      <c r="H321" s="349"/>
      <c r="I321" s="349"/>
      <c r="J321" s="349"/>
      <c r="K321" s="349"/>
      <c r="L321" s="349"/>
      <c r="M321" s="349"/>
      <c r="N321" s="349"/>
      <c r="O321" s="349"/>
      <c r="P321" s="349"/>
      <c r="Q321" s="349"/>
      <c r="R321" s="349"/>
      <c r="S321" s="349"/>
      <c r="T321" s="350"/>
    </row>
    <row r="322" spans="1:20" ht="24" x14ac:dyDescent="0.4">
      <c r="A322" s="351" t="s">
        <v>81</v>
      </c>
      <c r="B322" s="351"/>
      <c r="C322" s="351"/>
      <c r="D322" s="351"/>
      <c r="E322" s="351"/>
      <c r="F322" s="351"/>
      <c r="G322" s="351"/>
      <c r="H322" s="351"/>
      <c r="I322" s="351"/>
      <c r="J322" s="351"/>
      <c r="K322" s="351"/>
      <c r="L322" s="351"/>
      <c r="M322" s="351"/>
      <c r="N322" s="351"/>
      <c r="O322" s="351"/>
      <c r="P322" s="351"/>
      <c r="Q322" s="351"/>
      <c r="R322" s="351"/>
      <c r="S322" s="351"/>
      <c r="T322" s="351"/>
    </row>
    <row r="323" spans="1:20" ht="21" x14ac:dyDescent="0.35">
      <c r="A323" s="341" t="s">
        <v>82</v>
      </c>
      <c r="B323" s="341"/>
      <c r="C323" s="341"/>
      <c r="D323" s="341"/>
      <c r="E323" s="341"/>
      <c r="F323" s="341"/>
      <c r="G323" s="341"/>
      <c r="H323" s="341"/>
      <c r="I323" s="341"/>
      <c r="J323" s="341"/>
      <c r="K323" s="341"/>
      <c r="L323" s="341"/>
      <c r="M323" s="341"/>
      <c r="N323" s="341"/>
      <c r="O323" s="341"/>
      <c r="P323" s="341"/>
      <c r="Q323" s="341"/>
      <c r="R323" s="341"/>
      <c r="S323" s="341"/>
      <c r="T323" s="341"/>
    </row>
    <row r="324" spans="1:20" x14ac:dyDescent="0.25">
      <c r="A324" s="54"/>
      <c r="B324" s="343" t="s">
        <v>119</v>
      </c>
      <c r="C324" s="344"/>
      <c r="D324" s="344"/>
      <c r="E324" s="344"/>
      <c r="F324" s="344"/>
      <c r="G324" s="344"/>
      <c r="H324" s="344"/>
      <c r="I324" s="344"/>
      <c r="J324" s="344"/>
      <c r="K324" s="253"/>
      <c r="L324" s="343" t="str">
        <f>CONCATENATE("acumulado ",B324," (promedio del periodo acumulado)")</f>
        <v>acumulado marzo (promedio del periodo acumulado)</v>
      </c>
      <c r="M324" s="344"/>
      <c r="N324" s="344"/>
      <c r="O324" s="344"/>
      <c r="P324" s="344"/>
      <c r="Q324" s="344"/>
      <c r="R324" s="344"/>
      <c r="S324" s="344"/>
      <c r="T324" s="345"/>
    </row>
    <row r="325" spans="1:20" x14ac:dyDescent="0.25">
      <c r="A325" s="4"/>
      <c r="B325" s="254">
        <f>B$6</f>
        <v>2022</v>
      </c>
      <c r="C325" s="254">
        <f>C$6</f>
        <v>2023</v>
      </c>
      <c r="D325" s="254">
        <f>D$6</f>
        <v>2024</v>
      </c>
      <c r="E325" s="254">
        <f>E$6</f>
        <v>2025</v>
      </c>
      <c r="F325" s="254" t="str">
        <f>CONCATENATE("var ",RIGHT(E325,2),"/",RIGHT(D325,2))</f>
        <v>var 25/24</v>
      </c>
      <c r="G325" s="5" t="str">
        <f>CONCATENATE("var ",RIGHT(D325,2),"/",RIGHT(C325,2))</f>
        <v>var 24/23</v>
      </c>
      <c r="H325" s="254" t="str">
        <f>CONCATENATE("dif ",RIGHT(E325,2),"-",RIGHT(D325,2))</f>
        <v>dif 25-24</v>
      </c>
      <c r="I325" s="5" t="str">
        <f>CONCATENATE("dif ",RIGHT(D325,2),"-",RIGHT(C325,2))</f>
        <v>dif 24-23</v>
      </c>
      <c r="J325" s="255" t="str">
        <f>CONCATENATE("cuota ",RIGHT(E325,2))</f>
        <v>cuota 25</v>
      </c>
      <c r="K325" s="256"/>
      <c r="L325" s="254">
        <f>L$6</f>
        <v>2022</v>
      </c>
      <c r="M325" s="254">
        <f>M$6</f>
        <v>2023</v>
      </c>
      <c r="N325" s="254">
        <f>N$6</f>
        <v>2024</v>
      </c>
      <c r="O325" s="254">
        <f>O$6</f>
        <v>2025</v>
      </c>
      <c r="P325" s="254" t="str">
        <f>CONCATENATE("var ",RIGHT(O325,2),"/",RIGHT(N325,2))</f>
        <v>var 25/24</v>
      </c>
      <c r="Q325" s="5" t="str">
        <f>CONCATENATE("var ",RIGHT(N325,2),"/",RIGHT(M325,2))</f>
        <v>var 24/23</v>
      </c>
      <c r="R325" s="254" t="str">
        <f>CONCATENATE("dif ",RIGHT(O325,2),"-",RIGHT(N325,2))</f>
        <v>dif 25-24</v>
      </c>
      <c r="S325" s="5" t="str">
        <f>CONCATENATE("dif ",RIGHT(N325,2),"-",RIGHT(M325,2))</f>
        <v>dif 24-23</v>
      </c>
      <c r="T325" s="255" t="str">
        <f>CONCATENATE("cuota ",RIGHT(O325,2))</f>
        <v>cuota 25</v>
      </c>
    </row>
    <row r="326" spans="1:20" x14ac:dyDescent="0.25">
      <c r="A326" s="257" t="s">
        <v>4</v>
      </c>
      <c r="B326" s="258">
        <v>287</v>
      </c>
      <c r="C326" s="258">
        <v>310</v>
      </c>
      <c r="D326" s="258">
        <v>322</v>
      </c>
      <c r="E326" s="258">
        <v>324</v>
      </c>
      <c r="F326" s="259">
        <f t="shared" ref="F326:F337" si="154">E326/D326-1</f>
        <v>6.2111801242235032E-3</v>
      </c>
      <c r="G326" s="259">
        <f t="shared" ref="G326:G337" si="155">D326/C326-1</f>
        <v>3.8709677419354938E-2</v>
      </c>
      <c r="H326" s="260">
        <f t="shared" ref="H326:H337" si="156">E326-D326</f>
        <v>2</v>
      </c>
      <c r="I326" s="260">
        <f t="shared" ref="I326:I337" si="157">D326-C326</f>
        <v>12</v>
      </c>
      <c r="J326" s="259">
        <f t="shared" ref="J326:J337" si="158">E326/$E$326</f>
        <v>1</v>
      </c>
      <c r="K326" s="261"/>
      <c r="L326" s="262">
        <v>282.66666666666669</v>
      </c>
      <c r="M326" s="262">
        <v>310</v>
      </c>
      <c r="N326" s="262">
        <v>321.33333333333331</v>
      </c>
      <c r="O326" s="262">
        <v>325.33333333333331</v>
      </c>
      <c r="P326" s="259">
        <f t="shared" ref="P326:P337" si="159">O326/N326-1</f>
        <v>1.2448132780082943E-2</v>
      </c>
      <c r="Q326" s="259">
        <f t="shared" ref="Q326:Q337" si="160">N326/M326-1</f>
        <v>3.6559139784946071E-2</v>
      </c>
      <c r="R326" s="260">
        <f t="shared" ref="R326:R337" si="161">O326-N326</f>
        <v>4</v>
      </c>
      <c r="S326" s="260">
        <f t="shared" ref="S326:S337" si="162">N326-M326</f>
        <v>11.333333333333314</v>
      </c>
      <c r="T326" s="259">
        <f>O326/$O$326</f>
        <v>1</v>
      </c>
    </row>
    <row r="327" spans="1:20" x14ac:dyDescent="0.25">
      <c r="A327" s="263" t="s">
        <v>5</v>
      </c>
      <c r="B327" s="264">
        <v>191</v>
      </c>
      <c r="C327" s="264">
        <v>199</v>
      </c>
      <c r="D327" s="264">
        <v>211</v>
      </c>
      <c r="E327" s="264">
        <v>212</v>
      </c>
      <c r="F327" s="265">
        <f t="shared" si="154"/>
        <v>4.7393364928909332E-3</v>
      </c>
      <c r="G327" s="265">
        <f t="shared" si="155"/>
        <v>6.0301507537688481E-2</v>
      </c>
      <c r="H327" s="266">
        <f t="shared" si="156"/>
        <v>1</v>
      </c>
      <c r="I327" s="266">
        <f t="shared" si="157"/>
        <v>12</v>
      </c>
      <c r="J327" s="265">
        <f t="shared" si="158"/>
        <v>0.65432098765432101</v>
      </c>
      <c r="K327" s="267"/>
      <c r="L327" s="268">
        <v>187.66666666666666</v>
      </c>
      <c r="M327" s="268">
        <v>199.33333333333334</v>
      </c>
      <c r="N327" s="268">
        <v>210.33333333333334</v>
      </c>
      <c r="O327" s="268">
        <v>212.66666666666666</v>
      </c>
      <c r="P327" s="265">
        <f t="shared" si="159"/>
        <v>1.1093502377178988E-2</v>
      </c>
      <c r="Q327" s="265">
        <f t="shared" si="160"/>
        <v>5.5183946488294389E-2</v>
      </c>
      <c r="R327" s="266">
        <f t="shared" si="161"/>
        <v>2.3333333333333144</v>
      </c>
      <c r="S327" s="266">
        <f t="shared" si="162"/>
        <v>11</v>
      </c>
      <c r="T327" s="265">
        <f t="shared" ref="T327:T337" si="163">O327/$O$326</f>
        <v>0.65368852459016391</v>
      </c>
    </row>
    <row r="328" spans="1:20" x14ac:dyDescent="0.25">
      <c r="A328" s="269" t="s">
        <v>6</v>
      </c>
      <c r="B328" s="270">
        <v>29</v>
      </c>
      <c r="C328" s="270">
        <v>28</v>
      </c>
      <c r="D328" s="270">
        <v>30</v>
      </c>
      <c r="E328" s="270">
        <v>30</v>
      </c>
      <c r="F328" s="271">
        <f t="shared" si="154"/>
        <v>0</v>
      </c>
      <c r="G328" s="271">
        <f t="shared" si="155"/>
        <v>7.1428571428571397E-2</v>
      </c>
      <c r="H328" s="272">
        <f t="shared" si="156"/>
        <v>0</v>
      </c>
      <c r="I328" s="272">
        <f t="shared" si="157"/>
        <v>2</v>
      </c>
      <c r="J328" s="271">
        <f t="shared" si="158"/>
        <v>9.2592592592592587E-2</v>
      </c>
      <c r="K328" s="273"/>
      <c r="L328" s="274">
        <v>29.333333333333332</v>
      </c>
      <c r="M328" s="274">
        <v>28.333333333333332</v>
      </c>
      <c r="N328" s="274">
        <v>30</v>
      </c>
      <c r="O328" s="274">
        <v>30.333333333333332</v>
      </c>
      <c r="P328" s="271">
        <f t="shared" si="159"/>
        <v>1.1111111111111072E-2</v>
      </c>
      <c r="Q328" s="271">
        <f t="shared" si="160"/>
        <v>5.8823529411764719E-2</v>
      </c>
      <c r="R328" s="272">
        <f t="shared" si="161"/>
        <v>0.33333333333333215</v>
      </c>
      <c r="S328" s="272">
        <f t="shared" si="162"/>
        <v>1.6666666666666679</v>
      </c>
      <c r="T328" s="271">
        <f t="shared" si="163"/>
        <v>9.3237704918032793E-2</v>
      </c>
    </row>
    <row r="329" spans="1:20" x14ac:dyDescent="0.25">
      <c r="A329" s="26" t="s">
        <v>7</v>
      </c>
      <c r="B329" s="275">
        <v>98</v>
      </c>
      <c r="C329" s="275">
        <v>103</v>
      </c>
      <c r="D329" s="275">
        <v>105</v>
      </c>
      <c r="E329" s="275">
        <v>108</v>
      </c>
      <c r="F329" s="233">
        <f t="shared" si="154"/>
        <v>2.857142857142847E-2</v>
      </c>
      <c r="G329" s="233">
        <f t="shared" si="155"/>
        <v>1.9417475728155331E-2</v>
      </c>
      <c r="H329" s="276">
        <f t="shared" si="156"/>
        <v>3</v>
      </c>
      <c r="I329" s="276">
        <f t="shared" si="157"/>
        <v>2</v>
      </c>
      <c r="J329" s="233">
        <f t="shared" si="158"/>
        <v>0.33333333333333331</v>
      </c>
      <c r="K329" s="277"/>
      <c r="L329" s="278">
        <v>97.333333333333329</v>
      </c>
      <c r="M329" s="278">
        <v>102.33333333333333</v>
      </c>
      <c r="N329" s="278">
        <v>105</v>
      </c>
      <c r="O329" s="278">
        <v>107.66666666666667</v>
      </c>
      <c r="P329" s="233">
        <f t="shared" si="159"/>
        <v>2.5396825396825529E-2</v>
      </c>
      <c r="Q329" s="233">
        <f t="shared" si="160"/>
        <v>2.6058631921824116E-2</v>
      </c>
      <c r="R329" s="276">
        <f t="shared" si="161"/>
        <v>2.6666666666666714</v>
      </c>
      <c r="S329" s="276">
        <f t="shared" si="162"/>
        <v>2.6666666666666714</v>
      </c>
      <c r="T329" s="233">
        <f t="shared" si="163"/>
        <v>0.33094262295081972</v>
      </c>
    </row>
    <row r="330" spans="1:20" x14ac:dyDescent="0.25">
      <c r="A330" s="26" t="s">
        <v>8</v>
      </c>
      <c r="B330" s="275">
        <v>45</v>
      </c>
      <c r="C330" s="275">
        <v>44</v>
      </c>
      <c r="D330" s="275">
        <v>44</v>
      </c>
      <c r="E330" s="275">
        <v>42</v>
      </c>
      <c r="F330" s="233">
        <f t="shared" si="154"/>
        <v>-4.5454545454545414E-2</v>
      </c>
      <c r="G330" s="233">
        <f t="shared" si="155"/>
        <v>0</v>
      </c>
      <c r="H330" s="276">
        <f t="shared" si="156"/>
        <v>-2</v>
      </c>
      <c r="I330" s="276">
        <f t="shared" si="157"/>
        <v>0</v>
      </c>
      <c r="J330" s="233">
        <f t="shared" si="158"/>
        <v>0.12962962962962962</v>
      </c>
      <c r="K330" s="277"/>
      <c r="L330" s="278">
        <v>44.333333333333336</v>
      </c>
      <c r="M330" s="278">
        <v>44.333333333333336</v>
      </c>
      <c r="N330" s="278">
        <v>44.666666666666664</v>
      </c>
      <c r="O330" s="278">
        <v>42.666666666666664</v>
      </c>
      <c r="P330" s="233">
        <f t="shared" si="159"/>
        <v>-4.4776119402985093E-2</v>
      </c>
      <c r="Q330" s="233">
        <f t="shared" si="160"/>
        <v>7.5187969924810361E-3</v>
      </c>
      <c r="R330" s="276">
        <f t="shared" si="161"/>
        <v>-2</v>
      </c>
      <c r="S330" s="276">
        <f t="shared" si="162"/>
        <v>0.3333333333333286</v>
      </c>
      <c r="T330" s="233">
        <f t="shared" si="163"/>
        <v>0.13114754098360656</v>
      </c>
    </row>
    <row r="331" spans="1:20" x14ac:dyDescent="0.25">
      <c r="A331" s="26" t="s">
        <v>9</v>
      </c>
      <c r="B331" s="275">
        <v>10</v>
      </c>
      <c r="C331" s="275">
        <v>14</v>
      </c>
      <c r="D331" s="275">
        <v>16</v>
      </c>
      <c r="E331" s="275">
        <v>16</v>
      </c>
      <c r="F331" s="233">
        <f t="shared" si="154"/>
        <v>0</v>
      </c>
      <c r="G331" s="233">
        <f t="shared" si="155"/>
        <v>0.14285714285714279</v>
      </c>
      <c r="H331" s="276">
        <f t="shared" si="156"/>
        <v>0</v>
      </c>
      <c r="I331" s="276">
        <f t="shared" si="157"/>
        <v>2</v>
      </c>
      <c r="J331" s="233">
        <f t="shared" si="158"/>
        <v>4.9382716049382713E-2</v>
      </c>
      <c r="K331" s="277"/>
      <c r="L331" s="278">
        <v>9</v>
      </c>
      <c r="M331" s="278">
        <v>14.333333333333334</v>
      </c>
      <c r="N331" s="278">
        <v>15.666666666666666</v>
      </c>
      <c r="O331" s="278">
        <v>16</v>
      </c>
      <c r="P331" s="233">
        <f t="shared" si="159"/>
        <v>2.1276595744680993E-2</v>
      </c>
      <c r="Q331" s="233">
        <f t="shared" si="160"/>
        <v>9.3023255813953432E-2</v>
      </c>
      <c r="R331" s="276">
        <f t="shared" si="161"/>
        <v>0.33333333333333393</v>
      </c>
      <c r="S331" s="276">
        <f t="shared" si="162"/>
        <v>1.3333333333333321</v>
      </c>
      <c r="T331" s="233">
        <f t="shared" si="163"/>
        <v>4.9180327868852465E-2</v>
      </c>
    </row>
    <row r="332" spans="1:20" x14ac:dyDescent="0.25">
      <c r="A332" s="279" t="s">
        <v>10</v>
      </c>
      <c r="B332" s="280">
        <v>9</v>
      </c>
      <c r="C332" s="280">
        <v>10</v>
      </c>
      <c r="D332" s="280">
        <v>16</v>
      </c>
      <c r="E332" s="280">
        <v>16</v>
      </c>
      <c r="F332" s="281">
        <f t="shared" si="154"/>
        <v>0</v>
      </c>
      <c r="G332" s="281">
        <f t="shared" si="155"/>
        <v>0.60000000000000009</v>
      </c>
      <c r="H332" s="282">
        <f t="shared" si="156"/>
        <v>0</v>
      </c>
      <c r="I332" s="282">
        <f t="shared" si="157"/>
        <v>6</v>
      </c>
      <c r="J332" s="281">
        <f t="shared" si="158"/>
        <v>4.9382716049382713E-2</v>
      </c>
      <c r="K332" s="283"/>
      <c r="L332" s="284">
        <v>7.666666666666667</v>
      </c>
      <c r="M332" s="284">
        <v>10</v>
      </c>
      <c r="N332" s="284">
        <v>15</v>
      </c>
      <c r="O332" s="284">
        <v>16</v>
      </c>
      <c r="P332" s="281">
        <f t="shared" si="159"/>
        <v>6.6666666666666652E-2</v>
      </c>
      <c r="Q332" s="281">
        <f t="shared" si="160"/>
        <v>0.5</v>
      </c>
      <c r="R332" s="282">
        <f t="shared" si="161"/>
        <v>1</v>
      </c>
      <c r="S332" s="282">
        <f t="shared" si="162"/>
        <v>5</v>
      </c>
      <c r="T332" s="281">
        <f t="shared" si="163"/>
        <v>4.9180327868852465E-2</v>
      </c>
    </row>
    <row r="333" spans="1:20" x14ac:dyDescent="0.25">
      <c r="A333" s="285" t="s">
        <v>11</v>
      </c>
      <c r="B333" s="264">
        <v>96</v>
      </c>
      <c r="C333" s="264">
        <v>111</v>
      </c>
      <c r="D333" s="264">
        <v>111</v>
      </c>
      <c r="E333" s="264">
        <v>112</v>
      </c>
      <c r="F333" s="265">
        <f t="shared" si="154"/>
        <v>9.009009009008917E-3</v>
      </c>
      <c r="G333" s="265">
        <f t="shared" si="155"/>
        <v>0</v>
      </c>
      <c r="H333" s="266">
        <f t="shared" si="156"/>
        <v>1</v>
      </c>
      <c r="I333" s="266">
        <f t="shared" si="157"/>
        <v>0</v>
      </c>
      <c r="J333" s="265">
        <f t="shared" si="158"/>
        <v>0.34567901234567899</v>
      </c>
      <c r="K333" s="267"/>
      <c r="L333" s="268">
        <v>95</v>
      </c>
      <c r="M333" s="268">
        <v>110.66666666666667</v>
      </c>
      <c r="N333" s="268">
        <v>111</v>
      </c>
      <c r="O333" s="268">
        <v>112.66666666666667</v>
      </c>
      <c r="P333" s="265">
        <f t="shared" si="159"/>
        <v>1.501501501501501E-2</v>
      </c>
      <c r="Q333" s="265">
        <f t="shared" si="160"/>
        <v>3.0120481927711218E-3</v>
      </c>
      <c r="R333" s="266">
        <f t="shared" si="161"/>
        <v>1.6666666666666714</v>
      </c>
      <c r="S333" s="266">
        <f t="shared" si="162"/>
        <v>0.3333333333333286</v>
      </c>
      <c r="T333" s="265">
        <f t="shared" si="163"/>
        <v>0.34631147540983609</v>
      </c>
    </row>
    <row r="334" spans="1:20" x14ac:dyDescent="0.25">
      <c r="A334" s="269" t="s">
        <v>12</v>
      </c>
      <c r="B334" s="275">
        <v>5</v>
      </c>
      <c r="C334" s="275">
        <v>5</v>
      </c>
      <c r="D334" s="270">
        <v>5</v>
      </c>
      <c r="E334" s="270">
        <v>6</v>
      </c>
      <c r="F334" s="271">
        <f t="shared" si="154"/>
        <v>0.19999999999999996</v>
      </c>
      <c r="G334" s="271">
        <f t="shared" si="155"/>
        <v>0</v>
      </c>
      <c r="H334" s="272">
        <f t="shared" si="156"/>
        <v>1</v>
      </c>
      <c r="I334" s="272">
        <f t="shared" si="157"/>
        <v>0</v>
      </c>
      <c r="J334" s="271">
        <f t="shared" si="158"/>
        <v>1.8518518518518517E-2</v>
      </c>
      <c r="K334" s="273"/>
      <c r="L334" s="278">
        <v>5</v>
      </c>
      <c r="M334" s="278">
        <v>5</v>
      </c>
      <c r="N334" s="274">
        <v>5</v>
      </c>
      <c r="O334" s="274">
        <v>6</v>
      </c>
      <c r="P334" s="271">
        <f t="shared" si="159"/>
        <v>0.19999999999999996</v>
      </c>
      <c r="Q334" s="271">
        <f t="shared" si="160"/>
        <v>0</v>
      </c>
      <c r="R334" s="272">
        <f t="shared" si="161"/>
        <v>1</v>
      </c>
      <c r="S334" s="272">
        <f t="shared" si="162"/>
        <v>0</v>
      </c>
      <c r="T334" s="271">
        <f t="shared" si="163"/>
        <v>1.8442622950819672E-2</v>
      </c>
    </row>
    <row r="335" spans="1:20" x14ac:dyDescent="0.25">
      <c r="A335" s="26" t="s">
        <v>8</v>
      </c>
      <c r="B335" s="275">
        <v>47</v>
      </c>
      <c r="C335" s="275">
        <v>53</v>
      </c>
      <c r="D335" s="275">
        <v>53</v>
      </c>
      <c r="E335" s="275">
        <v>54</v>
      </c>
      <c r="F335" s="233">
        <f t="shared" si="154"/>
        <v>1.8867924528301883E-2</v>
      </c>
      <c r="G335" s="233">
        <f t="shared" si="155"/>
        <v>0</v>
      </c>
      <c r="H335" s="276">
        <f t="shared" si="156"/>
        <v>1</v>
      </c>
      <c r="I335" s="276">
        <f t="shared" si="157"/>
        <v>0</v>
      </c>
      <c r="J335" s="233">
        <f t="shared" si="158"/>
        <v>0.16666666666666666</v>
      </c>
      <c r="K335" s="277"/>
      <c r="L335" s="278">
        <v>46</v>
      </c>
      <c r="M335" s="278">
        <v>53</v>
      </c>
      <c r="N335" s="278">
        <v>53</v>
      </c>
      <c r="O335" s="278">
        <v>54</v>
      </c>
      <c r="P335" s="233">
        <f t="shared" si="159"/>
        <v>1.8867924528301883E-2</v>
      </c>
      <c r="Q335" s="233">
        <f t="shared" si="160"/>
        <v>0</v>
      </c>
      <c r="R335" s="276">
        <f t="shared" si="161"/>
        <v>1</v>
      </c>
      <c r="S335" s="276">
        <f t="shared" si="162"/>
        <v>0</v>
      </c>
      <c r="T335" s="233">
        <f t="shared" si="163"/>
        <v>0.16598360655737707</v>
      </c>
    </row>
    <row r="336" spans="1:20" x14ac:dyDescent="0.25">
      <c r="A336" s="26" t="s">
        <v>9</v>
      </c>
      <c r="B336" s="275">
        <v>28</v>
      </c>
      <c r="C336" s="275">
        <v>33</v>
      </c>
      <c r="D336" s="275">
        <v>33</v>
      </c>
      <c r="E336" s="275">
        <v>31</v>
      </c>
      <c r="F336" s="233">
        <f t="shared" si="154"/>
        <v>-6.0606060606060552E-2</v>
      </c>
      <c r="G336" s="233">
        <f t="shared" si="155"/>
        <v>0</v>
      </c>
      <c r="H336" s="276">
        <f t="shared" si="156"/>
        <v>-2</v>
      </c>
      <c r="I336" s="276">
        <f t="shared" si="157"/>
        <v>0</v>
      </c>
      <c r="J336" s="233">
        <f t="shared" si="158"/>
        <v>9.5679012345679007E-2</v>
      </c>
      <c r="K336" s="277"/>
      <c r="L336" s="278">
        <v>28</v>
      </c>
      <c r="M336" s="278">
        <v>33</v>
      </c>
      <c r="N336" s="278">
        <v>33</v>
      </c>
      <c r="O336" s="278">
        <v>31</v>
      </c>
      <c r="P336" s="233">
        <f t="shared" si="159"/>
        <v>-6.0606060606060552E-2</v>
      </c>
      <c r="Q336" s="233">
        <f t="shared" si="160"/>
        <v>0</v>
      </c>
      <c r="R336" s="276">
        <f t="shared" si="161"/>
        <v>-2</v>
      </c>
      <c r="S336" s="276">
        <f t="shared" si="162"/>
        <v>0</v>
      </c>
      <c r="T336" s="233">
        <f t="shared" si="163"/>
        <v>9.5286885245901648E-2</v>
      </c>
    </row>
    <row r="337" spans="1:20" x14ac:dyDescent="0.25">
      <c r="A337" s="286" t="s">
        <v>10</v>
      </c>
      <c r="B337" s="280">
        <v>16</v>
      </c>
      <c r="C337" s="280">
        <v>20</v>
      </c>
      <c r="D337" s="280">
        <v>20</v>
      </c>
      <c r="E337" s="280">
        <v>21</v>
      </c>
      <c r="F337" s="287">
        <f t="shared" si="154"/>
        <v>5.0000000000000044E-2</v>
      </c>
      <c r="G337" s="287">
        <f t="shared" si="155"/>
        <v>0</v>
      </c>
      <c r="H337" s="288">
        <f t="shared" si="156"/>
        <v>1</v>
      </c>
      <c r="I337" s="288">
        <f t="shared" si="157"/>
        <v>0</v>
      </c>
      <c r="J337" s="287">
        <f t="shared" si="158"/>
        <v>6.4814814814814811E-2</v>
      </c>
      <c r="K337" s="289"/>
      <c r="L337" s="284">
        <v>16</v>
      </c>
      <c r="M337" s="284">
        <v>19.666666666666668</v>
      </c>
      <c r="N337" s="284">
        <v>20</v>
      </c>
      <c r="O337" s="284">
        <v>21.666666666666668</v>
      </c>
      <c r="P337" s="287">
        <f t="shared" si="159"/>
        <v>8.3333333333333481E-2</v>
      </c>
      <c r="Q337" s="287">
        <f t="shared" si="160"/>
        <v>1.6949152542372836E-2</v>
      </c>
      <c r="R337" s="288">
        <f t="shared" si="161"/>
        <v>1.6666666666666679</v>
      </c>
      <c r="S337" s="288">
        <f t="shared" si="162"/>
        <v>0.33333333333333215</v>
      </c>
      <c r="T337" s="287">
        <f t="shared" si="163"/>
        <v>6.6598360655737709E-2</v>
      </c>
    </row>
    <row r="338" spans="1:20" ht="21" x14ac:dyDescent="0.35">
      <c r="A338" s="342" t="s">
        <v>83</v>
      </c>
      <c r="B338" s="342"/>
      <c r="C338" s="342"/>
      <c r="D338" s="342"/>
      <c r="E338" s="342"/>
      <c r="F338" s="342"/>
      <c r="G338" s="342"/>
      <c r="H338" s="342"/>
      <c r="I338" s="342"/>
      <c r="J338" s="342"/>
      <c r="K338" s="342"/>
      <c r="L338" s="342"/>
      <c r="M338" s="342"/>
      <c r="N338" s="342"/>
      <c r="O338" s="342"/>
      <c r="P338" s="342"/>
      <c r="Q338" s="342"/>
      <c r="R338" s="342"/>
      <c r="S338" s="342"/>
      <c r="T338" s="342"/>
    </row>
    <row r="339" spans="1:20" x14ac:dyDescent="0.25">
      <c r="A339" s="54"/>
      <c r="B339" s="343" t="s">
        <v>119</v>
      </c>
      <c r="C339" s="344"/>
      <c r="D339" s="344"/>
      <c r="E339" s="344"/>
      <c r="F339" s="344"/>
      <c r="G339" s="344"/>
      <c r="H339" s="344"/>
      <c r="I339" s="344"/>
      <c r="J339" s="344"/>
      <c r="K339" s="253"/>
      <c r="L339" s="343" t="str">
        <f>$L$324</f>
        <v>acumulado marzo (promedio del periodo acumulado)</v>
      </c>
      <c r="M339" s="344"/>
      <c r="N339" s="344"/>
      <c r="O339" s="344"/>
      <c r="P339" s="344"/>
      <c r="Q339" s="344"/>
      <c r="R339" s="344"/>
      <c r="S339" s="344"/>
      <c r="T339" s="345"/>
    </row>
    <row r="340" spans="1:20" x14ac:dyDescent="0.25">
      <c r="A340" s="4"/>
      <c r="B340" s="254">
        <f>B$6</f>
        <v>2022</v>
      </c>
      <c r="C340" s="254">
        <f>C$6</f>
        <v>2023</v>
      </c>
      <c r="D340" s="254">
        <f>D$6</f>
        <v>2024</v>
      </c>
      <c r="E340" s="254">
        <f>E$6</f>
        <v>2025</v>
      </c>
      <c r="F340" s="254" t="str">
        <f>CONCATENATE("var ",RIGHT(E340,2),"/",RIGHT(D340,2))</f>
        <v>var 25/24</v>
      </c>
      <c r="G340" s="5" t="str">
        <f>CONCATENATE("var ",RIGHT(D340,2),"/",RIGHT(C340,2))</f>
        <v>var 24/23</v>
      </c>
      <c r="H340" s="254" t="str">
        <f>CONCATENATE("dif ",RIGHT(E340,2),"-",RIGHT(D340,2))</f>
        <v>dif 25-24</v>
      </c>
      <c r="I340" s="5" t="str">
        <f>CONCATENATE("dif ",RIGHT(D340,2),"-",RIGHT(C340,2))</f>
        <v>dif 24-23</v>
      </c>
      <c r="J340" s="254" t="str">
        <f>CONCATENATE("cuota ",RIGHT(E340,2))</f>
        <v>cuota 25</v>
      </c>
      <c r="K340" s="256"/>
      <c r="L340" s="254">
        <f>L$6</f>
        <v>2022</v>
      </c>
      <c r="M340" s="254">
        <f>M$6</f>
        <v>2023</v>
      </c>
      <c r="N340" s="254">
        <f>N$6</f>
        <v>2024</v>
      </c>
      <c r="O340" s="254">
        <f>O$6</f>
        <v>2025</v>
      </c>
      <c r="P340" s="254" t="str">
        <f>CONCATENATE("var ",RIGHT(O340,2),"/",RIGHT(N340,2))</f>
        <v>var 25/24</v>
      </c>
      <c r="Q340" s="5" t="str">
        <f>CONCATENATE("var ",RIGHT(N340,2),"/",RIGHT(M340,2))</f>
        <v>var 24/23</v>
      </c>
      <c r="R340" s="254" t="str">
        <f>CONCATENATE("dif ",RIGHT(O340,2),"-",RIGHT(N340,2))</f>
        <v>dif 25-24</v>
      </c>
      <c r="S340" s="5" t="str">
        <f>CONCATENATE("dif ",RIGHT(N340,2),"-",RIGHT(M340,2))</f>
        <v>dif 24-23</v>
      </c>
      <c r="T340" s="254" t="str">
        <f>CONCATENATE("cuota ",RIGHT(O340,2))</f>
        <v>cuota 25</v>
      </c>
    </row>
    <row r="341" spans="1:20" x14ac:dyDescent="0.25">
      <c r="A341" s="257" t="s">
        <v>48</v>
      </c>
      <c r="B341" s="258">
        <v>287</v>
      </c>
      <c r="C341" s="258">
        <v>310</v>
      </c>
      <c r="D341" s="258">
        <v>322</v>
      </c>
      <c r="E341" s="258">
        <v>324</v>
      </c>
      <c r="F341" s="259">
        <f t="shared" ref="F341:F351" si="164">E341/D341-1</f>
        <v>6.2111801242235032E-3</v>
      </c>
      <c r="G341" s="259">
        <f t="shared" ref="G341:G351" si="165">D341/C341-1</f>
        <v>3.8709677419354938E-2</v>
      </c>
      <c r="H341" s="260">
        <f t="shared" ref="H341:H351" si="166">E341-D341</f>
        <v>2</v>
      </c>
      <c r="I341" s="260">
        <f t="shared" ref="I341:I351" si="167">D341-C341</f>
        <v>12</v>
      </c>
      <c r="J341" s="259">
        <f t="shared" ref="J341:J351" si="168">E341/$E$341</f>
        <v>1</v>
      </c>
      <c r="K341" s="261"/>
      <c r="L341" s="262">
        <v>282.66666666666669</v>
      </c>
      <c r="M341" s="262">
        <v>310</v>
      </c>
      <c r="N341" s="262">
        <v>321.33333333333331</v>
      </c>
      <c r="O341" s="262">
        <v>325.33333333333331</v>
      </c>
      <c r="P341" s="259">
        <f t="shared" ref="P341:P351" si="169">O341/N341-1</f>
        <v>1.2448132780082943E-2</v>
      </c>
      <c r="Q341" s="259">
        <f t="shared" ref="Q341:Q351" si="170">N341/M341-1</f>
        <v>3.6559139784946071E-2</v>
      </c>
      <c r="R341" s="260">
        <f t="shared" ref="R341:R351" si="171">O341-N341</f>
        <v>4</v>
      </c>
      <c r="S341" s="260">
        <f t="shared" ref="S341:S351" si="172">N341-M341</f>
        <v>11.333333333333314</v>
      </c>
      <c r="T341" s="259">
        <f>O341/$O$341</f>
        <v>1</v>
      </c>
    </row>
    <row r="342" spans="1:20" x14ac:dyDescent="0.25">
      <c r="A342" s="76" t="s">
        <v>49</v>
      </c>
      <c r="B342" s="275">
        <v>82</v>
      </c>
      <c r="C342" s="275">
        <v>91</v>
      </c>
      <c r="D342" s="270">
        <v>94</v>
      </c>
      <c r="E342" s="275">
        <v>92</v>
      </c>
      <c r="F342" s="233">
        <f t="shared" si="164"/>
        <v>-2.1276595744680882E-2</v>
      </c>
      <c r="G342" s="233">
        <f t="shared" si="165"/>
        <v>3.2967032967033072E-2</v>
      </c>
      <c r="H342" s="276">
        <f t="shared" si="166"/>
        <v>-2</v>
      </c>
      <c r="I342" s="276">
        <f t="shared" si="167"/>
        <v>3</v>
      </c>
      <c r="J342" s="233">
        <f t="shared" si="168"/>
        <v>0.2839506172839506</v>
      </c>
      <c r="K342" s="277"/>
      <c r="L342" s="278">
        <v>80.666666666666671</v>
      </c>
      <c r="M342" s="278">
        <v>91</v>
      </c>
      <c r="N342" s="274">
        <v>93.666666666666671</v>
      </c>
      <c r="O342" s="278">
        <v>92.666666666666671</v>
      </c>
      <c r="P342" s="233">
        <f t="shared" si="169"/>
        <v>-1.0676156583629859E-2</v>
      </c>
      <c r="Q342" s="233">
        <f t="shared" si="170"/>
        <v>2.9304029304029422E-2</v>
      </c>
      <c r="R342" s="276">
        <f t="shared" si="171"/>
        <v>-1</v>
      </c>
      <c r="S342" s="276">
        <f t="shared" si="172"/>
        <v>2.6666666666666714</v>
      </c>
      <c r="T342" s="233">
        <f t="shared" ref="T342:T351" si="173">O342/$O$341</f>
        <v>0.2848360655737705</v>
      </c>
    </row>
    <row r="343" spans="1:20" x14ac:dyDescent="0.25">
      <c r="A343" s="79" t="s">
        <v>50</v>
      </c>
      <c r="B343" s="275">
        <v>76</v>
      </c>
      <c r="C343" s="275">
        <v>79</v>
      </c>
      <c r="D343" s="275">
        <v>82</v>
      </c>
      <c r="E343" s="275">
        <v>80</v>
      </c>
      <c r="F343" s="233">
        <f t="shared" si="164"/>
        <v>-2.4390243902439046E-2</v>
      </c>
      <c r="G343" s="233">
        <f t="shared" si="165"/>
        <v>3.7974683544303778E-2</v>
      </c>
      <c r="H343" s="276">
        <f t="shared" si="166"/>
        <v>-2</v>
      </c>
      <c r="I343" s="276">
        <f t="shared" si="167"/>
        <v>3</v>
      </c>
      <c r="J343" s="233">
        <f t="shared" si="168"/>
        <v>0.24691358024691357</v>
      </c>
      <c r="K343" s="277"/>
      <c r="L343" s="278">
        <v>75</v>
      </c>
      <c r="M343" s="278">
        <v>79.333333333333329</v>
      </c>
      <c r="N343" s="278">
        <v>82</v>
      </c>
      <c r="O343" s="278">
        <v>81</v>
      </c>
      <c r="P343" s="233">
        <f t="shared" si="169"/>
        <v>-1.2195121951219523E-2</v>
      </c>
      <c r="Q343" s="233">
        <f t="shared" si="170"/>
        <v>3.3613445378151363E-2</v>
      </c>
      <c r="R343" s="276">
        <f t="shared" si="171"/>
        <v>-1</v>
      </c>
      <c r="S343" s="276">
        <f t="shared" si="172"/>
        <v>2.6666666666666714</v>
      </c>
      <c r="T343" s="233">
        <f t="shared" si="173"/>
        <v>0.24897540983606559</v>
      </c>
    </row>
    <row r="344" spans="1:20" x14ac:dyDescent="0.25">
      <c r="A344" s="79" t="s">
        <v>52</v>
      </c>
      <c r="B344" s="275">
        <v>59</v>
      </c>
      <c r="C344" s="275">
        <v>62</v>
      </c>
      <c r="D344" s="275">
        <v>63</v>
      </c>
      <c r="E344" s="275">
        <v>66</v>
      </c>
      <c r="F344" s="233">
        <f t="shared" si="164"/>
        <v>4.7619047619047672E-2</v>
      </c>
      <c r="G344" s="233">
        <f t="shared" si="165"/>
        <v>1.6129032258064502E-2</v>
      </c>
      <c r="H344" s="276">
        <f t="shared" si="166"/>
        <v>3</v>
      </c>
      <c r="I344" s="276">
        <f t="shared" si="167"/>
        <v>1</v>
      </c>
      <c r="J344" s="233">
        <f t="shared" si="168"/>
        <v>0.20370370370370369</v>
      </c>
      <c r="K344" s="277"/>
      <c r="L344" s="278">
        <v>58.333333333333336</v>
      </c>
      <c r="M344" s="278">
        <v>61.666666666666664</v>
      </c>
      <c r="N344" s="278">
        <v>63</v>
      </c>
      <c r="O344" s="278">
        <v>65</v>
      </c>
      <c r="P344" s="233">
        <f t="shared" si="169"/>
        <v>3.1746031746031855E-2</v>
      </c>
      <c r="Q344" s="233">
        <f t="shared" si="170"/>
        <v>2.1621621621621623E-2</v>
      </c>
      <c r="R344" s="276">
        <f t="shared" si="171"/>
        <v>2</v>
      </c>
      <c r="S344" s="276">
        <f t="shared" si="172"/>
        <v>1.3333333333333357</v>
      </c>
      <c r="T344" s="233">
        <f t="shared" si="173"/>
        <v>0.19979508196721313</v>
      </c>
    </row>
    <row r="345" spans="1:20" x14ac:dyDescent="0.25">
      <c r="A345" s="79" t="s">
        <v>53</v>
      </c>
      <c r="B345" s="275">
        <v>10</v>
      </c>
      <c r="C345" s="275">
        <v>12</v>
      </c>
      <c r="D345" s="275">
        <v>12</v>
      </c>
      <c r="E345" s="275">
        <v>13</v>
      </c>
      <c r="F345" s="233">
        <f t="shared" si="164"/>
        <v>8.3333333333333259E-2</v>
      </c>
      <c r="G345" s="233">
        <f t="shared" si="165"/>
        <v>0</v>
      </c>
      <c r="H345" s="276">
        <f t="shared" si="166"/>
        <v>1</v>
      </c>
      <c r="I345" s="276">
        <f t="shared" si="167"/>
        <v>0</v>
      </c>
      <c r="J345" s="233">
        <f t="shared" si="168"/>
        <v>4.0123456790123455E-2</v>
      </c>
      <c r="K345" s="277"/>
      <c r="L345" s="278">
        <v>10</v>
      </c>
      <c r="M345" s="278">
        <v>12</v>
      </c>
      <c r="N345" s="278">
        <v>12</v>
      </c>
      <c r="O345" s="278">
        <v>13</v>
      </c>
      <c r="P345" s="233">
        <f t="shared" si="169"/>
        <v>8.3333333333333259E-2</v>
      </c>
      <c r="Q345" s="233">
        <f t="shared" si="170"/>
        <v>0</v>
      </c>
      <c r="R345" s="276">
        <f t="shared" si="171"/>
        <v>1</v>
      </c>
      <c r="S345" s="276">
        <f t="shared" si="172"/>
        <v>0</v>
      </c>
      <c r="T345" s="233">
        <f t="shared" si="173"/>
        <v>3.9959016393442626E-2</v>
      </c>
    </row>
    <row r="346" spans="1:20" x14ac:dyDescent="0.25">
      <c r="A346" s="79" t="s">
        <v>54</v>
      </c>
      <c r="B346" s="275">
        <v>15</v>
      </c>
      <c r="C346" s="275">
        <v>19</v>
      </c>
      <c r="D346" s="275">
        <v>20</v>
      </c>
      <c r="E346" s="275">
        <v>20</v>
      </c>
      <c r="F346" s="233">
        <f t="shared" si="164"/>
        <v>0</v>
      </c>
      <c r="G346" s="233">
        <f t="shared" si="165"/>
        <v>5.2631578947368363E-2</v>
      </c>
      <c r="H346" s="276">
        <f t="shared" si="166"/>
        <v>0</v>
      </c>
      <c r="I346" s="276">
        <f t="shared" si="167"/>
        <v>1</v>
      </c>
      <c r="J346" s="233">
        <f t="shared" si="168"/>
        <v>6.1728395061728392E-2</v>
      </c>
      <c r="K346" s="277"/>
      <c r="L346" s="278">
        <v>14.333333333333334</v>
      </c>
      <c r="M346" s="278">
        <v>19</v>
      </c>
      <c r="N346" s="278">
        <v>20</v>
      </c>
      <c r="O346" s="278">
        <v>20</v>
      </c>
      <c r="P346" s="233">
        <f t="shared" si="169"/>
        <v>0</v>
      </c>
      <c r="Q346" s="233">
        <f t="shared" si="170"/>
        <v>5.2631578947368363E-2</v>
      </c>
      <c r="R346" s="276">
        <f t="shared" si="171"/>
        <v>0</v>
      </c>
      <c r="S346" s="276">
        <f t="shared" si="172"/>
        <v>1</v>
      </c>
      <c r="T346" s="233">
        <f t="shared" si="173"/>
        <v>6.147540983606558E-2</v>
      </c>
    </row>
    <row r="347" spans="1:20" x14ac:dyDescent="0.25">
      <c r="A347" s="79" t="s">
        <v>55</v>
      </c>
      <c r="B347" s="275">
        <v>4</v>
      </c>
      <c r="C347" s="275">
        <v>5</v>
      </c>
      <c r="D347" s="275">
        <v>6</v>
      </c>
      <c r="E347" s="275">
        <v>6</v>
      </c>
      <c r="F347" s="233">
        <f t="shared" si="164"/>
        <v>0</v>
      </c>
      <c r="G347" s="233">
        <f t="shared" si="165"/>
        <v>0.19999999999999996</v>
      </c>
      <c r="H347" s="276">
        <f t="shared" si="166"/>
        <v>0</v>
      </c>
      <c r="I347" s="276">
        <f t="shared" si="167"/>
        <v>1</v>
      </c>
      <c r="J347" s="233">
        <f t="shared" si="168"/>
        <v>1.8518518518518517E-2</v>
      </c>
      <c r="K347" s="277"/>
      <c r="L347" s="278">
        <v>4</v>
      </c>
      <c r="M347" s="278">
        <v>5</v>
      </c>
      <c r="N347" s="278">
        <v>6</v>
      </c>
      <c r="O347" s="278">
        <v>6</v>
      </c>
      <c r="P347" s="233">
        <f t="shared" si="169"/>
        <v>0</v>
      </c>
      <c r="Q347" s="233">
        <f t="shared" si="170"/>
        <v>0.19999999999999996</v>
      </c>
      <c r="R347" s="276">
        <f t="shared" si="171"/>
        <v>0</v>
      </c>
      <c r="S347" s="276">
        <f t="shared" si="172"/>
        <v>1</v>
      </c>
      <c r="T347" s="233">
        <f t="shared" si="173"/>
        <v>1.8442622950819672E-2</v>
      </c>
    </row>
    <row r="348" spans="1:20" x14ac:dyDescent="0.25">
      <c r="A348" s="79" t="s">
        <v>56</v>
      </c>
      <c r="B348" s="275">
        <v>14</v>
      </c>
      <c r="C348" s="275">
        <v>14</v>
      </c>
      <c r="D348" s="275">
        <v>14</v>
      </c>
      <c r="E348" s="275">
        <v>15</v>
      </c>
      <c r="F348" s="233">
        <f t="shared" si="164"/>
        <v>7.1428571428571397E-2</v>
      </c>
      <c r="G348" s="233">
        <f t="shared" si="165"/>
        <v>0</v>
      </c>
      <c r="H348" s="276">
        <f t="shared" si="166"/>
        <v>1</v>
      </c>
      <c r="I348" s="276">
        <f t="shared" si="167"/>
        <v>0</v>
      </c>
      <c r="J348" s="233">
        <f t="shared" si="168"/>
        <v>4.6296296296296294E-2</v>
      </c>
      <c r="K348" s="277"/>
      <c r="L348" s="278">
        <v>14</v>
      </c>
      <c r="M348" s="278">
        <v>14</v>
      </c>
      <c r="N348" s="278">
        <v>14</v>
      </c>
      <c r="O348" s="278">
        <v>15</v>
      </c>
      <c r="P348" s="233">
        <f t="shared" si="169"/>
        <v>7.1428571428571397E-2</v>
      </c>
      <c r="Q348" s="233">
        <f t="shared" si="170"/>
        <v>0</v>
      </c>
      <c r="R348" s="276">
        <f t="shared" si="171"/>
        <v>1</v>
      </c>
      <c r="S348" s="276">
        <f t="shared" si="172"/>
        <v>0</v>
      </c>
      <c r="T348" s="233">
        <f t="shared" si="173"/>
        <v>4.6106557377049183E-2</v>
      </c>
    </row>
    <row r="349" spans="1:20" x14ac:dyDescent="0.25">
      <c r="A349" s="79" t="s">
        <v>51</v>
      </c>
      <c r="B349" s="275">
        <v>5</v>
      </c>
      <c r="C349" s="275">
        <v>7</v>
      </c>
      <c r="D349" s="275">
        <v>7</v>
      </c>
      <c r="E349" s="275">
        <v>7</v>
      </c>
      <c r="F349" s="233">
        <f t="shared" si="164"/>
        <v>0</v>
      </c>
      <c r="G349" s="233">
        <f t="shared" si="165"/>
        <v>0</v>
      </c>
      <c r="H349" s="276">
        <f t="shared" si="166"/>
        <v>0</v>
      </c>
      <c r="I349" s="276">
        <f t="shared" si="167"/>
        <v>0</v>
      </c>
      <c r="J349" s="233">
        <f t="shared" si="168"/>
        <v>2.1604938271604937E-2</v>
      </c>
      <c r="K349" s="277"/>
      <c r="L349" s="278">
        <v>4.333333333333333</v>
      </c>
      <c r="M349" s="278">
        <v>7</v>
      </c>
      <c r="N349" s="278">
        <v>7</v>
      </c>
      <c r="O349" s="278">
        <v>7.666666666666667</v>
      </c>
      <c r="P349" s="233">
        <f t="shared" si="169"/>
        <v>9.5238095238095344E-2</v>
      </c>
      <c r="Q349" s="233">
        <f t="shared" si="170"/>
        <v>0</v>
      </c>
      <c r="R349" s="276">
        <f t="shared" si="171"/>
        <v>0.66666666666666696</v>
      </c>
      <c r="S349" s="276">
        <f t="shared" si="172"/>
        <v>0</v>
      </c>
      <c r="T349" s="233">
        <f t="shared" si="173"/>
        <v>2.3565573770491805E-2</v>
      </c>
    </row>
    <row r="350" spans="1:20" x14ac:dyDescent="0.25">
      <c r="A350" s="80" t="s">
        <v>57</v>
      </c>
      <c r="B350" s="275">
        <v>5</v>
      </c>
      <c r="C350" s="275">
        <v>5</v>
      </c>
      <c r="D350" s="275">
        <v>5</v>
      </c>
      <c r="E350" s="275">
        <v>6</v>
      </c>
      <c r="F350" s="233">
        <f t="shared" si="164"/>
        <v>0.19999999999999996</v>
      </c>
      <c r="G350" s="233">
        <f t="shared" si="165"/>
        <v>0</v>
      </c>
      <c r="H350" s="276">
        <f t="shared" si="166"/>
        <v>1</v>
      </c>
      <c r="I350" s="276">
        <f t="shared" si="167"/>
        <v>0</v>
      </c>
      <c r="J350" s="233">
        <f t="shared" si="168"/>
        <v>1.8518518518518517E-2</v>
      </c>
      <c r="K350" s="277"/>
      <c r="L350" s="278">
        <v>5</v>
      </c>
      <c r="M350" s="278">
        <v>5</v>
      </c>
      <c r="N350" s="278">
        <v>5</v>
      </c>
      <c r="O350" s="278">
        <v>6</v>
      </c>
      <c r="P350" s="233">
        <f t="shared" si="169"/>
        <v>0.19999999999999996</v>
      </c>
      <c r="Q350" s="233">
        <f t="shared" si="170"/>
        <v>0</v>
      </c>
      <c r="R350" s="276">
        <f t="shared" si="171"/>
        <v>1</v>
      </c>
      <c r="S350" s="276">
        <f t="shared" si="172"/>
        <v>0</v>
      </c>
      <c r="T350" s="233">
        <f t="shared" si="173"/>
        <v>1.8442622950819672E-2</v>
      </c>
    </row>
    <row r="351" spans="1:20" x14ac:dyDescent="0.25">
      <c r="A351" s="81" t="s">
        <v>58</v>
      </c>
      <c r="B351" s="275">
        <v>17</v>
      </c>
      <c r="C351" s="275">
        <v>16</v>
      </c>
      <c r="D351" s="275">
        <v>19</v>
      </c>
      <c r="E351" s="275">
        <v>19</v>
      </c>
      <c r="F351" s="233">
        <f t="shared" si="164"/>
        <v>0</v>
      </c>
      <c r="G351" s="233">
        <f t="shared" si="165"/>
        <v>0.1875</v>
      </c>
      <c r="H351" s="276">
        <f t="shared" si="166"/>
        <v>0</v>
      </c>
      <c r="I351" s="276">
        <f t="shared" si="167"/>
        <v>3</v>
      </c>
      <c r="J351" s="233">
        <f t="shared" si="168"/>
        <v>5.8641975308641972E-2</v>
      </c>
      <c r="K351" s="277"/>
      <c r="L351" s="278">
        <v>17</v>
      </c>
      <c r="M351" s="278">
        <v>16</v>
      </c>
      <c r="N351" s="278">
        <v>18.666666666666668</v>
      </c>
      <c r="O351" s="278">
        <v>19</v>
      </c>
      <c r="P351" s="233">
        <f t="shared" si="169"/>
        <v>1.7857142857142794E-2</v>
      </c>
      <c r="Q351" s="233">
        <f t="shared" si="170"/>
        <v>0.16666666666666674</v>
      </c>
      <c r="R351" s="276">
        <f t="shared" si="171"/>
        <v>0.33333333333333215</v>
      </c>
      <c r="S351" s="276">
        <f t="shared" si="172"/>
        <v>2.6666666666666679</v>
      </c>
      <c r="T351" s="233">
        <f t="shared" si="173"/>
        <v>5.8401639344262297E-2</v>
      </c>
    </row>
    <row r="352" spans="1:20" ht="21" x14ac:dyDescent="0.35">
      <c r="A352" s="342" t="s">
        <v>84</v>
      </c>
      <c r="B352" s="342"/>
      <c r="C352" s="342"/>
      <c r="D352" s="342"/>
      <c r="E352" s="342"/>
      <c r="F352" s="342"/>
      <c r="G352" s="342"/>
      <c r="H352" s="342"/>
      <c r="I352" s="342"/>
      <c r="J352" s="342"/>
      <c r="K352" s="342"/>
      <c r="L352" s="342"/>
      <c r="M352" s="342"/>
      <c r="N352" s="342"/>
      <c r="O352" s="342"/>
      <c r="P352" s="342"/>
      <c r="Q352" s="342"/>
      <c r="R352" s="342"/>
      <c r="S352" s="342"/>
      <c r="T352" s="342"/>
    </row>
    <row r="353" spans="1:20" x14ac:dyDescent="0.25">
      <c r="A353" s="54"/>
      <c r="B353" s="343" t="s">
        <v>119</v>
      </c>
      <c r="C353" s="344"/>
      <c r="D353" s="344"/>
      <c r="E353" s="344"/>
      <c r="F353" s="344"/>
      <c r="G353" s="344"/>
      <c r="H353" s="344"/>
      <c r="I353" s="344"/>
      <c r="J353" s="344"/>
      <c r="K353" s="253"/>
      <c r="L353" s="343" t="str">
        <f>$L$324</f>
        <v>acumulado marzo (promedio del periodo acumulado)</v>
      </c>
      <c r="M353" s="344"/>
      <c r="N353" s="344"/>
      <c r="O353" s="344"/>
      <c r="P353" s="344"/>
      <c r="Q353" s="344"/>
      <c r="R353" s="344"/>
      <c r="S353" s="344"/>
      <c r="T353" s="345"/>
    </row>
    <row r="354" spans="1:20" x14ac:dyDescent="0.25">
      <c r="A354" s="4"/>
      <c r="B354" s="254">
        <f>B$6</f>
        <v>2022</v>
      </c>
      <c r="C354" s="254">
        <f>C$6</f>
        <v>2023</v>
      </c>
      <c r="D354" s="254">
        <f>D$6</f>
        <v>2024</v>
      </c>
      <c r="E354" s="254">
        <f>E$6</f>
        <v>2025</v>
      </c>
      <c r="F354" s="254" t="str">
        <f>CONCATENATE("var ",RIGHT(E354,2),"/",RIGHT(D354,2))</f>
        <v>var 25/24</v>
      </c>
      <c r="G354" s="5" t="str">
        <f>CONCATENATE("var ",RIGHT(D354,2),"/",RIGHT(C354,2))</f>
        <v>var 24/23</v>
      </c>
      <c r="H354" s="254" t="str">
        <f>CONCATENATE("dif ",RIGHT(E354,2),"-",RIGHT(D354,2))</f>
        <v>dif 25-24</v>
      </c>
      <c r="I354" s="5" t="str">
        <f>CONCATENATE("dif ",RIGHT(D354,2),"-",RIGHT(C354,2))</f>
        <v>dif 24-23</v>
      </c>
      <c r="J354" s="254" t="str">
        <f>CONCATENATE("cuota ",RIGHT(E354,2))</f>
        <v>cuota 25</v>
      </c>
      <c r="K354" s="256"/>
      <c r="L354" s="254">
        <f>L$6</f>
        <v>2022</v>
      </c>
      <c r="M354" s="254">
        <f>M$6</f>
        <v>2023</v>
      </c>
      <c r="N354" s="254">
        <f>N$6</f>
        <v>2024</v>
      </c>
      <c r="O354" s="254">
        <f>O$6</f>
        <v>2025</v>
      </c>
      <c r="P354" s="254" t="str">
        <f>CONCATENATE("var ",RIGHT(O354,2),"/",RIGHT(N354,2))</f>
        <v>var 25/24</v>
      </c>
      <c r="Q354" s="5" t="str">
        <f>CONCATENATE("var ",RIGHT(N354,2),"/",RIGHT(M354,2))</f>
        <v>var 24/23</v>
      </c>
      <c r="R354" s="254" t="str">
        <f>CONCATENATE("dif ",RIGHT(O354,2),"-",RIGHT(N354,2))</f>
        <v>dif 25-24</v>
      </c>
      <c r="S354" s="5" t="str">
        <f>CONCATENATE("dif ",RIGHT(N354,2),"-",RIGHT(M354,2))</f>
        <v>dif 24-23</v>
      </c>
      <c r="T354" s="254" t="str">
        <f>CONCATENATE("cuota ",RIGHT(O354,2))</f>
        <v>cuota 25</v>
      </c>
    </row>
    <row r="355" spans="1:20" x14ac:dyDescent="0.25">
      <c r="A355" s="257" t="s">
        <v>4</v>
      </c>
      <c r="B355" s="290">
        <v>121403</v>
      </c>
      <c r="C355" s="290">
        <v>125469</v>
      </c>
      <c r="D355" s="290">
        <v>127071</v>
      </c>
      <c r="E355" s="290">
        <v>125749</v>
      </c>
      <c r="F355" s="259">
        <f t="shared" ref="F355:F366" si="174">E355/D355-1</f>
        <v>-1.0403632614837344E-2</v>
      </c>
      <c r="G355" s="259">
        <f t="shared" ref="G355:G366" si="175">D355/C355-1</f>
        <v>1.2768094110895856E-2</v>
      </c>
      <c r="H355" s="291">
        <f t="shared" ref="H355:H366" si="176">E355-D355</f>
        <v>-1322</v>
      </c>
      <c r="I355" s="291">
        <f t="shared" ref="I355:I366" si="177">D355-C355</f>
        <v>1602</v>
      </c>
      <c r="J355" s="259">
        <f t="shared" ref="J355:J366" si="178">E355/$E$355</f>
        <v>1</v>
      </c>
      <c r="K355" s="261"/>
      <c r="L355" s="290">
        <v>120457</v>
      </c>
      <c r="M355" s="290">
        <v>126189.33333333333</v>
      </c>
      <c r="N355" s="290">
        <v>127547.33333333333</v>
      </c>
      <c r="O355" s="290">
        <v>126716.33333333333</v>
      </c>
      <c r="P355" s="259">
        <f t="shared" ref="P355:P366" si="179">O355/N355-1</f>
        <v>-6.5152283335336847E-3</v>
      </c>
      <c r="Q355" s="259">
        <f t="shared" ref="Q355:Q366" si="180">N355/M355-1</f>
        <v>1.0761606897571996E-2</v>
      </c>
      <c r="R355" s="291">
        <f t="shared" ref="R355:R366" si="181">O355-N355</f>
        <v>-831</v>
      </c>
      <c r="S355" s="291">
        <f t="shared" ref="S355:S366" si="182">N355-M355</f>
        <v>1358</v>
      </c>
      <c r="T355" s="259">
        <f>O355/$O$355</f>
        <v>1</v>
      </c>
    </row>
    <row r="356" spans="1:20" x14ac:dyDescent="0.25">
      <c r="A356" s="263" t="s">
        <v>5</v>
      </c>
      <c r="B356" s="292">
        <v>89098</v>
      </c>
      <c r="C356" s="292">
        <v>88941</v>
      </c>
      <c r="D356" s="292">
        <v>91103</v>
      </c>
      <c r="E356" s="292">
        <v>89717</v>
      </c>
      <c r="F356" s="265">
        <f t="shared" si="174"/>
        <v>-1.5213549498918844E-2</v>
      </c>
      <c r="G356" s="265">
        <f t="shared" si="175"/>
        <v>2.4308249288854444E-2</v>
      </c>
      <c r="H356" s="293">
        <f t="shared" si="176"/>
        <v>-1386</v>
      </c>
      <c r="I356" s="293">
        <f t="shared" si="177"/>
        <v>2162</v>
      </c>
      <c r="J356" s="265">
        <f t="shared" si="178"/>
        <v>0.71346094203532429</v>
      </c>
      <c r="K356" s="267"/>
      <c r="L356" s="292">
        <v>88355</v>
      </c>
      <c r="M356" s="292">
        <v>89670.666666666672</v>
      </c>
      <c r="N356" s="292">
        <v>91356.666666666672</v>
      </c>
      <c r="O356" s="292">
        <v>90691.666666666672</v>
      </c>
      <c r="P356" s="265">
        <f t="shared" si="179"/>
        <v>-7.2791622578173287E-3</v>
      </c>
      <c r="Q356" s="265">
        <f t="shared" si="180"/>
        <v>1.8802135220733707E-2</v>
      </c>
      <c r="R356" s="293">
        <f t="shared" si="181"/>
        <v>-665</v>
      </c>
      <c r="S356" s="293">
        <f t="shared" si="182"/>
        <v>1686</v>
      </c>
      <c r="T356" s="265">
        <f t="shared" ref="T356:T366" si="183">O356/$O$355</f>
        <v>0.71570620993347356</v>
      </c>
    </row>
    <row r="357" spans="1:20" x14ac:dyDescent="0.25">
      <c r="A357" s="269" t="s">
        <v>6</v>
      </c>
      <c r="B357" s="294">
        <v>17378</v>
      </c>
      <c r="C357" s="294">
        <v>16526</v>
      </c>
      <c r="D357" s="294">
        <v>17518</v>
      </c>
      <c r="E357" s="294">
        <v>17788</v>
      </c>
      <c r="F357" s="271">
        <f t="shared" si="174"/>
        <v>1.5412718346843324E-2</v>
      </c>
      <c r="G357" s="271">
        <f t="shared" si="175"/>
        <v>6.0026624712574028E-2</v>
      </c>
      <c r="H357" s="295">
        <f t="shared" si="176"/>
        <v>270</v>
      </c>
      <c r="I357" s="295">
        <f t="shared" si="177"/>
        <v>992</v>
      </c>
      <c r="J357" s="271">
        <f t="shared" si="178"/>
        <v>0.14145639329139795</v>
      </c>
      <c r="K357" s="273"/>
      <c r="L357" s="294">
        <v>17735.333333333332</v>
      </c>
      <c r="M357" s="294">
        <v>16883.333333333332</v>
      </c>
      <c r="N357" s="294">
        <v>17518</v>
      </c>
      <c r="O357" s="294">
        <v>18055.333333333332</v>
      </c>
      <c r="P357" s="271">
        <f t="shared" si="179"/>
        <v>3.0673212314952236E-2</v>
      </c>
      <c r="Q357" s="271">
        <f t="shared" si="180"/>
        <v>3.7591312931885668E-2</v>
      </c>
      <c r="R357" s="295">
        <f t="shared" si="181"/>
        <v>537.33333333333212</v>
      </c>
      <c r="S357" s="295">
        <f t="shared" si="182"/>
        <v>634.66666666666788</v>
      </c>
      <c r="T357" s="271">
        <f t="shared" si="183"/>
        <v>0.14248623566022797</v>
      </c>
    </row>
    <row r="358" spans="1:20" x14ac:dyDescent="0.25">
      <c r="A358" s="26" t="s">
        <v>7</v>
      </c>
      <c r="B358" s="296">
        <v>53319</v>
      </c>
      <c r="C358" s="296">
        <v>55603</v>
      </c>
      <c r="D358" s="296">
        <v>56818</v>
      </c>
      <c r="E358" s="296">
        <v>56384</v>
      </c>
      <c r="F358" s="233">
        <f t="shared" si="174"/>
        <v>-7.6384244429582582E-3</v>
      </c>
      <c r="G358" s="233">
        <f t="shared" si="175"/>
        <v>2.185133895653113E-2</v>
      </c>
      <c r="H358" s="297">
        <f t="shared" si="176"/>
        <v>-434</v>
      </c>
      <c r="I358" s="297">
        <f t="shared" si="177"/>
        <v>1215</v>
      </c>
      <c r="J358" s="233">
        <f t="shared" si="178"/>
        <v>0.4483852754296257</v>
      </c>
      <c r="K358" s="277"/>
      <c r="L358" s="296">
        <v>52997.666666666664</v>
      </c>
      <c r="M358" s="296">
        <v>55279</v>
      </c>
      <c r="N358" s="296">
        <v>56815</v>
      </c>
      <c r="O358" s="296">
        <v>56358</v>
      </c>
      <c r="P358" s="233">
        <f t="shared" si="179"/>
        <v>-8.0436504444248991E-3</v>
      </c>
      <c r="Q358" s="233">
        <f t="shared" si="180"/>
        <v>2.778632030246575E-2</v>
      </c>
      <c r="R358" s="297">
        <f t="shared" si="181"/>
        <v>-457</v>
      </c>
      <c r="S358" s="297">
        <f t="shared" si="182"/>
        <v>1536</v>
      </c>
      <c r="T358" s="233">
        <f t="shared" si="183"/>
        <v>0.44475718731339553</v>
      </c>
    </row>
    <row r="359" spans="1:20" x14ac:dyDescent="0.25">
      <c r="A359" s="26" t="s">
        <v>8</v>
      </c>
      <c r="B359" s="296">
        <v>16021</v>
      </c>
      <c r="C359" s="296">
        <v>14065</v>
      </c>
      <c r="D359" s="296">
        <v>13983</v>
      </c>
      <c r="E359" s="296">
        <v>12759</v>
      </c>
      <c r="F359" s="233">
        <f t="shared" si="174"/>
        <v>-8.7534863763140902E-2</v>
      </c>
      <c r="G359" s="233">
        <f t="shared" si="175"/>
        <v>-5.8300746533949122E-3</v>
      </c>
      <c r="H359" s="297">
        <f t="shared" si="176"/>
        <v>-1224</v>
      </c>
      <c r="I359" s="297">
        <f t="shared" si="177"/>
        <v>-82</v>
      </c>
      <c r="J359" s="233">
        <f t="shared" si="178"/>
        <v>0.10146402754693874</v>
      </c>
      <c r="K359" s="277"/>
      <c r="L359" s="296">
        <v>15399.333333333334</v>
      </c>
      <c r="M359" s="296">
        <v>14752</v>
      </c>
      <c r="N359" s="296">
        <v>14275.333333333334</v>
      </c>
      <c r="O359" s="296">
        <v>13492.333333333334</v>
      </c>
      <c r="P359" s="233">
        <f t="shared" si="179"/>
        <v>-5.4849857563162518E-2</v>
      </c>
      <c r="Q359" s="233">
        <f t="shared" si="180"/>
        <v>-3.2312002892263103E-2</v>
      </c>
      <c r="R359" s="297">
        <f t="shared" si="181"/>
        <v>-783</v>
      </c>
      <c r="S359" s="297">
        <f t="shared" si="182"/>
        <v>-476.66666666666606</v>
      </c>
      <c r="T359" s="233">
        <f t="shared" si="183"/>
        <v>0.10647667098953306</v>
      </c>
    </row>
    <row r="360" spans="1:20" x14ac:dyDescent="0.25">
      <c r="A360" s="26" t="s">
        <v>9</v>
      </c>
      <c r="B360" s="296">
        <v>1828</v>
      </c>
      <c r="C360" s="296">
        <v>2162</v>
      </c>
      <c r="D360" s="296">
        <v>2094</v>
      </c>
      <c r="E360" s="296">
        <v>2094</v>
      </c>
      <c r="F360" s="233">
        <f t="shared" si="174"/>
        <v>0</v>
      </c>
      <c r="G360" s="233">
        <f t="shared" si="175"/>
        <v>-3.1452358926919555E-2</v>
      </c>
      <c r="H360" s="297">
        <f t="shared" si="176"/>
        <v>0</v>
      </c>
      <c r="I360" s="297">
        <f t="shared" si="177"/>
        <v>-68</v>
      </c>
      <c r="J360" s="233">
        <f t="shared" si="178"/>
        <v>1.6652219898368972E-2</v>
      </c>
      <c r="K360" s="277"/>
      <c r="L360" s="296">
        <v>1787.3333333333333</v>
      </c>
      <c r="M360" s="296">
        <v>2171.3333333333335</v>
      </c>
      <c r="N360" s="296">
        <v>2084</v>
      </c>
      <c r="O360" s="296">
        <v>2094</v>
      </c>
      <c r="P360" s="233">
        <f t="shared" si="179"/>
        <v>4.7984644913627861E-3</v>
      </c>
      <c r="Q360" s="233">
        <f t="shared" si="180"/>
        <v>-4.0221062327295165E-2</v>
      </c>
      <c r="R360" s="297">
        <f t="shared" si="181"/>
        <v>10</v>
      </c>
      <c r="S360" s="297">
        <f t="shared" si="182"/>
        <v>-87.333333333333485</v>
      </c>
      <c r="T360" s="233">
        <f t="shared" si="183"/>
        <v>1.6525099368931657E-2</v>
      </c>
    </row>
    <row r="361" spans="1:20" x14ac:dyDescent="0.25">
      <c r="A361" s="279" t="s">
        <v>10</v>
      </c>
      <c r="B361" s="298">
        <v>552</v>
      </c>
      <c r="C361" s="298">
        <v>585</v>
      </c>
      <c r="D361" s="298">
        <v>690</v>
      </c>
      <c r="E361" s="298">
        <v>692</v>
      </c>
      <c r="F361" s="281">
        <f t="shared" si="174"/>
        <v>2.8985507246377384E-3</v>
      </c>
      <c r="G361" s="281">
        <f t="shared" si="175"/>
        <v>0.17948717948717952</v>
      </c>
      <c r="H361" s="299">
        <f t="shared" si="176"/>
        <v>2</v>
      </c>
      <c r="I361" s="299">
        <f t="shared" si="177"/>
        <v>105</v>
      </c>
      <c r="J361" s="281">
        <f t="shared" si="178"/>
        <v>5.5030258689929938E-3</v>
      </c>
      <c r="K361" s="283"/>
      <c r="L361" s="298">
        <v>435.33333333333331</v>
      </c>
      <c r="M361" s="298">
        <v>585</v>
      </c>
      <c r="N361" s="298">
        <v>664.33333333333337</v>
      </c>
      <c r="O361" s="298">
        <v>692</v>
      </c>
      <c r="P361" s="281">
        <f t="shared" si="179"/>
        <v>4.1645760160561984E-2</v>
      </c>
      <c r="Q361" s="281">
        <f t="shared" si="180"/>
        <v>0.13561253561253572</v>
      </c>
      <c r="R361" s="299">
        <f t="shared" si="181"/>
        <v>27.666666666666629</v>
      </c>
      <c r="S361" s="299">
        <f t="shared" si="182"/>
        <v>79.333333333333371</v>
      </c>
      <c r="T361" s="281">
        <f t="shared" si="183"/>
        <v>5.4610166013852462E-3</v>
      </c>
    </row>
    <row r="362" spans="1:20" x14ac:dyDescent="0.25">
      <c r="A362" s="285" t="s">
        <v>11</v>
      </c>
      <c r="B362" s="292">
        <v>32305</v>
      </c>
      <c r="C362" s="292">
        <v>36528</v>
      </c>
      <c r="D362" s="292">
        <v>35968</v>
      </c>
      <c r="E362" s="292">
        <v>36032</v>
      </c>
      <c r="F362" s="265">
        <f t="shared" si="174"/>
        <v>1.779359430605032E-3</v>
      </c>
      <c r="G362" s="265">
        <f t="shared" si="175"/>
        <v>-1.5330705212439732E-2</v>
      </c>
      <c r="H362" s="293">
        <f t="shared" si="176"/>
        <v>64</v>
      </c>
      <c r="I362" s="293">
        <f t="shared" si="177"/>
        <v>-560</v>
      </c>
      <c r="J362" s="265">
        <f t="shared" si="178"/>
        <v>0.28653905796467566</v>
      </c>
      <c r="K362" s="267"/>
      <c r="L362" s="292">
        <v>32102</v>
      </c>
      <c r="M362" s="292">
        <v>36518.666666666664</v>
      </c>
      <c r="N362" s="292">
        <v>36190.666666666664</v>
      </c>
      <c r="O362" s="292">
        <v>36024.666666666664</v>
      </c>
      <c r="P362" s="265">
        <f t="shared" si="179"/>
        <v>-4.5868179641159745E-3</v>
      </c>
      <c r="Q362" s="265">
        <f t="shared" si="180"/>
        <v>-8.9817079849574544E-3</v>
      </c>
      <c r="R362" s="293">
        <f t="shared" si="181"/>
        <v>-166</v>
      </c>
      <c r="S362" s="293">
        <f t="shared" si="182"/>
        <v>-328</v>
      </c>
      <c r="T362" s="265">
        <f t="shared" si="183"/>
        <v>0.28429379006652655</v>
      </c>
    </row>
    <row r="363" spans="1:20" x14ac:dyDescent="0.25">
      <c r="A363" s="269" t="s">
        <v>12</v>
      </c>
      <c r="B363" s="296">
        <v>2230</v>
      </c>
      <c r="C363" s="296">
        <v>2117</v>
      </c>
      <c r="D363" s="294">
        <v>2117</v>
      </c>
      <c r="E363" s="296">
        <v>2201</v>
      </c>
      <c r="F363" s="271">
        <f t="shared" si="174"/>
        <v>3.96787907416154E-2</v>
      </c>
      <c r="G363" s="271">
        <f t="shared" si="175"/>
        <v>0</v>
      </c>
      <c r="H363" s="295">
        <f t="shared" si="176"/>
        <v>84</v>
      </c>
      <c r="I363" s="295">
        <f t="shared" si="177"/>
        <v>0</v>
      </c>
      <c r="J363" s="271">
        <f t="shared" si="178"/>
        <v>1.7503121297187254E-2</v>
      </c>
      <c r="K363" s="273"/>
      <c r="L363" s="296">
        <v>2230</v>
      </c>
      <c r="M363" s="296">
        <v>2117</v>
      </c>
      <c r="N363" s="294">
        <v>2117</v>
      </c>
      <c r="O363" s="296">
        <v>2201</v>
      </c>
      <c r="P363" s="271">
        <f t="shared" si="179"/>
        <v>3.96787907416154E-2</v>
      </c>
      <c r="Q363" s="271">
        <f t="shared" si="180"/>
        <v>0</v>
      </c>
      <c r="R363" s="295">
        <f t="shared" si="181"/>
        <v>84</v>
      </c>
      <c r="S363" s="295">
        <f t="shared" si="182"/>
        <v>0</v>
      </c>
      <c r="T363" s="271">
        <f t="shared" si="183"/>
        <v>1.7369505115099607E-2</v>
      </c>
    </row>
    <row r="364" spans="1:20" x14ac:dyDescent="0.25">
      <c r="A364" s="26" t="s">
        <v>8</v>
      </c>
      <c r="B364" s="296">
        <v>19327</v>
      </c>
      <c r="C364" s="296">
        <v>21657</v>
      </c>
      <c r="D364" s="296">
        <v>21058</v>
      </c>
      <c r="E364" s="296">
        <v>21540</v>
      </c>
      <c r="F364" s="233">
        <f t="shared" si="174"/>
        <v>2.2889163263367873E-2</v>
      </c>
      <c r="G364" s="233">
        <f t="shared" si="175"/>
        <v>-2.7658493789536887E-2</v>
      </c>
      <c r="H364" s="297">
        <f t="shared" si="176"/>
        <v>482</v>
      </c>
      <c r="I364" s="297">
        <f t="shared" si="177"/>
        <v>-599</v>
      </c>
      <c r="J364" s="233">
        <f t="shared" si="178"/>
        <v>0.17129360869668944</v>
      </c>
      <c r="K364" s="277"/>
      <c r="L364" s="296">
        <v>19124</v>
      </c>
      <c r="M364" s="296">
        <v>21658.333333333332</v>
      </c>
      <c r="N364" s="296">
        <v>21290</v>
      </c>
      <c r="O364" s="296">
        <v>21530</v>
      </c>
      <c r="P364" s="233">
        <f t="shared" si="179"/>
        <v>1.1272898074213167E-2</v>
      </c>
      <c r="Q364" s="233">
        <f t="shared" si="180"/>
        <v>-1.7006540977298923E-2</v>
      </c>
      <c r="R364" s="297">
        <f t="shared" si="181"/>
        <v>240</v>
      </c>
      <c r="S364" s="297">
        <f t="shared" si="182"/>
        <v>-368.33333333333212</v>
      </c>
      <c r="T364" s="233">
        <f t="shared" si="183"/>
        <v>0.16990706275697162</v>
      </c>
    </row>
    <row r="365" spans="1:20" x14ac:dyDescent="0.25">
      <c r="A365" s="26" t="s">
        <v>9</v>
      </c>
      <c r="B365" s="296">
        <v>7750</v>
      </c>
      <c r="C365" s="296">
        <v>9325</v>
      </c>
      <c r="D365" s="296">
        <v>9384</v>
      </c>
      <c r="E365" s="296">
        <v>8771</v>
      </c>
      <c r="F365" s="233">
        <f t="shared" si="174"/>
        <v>-6.5323955669224221E-2</v>
      </c>
      <c r="G365" s="233">
        <f t="shared" si="175"/>
        <v>6.3270777479893514E-3</v>
      </c>
      <c r="H365" s="297">
        <f t="shared" si="176"/>
        <v>-613</v>
      </c>
      <c r="I365" s="297">
        <f t="shared" si="177"/>
        <v>59</v>
      </c>
      <c r="J365" s="233">
        <f t="shared" si="178"/>
        <v>6.9750057654534028E-2</v>
      </c>
      <c r="K365" s="277"/>
      <c r="L365" s="296">
        <v>7750</v>
      </c>
      <c r="M365" s="296">
        <v>9325</v>
      </c>
      <c r="N365" s="296">
        <v>9384</v>
      </c>
      <c r="O365" s="296">
        <v>8771</v>
      </c>
      <c r="P365" s="233">
        <f t="shared" si="179"/>
        <v>-6.5323955669224221E-2</v>
      </c>
      <c r="Q365" s="233">
        <f t="shared" si="180"/>
        <v>6.3270777479893514E-3</v>
      </c>
      <c r="R365" s="297">
        <f t="shared" si="181"/>
        <v>-613</v>
      </c>
      <c r="S365" s="297">
        <f t="shared" si="182"/>
        <v>59</v>
      </c>
      <c r="T365" s="233">
        <f t="shared" si="183"/>
        <v>6.9217596258309241E-2</v>
      </c>
    </row>
    <row r="366" spans="1:20" x14ac:dyDescent="0.25">
      <c r="A366" s="286" t="s">
        <v>10</v>
      </c>
      <c r="B366" s="298">
        <v>2998</v>
      </c>
      <c r="C366" s="298">
        <v>3429</v>
      </c>
      <c r="D366" s="298">
        <v>3409</v>
      </c>
      <c r="E366" s="298">
        <v>3520</v>
      </c>
      <c r="F366" s="287">
        <f t="shared" si="174"/>
        <v>3.2560868289821077E-2</v>
      </c>
      <c r="G366" s="287">
        <f t="shared" si="175"/>
        <v>-5.8326042578010773E-3</v>
      </c>
      <c r="H366" s="300">
        <f t="shared" si="176"/>
        <v>111</v>
      </c>
      <c r="I366" s="300">
        <f t="shared" si="177"/>
        <v>-20</v>
      </c>
      <c r="J366" s="287">
        <f t="shared" si="178"/>
        <v>2.7992270316264941E-2</v>
      </c>
      <c r="K366" s="289"/>
      <c r="L366" s="298">
        <v>2998</v>
      </c>
      <c r="M366" s="298">
        <v>3418.3333333333335</v>
      </c>
      <c r="N366" s="298">
        <v>3399.6666666666665</v>
      </c>
      <c r="O366" s="298">
        <v>3522.6666666666665</v>
      </c>
      <c r="P366" s="287">
        <f t="shared" si="179"/>
        <v>3.6180017648789198E-2</v>
      </c>
      <c r="Q366" s="287">
        <f t="shared" si="180"/>
        <v>-5.4607508532423799E-3</v>
      </c>
      <c r="R366" s="300">
        <f t="shared" si="181"/>
        <v>123</v>
      </c>
      <c r="S366" s="300">
        <f t="shared" si="182"/>
        <v>-18.66666666666697</v>
      </c>
      <c r="T366" s="287">
        <f t="shared" si="183"/>
        <v>2.7799625936146089E-2</v>
      </c>
    </row>
    <row r="367" spans="1:20" ht="21" x14ac:dyDescent="0.35">
      <c r="A367" s="342" t="s">
        <v>85</v>
      </c>
      <c r="B367" s="342"/>
      <c r="C367" s="342"/>
      <c r="D367" s="342"/>
      <c r="E367" s="342"/>
      <c r="F367" s="342"/>
      <c r="G367" s="342"/>
      <c r="H367" s="342"/>
      <c r="I367" s="342"/>
      <c r="J367" s="342"/>
      <c r="K367" s="342"/>
      <c r="L367" s="342"/>
      <c r="M367" s="342"/>
      <c r="N367" s="342"/>
      <c r="O367" s="342"/>
      <c r="P367" s="342"/>
      <c r="Q367" s="342"/>
      <c r="R367" s="342"/>
      <c r="S367" s="342"/>
      <c r="T367" s="342"/>
    </row>
    <row r="368" spans="1:20" x14ac:dyDescent="0.25">
      <c r="A368" s="54"/>
      <c r="B368" s="343" t="s">
        <v>119</v>
      </c>
      <c r="C368" s="344"/>
      <c r="D368" s="344"/>
      <c r="E368" s="344"/>
      <c r="F368" s="344"/>
      <c r="G368" s="344"/>
      <c r="H368" s="344"/>
      <c r="I368" s="344"/>
      <c r="J368" s="344"/>
      <c r="K368" s="253"/>
      <c r="L368" s="343" t="str">
        <f>$L$324</f>
        <v>acumulado marzo (promedio del periodo acumulado)</v>
      </c>
      <c r="M368" s="344"/>
      <c r="N368" s="344"/>
      <c r="O368" s="344"/>
      <c r="P368" s="344"/>
      <c r="Q368" s="344"/>
      <c r="R368" s="344"/>
      <c r="S368" s="344"/>
      <c r="T368" s="345"/>
    </row>
    <row r="369" spans="1:20" x14ac:dyDescent="0.25">
      <c r="A369" s="4"/>
      <c r="B369" s="254">
        <f>B$6</f>
        <v>2022</v>
      </c>
      <c r="C369" s="254">
        <f>C$6</f>
        <v>2023</v>
      </c>
      <c r="D369" s="254">
        <f>D$6</f>
        <v>2024</v>
      </c>
      <c r="E369" s="254">
        <f>E$6</f>
        <v>2025</v>
      </c>
      <c r="F369" s="254" t="str">
        <f>CONCATENATE("var ",RIGHT(E369,2),"/",RIGHT(D369,2))</f>
        <v>var 25/24</v>
      </c>
      <c r="G369" s="5" t="str">
        <f>CONCATENATE("var ",RIGHT(D369,2),"/",RIGHT(C369,2))</f>
        <v>var 24/23</v>
      </c>
      <c r="H369" s="254" t="str">
        <f>CONCATENATE("dif ",RIGHT(E369,2),"-",RIGHT(D369,2))</f>
        <v>dif 25-24</v>
      </c>
      <c r="I369" s="5" t="str">
        <f>CONCATENATE("dif ",RIGHT(D369,2),"-",RIGHT(C369,2))</f>
        <v>dif 24-23</v>
      </c>
      <c r="J369" s="254" t="str">
        <f>CONCATENATE("cuota ",RIGHT(E369,2))</f>
        <v>cuota 25</v>
      </c>
      <c r="K369" s="256"/>
      <c r="L369" s="254">
        <f>L$6</f>
        <v>2022</v>
      </c>
      <c r="M369" s="254">
        <f>M$6</f>
        <v>2023</v>
      </c>
      <c r="N369" s="254">
        <f>N$6</f>
        <v>2024</v>
      </c>
      <c r="O369" s="254">
        <f>O$6</f>
        <v>2025</v>
      </c>
      <c r="P369" s="254" t="str">
        <f>CONCATENATE("var ",RIGHT(O369,2),"/",RIGHT(N369,2))</f>
        <v>var 25/24</v>
      </c>
      <c r="Q369" s="5" t="str">
        <f>CONCATENATE("var ",RIGHT(N369,2),"/",RIGHT(M369,2))</f>
        <v>var 24/23</v>
      </c>
      <c r="R369" s="254" t="str">
        <f>CONCATENATE("dif ",RIGHT(O369,2),"-",RIGHT(N369,2))</f>
        <v>dif 25-24</v>
      </c>
      <c r="S369" s="5" t="str">
        <f>CONCATENATE("dif ",RIGHT(N369,2),"-",RIGHT(M369,2))</f>
        <v>dif 24-23</v>
      </c>
      <c r="T369" s="254" t="str">
        <f>CONCATENATE("cuota ",RIGHT(O369,2))</f>
        <v>cuota 25</v>
      </c>
    </row>
    <row r="370" spans="1:20" x14ac:dyDescent="0.25">
      <c r="A370" s="257" t="s">
        <v>48</v>
      </c>
      <c r="B370" s="290">
        <v>121403</v>
      </c>
      <c r="C370" s="290">
        <v>125469</v>
      </c>
      <c r="D370" s="290">
        <v>127071</v>
      </c>
      <c r="E370" s="290">
        <v>125749</v>
      </c>
      <c r="F370" s="259">
        <f t="shared" ref="F370:F380" si="184">E370/D370-1</f>
        <v>-1.0403632614837344E-2</v>
      </c>
      <c r="G370" s="259">
        <f t="shared" ref="G370:G380" si="185">D370/C370-1</f>
        <v>1.2768094110895856E-2</v>
      </c>
      <c r="H370" s="291">
        <f t="shared" ref="H370:H380" si="186">E370-D370</f>
        <v>-1322</v>
      </c>
      <c r="I370" s="291">
        <f t="shared" ref="I370:I380" si="187">D370-C370</f>
        <v>1602</v>
      </c>
      <c r="J370" s="259">
        <f t="shared" ref="J370:J380" si="188">E370/$E$370</f>
        <v>1</v>
      </c>
      <c r="K370" s="261"/>
      <c r="L370" s="290">
        <v>120457</v>
      </c>
      <c r="M370" s="290">
        <v>126189.33333333333</v>
      </c>
      <c r="N370" s="290">
        <v>127547.33333333333</v>
      </c>
      <c r="O370" s="290">
        <v>126716.33333333333</v>
      </c>
      <c r="P370" s="259">
        <f t="shared" ref="P370:P380" si="189">O370/N370-1</f>
        <v>-6.5152283335336847E-3</v>
      </c>
      <c r="Q370" s="259">
        <f t="shared" ref="Q370:Q380" si="190">N370/M370-1</f>
        <v>1.0761606897571996E-2</v>
      </c>
      <c r="R370" s="291">
        <f t="shared" ref="R370:R380" si="191">O370-N370</f>
        <v>-831</v>
      </c>
      <c r="S370" s="291">
        <f t="shared" ref="S370:S380" si="192">N370-M370</f>
        <v>1358</v>
      </c>
      <c r="T370" s="259">
        <f>O370/$O$370</f>
        <v>1</v>
      </c>
    </row>
    <row r="371" spans="1:20" x14ac:dyDescent="0.25">
      <c r="A371" s="76" t="s">
        <v>49</v>
      </c>
      <c r="B371" s="296">
        <v>43486</v>
      </c>
      <c r="C371" s="296">
        <v>45741</v>
      </c>
      <c r="D371" s="294">
        <v>46603</v>
      </c>
      <c r="E371" s="296">
        <v>44735</v>
      </c>
      <c r="F371" s="233">
        <f t="shared" si="184"/>
        <v>-4.0083256442718262E-2</v>
      </c>
      <c r="G371" s="233">
        <f t="shared" si="185"/>
        <v>1.8845237314444319E-2</v>
      </c>
      <c r="H371" s="297">
        <f t="shared" si="186"/>
        <v>-1868</v>
      </c>
      <c r="I371" s="297">
        <f t="shared" si="187"/>
        <v>862</v>
      </c>
      <c r="J371" s="233">
        <f t="shared" si="188"/>
        <v>0.35574835585173642</v>
      </c>
      <c r="K371" s="277"/>
      <c r="L371" s="296">
        <v>43071.666666666664</v>
      </c>
      <c r="M371" s="296">
        <v>45917</v>
      </c>
      <c r="N371" s="294">
        <v>46649</v>
      </c>
      <c r="O371" s="296">
        <v>45163</v>
      </c>
      <c r="P371" s="233">
        <f t="shared" si="189"/>
        <v>-3.1854916504105102E-2</v>
      </c>
      <c r="Q371" s="233">
        <f t="shared" si="190"/>
        <v>1.5941808044950712E-2</v>
      </c>
      <c r="R371" s="297">
        <f t="shared" si="191"/>
        <v>-1486</v>
      </c>
      <c r="S371" s="297">
        <f t="shared" si="192"/>
        <v>732</v>
      </c>
      <c r="T371" s="233">
        <f t="shared" ref="T371:T380" si="193">O371/$O$370</f>
        <v>0.35641024966526286</v>
      </c>
    </row>
    <row r="372" spans="1:20" x14ac:dyDescent="0.25">
      <c r="A372" s="79" t="s">
        <v>50</v>
      </c>
      <c r="B372" s="296">
        <v>36950</v>
      </c>
      <c r="C372" s="296">
        <v>37223</v>
      </c>
      <c r="D372" s="296">
        <v>37697</v>
      </c>
      <c r="E372" s="296">
        <v>37015</v>
      </c>
      <c r="F372" s="233">
        <f t="shared" si="184"/>
        <v>-1.8091625328275462E-2</v>
      </c>
      <c r="G372" s="233">
        <f t="shared" si="185"/>
        <v>1.273406227332563E-2</v>
      </c>
      <c r="H372" s="297">
        <f t="shared" si="186"/>
        <v>-682</v>
      </c>
      <c r="I372" s="297">
        <f t="shared" si="187"/>
        <v>474</v>
      </c>
      <c r="J372" s="233">
        <f t="shared" si="188"/>
        <v>0.2943562175444735</v>
      </c>
      <c r="K372" s="277"/>
      <c r="L372" s="296">
        <v>36544.333333333336</v>
      </c>
      <c r="M372" s="296">
        <v>37837</v>
      </c>
      <c r="N372" s="296">
        <v>37989.666666666664</v>
      </c>
      <c r="O372" s="296">
        <v>37876.333333333336</v>
      </c>
      <c r="P372" s="233">
        <f t="shared" si="189"/>
        <v>-2.9832673797259845E-3</v>
      </c>
      <c r="Q372" s="233">
        <f t="shared" si="190"/>
        <v>4.0348512478967091E-3</v>
      </c>
      <c r="R372" s="297">
        <f t="shared" si="191"/>
        <v>-113.33333333332848</v>
      </c>
      <c r="S372" s="297">
        <f t="shared" si="192"/>
        <v>152.66666666666424</v>
      </c>
      <c r="T372" s="233">
        <f t="shared" si="193"/>
        <v>0.29890648140597503</v>
      </c>
    </row>
    <row r="373" spans="1:20" x14ac:dyDescent="0.25">
      <c r="A373" s="79" t="s">
        <v>52</v>
      </c>
      <c r="B373" s="296">
        <v>18321</v>
      </c>
      <c r="C373" s="296">
        <v>19226</v>
      </c>
      <c r="D373" s="296">
        <v>19784</v>
      </c>
      <c r="E373" s="296">
        <v>20646</v>
      </c>
      <c r="F373" s="233">
        <f t="shared" si="184"/>
        <v>4.3570562070359919E-2</v>
      </c>
      <c r="G373" s="233">
        <f t="shared" si="185"/>
        <v>2.9023197753042851E-2</v>
      </c>
      <c r="H373" s="297">
        <f t="shared" si="186"/>
        <v>862</v>
      </c>
      <c r="I373" s="297">
        <f t="shared" si="187"/>
        <v>558</v>
      </c>
      <c r="J373" s="233">
        <f t="shared" si="188"/>
        <v>0.16418420822431987</v>
      </c>
      <c r="K373" s="277"/>
      <c r="L373" s="296">
        <v>18255</v>
      </c>
      <c r="M373" s="296">
        <v>19171.666666666668</v>
      </c>
      <c r="N373" s="296">
        <v>19773.333333333332</v>
      </c>
      <c r="O373" s="296">
        <v>20321.333333333332</v>
      </c>
      <c r="P373" s="233">
        <f t="shared" si="189"/>
        <v>2.7714093054618916E-2</v>
      </c>
      <c r="Q373" s="233">
        <f t="shared" si="190"/>
        <v>3.1383117447622233E-2</v>
      </c>
      <c r="R373" s="297">
        <f t="shared" si="191"/>
        <v>548</v>
      </c>
      <c r="S373" s="297">
        <f t="shared" si="192"/>
        <v>601.66666666666424</v>
      </c>
      <c r="T373" s="233">
        <f t="shared" si="193"/>
        <v>0.16036869753701838</v>
      </c>
    </row>
    <row r="374" spans="1:20" x14ac:dyDescent="0.25">
      <c r="A374" s="79" t="s">
        <v>53</v>
      </c>
      <c r="B374" s="296">
        <v>4169</v>
      </c>
      <c r="C374" s="296">
        <v>4791</v>
      </c>
      <c r="D374" s="296">
        <v>4797</v>
      </c>
      <c r="E374" s="296">
        <v>4863</v>
      </c>
      <c r="F374" s="233">
        <f t="shared" si="184"/>
        <v>1.3758599124452875E-2</v>
      </c>
      <c r="G374" s="233">
        <f t="shared" si="185"/>
        <v>1.2523481527864089E-3</v>
      </c>
      <c r="H374" s="297">
        <f t="shared" si="186"/>
        <v>66</v>
      </c>
      <c r="I374" s="297">
        <f t="shared" si="187"/>
        <v>6</v>
      </c>
      <c r="J374" s="233">
        <f t="shared" si="188"/>
        <v>3.8672275723862615E-2</v>
      </c>
      <c r="K374" s="277"/>
      <c r="L374" s="296">
        <v>4169</v>
      </c>
      <c r="M374" s="296">
        <v>4791</v>
      </c>
      <c r="N374" s="296">
        <v>4797</v>
      </c>
      <c r="O374" s="296">
        <v>4863</v>
      </c>
      <c r="P374" s="233">
        <f t="shared" si="189"/>
        <v>1.3758599124452875E-2</v>
      </c>
      <c r="Q374" s="233">
        <f t="shared" si="190"/>
        <v>1.2523481527864089E-3</v>
      </c>
      <c r="R374" s="297">
        <f t="shared" si="191"/>
        <v>66</v>
      </c>
      <c r="S374" s="297">
        <f t="shared" si="192"/>
        <v>6</v>
      </c>
      <c r="T374" s="233">
        <f t="shared" si="193"/>
        <v>3.8377057416960195E-2</v>
      </c>
    </row>
    <row r="375" spans="1:20" x14ac:dyDescent="0.25">
      <c r="A375" s="79" t="s">
        <v>54</v>
      </c>
      <c r="B375" s="296">
        <v>2541</v>
      </c>
      <c r="C375" s="296">
        <v>2855</v>
      </c>
      <c r="D375" s="296">
        <v>2773</v>
      </c>
      <c r="E375" s="296">
        <v>2679</v>
      </c>
      <c r="F375" s="233">
        <f t="shared" si="184"/>
        <v>-3.3898305084745783E-2</v>
      </c>
      <c r="G375" s="233">
        <f t="shared" si="185"/>
        <v>-2.8721541155866892E-2</v>
      </c>
      <c r="H375" s="297">
        <f t="shared" si="186"/>
        <v>-94</v>
      </c>
      <c r="I375" s="297">
        <f t="shared" si="187"/>
        <v>-82</v>
      </c>
      <c r="J375" s="233">
        <f t="shared" si="188"/>
        <v>2.1304344368543685E-2</v>
      </c>
      <c r="K375" s="277"/>
      <c r="L375" s="296">
        <v>2509</v>
      </c>
      <c r="M375" s="296">
        <v>2839.6666666666665</v>
      </c>
      <c r="N375" s="296">
        <v>2770.6666666666665</v>
      </c>
      <c r="O375" s="296">
        <v>2679</v>
      </c>
      <c r="P375" s="233">
        <f t="shared" si="189"/>
        <v>-3.3084696823869053E-2</v>
      </c>
      <c r="Q375" s="233">
        <f t="shared" si="190"/>
        <v>-2.4298626599366102E-2</v>
      </c>
      <c r="R375" s="297">
        <f t="shared" si="191"/>
        <v>-91.666666666666515</v>
      </c>
      <c r="S375" s="297">
        <f t="shared" si="192"/>
        <v>-69</v>
      </c>
      <c r="T375" s="233">
        <f t="shared" si="193"/>
        <v>2.1141710224148954E-2</v>
      </c>
    </row>
    <row r="376" spans="1:20" x14ac:dyDescent="0.25">
      <c r="A376" s="79" t="s">
        <v>55</v>
      </c>
      <c r="B376" s="296">
        <v>625</v>
      </c>
      <c r="C376" s="296">
        <v>663</v>
      </c>
      <c r="D376" s="296">
        <v>673</v>
      </c>
      <c r="E376" s="296">
        <v>673</v>
      </c>
      <c r="F376" s="233">
        <f t="shared" si="184"/>
        <v>0</v>
      </c>
      <c r="G376" s="233">
        <f t="shared" si="185"/>
        <v>1.5082956259426794E-2</v>
      </c>
      <c r="H376" s="297">
        <f t="shared" si="186"/>
        <v>0</v>
      </c>
      <c r="I376" s="297">
        <f t="shared" si="187"/>
        <v>10</v>
      </c>
      <c r="J376" s="233">
        <f t="shared" si="188"/>
        <v>5.3519312280813367E-3</v>
      </c>
      <c r="K376" s="277"/>
      <c r="L376" s="296">
        <v>625</v>
      </c>
      <c r="M376" s="296">
        <v>663</v>
      </c>
      <c r="N376" s="296">
        <v>673</v>
      </c>
      <c r="O376" s="296">
        <v>673</v>
      </c>
      <c r="P376" s="233">
        <f t="shared" si="189"/>
        <v>0</v>
      </c>
      <c r="Q376" s="233">
        <f t="shared" si="190"/>
        <v>1.5082956259426794E-2</v>
      </c>
      <c r="R376" s="297">
        <f t="shared" si="191"/>
        <v>0</v>
      </c>
      <c r="S376" s="297">
        <f t="shared" si="192"/>
        <v>10</v>
      </c>
      <c r="T376" s="233">
        <f t="shared" si="193"/>
        <v>5.3110753941217788E-3</v>
      </c>
    </row>
    <row r="377" spans="1:20" x14ac:dyDescent="0.25">
      <c r="A377" s="79" t="s">
        <v>56</v>
      </c>
      <c r="B377" s="296">
        <v>6412</v>
      </c>
      <c r="C377" s="296">
        <v>6415</v>
      </c>
      <c r="D377" s="296">
        <v>6415</v>
      </c>
      <c r="E377" s="296">
        <v>6497</v>
      </c>
      <c r="F377" s="233">
        <f t="shared" si="184"/>
        <v>1.278254091971931E-2</v>
      </c>
      <c r="G377" s="233">
        <f t="shared" si="185"/>
        <v>0</v>
      </c>
      <c r="H377" s="297">
        <f t="shared" si="186"/>
        <v>82</v>
      </c>
      <c r="I377" s="297">
        <f t="shared" si="187"/>
        <v>0</v>
      </c>
      <c r="J377" s="233">
        <f t="shared" si="188"/>
        <v>5.1666414842265147E-2</v>
      </c>
      <c r="K377" s="277"/>
      <c r="L377" s="296">
        <v>6412</v>
      </c>
      <c r="M377" s="296">
        <v>6415</v>
      </c>
      <c r="N377" s="296">
        <v>6415</v>
      </c>
      <c r="O377" s="296">
        <v>6497</v>
      </c>
      <c r="P377" s="233">
        <f t="shared" si="189"/>
        <v>1.278254091971931E-2</v>
      </c>
      <c r="Q377" s="233">
        <f t="shared" si="190"/>
        <v>0</v>
      </c>
      <c r="R377" s="297">
        <f t="shared" si="191"/>
        <v>82</v>
      </c>
      <c r="S377" s="297">
        <f t="shared" si="192"/>
        <v>0</v>
      </c>
      <c r="T377" s="233">
        <f t="shared" si="193"/>
        <v>5.1272001241618417E-2</v>
      </c>
    </row>
    <row r="378" spans="1:20" x14ac:dyDescent="0.25">
      <c r="A378" s="79" t="s">
        <v>51</v>
      </c>
      <c r="B378" s="296">
        <v>844</v>
      </c>
      <c r="C378" s="296">
        <v>912</v>
      </c>
      <c r="D378" s="296">
        <v>912</v>
      </c>
      <c r="E378" s="296">
        <v>912</v>
      </c>
      <c r="F378" s="233">
        <f t="shared" si="184"/>
        <v>0</v>
      </c>
      <c r="G378" s="233">
        <f t="shared" si="185"/>
        <v>0</v>
      </c>
      <c r="H378" s="297">
        <f t="shared" si="186"/>
        <v>0</v>
      </c>
      <c r="I378" s="297">
        <f t="shared" si="187"/>
        <v>0</v>
      </c>
      <c r="J378" s="233">
        <f t="shared" si="188"/>
        <v>7.2525427637595528E-3</v>
      </c>
      <c r="K378" s="277"/>
      <c r="L378" s="296">
        <v>816</v>
      </c>
      <c r="M378" s="296">
        <v>912</v>
      </c>
      <c r="N378" s="296">
        <v>912</v>
      </c>
      <c r="O378" s="296">
        <v>914.66666666666663</v>
      </c>
      <c r="P378" s="233">
        <f t="shared" si="189"/>
        <v>2.9239766081869956E-3</v>
      </c>
      <c r="Q378" s="233">
        <f t="shared" si="190"/>
        <v>0</v>
      </c>
      <c r="R378" s="297">
        <f t="shared" si="191"/>
        <v>2.6666666666666288</v>
      </c>
      <c r="S378" s="297">
        <f t="shared" si="192"/>
        <v>0</v>
      </c>
      <c r="T378" s="233">
        <f t="shared" si="193"/>
        <v>7.2182223286132545E-3</v>
      </c>
    </row>
    <row r="379" spans="1:20" x14ac:dyDescent="0.25">
      <c r="A379" s="80" t="s">
        <v>57</v>
      </c>
      <c r="B379" s="296">
        <v>4562</v>
      </c>
      <c r="C379" s="296">
        <v>4562</v>
      </c>
      <c r="D379" s="296">
        <v>4307</v>
      </c>
      <c r="E379" s="296">
        <v>4616</v>
      </c>
      <c r="F379" s="233">
        <f t="shared" si="184"/>
        <v>7.1743673090318039E-2</v>
      </c>
      <c r="G379" s="233">
        <f t="shared" si="185"/>
        <v>-5.5896536606751424E-2</v>
      </c>
      <c r="H379" s="297">
        <f t="shared" si="186"/>
        <v>309</v>
      </c>
      <c r="I379" s="297">
        <f t="shared" si="187"/>
        <v>-255</v>
      </c>
      <c r="J379" s="233">
        <f t="shared" si="188"/>
        <v>3.6708045392011071E-2</v>
      </c>
      <c r="K379" s="277"/>
      <c r="L379" s="296">
        <v>4562</v>
      </c>
      <c r="M379" s="296">
        <v>4562</v>
      </c>
      <c r="N379" s="296">
        <v>4477</v>
      </c>
      <c r="O379" s="296">
        <v>4616</v>
      </c>
      <c r="P379" s="233">
        <f t="shared" si="189"/>
        <v>3.1047576502121865E-2</v>
      </c>
      <c r="Q379" s="233">
        <f t="shared" si="190"/>
        <v>-1.8632178868917104E-2</v>
      </c>
      <c r="R379" s="297">
        <f t="shared" si="191"/>
        <v>139</v>
      </c>
      <c r="S379" s="297">
        <f t="shared" si="192"/>
        <v>-85</v>
      </c>
      <c r="T379" s="233">
        <f t="shared" si="193"/>
        <v>3.6427821722535114E-2</v>
      </c>
    </row>
    <row r="380" spans="1:20" x14ac:dyDescent="0.25">
      <c r="A380" s="81" t="s">
        <v>58</v>
      </c>
      <c r="B380" s="296">
        <v>3493</v>
      </c>
      <c r="C380" s="296">
        <v>3081</v>
      </c>
      <c r="D380" s="296">
        <v>3110</v>
      </c>
      <c r="E380" s="296">
        <v>3113</v>
      </c>
      <c r="F380" s="233">
        <f t="shared" si="184"/>
        <v>9.646302250803096E-4</v>
      </c>
      <c r="G380" s="233">
        <f t="shared" si="185"/>
        <v>9.4125283998702791E-3</v>
      </c>
      <c r="H380" s="297">
        <f t="shared" si="186"/>
        <v>3</v>
      </c>
      <c r="I380" s="297">
        <f t="shared" si="187"/>
        <v>29</v>
      </c>
      <c r="J380" s="233">
        <f t="shared" si="188"/>
        <v>2.4755664060946807E-2</v>
      </c>
      <c r="K380" s="277"/>
      <c r="L380" s="296">
        <v>3493</v>
      </c>
      <c r="M380" s="296">
        <v>3081</v>
      </c>
      <c r="N380" s="296">
        <v>3090.6666666666665</v>
      </c>
      <c r="O380" s="296">
        <v>3113</v>
      </c>
      <c r="P380" s="233">
        <f t="shared" si="189"/>
        <v>7.2260569456428225E-3</v>
      </c>
      <c r="Q380" s="233">
        <f t="shared" si="190"/>
        <v>3.1375094666232783E-3</v>
      </c>
      <c r="R380" s="297">
        <f t="shared" si="191"/>
        <v>22.333333333333485</v>
      </c>
      <c r="S380" s="297">
        <f t="shared" si="192"/>
        <v>9.6666666666665151</v>
      </c>
      <c r="T380" s="233">
        <f t="shared" si="193"/>
        <v>2.4566683063746059E-2</v>
      </c>
    </row>
    <row r="381" spans="1:20" ht="21" x14ac:dyDescent="0.35">
      <c r="A381" s="341" t="s">
        <v>86</v>
      </c>
      <c r="B381" s="341"/>
      <c r="C381" s="341"/>
      <c r="D381" s="341"/>
      <c r="E381" s="341"/>
      <c r="F381" s="341"/>
      <c r="G381" s="341"/>
      <c r="H381" s="341"/>
      <c r="I381" s="341"/>
      <c r="J381" s="341"/>
      <c r="K381" s="341"/>
      <c r="L381" s="341"/>
      <c r="M381" s="341"/>
      <c r="N381" s="341"/>
      <c r="O381" s="341"/>
      <c r="P381" s="341"/>
      <c r="Q381" s="341"/>
      <c r="R381" s="341"/>
      <c r="S381" s="341"/>
      <c r="T381" s="341"/>
    </row>
  </sheetData>
  <mergeCells count="575">
    <mergeCell ref="A1:T1"/>
    <mergeCell ref="A2:T2"/>
    <mergeCell ref="A3:T3"/>
    <mergeCell ref="A4:T4"/>
    <mergeCell ref="B5:J5"/>
    <mergeCell ref="L5:T5"/>
    <mergeCell ref="A69:T69"/>
    <mergeCell ref="B70:J70"/>
    <mergeCell ref="L70:T70"/>
    <mergeCell ref="A84:T84"/>
    <mergeCell ref="A85:T85"/>
    <mergeCell ref="B86:J86"/>
    <mergeCell ref="L86:T86"/>
    <mergeCell ref="A19:T19"/>
    <mergeCell ref="B21:J21"/>
    <mergeCell ref="L21:T21"/>
    <mergeCell ref="A55:T55"/>
    <mergeCell ref="B56:J56"/>
    <mergeCell ref="L56:T56"/>
    <mergeCell ref="D136:E136"/>
    <mergeCell ref="G136:H136"/>
    <mergeCell ref="I136:J136"/>
    <mergeCell ref="N136:O136"/>
    <mergeCell ref="Q136:R136"/>
    <mergeCell ref="S136:T136"/>
    <mergeCell ref="A120:T120"/>
    <mergeCell ref="B121:J121"/>
    <mergeCell ref="L121:T121"/>
    <mergeCell ref="A134:T134"/>
    <mergeCell ref="B135:J135"/>
    <mergeCell ref="L135:T135"/>
    <mergeCell ref="D138:E138"/>
    <mergeCell ref="G138:H138"/>
    <mergeCell ref="I138:J138"/>
    <mergeCell ref="N138:O138"/>
    <mergeCell ref="Q138:R138"/>
    <mergeCell ref="S138:T138"/>
    <mergeCell ref="D137:E137"/>
    <mergeCell ref="G137:H137"/>
    <mergeCell ref="I137:J137"/>
    <mergeCell ref="N137:O137"/>
    <mergeCell ref="Q137:R137"/>
    <mergeCell ref="S137:T137"/>
    <mergeCell ref="D140:E140"/>
    <mergeCell ref="G140:H140"/>
    <mergeCell ref="I140:J140"/>
    <mergeCell ref="N140:O140"/>
    <mergeCell ref="Q140:R140"/>
    <mergeCell ref="S140:T140"/>
    <mergeCell ref="D139:E139"/>
    <mergeCell ref="G139:H139"/>
    <mergeCell ref="I139:J139"/>
    <mergeCell ref="N139:O139"/>
    <mergeCell ref="Q139:R139"/>
    <mergeCell ref="S139:T139"/>
    <mergeCell ref="D142:E142"/>
    <mergeCell ref="G142:H142"/>
    <mergeCell ref="I142:J142"/>
    <mergeCell ref="N142:O142"/>
    <mergeCell ref="Q142:R142"/>
    <mergeCell ref="S142:T142"/>
    <mergeCell ref="D141:E141"/>
    <mergeCell ref="G141:H141"/>
    <mergeCell ref="I141:J141"/>
    <mergeCell ref="N141:O141"/>
    <mergeCell ref="Q141:R141"/>
    <mergeCell ref="S141:T141"/>
    <mergeCell ref="D144:E144"/>
    <mergeCell ref="G144:H144"/>
    <mergeCell ref="I144:J144"/>
    <mergeCell ref="N144:O144"/>
    <mergeCell ref="Q144:R144"/>
    <mergeCell ref="S144:T144"/>
    <mergeCell ref="D143:E143"/>
    <mergeCell ref="G143:H143"/>
    <mergeCell ref="I143:J143"/>
    <mergeCell ref="N143:O143"/>
    <mergeCell ref="Q143:R143"/>
    <mergeCell ref="S143:T143"/>
    <mergeCell ref="D146:E146"/>
    <mergeCell ref="G146:H146"/>
    <mergeCell ref="I146:J146"/>
    <mergeCell ref="N146:O146"/>
    <mergeCell ref="Q146:R146"/>
    <mergeCell ref="S146:T146"/>
    <mergeCell ref="D145:E145"/>
    <mergeCell ref="G145:H145"/>
    <mergeCell ref="I145:J145"/>
    <mergeCell ref="N145:O145"/>
    <mergeCell ref="Q145:R145"/>
    <mergeCell ref="S145:T145"/>
    <mergeCell ref="D148:E148"/>
    <mergeCell ref="G148:H148"/>
    <mergeCell ref="I148:J148"/>
    <mergeCell ref="N148:O148"/>
    <mergeCell ref="Q148:R148"/>
    <mergeCell ref="S148:T148"/>
    <mergeCell ref="D147:E147"/>
    <mergeCell ref="G147:H147"/>
    <mergeCell ref="I147:J147"/>
    <mergeCell ref="N147:O147"/>
    <mergeCell ref="Q147:R147"/>
    <mergeCell ref="S147:T147"/>
    <mergeCell ref="A149:T149"/>
    <mergeCell ref="A150:T150"/>
    <mergeCell ref="B151:J151"/>
    <mergeCell ref="L151:T151"/>
    <mergeCell ref="D152:E152"/>
    <mergeCell ref="G152:H152"/>
    <mergeCell ref="I152:J152"/>
    <mergeCell ref="N152:O152"/>
    <mergeCell ref="Q152:R152"/>
    <mergeCell ref="S152:T152"/>
    <mergeCell ref="D154:E154"/>
    <mergeCell ref="G154:H154"/>
    <mergeCell ref="I154:J154"/>
    <mergeCell ref="N154:O154"/>
    <mergeCell ref="Q154:R154"/>
    <mergeCell ref="S154:T154"/>
    <mergeCell ref="D153:E153"/>
    <mergeCell ref="G153:H153"/>
    <mergeCell ref="I153:J153"/>
    <mergeCell ref="N153:O153"/>
    <mergeCell ref="Q153:R153"/>
    <mergeCell ref="S153:T153"/>
    <mergeCell ref="D156:E156"/>
    <mergeCell ref="G156:H156"/>
    <mergeCell ref="I156:J156"/>
    <mergeCell ref="N156:O156"/>
    <mergeCell ref="Q156:R156"/>
    <mergeCell ref="S156:T156"/>
    <mergeCell ref="D155:E155"/>
    <mergeCell ref="G155:H155"/>
    <mergeCell ref="I155:J155"/>
    <mergeCell ref="N155:O155"/>
    <mergeCell ref="Q155:R155"/>
    <mergeCell ref="S155:T155"/>
    <mergeCell ref="D158:E158"/>
    <mergeCell ref="G158:H158"/>
    <mergeCell ref="I158:J158"/>
    <mergeCell ref="N158:O158"/>
    <mergeCell ref="Q158:R158"/>
    <mergeCell ref="S158:T158"/>
    <mergeCell ref="D157:E157"/>
    <mergeCell ref="G157:H157"/>
    <mergeCell ref="I157:J157"/>
    <mergeCell ref="N157:O157"/>
    <mergeCell ref="Q157:R157"/>
    <mergeCell ref="S157:T157"/>
    <mergeCell ref="D160:E160"/>
    <mergeCell ref="G160:H160"/>
    <mergeCell ref="I160:J160"/>
    <mergeCell ref="N160:O160"/>
    <mergeCell ref="Q160:R160"/>
    <mergeCell ref="S160:T160"/>
    <mergeCell ref="D159:E159"/>
    <mergeCell ref="G159:H159"/>
    <mergeCell ref="I159:J159"/>
    <mergeCell ref="N159:O159"/>
    <mergeCell ref="Q159:R159"/>
    <mergeCell ref="S159:T159"/>
    <mergeCell ref="D162:E162"/>
    <mergeCell ref="G162:H162"/>
    <mergeCell ref="I162:J162"/>
    <mergeCell ref="N162:O162"/>
    <mergeCell ref="Q162:R162"/>
    <mergeCell ref="S162:T162"/>
    <mergeCell ref="D161:E161"/>
    <mergeCell ref="G161:H161"/>
    <mergeCell ref="I161:J161"/>
    <mergeCell ref="N161:O161"/>
    <mergeCell ref="Q161:R161"/>
    <mergeCell ref="S161:T161"/>
    <mergeCell ref="D164:E164"/>
    <mergeCell ref="G164:H164"/>
    <mergeCell ref="I164:J164"/>
    <mergeCell ref="N164:O164"/>
    <mergeCell ref="Q164:R164"/>
    <mergeCell ref="S164:T164"/>
    <mergeCell ref="D163:E163"/>
    <mergeCell ref="G163:H163"/>
    <mergeCell ref="I163:J163"/>
    <mergeCell ref="N163:O163"/>
    <mergeCell ref="Q163:R163"/>
    <mergeCell ref="S163:T163"/>
    <mergeCell ref="D166:E166"/>
    <mergeCell ref="G166:H166"/>
    <mergeCell ref="I166:J166"/>
    <mergeCell ref="N166:O166"/>
    <mergeCell ref="Q166:R166"/>
    <mergeCell ref="S166:T166"/>
    <mergeCell ref="D165:E165"/>
    <mergeCell ref="G165:H165"/>
    <mergeCell ref="I165:J165"/>
    <mergeCell ref="N165:O165"/>
    <mergeCell ref="Q165:R165"/>
    <mergeCell ref="S165:T165"/>
    <mergeCell ref="D168:E168"/>
    <mergeCell ref="G168:H168"/>
    <mergeCell ref="I168:J168"/>
    <mergeCell ref="N168:O168"/>
    <mergeCell ref="Q168:R168"/>
    <mergeCell ref="S168:T168"/>
    <mergeCell ref="D167:E167"/>
    <mergeCell ref="G167:H167"/>
    <mergeCell ref="I167:J167"/>
    <mergeCell ref="N167:O167"/>
    <mergeCell ref="Q167:R167"/>
    <mergeCell ref="S167:T167"/>
    <mergeCell ref="D170:E170"/>
    <mergeCell ref="G170:H170"/>
    <mergeCell ref="I170:J170"/>
    <mergeCell ref="N170:O170"/>
    <mergeCell ref="Q170:R170"/>
    <mergeCell ref="S170:T170"/>
    <mergeCell ref="D169:E169"/>
    <mergeCell ref="G169:H169"/>
    <mergeCell ref="I169:J169"/>
    <mergeCell ref="N169:O169"/>
    <mergeCell ref="Q169:R169"/>
    <mergeCell ref="S169:T169"/>
    <mergeCell ref="D172:E172"/>
    <mergeCell ref="G172:H172"/>
    <mergeCell ref="I172:J172"/>
    <mergeCell ref="N172:O172"/>
    <mergeCell ref="Q172:R172"/>
    <mergeCell ref="S172:T172"/>
    <mergeCell ref="D171:E171"/>
    <mergeCell ref="G171:H171"/>
    <mergeCell ref="I171:J171"/>
    <mergeCell ref="N171:O171"/>
    <mergeCell ref="Q171:R171"/>
    <mergeCell ref="S171:T171"/>
    <mergeCell ref="D174:E174"/>
    <mergeCell ref="G174:H174"/>
    <mergeCell ref="I174:J174"/>
    <mergeCell ref="N174:O174"/>
    <mergeCell ref="Q174:R174"/>
    <mergeCell ref="S174:T174"/>
    <mergeCell ref="D173:E173"/>
    <mergeCell ref="G173:H173"/>
    <mergeCell ref="I173:J173"/>
    <mergeCell ref="N173:O173"/>
    <mergeCell ref="Q173:R173"/>
    <mergeCell ref="S173:T173"/>
    <mergeCell ref="D176:E176"/>
    <mergeCell ref="G176:H176"/>
    <mergeCell ref="I176:J176"/>
    <mergeCell ref="N176:O176"/>
    <mergeCell ref="Q176:R176"/>
    <mergeCell ref="S176:T176"/>
    <mergeCell ref="D175:E175"/>
    <mergeCell ref="G175:H175"/>
    <mergeCell ref="I175:J175"/>
    <mergeCell ref="N175:O175"/>
    <mergeCell ref="Q175:R175"/>
    <mergeCell ref="S175:T175"/>
    <mergeCell ref="D178:E178"/>
    <mergeCell ref="G178:H178"/>
    <mergeCell ref="I178:J178"/>
    <mergeCell ref="N178:O178"/>
    <mergeCell ref="Q178:R178"/>
    <mergeCell ref="S178:T178"/>
    <mergeCell ref="D177:E177"/>
    <mergeCell ref="G177:H177"/>
    <mergeCell ref="I177:J177"/>
    <mergeCell ref="N177:O177"/>
    <mergeCell ref="Q177:R177"/>
    <mergeCell ref="S177:T177"/>
    <mergeCell ref="D180:E180"/>
    <mergeCell ref="G180:H180"/>
    <mergeCell ref="I180:J180"/>
    <mergeCell ref="N180:O180"/>
    <mergeCell ref="Q180:R180"/>
    <mergeCell ref="S180:T180"/>
    <mergeCell ref="D179:E179"/>
    <mergeCell ref="G179:H179"/>
    <mergeCell ref="I179:J179"/>
    <mergeCell ref="N179:O179"/>
    <mergeCell ref="Q179:R179"/>
    <mergeCell ref="S179:T179"/>
    <mergeCell ref="D182:E182"/>
    <mergeCell ref="G182:H182"/>
    <mergeCell ref="I182:J182"/>
    <mergeCell ref="N182:O182"/>
    <mergeCell ref="Q182:R182"/>
    <mergeCell ref="S182:T182"/>
    <mergeCell ref="D181:E181"/>
    <mergeCell ref="G181:H181"/>
    <mergeCell ref="I181:J181"/>
    <mergeCell ref="N181:O181"/>
    <mergeCell ref="Q181:R181"/>
    <mergeCell ref="S181:T181"/>
    <mergeCell ref="D184:E184"/>
    <mergeCell ref="G184:H184"/>
    <mergeCell ref="I184:J184"/>
    <mergeCell ref="N184:O184"/>
    <mergeCell ref="Q184:R184"/>
    <mergeCell ref="S184:T184"/>
    <mergeCell ref="D183:E183"/>
    <mergeCell ref="G183:H183"/>
    <mergeCell ref="I183:J183"/>
    <mergeCell ref="N183:O183"/>
    <mergeCell ref="Q183:R183"/>
    <mergeCell ref="S183:T183"/>
    <mergeCell ref="D188:E188"/>
    <mergeCell ref="G188:H188"/>
    <mergeCell ref="I188:J188"/>
    <mergeCell ref="N188:O188"/>
    <mergeCell ref="Q188:R188"/>
    <mergeCell ref="S188:T188"/>
    <mergeCell ref="A185:T185"/>
    <mergeCell ref="B186:J186"/>
    <mergeCell ref="L186:T186"/>
    <mergeCell ref="D187:E187"/>
    <mergeCell ref="G187:H187"/>
    <mergeCell ref="I187:J187"/>
    <mergeCell ref="N187:O187"/>
    <mergeCell ref="Q187:R187"/>
    <mergeCell ref="S187:T187"/>
    <mergeCell ref="D190:E190"/>
    <mergeCell ref="G190:H190"/>
    <mergeCell ref="I190:J190"/>
    <mergeCell ref="N190:O190"/>
    <mergeCell ref="Q190:R190"/>
    <mergeCell ref="S190:T190"/>
    <mergeCell ref="D189:E189"/>
    <mergeCell ref="G189:H189"/>
    <mergeCell ref="I189:J189"/>
    <mergeCell ref="N189:O189"/>
    <mergeCell ref="Q189:R189"/>
    <mergeCell ref="S189:T189"/>
    <mergeCell ref="D192:E192"/>
    <mergeCell ref="G192:H192"/>
    <mergeCell ref="I192:J192"/>
    <mergeCell ref="N192:O192"/>
    <mergeCell ref="Q192:R192"/>
    <mergeCell ref="S192:T192"/>
    <mergeCell ref="D191:E191"/>
    <mergeCell ref="G191:H191"/>
    <mergeCell ref="I191:J191"/>
    <mergeCell ref="N191:O191"/>
    <mergeCell ref="Q191:R191"/>
    <mergeCell ref="S191:T191"/>
    <mergeCell ref="D194:E194"/>
    <mergeCell ref="G194:H194"/>
    <mergeCell ref="I194:J194"/>
    <mergeCell ref="N194:O194"/>
    <mergeCell ref="Q194:R194"/>
    <mergeCell ref="S194:T194"/>
    <mergeCell ref="D193:E193"/>
    <mergeCell ref="G193:H193"/>
    <mergeCell ref="I193:J193"/>
    <mergeCell ref="N193:O193"/>
    <mergeCell ref="Q193:R193"/>
    <mergeCell ref="S193:T193"/>
    <mergeCell ref="D196:E196"/>
    <mergeCell ref="G196:H196"/>
    <mergeCell ref="I196:J196"/>
    <mergeCell ref="N196:O196"/>
    <mergeCell ref="Q196:R196"/>
    <mergeCell ref="S196:T196"/>
    <mergeCell ref="D195:E195"/>
    <mergeCell ref="G195:H195"/>
    <mergeCell ref="I195:J195"/>
    <mergeCell ref="N195:O195"/>
    <mergeCell ref="Q195:R195"/>
    <mergeCell ref="S195:T195"/>
    <mergeCell ref="D198:E198"/>
    <mergeCell ref="G198:H198"/>
    <mergeCell ref="I198:J198"/>
    <mergeCell ref="N198:O198"/>
    <mergeCell ref="Q198:R198"/>
    <mergeCell ref="S198:T198"/>
    <mergeCell ref="D197:E197"/>
    <mergeCell ref="G197:H197"/>
    <mergeCell ref="I197:J197"/>
    <mergeCell ref="N197:O197"/>
    <mergeCell ref="Q197:R197"/>
    <mergeCell ref="S197:T197"/>
    <mergeCell ref="I203:J203"/>
    <mergeCell ref="S203:T203"/>
    <mergeCell ref="I204:J204"/>
    <mergeCell ref="S204:T204"/>
    <mergeCell ref="I205:J205"/>
    <mergeCell ref="S205:T205"/>
    <mergeCell ref="A199:T199"/>
    <mergeCell ref="B200:J200"/>
    <mergeCell ref="L200:T200"/>
    <mergeCell ref="I201:J201"/>
    <mergeCell ref="S201:T201"/>
    <mergeCell ref="I202:J202"/>
    <mergeCell ref="S202:T202"/>
    <mergeCell ref="I209:J209"/>
    <mergeCell ref="S209:T209"/>
    <mergeCell ref="I210:J210"/>
    <mergeCell ref="S210:T210"/>
    <mergeCell ref="I211:J211"/>
    <mergeCell ref="S211:T211"/>
    <mergeCell ref="I206:J206"/>
    <mergeCell ref="S206:T206"/>
    <mergeCell ref="I207:J207"/>
    <mergeCell ref="S207:T207"/>
    <mergeCell ref="I208:J208"/>
    <mergeCell ref="S208:T208"/>
    <mergeCell ref="B216:J216"/>
    <mergeCell ref="L216:T216"/>
    <mergeCell ref="I217:J217"/>
    <mergeCell ref="S217:T217"/>
    <mergeCell ref="I218:J218"/>
    <mergeCell ref="S218:T218"/>
    <mergeCell ref="I212:J212"/>
    <mergeCell ref="S212:T212"/>
    <mergeCell ref="I213:J213"/>
    <mergeCell ref="S213:T213"/>
    <mergeCell ref="A214:T214"/>
    <mergeCell ref="A215:T215"/>
    <mergeCell ref="I222:J222"/>
    <mergeCell ref="S222:T222"/>
    <mergeCell ref="I223:J223"/>
    <mergeCell ref="S223:T223"/>
    <mergeCell ref="I224:J224"/>
    <mergeCell ref="S224:T224"/>
    <mergeCell ref="I219:J219"/>
    <mergeCell ref="S219:T219"/>
    <mergeCell ref="I220:J220"/>
    <mergeCell ref="S220:T220"/>
    <mergeCell ref="I221:J221"/>
    <mergeCell ref="S221:T221"/>
    <mergeCell ref="I228:J228"/>
    <mergeCell ref="S228:T228"/>
    <mergeCell ref="A229:T229"/>
    <mergeCell ref="A230:T230"/>
    <mergeCell ref="B231:J231"/>
    <mergeCell ref="L231:T231"/>
    <mergeCell ref="I225:J225"/>
    <mergeCell ref="S225:T225"/>
    <mergeCell ref="I226:J226"/>
    <mergeCell ref="S226:T226"/>
    <mergeCell ref="I227:J227"/>
    <mergeCell ref="S227:T227"/>
    <mergeCell ref="I262:J262"/>
    <mergeCell ref="S262:T262"/>
    <mergeCell ref="I263:J263"/>
    <mergeCell ref="S263:T263"/>
    <mergeCell ref="I264:J264"/>
    <mergeCell ref="S264:T264"/>
    <mergeCell ref="A245:T245"/>
    <mergeCell ref="A246:T246"/>
    <mergeCell ref="B247:J247"/>
    <mergeCell ref="L247:T247"/>
    <mergeCell ref="A260:T260"/>
    <mergeCell ref="B261:J261"/>
    <mergeCell ref="L261:T261"/>
    <mergeCell ref="I268:J268"/>
    <mergeCell ref="S268:T268"/>
    <mergeCell ref="I269:J269"/>
    <mergeCell ref="S269:T269"/>
    <mergeCell ref="I270:J270"/>
    <mergeCell ref="S270:T270"/>
    <mergeCell ref="I265:J265"/>
    <mergeCell ref="S265:T265"/>
    <mergeCell ref="I266:J266"/>
    <mergeCell ref="S266:T266"/>
    <mergeCell ref="I267:J267"/>
    <mergeCell ref="S267:T267"/>
    <mergeCell ref="I274:J274"/>
    <mergeCell ref="S274:T274"/>
    <mergeCell ref="A275:T275"/>
    <mergeCell ref="A276:T276"/>
    <mergeCell ref="B277:J277"/>
    <mergeCell ref="L277:T277"/>
    <mergeCell ref="I271:J271"/>
    <mergeCell ref="S271:T271"/>
    <mergeCell ref="I272:J272"/>
    <mergeCell ref="S272:T272"/>
    <mergeCell ref="I273:J273"/>
    <mergeCell ref="S273:T273"/>
    <mergeCell ref="I281:J281"/>
    <mergeCell ref="S281:T281"/>
    <mergeCell ref="I282:J282"/>
    <mergeCell ref="S282:T282"/>
    <mergeCell ref="I283:J283"/>
    <mergeCell ref="S283:T283"/>
    <mergeCell ref="I278:J278"/>
    <mergeCell ref="S278:T278"/>
    <mergeCell ref="I279:J279"/>
    <mergeCell ref="S279:T279"/>
    <mergeCell ref="I280:J280"/>
    <mergeCell ref="S280:T280"/>
    <mergeCell ref="I287:J287"/>
    <mergeCell ref="S287:T287"/>
    <mergeCell ref="I288:J288"/>
    <mergeCell ref="S288:T288"/>
    <mergeCell ref="I289:J289"/>
    <mergeCell ref="S289:T289"/>
    <mergeCell ref="I284:J284"/>
    <mergeCell ref="S284:T284"/>
    <mergeCell ref="I285:J285"/>
    <mergeCell ref="S285:T285"/>
    <mergeCell ref="I286:J286"/>
    <mergeCell ref="S286:T286"/>
    <mergeCell ref="I294:J294"/>
    <mergeCell ref="S294:T294"/>
    <mergeCell ref="I295:J295"/>
    <mergeCell ref="S295:T295"/>
    <mergeCell ref="I296:J296"/>
    <mergeCell ref="S296:T296"/>
    <mergeCell ref="A290:T290"/>
    <mergeCell ref="A291:T291"/>
    <mergeCell ref="B292:J292"/>
    <mergeCell ref="L292:T292"/>
    <mergeCell ref="I293:J293"/>
    <mergeCell ref="S293:T293"/>
    <mergeCell ref="I300:J300"/>
    <mergeCell ref="S300:T300"/>
    <mergeCell ref="I301:J301"/>
    <mergeCell ref="S301:T301"/>
    <mergeCell ref="I302:J302"/>
    <mergeCell ref="S302:T302"/>
    <mergeCell ref="I297:J297"/>
    <mergeCell ref="S297:T297"/>
    <mergeCell ref="I298:J298"/>
    <mergeCell ref="S298:T298"/>
    <mergeCell ref="I299:J299"/>
    <mergeCell ref="S299:T299"/>
    <mergeCell ref="A306:T306"/>
    <mergeCell ref="A307:T307"/>
    <mergeCell ref="B308:J308"/>
    <mergeCell ref="L308:T308"/>
    <mergeCell ref="I309:J309"/>
    <mergeCell ref="S309:T309"/>
    <mergeCell ref="I303:J303"/>
    <mergeCell ref="S303:T303"/>
    <mergeCell ref="I304:J304"/>
    <mergeCell ref="S304:T304"/>
    <mergeCell ref="I305:J305"/>
    <mergeCell ref="S305:T305"/>
    <mergeCell ref="I313:J313"/>
    <mergeCell ref="S313:T313"/>
    <mergeCell ref="I314:J314"/>
    <mergeCell ref="S314:T314"/>
    <mergeCell ref="I315:J315"/>
    <mergeCell ref="S315:T315"/>
    <mergeCell ref="I310:J310"/>
    <mergeCell ref="S310:T310"/>
    <mergeCell ref="I311:J311"/>
    <mergeCell ref="S311:T311"/>
    <mergeCell ref="I312:J312"/>
    <mergeCell ref="S312:T312"/>
    <mergeCell ref="I319:J319"/>
    <mergeCell ref="S319:T319"/>
    <mergeCell ref="I320:J320"/>
    <mergeCell ref="S320:T320"/>
    <mergeCell ref="A321:T321"/>
    <mergeCell ref="A322:T322"/>
    <mergeCell ref="I316:J316"/>
    <mergeCell ref="S316:T316"/>
    <mergeCell ref="I317:J317"/>
    <mergeCell ref="S317:T317"/>
    <mergeCell ref="I318:J318"/>
    <mergeCell ref="S318:T318"/>
    <mergeCell ref="A381:T381"/>
    <mergeCell ref="A352:T352"/>
    <mergeCell ref="B353:J353"/>
    <mergeCell ref="L353:T353"/>
    <mergeCell ref="A367:T367"/>
    <mergeCell ref="B368:J368"/>
    <mergeCell ref="L368:T368"/>
    <mergeCell ref="A323:T323"/>
    <mergeCell ref="B324:J324"/>
    <mergeCell ref="L324:T324"/>
    <mergeCell ref="A338:T338"/>
    <mergeCell ref="B339:J339"/>
    <mergeCell ref="L339:T3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256A7-9BF6-44C9-BAD3-3F121532A73D}">
  <sheetPr codeName="Hoja15"/>
  <dimension ref="A1:Z411"/>
  <sheetViews>
    <sheetView workbookViewId="0">
      <selection activeCell="N14" sqref="N14"/>
    </sheetView>
  </sheetViews>
  <sheetFormatPr baseColWidth="10" defaultColWidth="0" defaultRowHeight="15" customHeight="1" zeroHeight="1" x14ac:dyDescent="0.25"/>
  <cols>
    <col min="1" max="1" width="29.85546875" bestFit="1" customWidth="1"/>
    <col min="2" max="5" width="11.42578125" style="339" customWidth="1"/>
    <col min="6" max="6" width="12.28515625" style="339" customWidth="1"/>
    <col min="7" max="9" width="12.7109375" style="339" customWidth="1"/>
    <col min="10" max="10" width="11.42578125" style="339" customWidth="1"/>
    <col min="11" max="11" width="1.28515625" style="339" customWidth="1"/>
    <col min="12" max="14" width="12.5703125" style="339" customWidth="1"/>
    <col min="15" max="17" width="11.42578125" style="339" customWidth="1"/>
    <col min="18" max="19" width="14" style="339" customWidth="1"/>
    <col min="20" max="20" width="11.42578125" style="339" customWidth="1"/>
    <col min="21" max="24" width="11.42578125" hidden="1" customWidth="1"/>
    <col min="25" max="25" width="24" hidden="1" customWidth="1"/>
    <col min="26" max="16384" width="11.42578125" hidden="1"/>
  </cols>
  <sheetData>
    <row r="1" spans="1:26" ht="53.25" customHeight="1" x14ac:dyDescent="0.25">
      <c r="A1" s="457" t="s">
        <v>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</row>
    <row r="2" spans="1:26" ht="21" x14ac:dyDescent="0.35">
      <c r="A2" s="468" t="s">
        <v>87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</row>
    <row r="3" spans="1:26" ht="21" x14ac:dyDescent="0.25">
      <c r="A3" s="460" t="s">
        <v>88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2"/>
    </row>
    <row r="4" spans="1:26" ht="21" x14ac:dyDescent="0.35">
      <c r="A4" s="467" t="s">
        <v>89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</row>
    <row r="5" spans="1:26" x14ac:dyDescent="0.25">
      <c r="A5" s="54"/>
      <c r="B5" s="343" t="s">
        <v>119</v>
      </c>
      <c r="C5" s="344"/>
      <c r="D5" s="344"/>
      <c r="E5" s="344"/>
      <c r="F5" s="344"/>
      <c r="G5" s="344"/>
      <c r="H5" s="344"/>
      <c r="I5" s="344"/>
      <c r="J5" s="345"/>
      <c r="K5" s="301"/>
      <c r="L5" s="343" t="str">
        <f>CONCATENATE("acumulado ",B5)</f>
        <v>acumulado marzo</v>
      </c>
      <c r="M5" s="344"/>
      <c r="N5" s="344"/>
      <c r="O5" s="344"/>
      <c r="P5" s="344"/>
      <c r="Q5" s="344"/>
      <c r="R5" s="344"/>
      <c r="S5" s="344"/>
      <c r="T5" s="345"/>
    </row>
    <row r="6" spans="1:26" x14ac:dyDescent="0.25">
      <c r="A6" s="4"/>
      <c r="B6" s="5">
        <v>2022</v>
      </c>
      <c r="C6" s="5">
        <v>2023</v>
      </c>
      <c r="D6" s="5">
        <v>2024</v>
      </c>
      <c r="E6" s="5">
        <v>2025</v>
      </c>
      <c r="F6" s="5" t="str">
        <f>CONCATENATE("var ",RIGHT(E6,2),"/",RIGHT(D6,2))</f>
        <v>var 25/24</v>
      </c>
      <c r="G6" s="5" t="str">
        <f>CONCATENATE("var ",RIGHT(D6,2),"/",RIGHT(C6,2))</f>
        <v>var 24/23</v>
      </c>
      <c r="H6" s="5" t="str">
        <f>CONCATENATE("dif ",RIGHT(E6,2),"-",RIGHT(D6,2))</f>
        <v>dif 25-24</v>
      </c>
      <c r="I6" s="5" t="str">
        <f>CONCATENATE("dif ",RIGHT(D6,2),"-",RIGHT(C6,2))</f>
        <v>dif 24-23</v>
      </c>
      <c r="J6" s="5" t="str">
        <f>CONCATENATE("cuota ",RIGHT(E6,2))</f>
        <v>cuota 25</v>
      </c>
      <c r="K6" s="302"/>
      <c r="L6" s="5">
        <v>2022</v>
      </c>
      <c r="M6" s="5">
        <v>2023</v>
      </c>
      <c r="N6" s="5">
        <v>2024</v>
      </c>
      <c r="O6" s="5">
        <v>2025</v>
      </c>
      <c r="P6" s="5" t="str">
        <f>CONCATENATE("var ",RIGHT(O6,2),"/",RIGHT(N6,2))</f>
        <v>var 25/24</v>
      </c>
      <c r="Q6" s="5" t="str">
        <f>CONCATENATE("var ",RIGHT(N6,2),"/",RIGHT(M6,2))</f>
        <v>var 24/23</v>
      </c>
      <c r="R6" s="5" t="str">
        <f>CONCATENATE("dif ",RIGHT(O6,2),"-",RIGHT(N6,2))</f>
        <v>dif 25-24</v>
      </c>
      <c r="S6" s="5" t="str">
        <f>CONCATENATE("dif ",RIGHT(N6,2),"-",RIGHT(M6,2))</f>
        <v>dif 24-23</v>
      </c>
      <c r="T6" s="5" t="str">
        <f>CONCATENATE("cuota ",RIGHT(O6,2))</f>
        <v>cuota 25</v>
      </c>
      <c r="Z6" s="303"/>
    </row>
    <row r="7" spans="1:26" x14ac:dyDescent="0.25">
      <c r="A7" s="304" t="s">
        <v>90</v>
      </c>
      <c r="B7" s="305">
        <v>693256</v>
      </c>
      <c r="C7" s="305">
        <v>799343</v>
      </c>
      <c r="D7" s="305">
        <v>934106</v>
      </c>
      <c r="E7" s="305">
        <v>946722</v>
      </c>
      <c r="F7" s="306">
        <f>IFERROR(E7/D7-1,"-")</f>
        <v>1.3505961850154069E-2</v>
      </c>
      <c r="G7" s="306">
        <f>IFERROR(D7/C7-1,"-")</f>
        <v>0.16859220634946448</v>
      </c>
      <c r="H7" s="305">
        <f>IFERROR(E7-D7,"-")</f>
        <v>12616</v>
      </c>
      <c r="I7" s="305">
        <f>IFERROR(D7-C7,"-")</f>
        <v>134763</v>
      </c>
      <c r="J7" s="306">
        <f>E7/$E$7</f>
        <v>1</v>
      </c>
      <c r="K7" s="307"/>
      <c r="L7" s="305">
        <v>1777294</v>
      </c>
      <c r="M7" s="305">
        <v>2282810</v>
      </c>
      <c r="N7" s="305">
        <v>2594919</v>
      </c>
      <c r="O7" s="305">
        <v>2697544</v>
      </c>
      <c r="P7" s="306">
        <f>IFERROR(O7/N7-1,"-")</f>
        <v>3.9548440625699621E-2</v>
      </c>
      <c r="Q7" s="306">
        <f>IFERROR(N7/M7-1,"-")</f>
        <v>0.13672140914048914</v>
      </c>
      <c r="R7" s="305">
        <f>IFERROR(O7-N7,"-")</f>
        <v>102625</v>
      </c>
      <c r="S7" s="305">
        <f>IFERROR(N7-M7,"-")</f>
        <v>312109</v>
      </c>
      <c r="T7" s="306">
        <f>O7/$O$7</f>
        <v>1</v>
      </c>
      <c r="Z7" s="308"/>
    </row>
    <row r="8" spans="1:26" x14ac:dyDescent="0.25">
      <c r="A8" s="309" t="s">
        <v>91</v>
      </c>
      <c r="B8" s="310">
        <v>625975</v>
      </c>
      <c r="C8" s="310">
        <v>719065</v>
      </c>
      <c r="D8" s="310">
        <v>851426</v>
      </c>
      <c r="E8" s="310">
        <v>867811</v>
      </c>
      <c r="F8" s="311">
        <f>IFERROR(E8/D8-1,"-")</f>
        <v>1.9244185636802191E-2</v>
      </c>
      <c r="G8" s="312">
        <f t="shared" ref="G8:G9" si="0">IFERROR(D8/C8-1,"-")</f>
        <v>0.18407376245541074</v>
      </c>
      <c r="H8" s="310">
        <f>IFERROR(E8-D8,"-")</f>
        <v>16385</v>
      </c>
      <c r="I8" s="310">
        <f t="shared" ref="I8:I9" si="1">IFERROR(D8-C8,"-")</f>
        <v>132361</v>
      </c>
      <c r="J8" s="311">
        <f>E8/$E$7</f>
        <v>0.91664818183162533</v>
      </c>
      <c r="K8" s="302"/>
      <c r="L8" s="310">
        <v>1604103</v>
      </c>
      <c r="M8" s="310">
        <v>2055411</v>
      </c>
      <c r="N8" s="310">
        <v>2360484</v>
      </c>
      <c r="O8" s="310">
        <v>2468473</v>
      </c>
      <c r="P8" s="311">
        <f>IFERROR(O8/N8-1,"-")</f>
        <v>4.5748668493410749E-2</v>
      </c>
      <c r="Q8" s="311">
        <f t="shared" ref="Q8:Q9" si="2">IFERROR(N8/M8-1,"-")</f>
        <v>0.14842432973259356</v>
      </c>
      <c r="R8" s="310">
        <f>IFERROR(O8-N8,"-")</f>
        <v>107989</v>
      </c>
      <c r="S8" s="310">
        <f t="shared" ref="S8:S9" si="3">IFERROR(N8-M8,"-")</f>
        <v>305073</v>
      </c>
      <c r="T8" s="311">
        <f>O8/$O$7</f>
        <v>0.91508164463675101</v>
      </c>
    </row>
    <row r="9" spans="1:26" x14ac:dyDescent="0.25">
      <c r="A9" s="309" t="s">
        <v>92</v>
      </c>
      <c r="B9" s="310">
        <v>67281</v>
      </c>
      <c r="C9" s="310">
        <v>80278</v>
      </c>
      <c r="D9" s="310">
        <v>82680</v>
      </c>
      <c r="E9" s="310">
        <v>78911</v>
      </c>
      <c r="F9" s="311">
        <f>IFERROR(E9/D9-1,"-")</f>
        <v>-4.5585389453314029E-2</v>
      </c>
      <c r="G9" s="312">
        <f t="shared" si="0"/>
        <v>2.992102444007072E-2</v>
      </c>
      <c r="H9" s="310">
        <f t="shared" ref="H9" si="4">IFERROR(E9-D9,"-")</f>
        <v>-3769</v>
      </c>
      <c r="I9" s="310">
        <f t="shared" si="1"/>
        <v>2402</v>
      </c>
      <c r="J9" s="311">
        <f>E9/$E$7</f>
        <v>8.335181816837467E-2</v>
      </c>
      <c r="K9" s="302"/>
      <c r="L9" s="310">
        <v>173191</v>
      </c>
      <c r="M9" s="310">
        <v>227399</v>
      </c>
      <c r="N9" s="310">
        <v>234435</v>
      </c>
      <c r="O9" s="310">
        <v>229071</v>
      </c>
      <c r="P9" s="311">
        <f>IFERROR(O9/N9-1,"-")</f>
        <v>-2.2880542581099284E-2</v>
      </c>
      <c r="Q9" s="311">
        <f t="shared" si="2"/>
        <v>3.0941209064243802E-2</v>
      </c>
      <c r="R9" s="310">
        <f>IFERROR(O9-N9,"-")</f>
        <v>-5364</v>
      </c>
      <c r="S9" s="310">
        <f t="shared" si="3"/>
        <v>7036</v>
      </c>
      <c r="T9" s="311">
        <f>O9/$O$7</f>
        <v>8.4918355363248946E-2</v>
      </c>
    </row>
    <row r="10" spans="1:26" ht="21" x14ac:dyDescent="0.35">
      <c r="A10" s="467" t="s">
        <v>93</v>
      </c>
      <c r="B10" s="467"/>
      <c r="C10" s="467"/>
      <c r="D10" s="467"/>
      <c r="E10" s="467"/>
      <c r="F10" s="467"/>
      <c r="G10" s="467"/>
      <c r="H10" s="467"/>
      <c r="I10" s="467"/>
      <c r="J10" s="467"/>
      <c r="K10" s="467"/>
      <c r="L10" s="467"/>
      <c r="M10" s="467"/>
      <c r="N10" s="467"/>
      <c r="O10" s="467"/>
      <c r="P10" s="467"/>
      <c r="Q10" s="467"/>
      <c r="R10" s="467"/>
      <c r="S10" s="467"/>
      <c r="T10" s="467"/>
    </row>
    <row r="11" spans="1:26" x14ac:dyDescent="0.25">
      <c r="A11" s="54"/>
      <c r="B11" s="343" t="s">
        <v>119</v>
      </c>
      <c r="C11" s="344"/>
      <c r="D11" s="344"/>
      <c r="E11" s="344"/>
      <c r="F11" s="344"/>
      <c r="G11" s="344"/>
      <c r="H11" s="344"/>
      <c r="I11" s="344"/>
      <c r="J11" s="345"/>
      <c r="K11" s="301"/>
      <c r="L11" s="343" t="str">
        <f>CONCATENATE("acumulado ",B11)</f>
        <v>acumulado marzo</v>
      </c>
      <c r="M11" s="344"/>
      <c r="N11" s="344"/>
      <c r="O11" s="344"/>
      <c r="P11" s="344"/>
      <c r="Q11" s="344"/>
      <c r="R11" s="344"/>
      <c r="S11" s="344"/>
      <c r="T11" s="345"/>
      <c r="Y11" s="313"/>
    </row>
    <row r="12" spans="1:26" x14ac:dyDescent="0.25">
      <c r="A12" s="4" t="s">
        <v>94</v>
      </c>
      <c r="B12" s="5">
        <f>B$6</f>
        <v>2022</v>
      </c>
      <c r="C12" s="5">
        <f t="shared" ref="C12" si="5">C$6</f>
        <v>2023</v>
      </c>
      <c r="D12" s="5">
        <f>D$6</f>
        <v>2024</v>
      </c>
      <c r="E12" s="5">
        <v>2025</v>
      </c>
      <c r="F12" s="5" t="str">
        <f>CONCATENATE("var ",RIGHT(E12,2),"/",RIGHT(D12,2))</f>
        <v>var 25/24</v>
      </c>
      <c r="G12" s="5" t="str">
        <f>$G$6</f>
        <v>var 24/23</v>
      </c>
      <c r="H12" s="5" t="str">
        <f>CONCATENATE("dif ",RIGHT(E12,2),"-",RIGHT(D12,2))</f>
        <v>dif 25-24</v>
      </c>
      <c r="I12" s="5" t="str">
        <f>CONCATENATE("dif ",RIGHT(D12,2),"-",RIGHT(C12,2))</f>
        <v>dif 24-23</v>
      </c>
      <c r="J12" s="5" t="str">
        <f>CONCATENATE("cuota ",RIGHT(E12,2))</f>
        <v>cuota 25</v>
      </c>
      <c r="K12" s="302"/>
      <c r="L12" s="5">
        <f>L$6</f>
        <v>2022</v>
      </c>
      <c r="M12" s="5">
        <f>M$6</f>
        <v>2023</v>
      </c>
      <c r="N12" s="5">
        <f t="shared" ref="N12:O12" si="6">N$6</f>
        <v>2024</v>
      </c>
      <c r="O12" s="5">
        <f t="shared" si="6"/>
        <v>2025</v>
      </c>
      <c r="P12" s="5" t="str">
        <f>CONCATENATE("var ",RIGHT(O12,2),"/",RIGHT(N12,2))</f>
        <v>var 25/24</v>
      </c>
      <c r="Q12" s="5" t="str">
        <f>$Q$6</f>
        <v>var 24/23</v>
      </c>
      <c r="R12" s="5" t="str">
        <f>CONCATENATE("dif ",RIGHT(O12,2),"-",RIGHT(N12,2))</f>
        <v>dif 25-24</v>
      </c>
      <c r="S12" s="5" t="str">
        <f>$S$6</f>
        <v>dif 24-23</v>
      </c>
      <c r="T12" s="5" t="str">
        <f>CONCATENATE("cuota ",RIGHT(O12,2))</f>
        <v>cuota 25</v>
      </c>
      <c r="Y12" s="314"/>
    </row>
    <row r="13" spans="1:26" x14ac:dyDescent="0.25">
      <c r="A13" s="315" t="s">
        <v>95</v>
      </c>
      <c r="B13" s="316">
        <v>693256</v>
      </c>
      <c r="C13" s="316">
        <v>799343</v>
      </c>
      <c r="D13" s="316">
        <v>934106</v>
      </c>
      <c r="E13" s="316">
        <v>946722</v>
      </c>
      <c r="F13" s="317">
        <f>IFERROR(E13/D13-1,"-")</f>
        <v>1.3505961850154069E-2</v>
      </c>
      <c r="G13" s="317">
        <f t="shared" ref="G13:G47" si="7">IFERROR(D13/C13-1,"-")</f>
        <v>0.16859220634946448</v>
      </c>
      <c r="H13" s="316">
        <f>IFERROR(E13-D13,"-")</f>
        <v>12616</v>
      </c>
      <c r="I13" s="316">
        <f t="shared" ref="I13:I47" si="8">IFERROR(D13-C13,"-")</f>
        <v>134763</v>
      </c>
      <c r="J13" s="317">
        <f>IFERROR(E13/$E$7,"-")</f>
        <v>1</v>
      </c>
      <c r="K13" s="307"/>
      <c r="L13" s="305">
        <v>1777294</v>
      </c>
      <c r="M13" s="305">
        <v>2282810</v>
      </c>
      <c r="N13" s="305">
        <v>2594919</v>
      </c>
      <c r="O13" s="305">
        <v>2697544</v>
      </c>
      <c r="P13" s="306">
        <f t="shared" ref="P13:P47" si="9">IFERROR(O13/N13-1,"-")</f>
        <v>3.9548440625699621E-2</v>
      </c>
      <c r="Q13" s="306">
        <f t="shared" ref="Q13:Q47" si="10">IFERROR(N13/M13-1,"-")</f>
        <v>0.13672140914048914</v>
      </c>
      <c r="R13" s="305">
        <f t="shared" ref="R13:R47" si="11">IFERROR(O13-N13,"-")</f>
        <v>102625</v>
      </c>
      <c r="S13" s="305">
        <f t="shared" ref="S13:S47" si="12">IFERROR(N13-M13,"-")</f>
        <v>312109</v>
      </c>
      <c r="T13" s="306">
        <f>O13/$O$13</f>
        <v>1</v>
      </c>
      <c r="Y13" s="314"/>
    </row>
    <row r="14" spans="1:26" x14ac:dyDescent="0.25">
      <c r="A14" s="318" t="s">
        <v>96</v>
      </c>
      <c r="B14" s="319">
        <v>239397</v>
      </c>
      <c r="C14" s="319">
        <v>281246</v>
      </c>
      <c r="D14" s="319">
        <v>324183</v>
      </c>
      <c r="E14" s="319">
        <v>328539</v>
      </c>
      <c r="F14" s="320">
        <f t="shared" ref="F14:F47" si="13">IFERROR(E14/D14-1,"-")</f>
        <v>1.343685510961401E-2</v>
      </c>
      <c r="G14" s="320">
        <f t="shared" si="7"/>
        <v>0.15266706015374432</v>
      </c>
      <c r="H14" s="319">
        <f t="shared" ref="H14:H47" si="14">IFERROR(E14-D14,"-")</f>
        <v>4356</v>
      </c>
      <c r="I14" s="319">
        <f t="shared" si="8"/>
        <v>42937</v>
      </c>
      <c r="J14" s="320">
        <f t="shared" ref="J14:J20" si="15">IFERROR(E14/$E$7,"-")</f>
        <v>0.34702795540824022</v>
      </c>
      <c r="K14" s="307"/>
      <c r="L14" s="319">
        <v>617536</v>
      </c>
      <c r="M14" s="319">
        <v>790950</v>
      </c>
      <c r="N14" s="319">
        <v>882021</v>
      </c>
      <c r="O14" s="319">
        <v>912930</v>
      </c>
      <c r="P14" s="320">
        <f>IFERROR(O14/N14-1,"-")</f>
        <v>3.5043383320805255E-2</v>
      </c>
      <c r="Q14" s="320">
        <f t="shared" si="10"/>
        <v>0.11514128579556226</v>
      </c>
      <c r="R14" s="319">
        <f t="shared" si="11"/>
        <v>30909</v>
      </c>
      <c r="S14" s="319">
        <f t="shared" si="12"/>
        <v>91071</v>
      </c>
      <c r="T14" s="320">
        <f t="shared" ref="T14:T47" si="16">O14/$O$13</f>
        <v>0.33843006823985078</v>
      </c>
    </row>
    <row r="15" spans="1:26" x14ac:dyDescent="0.25">
      <c r="A15" s="309" t="s">
        <v>97</v>
      </c>
      <c r="B15" s="310">
        <v>101530</v>
      </c>
      <c r="C15" s="310">
        <v>116858</v>
      </c>
      <c r="D15" s="310">
        <v>126740</v>
      </c>
      <c r="E15" s="310">
        <v>126517</v>
      </c>
      <c r="F15" s="311">
        <f t="shared" si="13"/>
        <v>-1.7595076534637766E-3</v>
      </c>
      <c r="G15" s="311">
        <f t="shared" si="7"/>
        <v>8.4564171900939566E-2</v>
      </c>
      <c r="H15" s="310">
        <f t="shared" si="14"/>
        <v>-223</v>
      </c>
      <c r="I15" s="310">
        <f t="shared" si="8"/>
        <v>9882</v>
      </c>
      <c r="J15" s="311">
        <f t="shared" si="15"/>
        <v>0.13363690713852641</v>
      </c>
      <c r="K15" s="302"/>
      <c r="L15" s="310">
        <v>258008</v>
      </c>
      <c r="M15" s="310">
        <v>317507</v>
      </c>
      <c r="N15" s="310">
        <v>343001</v>
      </c>
      <c r="O15" s="310">
        <v>350722</v>
      </c>
      <c r="P15" s="311">
        <f t="shared" si="9"/>
        <v>2.2510138454406858E-2</v>
      </c>
      <c r="Q15" s="311">
        <f t="shared" si="10"/>
        <v>8.0294292724254923E-2</v>
      </c>
      <c r="R15" s="310">
        <f>IFERROR(O15-N15,"-")</f>
        <v>7721</v>
      </c>
      <c r="S15" s="310">
        <f>IFERROR(N15-M15,"-")</f>
        <v>25494</v>
      </c>
      <c r="T15" s="311">
        <f t="shared" si="16"/>
        <v>0.13001530280877716</v>
      </c>
    </row>
    <row r="16" spans="1:26" x14ac:dyDescent="0.25">
      <c r="A16" s="321" t="s">
        <v>98</v>
      </c>
      <c r="B16" s="322">
        <v>137867</v>
      </c>
      <c r="C16" s="322">
        <v>164388</v>
      </c>
      <c r="D16" s="322">
        <v>197443</v>
      </c>
      <c r="E16" s="322">
        <v>202022</v>
      </c>
      <c r="F16" s="323">
        <f t="shared" si="13"/>
        <v>2.3191503370592947E-2</v>
      </c>
      <c r="G16" s="323">
        <f t="shared" si="7"/>
        <v>0.20107915419617006</v>
      </c>
      <c r="H16" s="322">
        <f t="shared" si="14"/>
        <v>4579</v>
      </c>
      <c r="I16" s="322">
        <f t="shared" si="8"/>
        <v>33055</v>
      </c>
      <c r="J16" s="323">
        <f t="shared" si="15"/>
        <v>0.21339104826971381</v>
      </c>
      <c r="K16" s="302"/>
      <c r="L16" s="322">
        <v>359528</v>
      </c>
      <c r="M16" s="322">
        <v>473443</v>
      </c>
      <c r="N16" s="322">
        <v>539020</v>
      </c>
      <c r="O16" s="322">
        <v>562208</v>
      </c>
      <c r="P16" s="323">
        <f t="shared" si="9"/>
        <v>4.3018811917925115E-2</v>
      </c>
      <c r="Q16" s="323">
        <f t="shared" si="10"/>
        <v>0.13851086614439323</v>
      </c>
      <c r="R16" s="322">
        <f t="shared" si="11"/>
        <v>23188</v>
      </c>
      <c r="S16" s="322">
        <f t="shared" si="12"/>
        <v>65577</v>
      </c>
      <c r="T16" s="323">
        <f t="shared" si="16"/>
        <v>0.2084147654310736</v>
      </c>
    </row>
    <row r="17" spans="1:21" x14ac:dyDescent="0.25">
      <c r="A17" s="318" t="s">
        <v>99</v>
      </c>
      <c r="B17" s="319">
        <v>453859</v>
      </c>
      <c r="C17" s="319">
        <v>518097</v>
      </c>
      <c r="D17" s="319">
        <v>609923</v>
      </c>
      <c r="E17" s="319">
        <v>618183</v>
      </c>
      <c r="F17" s="320">
        <f t="shared" si="13"/>
        <v>1.3542693094046321E-2</v>
      </c>
      <c r="G17" s="320">
        <f t="shared" si="7"/>
        <v>0.17723708108713243</v>
      </c>
      <c r="H17" s="319">
        <f t="shared" si="14"/>
        <v>8260</v>
      </c>
      <c r="I17" s="319">
        <f t="shared" si="8"/>
        <v>91826</v>
      </c>
      <c r="J17" s="320">
        <f t="shared" si="15"/>
        <v>0.65297204459175973</v>
      </c>
      <c r="K17" s="307"/>
      <c r="L17" s="319">
        <v>1159758</v>
      </c>
      <c r="M17" s="319">
        <v>1491860</v>
      </c>
      <c r="N17" s="319">
        <v>1712898</v>
      </c>
      <c r="O17" s="319">
        <v>1784614</v>
      </c>
      <c r="P17" s="320">
        <f t="shared" si="9"/>
        <v>4.1868225662006653E-2</v>
      </c>
      <c r="Q17" s="320">
        <f t="shared" si="10"/>
        <v>0.14816269623154987</v>
      </c>
      <c r="R17" s="319">
        <f t="shared" si="11"/>
        <v>71716</v>
      </c>
      <c r="S17" s="319">
        <f t="shared" si="12"/>
        <v>221038</v>
      </c>
      <c r="T17" s="320">
        <f t="shared" si="16"/>
        <v>0.66156993176014922</v>
      </c>
    </row>
    <row r="18" spans="1:21" x14ac:dyDescent="0.25">
      <c r="A18" s="309" t="s">
        <v>29</v>
      </c>
      <c r="B18" s="310">
        <v>199685</v>
      </c>
      <c r="C18" s="310">
        <v>229756</v>
      </c>
      <c r="D18" s="310">
        <v>255654</v>
      </c>
      <c r="E18" s="310">
        <v>249154</v>
      </c>
      <c r="F18" s="311">
        <f t="shared" si="13"/>
        <v>-2.5424988460966746E-2</v>
      </c>
      <c r="G18" s="311">
        <f t="shared" si="7"/>
        <v>0.11271958077264577</v>
      </c>
      <c r="H18" s="310">
        <f t="shared" si="14"/>
        <v>-6500</v>
      </c>
      <c r="I18" s="310">
        <f t="shared" si="8"/>
        <v>25898</v>
      </c>
      <c r="J18" s="311">
        <f t="shared" si="15"/>
        <v>0.26317546227931748</v>
      </c>
      <c r="K18" s="302"/>
      <c r="L18" s="310">
        <v>463601</v>
      </c>
      <c r="M18" s="310">
        <v>622545</v>
      </c>
      <c r="N18" s="310">
        <v>688842</v>
      </c>
      <c r="O18" s="310">
        <v>705537</v>
      </c>
      <c r="P18" s="311">
        <f t="shared" si="9"/>
        <v>2.4236327053228424E-2</v>
      </c>
      <c r="Q18" s="311">
        <f t="shared" si="10"/>
        <v>0.10649350649350642</v>
      </c>
      <c r="R18" s="310">
        <f t="shared" si="11"/>
        <v>16695</v>
      </c>
      <c r="S18" s="310">
        <f t="shared" si="12"/>
        <v>66297</v>
      </c>
      <c r="T18" s="311">
        <f t="shared" si="16"/>
        <v>0.26154791173007741</v>
      </c>
      <c r="U18" s="324"/>
    </row>
    <row r="19" spans="1:21" x14ac:dyDescent="0.25">
      <c r="A19" s="309" t="s">
        <v>22</v>
      </c>
      <c r="B19" s="310">
        <v>72290</v>
      </c>
      <c r="C19" s="310">
        <v>85465</v>
      </c>
      <c r="D19" s="310">
        <v>102265</v>
      </c>
      <c r="E19" s="310">
        <v>103926</v>
      </c>
      <c r="F19" s="311">
        <f>IFERROR(E19/D19-1,"-")</f>
        <v>1.6242116070992019E-2</v>
      </c>
      <c r="G19" s="311">
        <f t="shared" si="7"/>
        <v>0.19657169601591296</v>
      </c>
      <c r="H19" s="310">
        <f t="shared" si="14"/>
        <v>1661</v>
      </c>
      <c r="I19" s="310">
        <f t="shared" si="8"/>
        <v>16800</v>
      </c>
      <c r="J19" s="311">
        <f t="shared" si="15"/>
        <v>0.1097745695145988</v>
      </c>
      <c r="K19" s="302"/>
      <c r="L19" s="310">
        <v>184982</v>
      </c>
      <c r="M19" s="310">
        <v>246758</v>
      </c>
      <c r="N19" s="310">
        <v>285537</v>
      </c>
      <c r="O19" s="310">
        <v>298578</v>
      </c>
      <c r="P19" s="311">
        <f t="shared" si="9"/>
        <v>4.5671839376333123E-2</v>
      </c>
      <c r="Q19" s="311">
        <f t="shared" si="10"/>
        <v>0.15715397271820963</v>
      </c>
      <c r="R19" s="310">
        <f t="shared" si="11"/>
        <v>13041</v>
      </c>
      <c r="S19" s="310">
        <f t="shared" si="12"/>
        <v>38779</v>
      </c>
      <c r="T19" s="311">
        <f t="shared" si="16"/>
        <v>0.11068512691544605</v>
      </c>
      <c r="U19" s="324"/>
    </row>
    <row r="20" spans="1:21" x14ac:dyDescent="0.25">
      <c r="A20" s="309" t="s">
        <v>100</v>
      </c>
      <c r="B20" s="310">
        <v>20467</v>
      </c>
      <c r="C20" s="310">
        <v>20635</v>
      </c>
      <c r="D20" s="310">
        <v>23677</v>
      </c>
      <c r="E20" s="310">
        <v>24845</v>
      </c>
      <c r="F20" s="311">
        <f t="shared" si="13"/>
        <v>4.9330573974743386E-2</v>
      </c>
      <c r="G20" s="311">
        <f t="shared" si="7"/>
        <v>0.14741943300218074</v>
      </c>
      <c r="H20" s="310">
        <f t="shared" si="14"/>
        <v>1168</v>
      </c>
      <c r="I20" s="310">
        <f t="shared" si="8"/>
        <v>3042</v>
      </c>
      <c r="J20" s="311">
        <f t="shared" si="15"/>
        <v>2.6243184377251188E-2</v>
      </c>
      <c r="K20" s="302"/>
      <c r="L20" s="310">
        <v>59117</v>
      </c>
      <c r="M20" s="310">
        <v>64312</v>
      </c>
      <c r="N20" s="310">
        <v>69910</v>
      </c>
      <c r="O20" s="310">
        <v>75258</v>
      </c>
      <c r="P20" s="311">
        <f t="shared" si="9"/>
        <v>7.6498355027893039E-2</v>
      </c>
      <c r="Q20" s="311">
        <f t="shared" si="10"/>
        <v>8.704440850852091E-2</v>
      </c>
      <c r="R20" s="310">
        <f t="shared" si="11"/>
        <v>5348</v>
      </c>
      <c r="S20" s="310">
        <f t="shared" si="12"/>
        <v>5598</v>
      </c>
      <c r="T20" s="311">
        <f t="shared" si="16"/>
        <v>2.7898710827330343E-2</v>
      </c>
      <c r="U20" s="324"/>
    </row>
    <row r="21" spans="1:21" x14ac:dyDescent="0.25">
      <c r="A21" s="309" t="s">
        <v>101</v>
      </c>
      <c r="B21" s="310">
        <v>17024</v>
      </c>
      <c r="C21" s="310">
        <v>16018</v>
      </c>
      <c r="D21" s="310">
        <v>18696</v>
      </c>
      <c r="E21" s="310">
        <v>19780</v>
      </c>
      <c r="F21" s="311">
        <f t="shared" si="13"/>
        <v>5.7980316645271701E-2</v>
      </c>
      <c r="G21" s="311">
        <f t="shared" si="7"/>
        <v>0.16718691472093905</v>
      </c>
      <c r="H21" s="310">
        <f t="shared" si="14"/>
        <v>1084</v>
      </c>
      <c r="I21" s="310">
        <f t="shared" si="8"/>
        <v>2678</v>
      </c>
      <c r="J21" s="311">
        <f>IFERROR(E21/$E$7,"-")</f>
        <v>2.0893144978145643E-2</v>
      </c>
      <c r="K21" s="302"/>
      <c r="L21" s="310">
        <v>50274</v>
      </c>
      <c r="M21" s="310">
        <v>47453</v>
      </c>
      <c r="N21" s="310">
        <v>54485</v>
      </c>
      <c r="O21" s="310">
        <v>56550</v>
      </c>
      <c r="P21" s="311">
        <f t="shared" si="9"/>
        <v>3.7900339542993544E-2</v>
      </c>
      <c r="Q21" s="311">
        <f t="shared" si="10"/>
        <v>0.14818873411586209</v>
      </c>
      <c r="R21" s="310">
        <f t="shared" si="11"/>
        <v>2065</v>
      </c>
      <c r="S21" s="310">
        <f t="shared" si="12"/>
        <v>7032</v>
      </c>
      <c r="T21" s="311">
        <f t="shared" si="16"/>
        <v>2.0963513477444667E-2</v>
      </c>
      <c r="U21" s="324"/>
    </row>
    <row r="22" spans="1:21" x14ac:dyDescent="0.25">
      <c r="A22" s="309" t="s">
        <v>28</v>
      </c>
      <c r="B22" s="310">
        <v>1873</v>
      </c>
      <c r="C22" s="310">
        <v>1910</v>
      </c>
      <c r="D22" s="310">
        <v>2334</v>
      </c>
      <c r="E22" s="310">
        <v>2317</v>
      </c>
      <c r="F22" s="311">
        <f t="shared" si="13"/>
        <v>-7.2836332476435839E-3</v>
      </c>
      <c r="G22" s="311">
        <f t="shared" si="7"/>
        <v>0.22198952879581157</v>
      </c>
      <c r="H22" s="310">
        <f t="shared" si="14"/>
        <v>-17</v>
      </c>
      <c r="I22" s="310">
        <f t="shared" si="8"/>
        <v>424</v>
      </c>
      <c r="J22" s="311">
        <f t="shared" ref="J22:J47" si="17">IFERROR(E22/$E$7,"-")</f>
        <v>2.447392159472369E-3</v>
      </c>
      <c r="K22" s="302"/>
      <c r="L22" s="310">
        <v>5553</v>
      </c>
      <c r="M22" s="310">
        <v>6314</v>
      </c>
      <c r="N22" s="310">
        <v>6595</v>
      </c>
      <c r="O22" s="310">
        <v>6635</v>
      </c>
      <c r="P22" s="311">
        <f t="shared" si="9"/>
        <v>6.0652009097801329E-3</v>
      </c>
      <c r="Q22" s="311">
        <f t="shared" si="10"/>
        <v>4.4504276211593252E-2</v>
      </c>
      <c r="R22" s="310">
        <f t="shared" si="11"/>
        <v>40</v>
      </c>
      <c r="S22" s="310">
        <f t="shared" si="12"/>
        <v>281</v>
      </c>
      <c r="T22" s="311">
        <f t="shared" si="16"/>
        <v>2.4596447731714479E-3</v>
      </c>
      <c r="U22" s="324"/>
    </row>
    <row r="23" spans="1:21" x14ac:dyDescent="0.25">
      <c r="A23" s="309" t="s">
        <v>102</v>
      </c>
      <c r="B23" s="310">
        <f>B24+B25+B26+B27</f>
        <v>33106</v>
      </c>
      <c r="C23" s="310">
        <f t="shared" ref="C23:D23" si="18">C24+C25+C26+C27</f>
        <v>43697</v>
      </c>
      <c r="D23" s="310">
        <f t="shared" si="18"/>
        <v>50924</v>
      </c>
      <c r="E23" s="310">
        <f>E24+E25+E26+E27</f>
        <v>43164</v>
      </c>
      <c r="F23" s="311">
        <f t="shared" si="13"/>
        <v>-0.15238394470190875</v>
      </c>
      <c r="G23" s="311">
        <f t="shared" si="7"/>
        <v>0.16538892830171403</v>
      </c>
      <c r="H23" s="310">
        <f t="shared" si="14"/>
        <v>-7760</v>
      </c>
      <c r="I23" s="310">
        <f t="shared" si="8"/>
        <v>7227</v>
      </c>
      <c r="J23" s="311">
        <f t="shared" si="17"/>
        <v>4.5593109698517618E-2</v>
      </c>
      <c r="K23" s="302"/>
      <c r="L23" s="310">
        <f>L24+L25+L26+L27</f>
        <v>99617</v>
      </c>
      <c r="M23" s="310">
        <f t="shared" ref="M23:O23" si="19">M24+M25+M26+M27</f>
        <v>145821</v>
      </c>
      <c r="N23" s="310">
        <f t="shared" si="19"/>
        <v>151065</v>
      </c>
      <c r="O23" s="310">
        <f t="shared" si="19"/>
        <v>129115</v>
      </c>
      <c r="P23" s="311">
        <f t="shared" si="9"/>
        <v>-0.14530169132492632</v>
      </c>
      <c r="Q23" s="311">
        <f t="shared" si="10"/>
        <v>3.5961898491986721E-2</v>
      </c>
      <c r="R23" s="310">
        <f t="shared" si="11"/>
        <v>-21950</v>
      </c>
      <c r="S23" s="310">
        <f t="shared" si="12"/>
        <v>5244</v>
      </c>
      <c r="T23" s="311">
        <f t="shared" si="16"/>
        <v>4.7863908800004747E-2</v>
      </c>
      <c r="U23" s="324"/>
    </row>
    <row r="24" spans="1:21" x14ac:dyDescent="0.25">
      <c r="A24" s="309" t="s">
        <v>27</v>
      </c>
      <c r="B24" s="310">
        <v>8462</v>
      </c>
      <c r="C24" s="310">
        <v>11814</v>
      </c>
      <c r="D24" s="310">
        <v>12428</v>
      </c>
      <c r="E24" s="310">
        <v>9980</v>
      </c>
      <c r="F24" s="311">
        <f>IFERROR(E24/D24-1,"-")</f>
        <v>-0.19697457354361125</v>
      </c>
      <c r="G24" s="311">
        <f t="shared" si="7"/>
        <v>5.1972236329778321E-2</v>
      </c>
      <c r="H24" s="310">
        <f>IFERROR(E24-D24,"-")</f>
        <v>-2448</v>
      </c>
      <c r="I24" s="310">
        <f t="shared" si="8"/>
        <v>614</v>
      </c>
      <c r="J24" s="311">
        <f t="shared" si="17"/>
        <v>1.0541637354999673E-2</v>
      </c>
      <c r="K24" s="302"/>
      <c r="L24" s="310">
        <v>26009</v>
      </c>
      <c r="M24" s="310">
        <v>38640</v>
      </c>
      <c r="N24" s="310">
        <v>38719</v>
      </c>
      <c r="O24" s="310">
        <v>32333</v>
      </c>
      <c r="P24" s="311">
        <f t="shared" si="9"/>
        <v>-0.16493194555644519</v>
      </c>
      <c r="Q24" s="311">
        <f t="shared" si="10"/>
        <v>2.0445134575568513E-3</v>
      </c>
      <c r="R24" s="310">
        <f t="shared" si="11"/>
        <v>-6386</v>
      </c>
      <c r="S24" s="310">
        <f t="shared" si="12"/>
        <v>79</v>
      </c>
      <c r="T24" s="311">
        <f t="shared" si="16"/>
        <v>1.1986088086051609E-2</v>
      </c>
      <c r="U24" s="324"/>
    </row>
    <row r="25" spans="1:21" x14ac:dyDescent="0.25">
      <c r="A25" s="309" t="s">
        <v>37</v>
      </c>
      <c r="B25" s="310">
        <v>7002</v>
      </c>
      <c r="C25" s="310">
        <v>9356</v>
      </c>
      <c r="D25" s="310">
        <v>12806</v>
      </c>
      <c r="E25" s="310">
        <v>9186</v>
      </c>
      <c r="F25" s="311">
        <f t="shared" si="13"/>
        <v>-0.28267999375292829</v>
      </c>
      <c r="G25" s="311">
        <f t="shared" si="7"/>
        <v>0.36874732791791365</v>
      </c>
      <c r="H25" s="310">
        <f t="shared" si="14"/>
        <v>-3620</v>
      </c>
      <c r="I25" s="310">
        <f t="shared" si="8"/>
        <v>3450</v>
      </c>
      <c r="J25" s="311">
        <f>IFERROR(E25/$E$7,"-")</f>
        <v>9.7029539822672331E-3</v>
      </c>
      <c r="K25" s="302"/>
      <c r="L25" s="310">
        <v>21373</v>
      </c>
      <c r="M25" s="310">
        <v>31888</v>
      </c>
      <c r="N25" s="310">
        <v>37607</v>
      </c>
      <c r="O25" s="310">
        <v>28261</v>
      </c>
      <c r="P25" s="311">
        <f>IFERROR(O25/N25-1,"-")</f>
        <v>-0.24851756321961338</v>
      </c>
      <c r="Q25" s="311">
        <f t="shared" si="10"/>
        <v>0.17934646261916698</v>
      </c>
      <c r="R25" s="310">
        <f>IFERROR(O25-N25,"-")</f>
        <v>-9346</v>
      </c>
      <c r="S25" s="310">
        <f t="shared" si="12"/>
        <v>5719</v>
      </c>
      <c r="T25" s="311">
        <f>O25/$O$13</f>
        <v>1.0476566832644805E-2</v>
      </c>
      <c r="U25" s="324"/>
    </row>
    <row r="26" spans="1:21" x14ac:dyDescent="0.25">
      <c r="A26" s="309" t="s">
        <v>25</v>
      </c>
      <c r="B26" s="310">
        <v>12112</v>
      </c>
      <c r="C26" s="310">
        <v>14052</v>
      </c>
      <c r="D26" s="310">
        <v>14186</v>
      </c>
      <c r="E26" s="310">
        <v>13221</v>
      </c>
      <c r="F26" s="311">
        <f t="shared" si="13"/>
        <v>-6.8024813196108869E-2</v>
      </c>
      <c r="G26" s="311">
        <f t="shared" si="7"/>
        <v>9.5360091090235244E-3</v>
      </c>
      <c r="H26" s="310">
        <f t="shared" si="14"/>
        <v>-965</v>
      </c>
      <c r="I26" s="310">
        <f t="shared" si="8"/>
        <v>134</v>
      </c>
      <c r="J26" s="311">
        <f t="shared" si="17"/>
        <v>1.3965028804654375E-2</v>
      </c>
      <c r="K26" s="302"/>
      <c r="L26" s="310">
        <v>36006</v>
      </c>
      <c r="M26" s="310">
        <v>47289</v>
      </c>
      <c r="N26" s="310">
        <v>42219</v>
      </c>
      <c r="O26" s="310">
        <v>37925</v>
      </c>
      <c r="P26" s="311">
        <f t="shared" si="9"/>
        <v>-0.10170776190814557</v>
      </c>
      <c r="Q26" s="311">
        <f t="shared" si="10"/>
        <v>-0.10721309395419654</v>
      </c>
      <c r="R26" s="310">
        <f t="shared" si="11"/>
        <v>-4294</v>
      </c>
      <c r="S26" s="310">
        <f t="shared" si="12"/>
        <v>-5070</v>
      </c>
      <c r="T26" s="311">
        <f t="shared" si="16"/>
        <v>1.4059084856447197E-2</v>
      </c>
      <c r="U26" s="324"/>
    </row>
    <row r="27" spans="1:21" x14ac:dyDescent="0.25">
      <c r="A27" s="309" t="s">
        <v>36</v>
      </c>
      <c r="B27" s="310">
        <v>5530</v>
      </c>
      <c r="C27" s="310">
        <v>8475</v>
      </c>
      <c r="D27" s="310">
        <v>11504</v>
      </c>
      <c r="E27" s="310">
        <v>10777</v>
      </c>
      <c r="F27" s="311">
        <f t="shared" si="13"/>
        <v>-6.3195410292072318E-2</v>
      </c>
      <c r="G27" s="311">
        <f t="shared" si="7"/>
        <v>0.35740412979351022</v>
      </c>
      <c r="H27" s="310">
        <f t="shared" si="14"/>
        <v>-727</v>
      </c>
      <c r="I27" s="310">
        <f t="shared" si="8"/>
        <v>3029</v>
      </c>
      <c r="J27" s="311">
        <f t="shared" si="17"/>
        <v>1.138348955659634E-2</v>
      </c>
      <c r="K27" s="302"/>
      <c r="L27" s="310">
        <v>16229</v>
      </c>
      <c r="M27" s="310">
        <v>28004</v>
      </c>
      <c r="N27" s="310">
        <v>32520</v>
      </c>
      <c r="O27" s="310">
        <v>30596</v>
      </c>
      <c r="P27" s="311">
        <f t="shared" si="9"/>
        <v>-5.9163591635916335E-2</v>
      </c>
      <c r="Q27" s="311">
        <f t="shared" si="10"/>
        <v>0.1612626767604628</v>
      </c>
      <c r="R27" s="310">
        <f t="shared" si="11"/>
        <v>-1924</v>
      </c>
      <c r="S27" s="310">
        <f t="shared" si="12"/>
        <v>4516</v>
      </c>
      <c r="T27" s="311">
        <f t="shared" si="16"/>
        <v>1.1342169024861133E-2</v>
      </c>
      <c r="U27" s="324"/>
    </row>
    <row r="28" spans="1:21" x14ac:dyDescent="0.25">
      <c r="A28" s="309" t="s">
        <v>30</v>
      </c>
      <c r="B28" s="310">
        <v>18588</v>
      </c>
      <c r="C28" s="310">
        <v>22217</v>
      </c>
      <c r="D28" s="310">
        <v>24509</v>
      </c>
      <c r="E28" s="310">
        <v>26463</v>
      </c>
      <c r="F28" s="311">
        <f t="shared" si="13"/>
        <v>7.9725815006732148E-2</v>
      </c>
      <c r="G28" s="311">
        <f t="shared" si="7"/>
        <v>0.1031642435972453</v>
      </c>
      <c r="H28" s="310">
        <f t="shared" si="14"/>
        <v>1954</v>
      </c>
      <c r="I28" s="310">
        <f t="shared" si="8"/>
        <v>2292</v>
      </c>
      <c r="J28" s="311">
        <f t="shared" si="17"/>
        <v>2.795223941135835E-2</v>
      </c>
      <c r="K28" s="302"/>
      <c r="L28" s="310">
        <v>51422</v>
      </c>
      <c r="M28" s="310">
        <v>66338</v>
      </c>
      <c r="N28" s="310">
        <v>65440</v>
      </c>
      <c r="O28" s="310">
        <v>72077</v>
      </c>
      <c r="P28" s="311">
        <f t="shared" si="9"/>
        <v>0.10142114914425426</v>
      </c>
      <c r="Q28" s="311">
        <f t="shared" si="10"/>
        <v>-1.3536736109017511E-2</v>
      </c>
      <c r="R28" s="310">
        <f t="shared" si="11"/>
        <v>6637</v>
      </c>
      <c r="S28" s="310">
        <f t="shared" si="12"/>
        <v>-898</v>
      </c>
      <c r="T28" s="311">
        <f t="shared" si="16"/>
        <v>2.6719490025000518E-2</v>
      </c>
      <c r="U28" s="324"/>
    </row>
    <row r="29" spans="1:21" x14ac:dyDescent="0.25">
      <c r="A29" s="309" t="s">
        <v>35</v>
      </c>
      <c r="B29" s="310">
        <v>27806</v>
      </c>
      <c r="C29" s="310">
        <v>26970</v>
      </c>
      <c r="D29" s="310">
        <v>34324</v>
      </c>
      <c r="E29" s="310">
        <v>44768</v>
      </c>
      <c r="F29" s="311">
        <f t="shared" si="13"/>
        <v>0.30427689080526754</v>
      </c>
      <c r="G29" s="311">
        <f t="shared" si="7"/>
        <v>0.27267334074898031</v>
      </c>
      <c r="H29" s="310">
        <f t="shared" si="14"/>
        <v>10444</v>
      </c>
      <c r="I29" s="310">
        <f t="shared" si="8"/>
        <v>7354</v>
      </c>
      <c r="J29" s="311">
        <f t="shared" si="17"/>
        <v>4.7287376864591717E-2</v>
      </c>
      <c r="K29" s="302"/>
      <c r="L29" s="310">
        <v>70562</v>
      </c>
      <c r="M29" s="310">
        <v>82440</v>
      </c>
      <c r="N29" s="310">
        <v>105472</v>
      </c>
      <c r="O29" s="310">
        <v>130539</v>
      </c>
      <c r="P29" s="311">
        <f t="shared" si="9"/>
        <v>0.23766497269417486</v>
      </c>
      <c r="Q29" s="311">
        <f t="shared" si="10"/>
        <v>0.27937894226103843</v>
      </c>
      <c r="R29" s="310">
        <f t="shared" si="11"/>
        <v>25067</v>
      </c>
      <c r="S29" s="310">
        <f t="shared" si="12"/>
        <v>23032</v>
      </c>
      <c r="T29" s="311">
        <f t="shared" si="16"/>
        <v>4.8391796389604766E-2</v>
      </c>
      <c r="U29" s="324"/>
    </row>
    <row r="30" spans="1:21" x14ac:dyDescent="0.25">
      <c r="A30" s="309" t="s">
        <v>43</v>
      </c>
      <c r="B30" s="310">
        <v>11074</v>
      </c>
      <c r="C30" s="310">
        <v>10971</v>
      </c>
      <c r="D30" s="310">
        <v>16988</v>
      </c>
      <c r="E30" s="310">
        <v>21980</v>
      </c>
      <c r="F30" s="311">
        <f t="shared" si="13"/>
        <v>0.29385448551919002</v>
      </c>
      <c r="G30" s="311">
        <f t="shared" si="7"/>
        <v>0.54844590283474615</v>
      </c>
      <c r="H30" s="310">
        <f t="shared" si="14"/>
        <v>4992</v>
      </c>
      <c r="I30" s="310">
        <f t="shared" si="8"/>
        <v>6017</v>
      </c>
      <c r="J30" s="311">
        <f t="shared" si="17"/>
        <v>2.3216952811913105E-2</v>
      </c>
      <c r="K30" s="302"/>
      <c r="L30" s="310">
        <v>31649</v>
      </c>
      <c r="M30" s="310">
        <v>32919</v>
      </c>
      <c r="N30" s="310">
        <v>55238</v>
      </c>
      <c r="O30" s="310">
        <v>70014</v>
      </c>
      <c r="P30" s="311">
        <f t="shared" si="9"/>
        <v>0.26749701292588446</v>
      </c>
      <c r="Q30" s="311">
        <f t="shared" si="10"/>
        <v>0.67799750903733402</v>
      </c>
      <c r="R30" s="310">
        <f t="shared" si="11"/>
        <v>14776</v>
      </c>
      <c r="S30" s="310">
        <f t="shared" si="12"/>
        <v>22319</v>
      </c>
      <c r="T30" s="311">
        <f t="shared" si="16"/>
        <v>2.5954720293719029E-2</v>
      </c>
      <c r="U30" s="324"/>
    </row>
    <row r="31" spans="1:21" x14ac:dyDescent="0.25">
      <c r="A31" s="309" t="s">
        <v>33</v>
      </c>
      <c r="B31" s="310">
        <v>13498</v>
      </c>
      <c r="C31" s="310">
        <v>14623</v>
      </c>
      <c r="D31" s="310">
        <v>22228</v>
      </c>
      <c r="E31" s="310">
        <v>25106</v>
      </c>
      <c r="F31" s="311">
        <f t="shared" si="13"/>
        <v>0.12947633615260035</v>
      </c>
      <c r="G31" s="311">
        <f t="shared" si="7"/>
        <v>0.52007112083703744</v>
      </c>
      <c r="H31" s="310">
        <f t="shared" si="14"/>
        <v>2878</v>
      </c>
      <c r="I31" s="310">
        <f t="shared" si="8"/>
        <v>7605</v>
      </c>
      <c r="J31" s="311">
        <f t="shared" si="17"/>
        <v>2.6518872488439055E-2</v>
      </c>
      <c r="K31" s="302"/>
      <c r="L31" s="310">
        <v>38185</v>
      </c>
      <c r="M31" s="310">
        <v>43284</v>
      </c>
      <c r="N31" s="310">
        <v>63446</v>
      </c>
      <c r="O31" s="310">
        <v>70366</v>
      </c>
      <c r="P31" s="311">
        <f t="shared" si="9"/>
        <v>0.10906912965356375</v>
      </c>
      <c r="Q31" s="311">
        <f t="shared" si="10"/>
        <v>0.46580722668884578</v>
      </c>
      <c r="R31" s="310">
        <f t="shared" si="11"/>
        <v>6920</v>
      </c>
      <c r="S31" s="310">
        <f t="shared" si="12"/>
        <v>20162</v>
      </c>
      <c r="T31" s="311">
        <f t="shared" si="16"/>
        <v>2.6085209360811167E-2</v>
      </c>
      <c r="U31" s="324"/>
    </row>
    <row r="32" spans="1:21" x14ac:dyDescent="0.25">
      <c r="A32" s="309" t="s">
        <v>44</v>
      </c>
      <c r="B32" s="310">
        <v>7372</v>
      </c>
      <c r="C32" s="310">
        <v>8812</v>
      </c>
      <c r="D32" s="310">
        <v>11724</v>
      </c>
      <c r="E32" s="310">
        <v>11235</v>
      </c>
      <c r="F32" s="311">
        <f t="shared" si="13"/>
        <v>-4.1709314227226235E-2</v>
      </c>
      <c r="G32" s="311">
        <f t="shared" si="7"/>
        <v>0.33045846572855186</v>
      </c>
      <c r="H32" s="310">
        <f t="shared" si="14"/>
        <v>-489</v>
      </c>
      <c r="I32" s="310">
        <f t="shared" si="8"/>
        <v>2912</v>
      </c>
      <c r="J32" s="311">
        <f t="shared" si="17"/>
        <v>1.1867264096535202E-2</v>
      </c>
      <c r="K32" s="302"/>
      <c r="L32" s="310">
        <v>20036</v>
      </c>
      <c r="M32" s="310">
        <v>26225</v>
      </c>
      <c r="N32" s="310">
        <v>32166</v>
      </c>
      <c r="O32" s="310">
        <v>32288</v>
      </c>
      <c r="P32" s="311">
        <f t="shared" si="9"/>
        <v>3.7928247217557942E-3</v>
      </c>
      <c r="Q32" s="311">
        <f t="shared" si="10"/>
        <v>0.22653956148713061</v>
      </c>
      <c r="R32" s="310">
        <f t="shared" si="11"/>
        <v>122</v>
      </c>
      <c r="S32" s="310">
        <f t="shared" si="12"/>
        <v>5941</v>
      </c>
      <c r="T32" s="311">
        <f t="shared" si="16"/>
        <v>1.1969406245088125E-2</v>
      </c>
      <c r="U32" s="324"/>
    </row>
    <row r="33" spans="1:21" x14ac:dyDescent="0.25">
      <c r="A33" s="309" t="s">
        <v>23</v>
      </c>
      <c r="B33" s="310">
        <v>6650</v>
      </c>
      <c r="C33" s="310">
        <v>8189</v>
      </c>
      <c r="D33" s="310">
        <v>11052</v>
      </c>
      <c r="E33" s="310">
        <v>10820</v>
      </c>
      <c r="F33" s="311">
        <f t="shared" si="13"/>
        <v>-2.099167571480276E-2</v>
      </c>
      <c r="G33" s="311">
        <f t="shared" si="7"/>
        <v>0.34961533764806441</v>
      </c>
      <c r="H33" s="310">
        <f t="shared" si="14"/>
        <v>-232</v>
      </c>
      <c r="I33" s="310">
        <f t="shared" si="8"/>
        <v>2863</v>
      </c>
      <c r="J33" s="311">
        <f t="shared" si="17"/>
        <v>1.1428909436983613E-2</v>
      </c>
      <c r="K33" s="302"/>
      <c r="L33" s="310">
        <v>18079</v>
      </c>
      <c r="M33" s="310">
        <v>24592</v>
      </c>
      <c r="N33" s="310">
        <v>32347</v>
      </c>
      <c r="O33" s="310">
        <v>30987</v>
      </c>
      <c r="P33" s="311">
        <f t="shared" si="9"/>
        <v>-4.2044084459146092E-2</v>
      </c>
      <c r="Q33" s="311">
        <f t="shared" si="10"/>
        <v>0.31534645413142481</v>
      </c>
      <c r="R33" s="310">
        <f t="shared" si="11"/>
        <v>-1360</v>
      </c>
      <c r="S33" s="310">
        <f t="shared" si="12"/>
        <v>7755</v>
      </c>
      <c r="T33" s="311">
        <f t="shared" si="16"/>
        <v>1.1487115687454958E-2</v>
      </c>
      <c r="U33" s="324"/>
    </row>
    <row r="34" spans="1:21" x14ac:dyDescent="0.25">
      <c r="A34" s="309" t="s">
        <v>40</v>
      </c>
      <c r="B34" s="310">
        <v>4713</v>
      </c>
      <c r="C34" s="310">
        <v>5342</v>
      </c>
      <c r="D34" s="310">
        <v>2795</v>
      </c>
      <c r="E34" s="310">
        <v>2476</v>
      </c>
      <c r="F34" s="311">
        <f t="shared" si="13"/>
        <v>-0.11413237924865827</v>
      </c>
      <c r="G34" s="311">
        <f t="shared" si="7"/>
        <v>-0.47678771995507296</v>
      </c>
      <c r="H34" s="310">
        <f t="shared" si="14"/>
        <v>-319</v>
      </c>
      <c r="I34" s="310">
        <f t="shared" si="8"/>
        <v>-2547</v>
      </c>
      <c r="J34" s="311">
        <f t="shared" si="17"/>
        <v>2.6153400892764719E-3</v>
      </c>
      <c r="K34" s="302"/>
      <c r="L34" s="310">
        <v>11043</v>
      </c>
      <c r="M34" s="310">
        <v>17009</v>
      </c>
      <c r="N34" s="310">
        <v>7570</v>
      </c>
      <c r="O34" s="310">
        <v>7844</v>
      </c>
      <c r="P34" s="311">
        <f t="shared" si="9"/>
        <v>3.619550858652576E-2</v>
      </c>
      <c r="Q34" s="311">
        <f t="shared" si="10"/>
        <v>-0.55494150155799871</v>
      </c>
      <c r="R34" s="310">
        <f t="shared" si="11"/>
        <v>274</v>
      </c>
      <c r="S34" s="310">
        <f t="shared" si="12"/>
        <v>-9439</v>
      </c>
      <c r="T34" s="311">
        <f t="shared" si="16"/>
        <v>2.9078302337237133E-3</v>
      </c>
      <c r="U34" s="324"/>
    </row>
    <row r="35" spans="1:21" x14ac:dyDescent="0.25">
      <c r="A35" s="309" t="s">
        <v>103</v>
      </c>
      <c r="B35" s="310">
        <v>0</v>
      </c>
      <c r="C35" s="310">
        <v>0</v>
      </c>
      <c r="D35" s="310">
        <v>0</v>
      </c>
      <c r="E35" s="310">
        <v>0</v>
      </c>
      <c r="F35" s="311" t="str">
        <f>IFERROR(E35/D35-1,"-")</f>
        <v>-</v>
      </c>
      <c r="G35" s="311" t="str">
        <f t="shared" si="7"/>
        <v>-</v>
      </c>
      <c r="H35" s="310">
        <f t="shared" si="14"/>
        <v>0</v>
      </c>
      <c r="I35" s="310">
        <f t="shared" si="8"/>
        <v>0</v>
      </c>
      <c r="J35" s="311">
        <f t="shared" si="17"/>
        <v>0</v>
      </c>
      <c r="K35" s="302"/>
      <c r="L35" s="310">
        <v>779</v>
      </c>
      <c r="M35" s="310">
        <v>0</v>
      </c>
      <c r="N35" s="310">
        <v>0</v>
      </c>
      <c r="O35" s="310">
        <v>0</v>
      </c>
      <c r="P35" s="311" t="str">
        <f t="shared" si="9"/>
        <v>-</v>
      </c>
      <c r="Q35" s="311" t="str">
        <f t="shared" si="10"/>
        <v>-</v>
      </c>
      <c r="R35" s="310">
        <f t="shared" si="11"/>
        <v>0</v>
      </c>
      <c r="S35" s="310">
        <f t="shared" si="12"/>
        <v>0</v>
      </c>
      <c r="T35" s="311">
        <f t="shared" si="16"/>
        <v>0</v>
      </c>
      <c r="U35" s="324"/>
    </row>
    <row r="36" spans="1:21" x14ac:dyDescent="0.25">
      <c r="A36" s="309" t="s">
        <v>41</v>
      </c>
      <c r="B36" s="310">
        <v>2019</v>
      </c>
      <c r="C36" s="310">
        <v>1767</v>
      </c>
      <c r="D36" s="310">
        <v>2501</v>
      </c>
      <c r="E36" s="310">
        <v>2048</v>
      </c>
      <c r="F36" s="311">
        <f t="shared" si="13"/>
        <v>-0.18112754898040784</v>
      </c>
      <c r="G36" s="311">
        <f t="shared" si="7"/>
        <v>0.41539332201471413</v>
      </c>
      <c r="H36" s="310">
        <f t="shared" si="14"/>
        <v>-453</v>
      </c>
      <c r="I36" s="310">
        <f t="shared" si="8"/>
        <v>734</v>
      </c>
      <c r="J36" s="311">
        <f t="shared" si="17"/>
        <v>2.1632538379798929E-3</v>
      </c>
      <c r="K36" s="302"/>
      <c r="L36" s="310">
        <v>5100</v>
      </c>
      <c r="M36" s="310">
        <v>4613</v>
      </c>
      <c r="N36" s="310">
        <v>8372</v>
      </c>
      <c r="O36" s="310">
        <v>6721</v>
      </c>
      <c r="P36" s="311">
        <f t="shared" si="9"/>
        <v>-0.19720496894409933</v>
      </c>
      <c r="Q36" s="311">
        <f t="shared" si="10"/>
        <v>0.81487101669195749</v>
      </c>
      <c r="R36" s="310">
        <f t="shared" si="11"/>
        <v>-1651</v>
      </c>
      <c r="S36" s="310">
        <f t="shared" si="12"/>
        <v>3759</v>
      </c>
      <c r="T36" s="311">
        <f t="shared" si="16"/>
        <v>2.4915256247905501E-3</v>
      </c>
      <c r="U36" s="324"/>
    </row>
    <row r="37" spans="1:21" x14ac:dyDescent="0.25">
      <c r="A37" s="309" t="s">
        <v>104</v>
      </c>
      <c r="B37" s="310">
        <v>3530</v>
      </c>
      <c r="C37" s="310">
        <v>2970</v>
      </c>
      <c r="D37" s="310">
        <v>3562</v>
      </c>
      <c r="E37" s="310">
        <v>2951</v>
      </c>
      <c r="F37" s="311">
        <f t="shared" si="13"/>
        <v>-0.17153284671532842</v>
      </c>
      <c r="G37" s="311">
        <f t="shared" si="7"/>
        <v>0.19932659932659935</v>
      </c>
      <c r="H37" s="310">
        <f t="shared" si="14"/>
        <v>-611</v>
      </c>
      <c r="I37" s="310">
        <f t="shared" si="8"/>
        <v>592</v>
      </c>
      <c r="J37" s="311">
        <f t="shared" si="17"/>
        <v>3.1170713261126286E-3</v>
      </c>
      <c r="K37" s="302"/>
      <c r="L37" s="310">
        <v>10089</v>
      </c>
      <c r="M37" s="310">
        <v>7374</v>
      </c>
      <c r="N37" s="310">
        <v>9920</v>
      </c>
      <c r="O37" s="310">
        <v>8797</v>
      </c>
      <c r="P37" s="311">
        <f t="shared" si="9"/>
        <v>-0.11320564516129028</v>
      </c>
      <c r="Q37" s="311">
        <f t="shared" si="10"/>
        <v>0.34526715486845672</v>
      </c>
      <c r="R37" s="310">
        <f t="shared" si="11"/>
        <v>-1123</v>
      </c>
      <c r="S37" s="310">
        <f t="shared" si="12"/>
        <v>2546</v>
      </c>
      <c r="T37" s="311">
        <f t="shared" si="16"/>
        <v>3.2611145545726038E-3</v>
      </c>
      <c r="U37" s="324"/>
    </row>
    <row r="38" spans="1:21" x14ac:dyDescent="0.25">
      <c r="A38" s="309" t="s">
        <v>105</v>
      </c>
      <c r="B38" s="310">
        <v>1324</v>
      </c>
      <c r="C38" s="310">
        <v>1561</v>
      </c>
      <c r="D38" s="310">
        <v>1676</v>
      </c>
      <c r="E38" s="310">
        <v>1526</v>
      </c>
      <c r="F38" s="311">
        <f t="shared" si="13"/>
        <v>-8.9498806682577592E-2</v>
      </c>
      <c r="G38" s="311">
        <f t="shared" si="7"/>
        <v>7.3670723894939227E-2</v>
      </c>
      <c r="H38" s="310">
        <f t="shared" si="14"/>
        <v>-150</v>
      </c>
      <c r="I38" s="310">
        <f t="shared" si="8"/>
        <v>115</v>
      </c>
      <c r="J38" s="311">
        <f t="shared" si="17"/>
        <v>1.6118776156041584E-3</v>
      </c>
      <c r="K38" s="302"/>
      <c r="L38" s="310">
        <v>4206</v>
      </c>
      <c r="M38" s="310">
        <v>3342</v>
      </c>
      <c r="N38" s="310">
        <v>4949</v>
      </c>
      <c r="O38" s="310">
        <v>4234</v>
      </c>
      <c r="P38" s="311">
        <f t="shared" si="9"/>
        <v>-0.14447363103657307</v>
      </c>
      <c r="Q38" s="311">
        <f t="shared" si="10"/>
        <v>0.4808497905445841</v>
      </c>
      <c r="R38" s="310">
        <f t="shared" si="11"/>
        <v>-715</v>
      </c>
      <c r="S38" s="310">
        <f t="shared" si="12"/>
        <v>1607</v>
      </c>
      <c r="T38" s="311">
        <f t="shared" si="16"/>
        <v>1.5695758808753444E-3</v>
      </c>
      <c r="U38" s="324"/>
    </row>
    <row r="39" spans="1:21" x14ac:dyDescent="0.25">
      <c r="A39" s="309" t="s">
        <v>106</v>
      </c>
      <c r="B39" s="310">
        <v>1756</v>
      </c>
      <c r="C39" s="310">
        <v>1951</v>
      </c>
      <c r="D39" s="310">
        <v>6631</v>
      </c>
      <c r="E39" s="310">
        <v>7063</v>
      </c>
      <c r="F39" s="311">
        <f t="shared" si="13"/>
        <v>6.5148544714221046E-2</v>
      </c>
      <c r="G39" s="311">
        <f t="shared" si="7"/>
        <v>2.3987698616094311</v>
      </c>
      <c r="H39" s="310">
        <f t="shared" si="14"/>
        <v>432</v>
      </c>
      <c r="I39" s="310">
        <f t="shared" si="8"/>
        <v>4680</v>
      </c>
      <c r="J39" s="311">
        <f t="shared" si="17"/>
        <v>7.4604794226816318E-3</v>
      </c>
      <c r="K39" s="302"/>
      <c r="L39" s="310">
        <v>5388</v>
      </c>
      <c r="M39" s="310">
        <v>5921</v>
      </c>
      <c r="N39" s="310">
        <v>19916</v>
      </c>
      <c r="O39" s="310">
        <v>21150</v>
      </c>
      <c r="P39" s="311">
        <f t="shared" si="9"/>
        <v>6.1960232978509833E-2</v>
      </c>
      <c r="Q39" s="311">
        <f t="shared" si="10"/>
        <v>2.3636210099645329</v>
      </c>
      <c r="R39" s="310">
        <f t="shared" si="11"/>
        <v>1234</v>
      </c>
      <c r="S39" s="310">
        <f t="shared" si="12"/>
        <v>13995</v>
      </c>
      <c r="T39" s="311">
        <f t="shared" si="16"/>
        <v>7.8404652528373964E-3</v>
      </c>
      <c r="U39" s="324"/>
    </row>
    <row r="40" spans="1:21" x14ac:dyDescent="0.25">
      <c r="A40" s="309" t="s">
        <v>34</v>
      </c>
      <c r="B40" s="310">
        <v>6720</v>
      </c>
      <c r="C40" s="310">
        <v>7148</v>
      </c>
      <c r="D40" s="310">
        <v>9251</v>
      </c>
      <c r="E40" s="310">
        <v>6179</v>
      </c>
      <c r="F40" s="311">
        <f t="shared" si="13"/>
        <v>-0.33207220840990159</v>
      </c>
      <c r="G40" s="311">
        <f t="shared" si="7"/>
        <v>0.29420817011751543</v>
      </c>
      <c r="H40" s="310">
        <f t="shared" si="14"/>
        <v>-3072</v>
      </c>
      <c r="I40" s="310">
        <f t="shared" si="8"/>
        <v>2103</v>
      </c>
      <c r="J40" s="311">
        <f t="shared" si="17"/>
        <v>6.5267311840223425E-3</v>
      </c>
      <c r="K40" s="302"/>
      <c r="L40" s="310">
        <v>17266</v>
      </c>
      <c r="M40" s="310">
        <v>21752</v>
      </c>
      <c r="N40" s="310">
        <v>24233</v>
      </c>
      <c r="O40" s="310">
        <v>20961</v>
      </c>
      <c r="P40" s="311">
        <f t="shared" si="9"/>
        <v>-0.13502248999298472</v>
      </c>
      <c r="Q40" s="311">
        <f t="shared" si="10"/>
        <v>0.11405847738139019</v>
      </c>
      <c r="R40" s="310">
        <f t="shared" si="11"/>
        <v>-3272</v>
      </c>
      <c r="S40" s="310">
        <f t="shared" si="12"/>
        <v>2481</v>
      </c>
      <c r="T40" s="311">
        <f t="shared" si="16"/>
        <v>7.7704015207907635E-3</v>
      </c>
      <c r="U40" s="324"/>
    </row>
    <row r="41" spans="1:21" x14ac:dyDescent="0.25">
      <c r="A41" s="309" t="s">
        <v>107</v>
      </c>
      <c r="B41" s="310">
        <v>2416</v>
      </c>
      <c r="C41" s="310">
        <v>3971</v>
      </c>
      <c r="D41" s="310">
        <v>3016</v>
      </c>
      <c r="E41" s="310">
        <v>2706</v>
      </c>
      <c r="F41" s="311">
        <f t="shared" si="13"/>
        <v>-0.10278514588859411</v>
      </c>
      <c r="G41" s="311">
        <f t="shared" si="7"/>
        <v>-0.24049357844371699</v>
      </c>
      <c r="H41" s="310">
        <f t="shared" si="14"/>
        <v>-310</v>
      </c>
      <c r="I41" s="310">
        <f t="shared" si="8"/>
        <v>-955</v>
      </c>
      <c r="J41" s="311">
        <f t="shared" si="17"/>
        <v>2.8582836355339793E-3</v>
      </c>
      <c r="K41" s="302"/>
      <c r="L41" s="310">
        <v>6634</v>
      </c>
      <c r="M41" s="310">
        <v>10685</v>
      </c>
      <c r="N41" s="310">
        <v>8865</v>
      </c>
      <c r="O41" s="310">
        <v>8440</v>
      </c>
      <c r="P41" s="311">
        <f t="shared" si="9"/>
        <v>-4.7941342357585959E-2</v>
      </c>
      <c r="Q41" s="311">
        <f t="shared" si="10"/>
        <v>-0.1703322414599906</v>
      </c>
      <c r="R41" s="310">
        <f t="shared" si="11"/>
        <v>-425</v>
      </c>
      <c r="S41" s="310">
        <f t="shared" si="12"/>
        <v>-1820</v>
      </c>
      <c r="T41" s="311">
        <f t="shared" si="16"/>
        <v>3.128771949595632E-3</v>
      </c>
      <c r="U41" s="324"/>
    </row>
    <row r="42" spans="1:21" x14ac:dyDescent="0.25">
      <c r="A42" s="309" t="s">
        <v>108</v>
      </c>
      <c r="B42" s="310">
        <v>43</v>
      </c>
      <c r="C42" s="310">
        <v>1197</v>
      </c>
      <c r="D42" s="310">
        <v>1334</v>
      </c>
      <c r="E42" s="310">
        <v>2628</v>
      </c>
      <c r="F42" s="311">
        <f t="shared" si="13"/>
        <v>0.97001499250374823</v>
      </c>
      <c r="G42" s="311">
        <f t="shared" si="7"/>
        <v>0.11445279866332503</v>
      </c>
      <c r="H42" s="310">
        <f t="shared" si="14"/>
        <v>1294</v>
      </c>
      <c r="I42" s="310">
        <f t="shared" si="8"/>
        <v>137</v>
      </c>
      <c r="J42" s="311">
        <f t="shared" si="17"/>
        <v>2.7758940850640419E-3</v>
      </c>
      <c r="K42" s="302"/>
      <c r="L42" s="310">
        <v>43</v>
      </c>
      <c r="M42" s="310">
        <v>4050</v>
      </c>
      <c r="N42" s="310">
        <v>4568</v>
      </c>
      <c r="O42" s="310">
        <v>9104</v>
      </c>
      <c r="P42" s="311">
        <f t="shared" si="9"/>
        <v>0.99299474605954474</v>
      </c>
      <c r="Q42" s="311">
        <f t="shared" si="10"/>
        <v>0.12790123456790115</v>
      </c>
      <c r="R42" s="310">
        <f t="shared" si="11"/>
        <v>4536</v>
      </c>
      <c r="S42" s="310">
        <f t="shared" si="12"/>
        <v>518</v>
      </c>
      <c r="T42" s="311">
        <f t="shared" si="16"/>
        <v>3.3749217807012601E-3</v>
      </c>
      <c r="U42" s="324"/>
    </row>
    <row r="43" spans="1:21" x14ac:dyDescent="0.25">
      <c r="A43" s="309" t="s">
        <v>42</v>
      </c>
      <c r="B43" s="310">
        <v>1905</v>
      </c>
      <c r="C43" s="310">
        <v>2180</v>
      </c>
      <c r="D43" s="310">
        <v>3485</v>
      </c>
      <c r="E43" s="310">
        <v>3694</v>
      </c>
      <c r="F43" s="311">
        <f t="shared" si="13"/>
        <v>5.9971305595408975E-2</v>
      </c>
      <c r="G43" s="311">
        <f t="shared" si="7"/>
        <v>0.59862385321100908</v>
      </c>
      <c r="H43" s="310">
        <f t="shared" si="14"/>
        <v>209</v>
      </c>
      <c r="I43" s="310">
        <f t="shared" si="8"/>
        <v>1305</v>
      </c>
      <c r="J43" s="311">
        <f t="shared" si="17"/>
        <v>3.9018846081531854E-3</v>
      </c>
      <c r="K43" s="302"/>
      <c r="L43" s="310">
        <v>5437</v>
      </c>
      <c r="M43" s="310">
        <v>5986</v>
      </c>
      <c r="N43" s="310">
        <v>10812</v>
      </c>
      <c r="O43" s="310">
        <v>11622</v>
      </c>
      <c r="P43" s="311">
        <f t="shared" si="9"/>
        <v>7.4916759156492763E-2</v>
      </c>
      <c r="Q43" s="311">
        <f t="shared" si="10"/>
        <v>0.80621450050116938</v>
      </c>
      <c r="R43" s="310">
        <f t="shared" si="11"/>
        <v>810</v>
      </c>
      <c r="S43" s="310">
        <f t="shared" si="12"/>
        <v>4826</v>
      </c>
      <c r="T43" s="311">
        <f t="shared" si="16"/>
        <v>4.3083634595024213E-3</v>
      </c>
      <c r="U43" s="324"/>
    </row>
    <row r="44" spans="1:21" x14ac:dyDescent="0.25">
      <c r="A44" s="309" t="s">
        <v>109</v>
      </c>
      <c r="B44" s="310">
        <v>0</v>
      </c>
      <c r="C44" s="310">
        <v>0</v>
      </c>
      <c r="D44" s="310">
        <v>0</v>
      </c>
      <c r="E44" s="310">
        <v>0</v>
      </c>
      <c r="F44" s="311" t="str">
        <f t="shared" si="13"/>
        <v>-</v>
      </c>
      <c r="G44" s="311" t="str">
        <f t="shared" si="7"/>
        <v>-</v>
      </c>
      <c r="H44" s="310">
        <f t="shared" si="14"/>
        <v>0</v>
      </c>
      <c r="I44" s="310">
        <f t="shared" si="8"/>
        <v>0</v>
      </c>
      <c r="J44" s="311">
        <f t="shared" si="17"/>
        <v>0</v>
      </c>
      <c r="K44" s="302"/>
      <c r="L44" s="310">
        <v>555</v>
      </c>
      <c r="M44" s="310">
        <v>0</v>
      </c>
      <c r="N44" s="310">
        <v>0</v>
      </c>
      <c r="O44" s="310">
        <v>0</v>
      </c>
      <c r="P44" s="311" t="str">
        <f t="shared" si="9"/>
        <v>-</v>
      </c>
      <c r="Q44" s="311" t="str">
        <f t="shared" si="10"/>
        <v>-</v>
      </c>
      <c r="R44" s="310">
        <f t="shared" si="11"/>
        <v>0</v>
      </c>
      <c r="S44" s="310">
        <f t="shared" si="12"/>
        <v>0</v>
      </c>
      <c r="T44" s="311">
        <f t="shared" si="16"/>
        <v>0</v>
      </c>
      <c r="U44" s="324"/>
    </row>
    <row r="45" spans="1:21" x14ac:dyDescent="0.25">
      <c r="A45" s="309" t="s">
        <v>26</v>
      </c>
      <c r="B45" s="310">
        <v>0</v>
      </c>
      <c r="C45" s="310">
        <v>2</v>
      </c>
      <c r="D45" s="310">
        <v>0</v>
      </c>
      <c r="E45" s="310">
        <v>1616</v>
      </c>
      <c r="F45" s="311" t="str">
        <f t="shared" si="13"/>
        <v>-</v>
      </c>
      <c r="G45" s="311">
        <f t="shared" si="7"/>
        <v>-1</v>
      </c>
      <c r="H45" s="310">
        <f t="shared" si="14"/>
        <v>1616</v>
      </c>
      <c r="I45" s="310">
        <f t="shared" si="8"/>
        <v>-2</v>
      </c>
      <c r="J45" s="311">
        <f t="shared" si="17"/>
        <v>1.706942481531009E-3</v>
      </c>
      <c r="K45" s="302"/>
      <c r="L45" s="310">
        <v>0</v>
      </c>
      <c r="M45" s="310">
        <v>12</v>
      </c>
      <c r="N45" s="310">
        <v>3</v>
      </c>
      <c r="O45" s="310">
        <v>4193</v>
      </c>
      <c r="P45" s="311">
        <f t="shared" si="9"/>
        <v>1396.6666666666667</v>
      </c>
      <c r="Q45" s="311">
        <f t="shared" si="10"/>
        <v>-0.75</v>
      </c>
      <c r="R45" s="310">
        <f t="shared" si="11"/>
        <v>4190</v>
      </c>
      <c r="S45" s="310">
        <f t="shared" si="12"/>
        <v>-9</v>
      </c>
      <c r="T45" s="311">
        <f t="shared" si="16"/>
        <v>1.5543768702197258E-3</v>
      </c>
      <c r="U45" s="324"/>
    </row>
    <row r="46" spans="1:21" x14ac:dyDescent="0.25">
      <c r="A46" s="309" t="s">
        <v>110</v>
      </c>
      <c r="B46" s="310">
        <v>0</v>
      </c>
      <c r="C46" s="310">
        <v>662</v>
      </c>
      <c r="D46" s="310">
        <v>1078</v>
      </c>
      <c r="E46" s="310">
        <v>1118</v>
      </c>
      <c r="F46" s="311">
        <f t="shared" si="13"/>
        <v>3.7105751391465658E-2</v>
      </c>
      <c r="G46" s="311">
        <f t="shared" si="7"/>
        <v>0.6283987915407856</v>
      </c>
      <c r="H46" s="310">
        <f t="shared" si="14"/>
        <v>40</v>
      </c>
      <c r="I46" s="310">
        <f t="shared" si="8"/>
        <v>416</v>
      </c>
      <c r="J46" s="311">
        <f t="shared" si="17"/>
        <v>1.1809168900691015E-3</v>
      </c>
      <c r="K46" s="302"/>
      <c r="L46" s="310">
        <v>0</v>
      </c>
      <c r="M46" s="310">
        <v>1903</v>
      </c>
      <c r="N46" s="310">
        <v>2792</v>
      </c>
      <c r="O46" s="310">
        <v>2775</v>
      </c>
      <c r="P46" s="311">
        <f t="shared" si="9"/>
        <v>-6.0888252148997291E-3</v>
      </c>
      <c r="Q46" s="311">
        <f t="shared" si="10"/>
        <v>0.46715712033631118</v>
      </c>
      <c r="R46" s="310">
        <f t="shared" si="11"/>
        <v>-17</v>
      </c>
      <c r="S46" s="310">
        <f t="shared" si="12"/>
        <v>889</v>
      </c>
      <c r="T46" s="311">
        <f t="shared" si="16"/>
        <v>1.0287135260815023E-3</v>
      </c>
      <c r="U46" s="324"/>
    </row>
    <row r="47" spans="1:21" x14ac:dyDescent="0.25">
      <c r="A47" s="309" t="s">
        <v>111</v>
      </c>
      <c r="B47" s="310">
        <f>IFERROR(B17-SUM(B18:B22)-SUM(B24:B46),"-")</f>
        <v>0</v>
      </c>
      <c r="C47" s="310">
        <f>IFERROR(C17-SUM(C18:C22)-SUM(C24:C46),"-")</f>
        <v>83</v>
      </c>
      <c r="D47" s="310">
        <f>IFERROR(D17-SUM(D18:D22)-SUM(D24:D46),"-")</f>
        <v>219</v>
      </c>
      <c r="E47" s="310">
        <f>IFERROR(E17-SUM(E18:E22)-SUM(E24:E46),"-")</f>
        <v>620</v>
      </c>
      <c r="F47" s="311">
        <f t="shared" si="13"/>
        <v>1.8310502283105023</v>
      </c>
      <c r="G47" s="311">
        <f t="shared" si="7"/>
        <v>1.6385542168674698</v>
      </c>
      <c r="H47" s="310">
        <f t="shared" si="14"/>
        <v>401</v>
      </c>
      <c r="I47" s="310">
        <f t="shared" si="8"/>
        <v>136</v>
      </c>
      <c r="J47" s="311">
        <f t="shared" si="17"/>
        <v>6.5489129860719409E-4</v>
      </c>
      <c r="K47" s="302"/>
      <c r="L47" s="310">
        <f>IFERROR(L17-SUM(L18:L22)-SUM(L24:L46),"-")</f>
        <v>141</v>
      </c>
      <c r="M47" s="310">
        <f>IFERROR(M17-SUM(M18:M22)-SUM(M24:M46),"-")</f>
        <v>212</v>
      </c>
      <c r="N47" s="310">
        <f>IFERROR(N17-SUM(N18:N22)-SUM(N24:N46),"-")</f>
        <v>355</v>
      </c>
      <c r="O47" s="310">
        <f>IFERROR(O17-SUM(O18:O22)-SUM(O24:O46),"-")</f>
        <v>829</v>
      </c>
      <c r="P47" s="311">
        <f t="shared" si="9"/>
        <v>1.3352112676056338</v>
      </c>
      <c r="Q47" s="311">
        <f t="shared" si="10"/>
        <v>0.67452830188679247</v>
      </c>
      <c r="R47" s="310">
        <f t="shared" si="11"/>
        <v>474</v>
      </c>
      <c r="S47" s="310">
        <f t="shared" si="12"/>
        <v>143</v>
      </c>
      <c r="T47" s="311">
        <f t="shared" si="16"/>
        <v>3.0731658130506861E-4</v>
      </c>
      <c r="U47" s="324"/>
    </row>
    <row r="48" spans="1:21" ht="21" x14ac:dyDescent="0.35">
      <c r="A48" s="467" t="s">
        <v>112</v>
      </c>
      <c r="B48" s="467"/>
      <c r="C48" s="467"/>
      <c r="D48" s="467"/>
      <c r="E48" s="467"/>
      <c r="F48" s="467"/>
      <c r="G48" s="467"/>
      <c r="H48" s="467"/>
      <c r="I48" s="467"/>
      <c r="J48" s="467"/>
      <c r="K48" s="467"/>
      <c r="L48" s="467"/>
      <c r="M48" s="467"/>
      <c r="N48" s="467"/>
      <c r="O48" s="467"/>
      <c r="P48" s="467"/>
      <c r="Q48" s="467"/>
      <c r="R48" s="467"/>
      <c r="S48" s="467"/>
      <c r="T48" s="467"/>
      <c r="U48" s="324"/>
    </row>
    <row r="49" spans="1:21" x14ac:dyDescent="0.25">
      <c r="A49" s="54"/>
      <c r="B49" s="343" t="s">
        <v>119</v>
      </c>
      <c r="C49" s="344"/>
      <c r="D49" s="344"/>
      <c r="E49" s="344"/>
      <c r="F49" s="344"/>
      <c r="G49" s="344"/>
      <c r="H49" s="344"/>
      <c r="I49" s="344"/>
      <c r="J49" s="345"/>
      <c r="K49" s="301"/>
      <c r="L49" s="343" t="str">
        <f>CONCATENATE("acumulado ",B49)</f>
        <v>acumulado marzo</v>
      </c>
      <c r="M49" s="344"/>
      <c r="N49" s="344"/>
      <c r="O49" s="344"/>
      <c r="P49" s="344"/>
      <c r="Q49" s="344"/>
      <c r="R49" s="344"/>
      <c r="S49" s="344"/>
      <c r="T49" s="345"/>
      <c r="U49" s="324"/>
    </row>
    <row r="50" spans="1:21" x14ac:dyDescent="0.25">
      <c r="A50" s="4"/>
      <c r="B50" s="5">
        <f>B$6</f>
        <v>2022</v>
      </c>
      <c r="C50" s="5">
        <f t="shared" ref="C50:E50" si="20">C$6</f>
        <v>2023</v>
      </c>
      <c r="D50" s="5">
        <f t="shared" si="20"/>
        <v>2024</v>
      </c>
      <c r="E50" s="5">
        <f t="shared" si="20"/>
        <v>2025</v>
      </c>
      <c r="F50" s="5" t="str">
        <f>CONCATENATE("var ",RIGHT(E50,2),"/",RIGHT(D50,2))</f>
        <v>var 25/24</v>
      </c>
      <c r="G50" s="5" t="str">
        <f>$G$6</f>
        <v>var 24/23</v>
      </c>
      <c r="H50" s="5" t="str">
        <f>CONCATENATE("dif ",RIGHT(E50,2),"-",RIGHT(D50,2))</f>
        <v>dif 25-24</v>
      </c>
      <c r="I50" s="5" t="str">
        <f>CONCATENATE("dif ",RIGHT(D50,2),"-",RIGHT(C50,2))</f>
        <v>dif 24-23</v>
      </c>
      <c r="J50" s="5" t="str">
        <f>CONCATENATE("cuota ",RIGHT(E50,2))</f>
        <v>cuota 25</v>
      </c>
      <c r="K50" s="302"/>
      <c r="L50" s="5">
        <f>L$6</f>
        <v>2022</v>
      </c>
      <c r="M50" s="5">
        <f>M$6</f>
        <v>2023</v>
      </c>
      <c r="N50" s="5">
        <f t="shared" ref="N50:O50" si="21">N$6</f>
        <v>2024</v>
      </c>
      <c r="O50" s="5">
        <f t="shared" si="21"/>
        <v>2025</v>
      </c>
      <c r="P50" s="5" t="str">
        <f>CONCATENATE("var ",RIGHT(O50,2),"/",RIGHT(N50,2))</f>
        <v>var 25/24</v>
      </c>
      <c r="Q50" s="5" t="str">
        <f>$Q$6</f>
        <v>var 24/23</v>
      </c>
      <c r="R50" s="5" t="str">
        <f>CONCATENATE("dif ",RIGHT(O50,2),"-",RIGHT(N50,2))</f>
        <v>dif 25-24</v>
      </c>
      <c r="S50" s="5" t="str">
        <f>$S$6</f>
        <v>dif 24-23</v>
      </c>
      <c r="T50" s="5" t="str">
        <f>CONCATENATE("cuota ",RIGHT(O50,2))</f>
        <v>cuota 25</v>
      </c>
    </row>
    <row r="51" spans="1:21" x14ac:dyDescent="0.25">
      <c r="A51" s="325" t="s">
        <v>90</v>
      </c>
      <c r="B51" s="305">
        <v>693256</v>
      </c>
      <c r="C51" s="305">
        <v>799343</v>
      </c>
      <c r="D51" s="305">
        <v>934106</v>
      </c>
      <c r="E51" s="305">
        <v>946722</v>
      </c>
      <c r="F51" s="306">
        <f>IFERROR(E51/D51-1,"-")</f>
        <v>1.3505961850154069E-2</v>
      </c>
      <c r="G51" s="306">
        <f t="shared" ref="G51:G53" si="22">IFERROR(D51/C51-1,"-")</f>
        <v>0.16859220634946448</v>
      </c>
      <c r="H51" s="305">
        <f>IFERROR(E51-D51,"-")</f>
        <v>12616</v>
      </c>
      <c r="I51" s="305">
        <f t="shared" ref="I51:I53" si="23">IFERROR(D51-C51,"-")</f>
        <v>134763</v>
      </c>
      <c r="J51" s="306">
        <f>E51/$E$51</f>
        <v>1</v>
      </c>
      <c r="K51" s="307"/>
      <c r="L51" s="305">
        <v>1777294</v>
      </c>
      <c r="M51" s="305">
        <v>2282810</v>
      </c>
      <c r="N51" s="305">
        <v>2594919</v>
      </c>
      <c r="O51" s="305">
        <v>2697544</v>
      </c>
      <c r="P51" s="306">
        <f>IFERROR(O51/N51-1,"-")</f>
        <v>3.9548440625699621E-2</v>
      </c>
      <c r="Q51" s="306">
        <f t="shared" ref="Q51:Q53" si="24">IFERROR(N51/M51-1,"-")</f>
        <v>0.13672140914048914</v>
      </c>
      <c r="R51" s="305">
        <f>IFERROR(O51-N51,"-")</f>
        <v>102625</v>
      </c>
      <c r="S51" s="305">
        <f t="shared" ref="S51:S52" si="25">IFERROR(N51-M51,"-")</f>
        <v>312109</v>
      </c>
      <c r="T51" s="306">
        <f>O51/$O$51</f>
        <v>1</v>
      </c>
    </row>
    <row r="52" spans="1:21" x14ac:dyDescent="0.25">
      <c r="A52" s="309" t="s">
        <v>113</v>
      </c>
      <c r="B52" s="310">
        <v>209210</v>
      </c>
      <c r="C52" s="310">
        <v>240527</v>
      </c>
      <c r="D52" s="310">
        <v>276257</v>
      </c>
      <c r="E52" s="310">
        <v>285210</v>
      </c>
      <c r="F52" s="311">
        <f>IFERROR(E52/D52-1,"-")</f>
        <v>3.2408228569773767E-2</v>
      </c>
      <c r="G52" s="311">
        <f t="shared" si="22"/>
        <v>0.14854881156793209</v>
      </c>
      <c r="H52" s="310">
        <f>IFERROR(E52-D52,"-")</f>
        <v>8953</v>
      </c>
      <c r="I52" s="310">
        <f t="shared" si="23"/>
        <v>35730</v>
      </c>
      <c r="J52" s="311">
        <f>E52/$E$51</f>
        <v>0.30126056012219005</v>
      </c>
      <c r="K52" s="302"/>
      <c r="L52" s="310">
        <v>541355</v>
      </c>
      <c r="M52" s="310">
        <v>671109</v>
      </c>
      <c r="N52" s="310">
        <v>751938</v>
      </c>
      <c r="O52" s="310">
        <v>793370</v>
      </c>
      <c r="P52" s="311">
        <f>IFERROR(O52/N52-1,"-")</f>
        <v>5.5100287523705438E-2</v>
      </c>
      <c r="Q52" s="311">
        <f t="shared" si="24"/>
        <v>0.12044094178441944</v>
      </c>
      <c r="R52" s="310">
        <f>IFERROR(O52-N52,"-")</f>
        <v>41432</v>
      </c>
      <c r="S52" s="310">
        <f t="shared" si="25"/>
        <v>80829</v>
      </c>
      <c r="T52" s="311">
        <f>O52/$O$51</f>
        <v>0.2941082703377591</v>
      </c>
    </row>
    <row r="53" spans="1:21" x14ac:dyDescent="0.25">
      <c r="A53" s="309" t="s">
        <v>114</v>
      </c>
      <c r="B53" s="310">
        <v>484046</v>
      </c>
      <c r="C53" s="310">
        <v>558816</v>
      </c>
      <c r="D53" s="310">
        <v>657849</v>
      </c>
      <c r="E53" s="310">
        <v>661512</v>
      </c>
      <c r="F53" s="311">
        <f>IFERROR(E53/D53-1,"-")</f>
        <v>5.5681470975861291E-3</v>
      </c>
      <c r="G53" s="311">
        <f t="shared" si="22"/>
        <v>0.17721933516577915</v>
      </c>
      <c r="H53" s="310">
        <f>IFERROR(E53-D53,"-")</f>
        <v>3663</v>
      </c>
      <c r="I53" s="310">
        <f t="shared" si="23"/>
        <v>99033</v>
      </c>
      <c r="J53" s="311">
        <f>E53/$E$51</f>
        <v>0.69873943987780995</v>
      </c>
      <c r="K53" s="302"/>
      <c r="L53" s="310">
        <v>1235939</v>
      </c>
      <c r="M53" s="310">
        <v>1611701</v>
      </c>
      <c r="N53" s="310">
        <v>1842981</v>
      </c>
      <c r="O53" s="310">
        <v>1904174</v>
      </c>
      <c r="P53" s="311">
        <f>IFERROR(O53/N53-1,"-")</f>
        <v>3.3203272307202214E-2</v>
      </c>
      <c r="Q53" s="311">
        <f t="shared" si="24"/>
        <v>0.14350056244923848</v>
      </c>
      <c r="R53" s="310">
        <f>IFERROR(O53-N53,"-")</f>
        <v>61193</v>
      </c>
      <c r="S53" s="310">
        <f>IFERROR(N53-M53,"-")</f>
        <v>231280</v>
      </c>
      <c r="T53" s="311">
        <f>O53/$O$51</f>
        <v>0.7058917296622409</v>
      </c>
    </row>
    <row r="54" spans="1:21" ht="21" x14ac:dyDescent="0.35">
      <c r="A54" s="341" t="s">
        <v>115</v>
      </c>
      <c r="B54" s="341"/>
      <c r="C54" s="341"/>
      <c r="D54" s="341"/>
      <c r="E54" s="341"/>
      <c r="F54" s="341"/>
      <c r="G54" s="341"/>
      <c r="H54" s="341"/>
      <c r="I54" s="341"/>
      <c r="J54" s="341"/>
      <c r="K54" s="341"/>
      <c r="L54" s="341"/>
      <c r="M54" s="341"/>
      <c r="N54" s="341"/>
      <c r="O54" s="341"/>
      <c r="P54" s="341"/>
      <c r="Q54" s="341"/>
      <c r="R54" s="341"/>
      <c r="S54" s="341"/>
      <c r="T54" s="341"/>
    </row>
    <row r="55" spans="1:21" x14ac:dyDescent="0.25">
      <c r="A55" s="54"/>
      <c r="B55" s="343" t="s">
        <v>119</v>
      </c>
      <c r="C55" s="344"/>
      <c r="D55" s="344"/>
      <c r="E55" s="344"/>
      <c r="F55" s="344"/>
      <c r="G55" s="344"/>
      <c r="H55" s="344"/>
      <c r="I55" s="344"/>
      <c r="J55" s="345"/>
      <c r="K55" s="326"/>
      <c r="L55" s="343" t="str">
        <f>CONCATENATE("acumulado ",B55)</f>
        <v>acumulado marzo</v>
      </c>
      <c r="M55" s="344"/>
      <c r="N55" s="344"/>
      <c r="O55" s="344"/>
      <c r="P55" s="344"/>
      <c r="Q55" s="344"/>
      <c r="R55" s="344"/>
      <c r="S55" s="344"/>
      <c r="T55" s="345"/>
    </row>
    <row r="56" spans="1:21" x14ac:dyDescent="0.25">
      <c r="A56" s="4"/>
      <c r="B56" s="5">
        <f>B$6</f>
        <v>2022</v>
      </c>
      <c r="C56" s="5">
        <f t="shared" ref="C56:E56" si="26">C$6</f>
        <v>2023</v>
      </c>
      <c r="D56" s="5">
        <f t="shared" si="26"/>
        <v>2024</v>
      </c>
      <c r="E56" s="5">
        <f t="shared" si="26"/>
        <v>2025</v>
      </c>
      <c r="F56" s="5" t="str">
        <f>CONCATENATE("var ",RIGHT(E56,2),"/",RIGHT(D56,2))</f>
        <v>var 25/24</v>
      </c>
      <c r="G56" s="5" t="str">
        <f>$G$6</f>
        <v>var 24/23</v>
      </c>
      <c r="H56" s="5" t="str">
        <f>CONCATENATE("dif ",RIGHT(E56,2),"-",RIGHT(D56,2))</f>
        <v>dif 25-24</v>
      </c>
      <c r="I56" s="5" t="str">
        <f>CONCATENATE("dif ",RIGHT(D56,2),"-",RIGHT(C56,2))</f>
        <v>dif 24-23</v>
      </c>
      <c r="J56" s="5" t="str">
        <f>CONCATENATE("cuota ",RIGHT(E56,2))</f>
        <v>cuota 25</v>
      </c>
      <c r="K56" s="327"/>
      <c r="L56" s="5">
        <f>L$6</f>
        <v>2022</v>
      </c>
      <c r="M56" s="5">
        <f>M$6</f>
        <v>2023</v>
      </c>
      <c r="N56" s="5">
        <f t="shared" ref="N56:O56" si="27">N$6</f>
        <v>2024</v>
      </c>
      <c r="O56" s="5">
        <f t="shared" si="27"/>
        <v>2025</v>
      </c>
      <c r="P56" s="5" t="str">
        <f>CONCATENATE("var ",RIGHT(O56,2),"/",RIGHT(N56,2))</f>
        <v>var 25/24</v>
      </c>
      <c r="Q56" s="5" t="str">
        <f>$Q$6</f>
        <v>var 24/23</v>
      </c>
      <c r="R56" s="5" t="str">
        <f>CONCATENATE("dif ",RIGHT(O56,2),"-",RIGHT(N56,2))</f>
        <v>dif 25-24</v>
      </c>
      <c r="S56" s="5" t="str">
        <f>$S$6</f>
        <v>dif 24-23</v>
      </c>
      <c r="T56" s="5" t="str">
        <f>CONCATENATE("cuota ",RIGHT(O56,2))</f>
        <v>cuota 25</v>
      </c>
    </row>
    <row r="57" spans="1:21" x14ac:dyDescent="0.25">
      <c r="A57" s="328" t="s">
        <v>90</v>
      </c>
      <c r="B57" s="329">
        <v>5787</v>
      </c>
      <c r="C57" s="329">
        <v>6467</v>
      </c>
      <c r="D57" s="329">
        <v>7277</v>
      </c>
      <c r="E57" s="329">
        <v>7694</v>
      </c>
      <c r="F57" s="330">
        <f>IFERROR(E57/D57-1,"-")</f>
        <v>5.7303833997526477E-2</v>
      </c>
      <c r="G57" s="330">
        <f t="shared" ref="G57:G59" si="28">IFERROR(D57/C57-1,"-")</f>
        <v>0.12525127570743777</v>
      </c>
      <c r="H57" s="329">
        <f>IFERROR(E57-D57,"-")</f>
        <v>417</v>
      </c>
      <c r="I57" s="329">
        <f t="shared" ref="I57:I59" si="29">IFERROR(D57-C57,"-")</f>
        <v>810</v>
      </c>
      <c r="J57" s="330">
        <f>E57/$E$57</f>
        <v>1</v>
      </c>
      <c r="K57" s="331"/>
      <c r="L57" s="329">
        <v>15609</v>
      </c>
      <c r="M57" s="329">
        <v>18193</v>
      </c>
      <c r="N57" s="329">
        <v>20024</v>
      </c>
      <c r="O57" s="329">
        <v>21408</v>
      </c>
      <c r="P57" s="330">
        <f>IFERROR(O57/N57-1,"-")</f>
        <v>6.9117059528565727E-2</v>
      </c>
      <c r="Q57" s="330">
        <f t="shared" ref="Q57:Q59" si="30">IFERROR(N57/M57-1,"-")</f>
        <v>0.1006431044907381</v>
      </c>
      <c r="R57" s="329">
        <f>IFERROR(O57-N57,"-")</f>
        <v>1384</v>
      </c>
      <c r="S57" s="329">
        <f t="shared" ref="S57:S59" si="31">IFERROR(N57-M57,"-")</f>
        <v>1831</v>
      </c>
      <c r="T57" s="330">
        <f>O57/$O$57</f>
        <v>1</v>
      </c>
    </row>
    <row r="58" spans="1:21" x14ac:dyDescent="0.25">
      <c r="A58" s="309" t="s">
        <v>91</v>
      </c>
      <c r="B58" s="310">
        <v>5291</v>
      </c>
      <c r="C58" s="310">
        <v>5912</v>
      </c>
      <c r="D58" s="310">
        <v>6735</v>
      </c>
      <c r="E58" s="310">
        <v>7162</v>
      </c>
      <c r="F58" s="311">
        <f t="shared" ref="F58:F59" si="32">IFERROR(E58/D58-1,"-")</f>
        <v>6.3400148478099494E-2</v>
      </c>
      <c r="G58" s="311">
        <f t="shared" si="28"/>
        <v>0.13920838971583227</v>
      </c>
      <c r="H58" s="310">
        <f t="shared" ref="H58:H59" si="33">IFERROR(E58-D58,"-")</f>
        <v>427</v>
      </c>
      <c r="I58" s="310">
        <f t="shared" si="29"/>
        <v>823</v>
      </c>
      <c r="J58" s="311">
        <f>E58/$E$57</f>
        <v>0.93085521185339226</v>
      </c>
      <c r="K58" s="327"/>
      <c r="L58" s="310">
        <v>14201</v>
      </c>
      <c r="M58" s="310">
        <v>16602</v>
      </c>
      <c r="N58" s="310">
        <v>18448</v>
      </c>
      <c r="O58" s="310">
        <v>19838</v>
      </c>
      <c r="P58" s="311">
        <f>IFERROR(O58/N58-1,"-")</f>
        <v>7.5346921075455375E-2</v>
      </c>
      <c r="Q58" s="311">
        <f t="shared" si="30"/>
        <v>0.11119142272015425</v>
      </c>
      <c r="R58" s="310">
        <f>IFERROR(O58-N58,"-")</f>
        <v>1390</v>
      </c>
      <c r="S58" s="310">
        <f t="shared" si="31"/>
        <v>1846</v>
      </c>
      <c r="T58" s="311">
        <f>O58/$O$57</f>
        <v>0.92666292974588937</v>
      </c>
    </row>
    <row r="59" spans="1:21" x14ac:dyDescent="0.25">
      <c r="A59" s="309" t="s">
        <v>92</v>
      </c>
      <c r="B59" s="310">
        <v>496</v>
      </c>
      <c r="C59" s="310">
        <v>555</v>
      </c>
      <c r="D59" s="310">
        <v>542</v>
      </c>
      <c r="E59" s="310">
        <v>532</v>
      </c>
      <c r="F59" s="311">
        <f t="shared" si="32"/>
        <v>-1.8450184501844991E-2</v>
      </c>
      <c r="G59" s="311">
        <f t="shared" si="28"/>
        <v>-2.3423423423423406E-2</v>
      </c>
      <c r="H59" s="310">
        <f t="shared" si="33"/>
        <v>-10</v>
      </c>
      <c r="I59" s="310">
        <f t="shared" si="29"/>
        <v>-13</v>
      </c>
      <c r="J59" s="311">
        <f>E59/$E$57</f>
        <v>6.9144788146607752E-2</v>
      </c>
      <c r="K59" s="327"/>
      <c r="L59" s="310">
        <v>1408</v>
      </c>
      <c r="M59" s="310">
        <v>1591</v>
      </c>
      <c r="N59" s="310">
        <v>1576</v>
      </c>
      <c r="O59" s="310">
        <v>1570</v>
      </c>
      <c r="P59" s="311">
        <f>IFERROR(O59/N59-1,"-")</f>
        <v>-3.8071065989847552E-3</v>
      </c>
      <c r="Q59" s="311">
        <f t="shared" si="30"/>
        <v>-9.4280326838466211E-3</v>
      </c>
      <c r="R59" s="310">
        <f>IFERROR(O59-N59,"-")</f>
        <v>-6</v>
      </c>
      <c r="S59" s="310">
        <f t="shared" si="31"/>
        <v>-15</v>
      </c>
      <c r="T59" s="311">
        <f>O59/$O$57</f>
        <v>7.3337070254110612E-2</v>
      </c>
    </row>
    <row r="60" spans="1:21" ht="21" x14ac:dyDescent="0.35">
      <c r="A60" s="341" t="s">
        <v>116</v>
      </c>
      <c r="B60" s="341"/>
      <c r="C60" s="341"/>
      <c r="D60" s="341"/>
      <c r="E60" s="341"/>
      <c r="F60" s="341"/>
      <c r="G60" s="341"/>
      <c r="H60" s="341"/>
      <c r="I60" s="341"/>
      <c r="J60" s="341"/>
      <c r="K60" s="341"/>
      <c r="L60" s="341"/>
      <c r="M60" s="341"/>
      <c r="N60" s="341"/>
      <c r="O60" s="341"/>
      <c r="P60" s="341"/>
      <c r="Q60" s="341"/>
      <c r="R60" s="341"/>
      <c r="S60" s="341"/>
      <c r="T60" s="341"/>
    </row>
    <row r="61" spans="1:21" x14ac:dyDescent="0.25">
      <c r="A61" s="54"/>
      <c r="B61" s="343" t="s">
        <v>119</v>
      </c>
      <c r="C61" s="344"/>
      <c r="D61" s="344"/>
      <c r="E61" s="344"/>
      <c r="F61" s="344"/>
      <c r="G61" s="344"/>
      <c r="H61" s="344"/>
      <c r="I61" s="344"/>
      <c r="J61" s="345"/>
      <c r="K61" s="326"/>
      <c r="L61" s="343" t="str">
        <f>CONCATENATE("acumulado ",B61)</f>
        <v>acumulado marzo</v>
      </c>
      <c r="M61" s="344"/>
      <c r="N61" s="344"/>
      <c r="O61" s="344"/>
      <c r="P61" s="344"/>
      <c r="Q61" s="344"/>
      <c r="R61" s="344"/>
      <c r="S61" s="344"/>
      <c r="T61" s="345"/>
    </row>
    <row r="62" spans="1:21" x14ac:dyDescent="0.25">
      <c r="A62" s="4" t="s">
        <v>94</v>
      </c>
      <c r="B62" s="5">
        <f>B$6</f>
        <v>2022</v>
      </c>
      <c r="C62" s="5">
        <f t="shared" ref="C62:E62" si="34">C$6</f>
        <v>2023</v>
      </c>
      <c r="D62" s="5">
        <f t="shared" si="34"/>
        <v>2024</v>
      </c>
      <c r="E62" s="5">
        <f t="shared" si="34"/>
        <v>2025</v>
      </c>
      <c r="F62" s="5" t="str">
        <f>CONCATENATE("var ",RIGHT(E62,2),"/",RIGHT(D62,2))</f>
        <v>var 25/24</v>
      </c>
      <c r="G62" s="5" t="str">
        <f>$G$6</f>
        <v>var 24/23</v>
      </c>
      <c r="H62" s="5" t="str">
        <f>CONCATENATE("dif ",RIGHT(E62,2),"-",RIGHT(D62,2))</f>
        <v>dif 25-24</v>
      </c>
      <c r="I62" s="5" t="str">
        <f>CONCATENATE("dif ",RIGHT(D62,2),"-",RIGHT(C62,2))</f>
        <v>dif 24-23</v>
      </c>
      <c r="J62" s="5" t="str">
        <f>CONCATENATE("cuota ",RIGHT(E62,2))</f>
        <v>cuota 25</v>
      </c>
      <c r="K62" s="327"/>
      <c r="L62" s="5">
        <f>L$6</f>
        <v>2022</v>
      </c>
      <c r="M62" s="5">
        <f>M$6</f>
        <v>2023</v>
      </c>
      <c r="N62" s="5">
        <f t="shared" ref="N62:O62" si="35">N$6</f>
        <v>2024</v>
      </c>
      <c r="O62" s="5">
        <f t="shared" si="35"/>
        <v>2025</v>
      </c>
      <c r="P62" s="5" t="str">
        <f>CONCATENATE("var ",RIGHT(O62,2),"/",RIGHT(N62,2))</f>
        <v>var 25/24</v>
      </c>
      <c r="Q62" s="5" t="str">
        <f>$Q$6</f>
        <v>var 24/23</v>
      </c>
      <c r="R62" s="5" t="str">
        <f>CONCATENATE("dif ",RIGHT(O62,2),"-",RIGHT(N62,2))</f>
        <v>dif 25-24</v>
      </c>
      <c r="S62" s="5" t="str">
        <f>$S$6</f>
        <v>dif 24-23</v>
      </c>
      <c r="T62" s="5" t="str">
        <f>CONCATENATE("cuota ",RIGHT(O62,2))</f>
        <v>cuota 25</v>
      </c>
    </row>
    <row r="63" spans="1:21" x14ac:dyDescent="0.25">
      <c r="A63" s="332" t="s">
        <v>95</v>
      </c>
      <c r="B63" s="333">
        <v>5787</v>
      </c>
      <c r="C63" s="333">
        <v>6467</v>
      </c>
      <c r="D63" s="333">
        <v>7277</v>
      </c>
      <c r="E63" s="333">
        <v>7694</v>
      </c>
      <c r="F63" s="334">
        <f>IFERROR(E63/D63-1,"-")</f>
        <v>5.7303833997526477E-2</v>
      </c>
      <c r="G63" s="334">
        <f t="shared" ref="G63:G97" si="36">IFERROR(D63/C63-1,"-")</f>
        <v>0.12525127570743777</v>
      </c>
      <c r="H63" s="333">
        <f>IFERROR(E63-D63,"-")</f>
        <v>417</v>
      </c>
      <c r="I63" s="333">
        <f>IFERROR(D63-C63,"-")</f>
        <v>810</v>
      </c>
      <c r="J63" s="334">
        <f>IFERROR(E63/$E$63,"-")</f>
        <v>1</v>
      </c>
      <c r="K63" s="331"/>
      <c r="L63" s="333">
        <v>15609</v>
      </c>
      <c r="M63" s="333">
        <v>18193</v>
      </c>
      <c r="N63" s="333">
        <v>20024</v>
      </c>
      <c r="O63" s="333">
        <v>21408</v>
      </c>
      <c r="P63" s="334">
        <f t="shared" ref="P63:P97" si="37">IFERROR(O63/N63-1,"-")</f>
        <v>6.9117059528565727E-2</v>
      </c>
      <c r="Q63" s="334">
        <f t="shared" ref="Q63:Q97" si="38">IFERROR(N63/M63-1,"-")</f>
        <v>0.1006431044907381</v>
      </c>
      <c r="R63" s="333">
        <f t="shared" ref="R63:R97" si="39">IFERROR(O63-N63,"-")</f>
        <v>1384</v>
      </c>
      <c r="S63" s="333">
        <f t="shared" ref="S63:S97" si="40">IFERROR(N63-M63,"-")</f>
        <v>1831</v>
      </c>
      <c r="T63" s="334">
        <f>O63/$O$63</f>
        <v>1</v>
      </c>
    </row>
    <row r="64" spans="1:21" x14ac:dyDescent="0.25">
      <c r="A64" s="335" t="s">
        <v>96</v>
      </c>
      <c r="B64" s="336">
        <v>2935</v>
      </c>
      <c r="C64" s="336">
        <v>3324</v>
      </c>
      <c r="D64" s="336">
        <v>3716</v>
      </c>
      <c r="E64" s="336">
        <v>3834</v>
      </c>
      <c r="F64" s="337">
        <f t="shared" ref="F64:F97" si="41">IFERROR(E64/D64-1,"-")</f>
        <v>3.1754574811625469E-2</v>
      </c>
      <c r="G64" s="337">
        <f t="shared" si="36"/>
        <v>0.1179302045728039</v>
      </c>
      <c r="H64" s="336">
        <f t="shared" ref="H64:H97" si="42">IFERROR(E64-D64,"-")</f>
        <v>118</v>
      </c>
      <c r="I64" s="336">
        <f t="shared" ref="I64:I97" si="43">IFERROR(D64-C64,"-")</f>
        <v>392</v>
      </c>
      <c r="J64" s="337">
        <f t="shared" ref="J64:J70" si="44">IFERROR(E64/$E$63,"-")</f>
        <v>0.49831037171822201</v>
      </c>
      <c r="K64" s="338"/>
      <c r="L64" s="336">
        <v>7756</v>
      </c>
      <c r="M64" s="336">
        <v>9083</v>
      </c>
      <c r="N64" s="336">
        <v>9945</v>
      </c>
      <c r="O64" s="336">
        <v>10432</v>
      </c>
      <c r="P64" s="337">
        <f t="shared" si="37"/>
        <v>4.8969331322272547E-2</v>
      </c>
      <c r="Q64" s="337">
        <f t="shared" si="38"/>
        <v>9.4902565231751668E-2</v>
      </c>
      <c r="R64" s="336">
        <f t="shared" si="39"/>
        <v>487</v>
      </c>
      <c r="S64" s="336">
        <f t="shared" si="40"/>
        <v>862</v>
      </c>
      <c r="T64" s="337">
        <f t="shared" ref="T64:T96" si="45">O64/$O$63</f>
        <v>0.48729446935724963</v>
      </c>
    </row>
    <row r="65" spans="1:20" x14ac:dyDescent="0.25">
      <c r="A65" s="309" t="s">
        <v>97</v>
      </c>
      <c r="B65" s="310">
        <v>1996</v>
      </c>
      <c r="C65" s="310">
        <v>2246</v>
      </c>
      <c r="D65" s="310">
        <v>2404</v>
      </c>
      <c r="E65" s="310">
        <v>2481</v>
      </c>
      <c r="F65" s="311">
        <f t="shared" si="41"/>
        <v>3.2029950083194647E-2</v>
      </c>
      <c r="G65" s="311">
        <f t="shared" si="36"/>
        <v>7.0347284060552129E-2</v>
      </c>
      <c r="H65" s="310">
        <f t="shared" si="42"/>
        <v>77</v>
      </c>
      <c r="I65" s="310">
        <f t="shared" si="43"/>
        <v>158</v>
      </c>
      <c r="J65" s="311">
        <f t="shared" si="44"/>
        <v>0.32245905900701843</v>
      </c>
      <c r="K65" s="327"/>
      <c r="L65" s="310">
        <v>5192</v>
      </c>
      <c r="M65" s="310">
        <v>5974</v>
      </c>
      <c r="N65" s="310">
        <v>6369</v>
      </c>
      <c r="O65" s="310">
        <v>6611</v>
      </c>
      <c r="P65" s="311">
        <f t="shared" si="37"/>
        <v>3.7996545768566481E-2</v>
      </c>
      <c r="Q65" s="311">
        <f t="shared" si="38"/>
        <v>6.6119852695011749E-2</v>
      </c>
      <c r="R65" s="310">
        <f t="shared" si="39"/>
        <v>242</v>
      </c>
      <c r="S65" s="310">
        <f t="shared" si="40"/>
        <v>395</v>
      </c>
      <c r="T65" s="311">
        <f t="shared" si="45"/>
        <v>0.30880979073243647</v>
      </c>
    </row>
    <row r="66" spans="1:20" x14ac:dyDescent="0.25">
      <c r="A66" s="309" t="s">
        <v>98</v>
      </c>
      <c r="B66" s="310">
        <v>939</v>
      </c>
      <c r="C66" s="310">
        <v>1078</v>
      </c>
      <c r="D66" s="310">
        <v>1312</v>
      </c>
      <c r="E66" s="310">
        <v>1353</v>
      </c>
      <c r="F66" s="311">
        <f t="shared" si="41"/>
        <v>3.125E-2</v>
      </c>
      <c r="G66" s="311">
        <f t="shared" si="36"/>
        <v>0.21706864564007411</v>
      </c>
      <c r="H66" s="310">
        <f t="shared" si="42"/>
        <v>41</v>
      </c>
      <c r="I66" s="310">
        <f t="shared" si="43"/>
        <v>234</v>
      </c>
      <c r="J66" s="311">
        <f t="shared" si="44"/>
        <v>0.17585131271120352</v>
      </c>
      <c r="K66" s="327"/>
      <c r="L66" s="310">
        <v>2564</v>
      </c>
      <c r="M66" s="310">
        <v>3109</v>
      </c>
      <c r="N66" s="310">
        <v>3576</v>
      </c>
      <c r="O66" s="310">
        <v>3821</v>
      </c>
      <c r="P66" s="311">
        <f t="shared" si="37"/>
        <v>6.8512304250559319E-2</v>
      </c>
      <c r="Q66" s="311">
        <f t="shared" si="38"/>
        <v>0.15020907044065623</v>
      </c>
      <c r="R66" s="310">
        <f t="shared" si="39"/>
        <v>245</v>
      </c>
      <c r="S66" s="310">
        <f t="shared" si="40"/>
        <v>467</v>
      </c>
      <c r="T66" s="311">
        <f t="shared" si="45"/>
        <v>0.17848467862481315</v>
      </c>
    </row>
    <row r="67" spans="1:20" x14ac:dyDescent="0.25">
      <c r="A67" s="335" t="s">
        <v>99</v>
      </c>
      <c r="B67" s="336">
        <v>2852</v>
      </c>
      <c r="C67" s="336">
        <v>3143</v>
      </c>
      <c r="D67" s="336">
        <v>3561</v>
      </c>
      <c r="E67" s="336">
        <v>3860</v>
      </c>
      <c r="F67" s="337">
        <f t="shared" si="41"/>
        <v>8.3965178320696499E-2</v>
      </c>
      <c r="G67" s="337">
        <f t="shared" si="36"/>
        <v>0.13299395482023546</v>
      </c>
      <c r="H67" s="336">
        <f t="shared" si="42"/>
        <v>299</v>
      </c>
      <c r="I67" s="336">
        <f t="shared" si="43"/>
        <v>418</v>
      </c>
      <c r="J67" s="337">
        <f t="shared" si="44"/>
        <v>0.50168962828177799</v>
      </c>
      <c r="K67" s="338"/>
      <c r="L67" s="336">
        <v>7853</v>
      </c>
      <c r="M67" s="336">
        <v>9110</v>
      </c>
      <c r="N67" s="336">
        <v>10079</v>
      </c>
      <c r="O67" s="336">
        <v>10976</v>
      </c>
      <c r="P67" s="337">
        <f t="shared" si="37"/>
        <v>8.899692429804551E-2</v>
      </c>
      <c r="Q67" s="337">
        <f t="shared" si="38"/>
        <v>0.10636663007683866</v>
      </c>
      <c r="R67" s="336">
        <f t="shared" si="39"/>
        <v>897</v>
      </c>
      <c r="S67" s="336">
        <f t="shared" si="40"/>
        <v>969</v>
      </c>
      <c r="T67" s="337">
        <f t="shared" si="45"/>
        <v>0.51270553064275037</v>
      </c>
    </row>
    <row r="68" spans="1:20" x14ac:dyDescent="0.25">
      <c r="A68" s="309" t="s">
        <v>29</v>
      </c>
      <c r="B68" s="310">
        <v>1193</v>
      </c>
      <c r="C68" s="310">
        <v>1275</v>
      </c>
      <c r="D68" s="310">
        <v>1392</v>
      </c>
      <c r="E68" s="310">
        <v>1492</v>
      </c>
      <c r="F68" s="311">
        <f t="shared" si="41"/>
        <v>7.1839080459770166E-2</v>
      </c>
      <c r="G68" s="311">
        <f t="shared" si="36"/>
        <v>9.176470588235297E-2</v>
      </c>
      <c r="H68" s="310">
        <f t="shared" si="42"/>
        <v>100</v>
      </c>
      <c r="I68" s="310">
        <f t="shared" si="43"/>
        <v>117</v>
      </c>
      <c r="J68" s="311">
        <f t="shared" si="44"/>
        <v>0.19391733818559917</v>
      </c>
      <c r="K68" s="327"/>
      <c r="L68" s="310">
        <v>3058</v>
      </c>
      <c r="M68" s="310">
        <v>3602</v>
      </c>
      <c r="N68" s="310">
        <v>3912</v>
      </c>
      <c r="O68" s="310">
        <v>4284</v>
      </c>
      <c r="P68" s="311">
        <f t="shared" si="37"/>
        <v>9.5092024539877196E-2</v>
      </c>
      <c r="Q68" s="311">
        <f t="shared" si="38"/>
        <v>8.6063298167684543E-2</v>
      </c>
      <c r="R68" s="310">
        <f t="shared" si="39"/>
        <v>372</v>
      </c>
      <c r="S68" s="310">
        <f t="shared" si="40"/>
        <v>310</v>
      </c>
      <c r="T68" s="311">
        <f t="shared" si="45"/>
        <v>0.20011210762331838</v>
      </c>
    </row>
    <row r="69" spans="1:20" x14ac:dyDescent="0.25">
      <c r="A69" s="309" t="s">
        <v>22</v>
      </c>
      <c r="B69" s="310">
        <v>479</v>
      </c>
      <c r="C69" s="310">
        <v>545</v>
      </c>
      <c r="D69" s="310">
        <v>610</v>
      </c>
      <c r="E69" s="310">
        <v>670</v>
      </c>
      <c r="F69" s="311">
        <f t="shared" si="41"/>
        <v>9.8360655737705027E-2</v>
      </c>
      <c r="G69" s="311">
        <f t="shared" si="36"/>
        <v>0.11926605504587151</v>
      </c>
      <c r="H69" s="310">
        <f t="shared" si="42"/>
        <v>60</v>
      </c>
      <c r="I69" s="310">
        <f t="shared" si="43"/>
        <v>65</v>
      </c>
      <c r="J69" s="311">
        <f t="shared" si="44"/>
        <v>8.7080842214712767E-2</v>
      </c>
      <c r="K69" s="327"/>
      <c r="L69" s="310">
        <v>1356</v>
      </c>
      <c r="M69" s="310">
        <v>1575</v>
      </c>
      <c r="N69" s="310">
        <v>1700</v>
      </c>
      <c r="O69" s="310">
        <v>1887</v>
      </c>
      <c r="P69" s="311">
        <f t="shared" si="37"/>
        <v>0.1100000000000001</v>
      </c>
      <c r="Q69" s="311">
        <f t="shared" si="38"/>
        <v>7.9365079365079305E-2</v>
      </c>
      <c r="R69" s="310">
        <f t="shared" si="39"/>
        <v>187</v>
      </c>
      <c r="S69" s="310">
        <f t="shared" si="40"/>
        <v>125</v>
      </c>
      <c r="T69" s="311">
        <f t="shared" si="45"/>
        <v>8.8144618834080715E-2</v>
      </c>
    </row>
    <row r="70" spans="1:20" x14ac:dyDescent="0.25">
      <c r="A70" s="309" t="s">
        <v>100</v>
      </c>
      <c r="B70" s="310">
        <v>146</v>
      </c>
      <c r="C70" s="310">
        <v>146</v>
      </c>
      <c r="D70" s="310">
        <v>149</v>
      </c>
      <c r="E70" s="310">
        <v>175</v>
      </c>
      <c r="F70" s="311">
        <f t="shared" si="41"/>
        <v>0.17449664429530198</v>
      </c>
      <c r="G70" s="311">
        <f t="shared" si="36"/>
        <v>2.0547945205479534E-2</v>
      </c>
      <c r="H70" s="310">
        <f t="shared" si="42"/>
        <v>26</v>
      </c>
      <c r="I70" s="310">
        <f t="shared" si="43"/>
        <v>3</v>
      </c>
      <c r="J70" s="311">
        <f t="shared" si="44"/>
        <v>2.2744996100857812E-2</v>
      </c>
      <c r="K70" s="327"/>
      <c r="L70" s="310">
        <v>418</v>
      </c>
      <c r="M70" s="310">
        <v>435</v>
      </c>
      <c r="N70" s="310">
        <v>441</v>
      </c>
      <c r="O70" s="310">
        <v>501</v>
      </c>
      <c r="P70" s="311">
        <f t="shared" si="37"/>
        <v>0.13605442176870741</v>
      </c>
      <c r="Q70" s="311">
        <f t="shared" si="38"/>
        <v>1.379310344827589E-2</v>
      </c>
      <c r="R70" s="310">
        <f t="shared" si="39"/>
        <v>60</v>
      </c>
      <c r="S70" s="310">
        <f t="shared" si="40"/>
        <v>6</v>
      </c>
      <c r="T70" s="311">
        <f t="shared" si="45"/>
        <v>2.3402466367713006E-2</v>
      </c>
    </row>
    <row r="71" spans="1:20" x14ac:dyDescent="0.25">
      <c r="A71" s="309" t="s">
        <v>101</v>
      </c>
      <c r="B71" s="310">
        <v>114</v>
      </c>
      <c r="C71" s="310">
        <v>116</v>
      </c>
      <c r="D71" s="310">
        <v>114</v>
      </c>
      <c r="E71" s="310">
        <v>121</v>
      </c>
      <c r="F71" s="311">
        <f t="shared" si="41"/>
        <v>6.1403508771929793E-2</v>
      </c>
      <c r="G71" s="311">
        <f t="shared" si="36"/>
        <v>-1.7241379310344862E-2</v>
      </c>
      <c r="H71" s="310">
        <f>IFERROR(E71-D71,"-")</f>
        <v>7</v>
      </c>
      <c r="I71" s="310">
        <f t="shared" si="43"/>
        <v>-2</v>
      </c>
      <c r="J71" s="311">
        <f>IFERROR(E71/$E$63,"-")</f>
        <v>1.5726540161164544E-2</v>
      </c>
      <c r="K71" s="327"/>
      <c r="L71" s="310">
        <v>330</v>
      </c>
      <c r="M71" s="310">
        <v>333</v>
      </c>
      <c r="N71" s="310">
        <v>327</v>
      </c>
      <c r="O71" s="310">
        <v>339</v>
      </c>
      <c r="P71" s="311">
        <f t="shared" si="37"/>
        <v>3.669724770642202E-2</v>
      </c>
      <c r="Q71" s="311">
        <f t="shared" si="38"/>
        <v>-1.8018018018018056E-2</v>
      </c>
      <c r="R71" s="310">
        <f t="shared" si="39"/>
        <v>12</v>
      </c>
      <c r="S71" s="310">
        <f t="shared" si="40"/>
        <v>-6</v>
      </c>
      <c r="T71" s="311">
        <f t="shared" si="45"/>
        <v>1.5835201793721974E-2</v>
      </c>
    </row>
    <row r="72" spans="1:20" x14ac:dyDescent="0.25">
      <c r="A72" s="309" t="s">
        <v>28</v>
      </c>
      <c r="B72" s="310">
        <v>15</v>
      </c>
      <c r="C72" s="310">
        <v>14</v>
      </c>
      <c r="D72" s="310">
        <v>19</v>
      </c>
      <c r="E72" s="310">
        <v>20</v>
      </c>
      <c r="F72" s="311">
        <f t="shared" si="41"/>
        <v>5.2631578947368363E-2</v>
      </c>
      <c r="G72" s="311">
        <f t="shared" si="36"/>
        <v>0.35714285714285721</v>
      </c>
      <c r="H72" s="310">
        <f t="shared" si="42"/>
        <v>1</v>
      </c>
      <c r="I72" s="310">
        <f t="shared" si="43"/>
        <v>5</v>
      </c>
      <c r="J72" s="311">
        <f t="shared" ref="J72:J96" si="46">IFERROR(E72/$E$63,"-")</f>
        <v>2.5994281258123215E-3</v>
      </c>
      <c r="K72" s="327"/>
      <c r="L72" s="310">
        <v>47</v>
      </c>
      <c r="M72" s="310">
        <v>46</v>
      </c>
      <c r="N72" s="310">
        <v>53</v>
      </c>
      <c r="O72" s="310">
        <v>55</v>
      </c>
      <c r="P72" s="311">
        <f t="shared" si="37"/>
        <v>3.7735849056603765E-2</v>
      </c>
      <c r="Q72" s="311">
        <f t="shared" si="38"/>
        <v>0.15217391304347827</v>
      </c>
      <c r="R72" s="310">
        <f t="shared" si="39"/>
        <v>2</v>
      </c>
      <c r="S72" s="310">
        <f t="shared" si="40"/>
        <v>7</v>
      </c>
      <c r="T72" s="311">
        <f t="shared" si="45"/>
        <v>2.5691330343796713E-3</v>
      </c>
    </row>
    <row r="73" spans="1:20" x14ac:dyDescent="0.25">
      <c r="A73" s="309" t="s">
        <v>102</v>
      </c>
      <c r="B73" s="310">
        <f t="shared" ref="B73:E73" si="47">B74+B75+B76+B77</f>
        <v>200</v>
      </c>
      <c r="C73" s="310">
        <f t="shared" si="47"/>
        <v>268</v>
      </c>
      <c r="D73" s="310">
        <f t="shared" si="47"/>
        <v>302</v>
      </c>
      <c r="E73" s="310">
        <f t="shared" si="47"/>
        <v>270</v>
      </c>
      <c r="F73" s="311">
        <f>IFERROR(E73/D73-1,"-")</f>
        <v>-0.10596026490066224</v>
      </c>
      <c r="G73" s="311">
        <f t="shared" si="36"/>
        <v>0.12686567164179108</v>
      </c>
      <c r="H73" s="310">
        <f t="shared" si="42"/>
        <v>-32</v>
      </c>
      <c r="I73" s="310">
        <f t="shared" si="43"/>
        <v>34</v>
      </c>
      <c r="J73" s="311">
        <f t="shared" ref="J73" si="48">IFERROR(E73/$E$7,"-")</f>
        <v>2.8519459778055228E-4</v>
      </c>
      <c r="K73" s="327"/>
      <c r="L73" s="310">
        <f t="shared" ref="L73:O73" si="49">L74+L75+L76+L77</f>
        <v>637</v>
      </c>
      <c r="M73" s="310">
        <f t="shared" si="49"/>
        <v>847</v>
      </c>
      <c r="N73" s="310">
        <f t="shared" si="49"/>
        <v>870</v>
      </c>
      <c r="O73" s="310">
        <f t="shared" si="49"/>
        <v>758</v>
      </c>
      <c r="P73" s="311">
        <f t="shared" si="37"/>
        <v>-0.12873563218390804</v>
      </c>
      <c r="Q73" s="311">
        <f t="shared" si="38"/>
        <v>2.7154663518299982E-2</v>
      </c>
      <c r="R73" s="310">
        <f t="shared" si="39"/>
        <v>-112</v>
      </c>
      <c r="S73" s="310">
        <f t="shared" si="40"/>
        <v>23</v>
      </c>
      <c r="T73" s="311">
        <f t="shared" ref="T73" si="50">O73/$O$13</f>
        <v>2.8099634334046082E-4</v>
      </c>
    </row>
    <row r="74" spans="1:20" x14ac:dyDescent="0.25">
      <c r="A74" s="309" t="s">
        <v>27</v>
      </c>
      <c r="B74" s="310">
        <v>52</v>
      </c>
      <c r="C74" s="310">
        <v>73</v>
      </c>
      <c r="D74" s="310">
        <v>83</v>
      </c>
      <c r="E74" s="310">
        <v>73</v>
      </c>
      <c r="F74" s="311">
        <f t="shared" si="41"/>
        <v>-0.12048192771084343</v>
      </c>
      <c r="G74" s="311">
        <f t="shared" si="36"/>
        <v>0.13698630136986312</v>
      </c>
      <c r="H74" s="310">
        <f t="shared" si="42"/>
        <v>-10</v>
      </c>
      <c r="I74" s="310">
        <f t="shared" si="43"/>
        <v>10</v>
      </c>
      <c r="J74" s="311">
        <f t="shared" si="46"/>
        <v>9.4879126592149719E-3</v>
      </c>
      <c r="K74" s="327"/>
      <c r="L74" s="310">
        <v>173</v>
      </c>
      <c r="M74" s="310">
        <v>227</v>
      </c>
      <c r="N74" s="310">
        <v>242</v>
      </c>
      <c r="O74" s="310">
        <v>215</v>
      </c>
      <c r="P74" s="311">
        <f t="shared" si="37"/>
        <v>-0.11157024793388426</v>
      </c>
      <c r="Q74" s="311">
        <f t="shared" si="38"/>
        <v>6.6079295154185091E-2</v>
      </c>
      <c r="R74" s="310">
        <f t="shared" si="39"/>
        <v>-27</v>
      </c>
      <c r="S74" s="310">
        <f t="shared" si="40"/>
        <v>15</v>
      </c>
      <c r="T74" s="311">
        <f t="shared" si="45"/>
        <v>1.0042974588938715E-2</v>
      </c>
    </row>
    <row r="75" spans="1:20" x14ac:dyDescent="0.25">
      <c r="A75" s="309" t="s">
        <v>37</v>
      </c>
      <c r="B75" s="310">
        <v>41</v>
      </c>
      <c r="C75" s="310">
        <v>55</v>
      </c>
      <c r="D75" s="310">
        <v>69</v>
      </c>
      <c r="E75" s="310">
        <v>56</v>
      </c>
      <c r="F75" s="311">
        <f t="shared" si="41"/>
        <v>-0.18840579710144922</v>
      </c>
      <c r="G75" s="311">
        <f t="shared" si="36"/>
        <v>0.25454545454545463</v>
      </c>
      <c r="H75" s="310">
        <f t="shared" si="42"/>
        <v>-13</v>
      </c>
      <c r="I75" s="310">
        <f t="shared" si="43"/>
        <v>14</v>
      </c>
      <c r="J75" s="311">
        <f t="shared" si="46"/>
        <v>7.2783987522744998E-3</v>
      </c>
      <c r="K75" s="327"/>
      <c r="L75" s="310">
        <v>132</v>
      </c>
      <c r="M75" s="310">
        <v>177</v>
      </c>
      <c r="N75" s="310">
        <v>202</v>
      </c>
      <c r="O75" s="310">
        <v>155</v>
      </c>
      <c r="P75" s="311">
        <f t="shared" si="37"/>
        <v>-0.23267326732673266</v>
      </c>
      <c r="Q75" s="311">
        <f t="shared" si="38"/>
        <v>0.14124293785310726</v>
      </c>
      <c r="R75" s="310">
        <f t="shared" si="39"/>
        <v>-47</v>
      </c>
      <c r="S75" s="310">
        <f t="shared" si="40"/>
        <v>25</v>
      </c>
      <c r="T75" s="311">
        <f t="shared" si="45"/>
        <v>7.2402840059790736E-3</v>
      </c>
    </row>
    <row r="76" spans="1:20" x14ac:dyDescent="0.25">
      <c r="A76" s="309" t="s">
        <v>25</v>
      </c>
      <c r="B76" s="310">
        <v>73</v>
      </c>
      <c r="C76" s="310">
        <v>92</v>
      </c>
      <c r="D76" s="310">
        <v>84</v>
      </c>
      <c r="E76" s="310">
        <v>79</v>
      </c>
      <c r="F76" s="311">
        <f t="shared" si="41"/>
        <v>-5.9523809523809534E-2</v>
      </c>
      <c r="G76" s="311">
        <f t="shared" si="36"/>
        <v>-8.6956521739130488E-2</v>
      </c>
      <c r="H76" s="310">
        <f t="shared" si="42"/>
        <v>-5</v>
      </c>
      <c r="I76" s="310">
        <f t="shared" si="43"/>
        <v>-8</v>
      </c>
      <c r="J76" s="311">
        <f t="shared" si="46"/>
        <v>1.0267741096958669E-2</v>
      </c>
      <c r="K76" s="327"/>
      <c r="L76" s="310">
        <v>225</v>
      </c>
      <c r="M76" s="310">
        <v>290</v>
      </c>
      <c r="N76" s="310">
        <v>242</v>
      </c>
      <c r="O76" s="310">
        <v>219</v>
      </c>
      <c r="P76" s="311">
        <f t="shared" si="37"/>
        <v>-9.5041322314049603E-2</v>
      </c>
      <c r="Q76" s="311">
        <f t="shared" si="38"/>
        <v>-0.16551724137931034</v>
      </c>
      <c r="R76" s="310">
        <f t="shared" si="39"/>
        <v>-23</v>
      </c>
      <c r="S76" s="310">
        <f t="shared" si="40"/>
        <v>-48</v>
      </c>
      <c r="T76" s="311">
        <f t="shared" si="45"/>
        <v>1.0229820627802691E-2</v>
      </c>
    </row>
    <row r="77" spans="1:20" x14ac:dyDescent="0.25">
      <c r="A77" s="309" t="s">
        <v>36</v>
      </c>
      <c r="B77" s="310">
        <v>34</v>
      </c>
      <c r="C77" s="310">
        <v>48</v>
      </c>
      <c r="D77" s="310">
        <v>66</v>
      </c>
      <c r="E77" s="310">
        <v>62</v>
      </c>
      <c r="F77" s="311">
        <f t="shared" si="41"/>
        <v>-6.0606060606060552E-2</v>
      </c>
      <c r="G77" s="311">
        <f t="shared" si="36"/>
        <v>0.375</v>
      </c>
      <c r="H77" s="310">
        <f t="shared" si="42"/>
        <v>-4</v>
      </c>
      <c r="I77" s="310">
        <f t="shared" si="43"/>
        <v>18</v>
      </c>
      <c r="J77" s="311">
        <f t="shared" si="46"/>
        <v>8.0582271900181968E-3</v>
      </c>
      <c r="K77" s="327"/>
      <c r="L77" s="310">
        <v>107</v>
      </c>
      <c r="M77" s="310">
        <v>153</v>
      </c>
      <c r="N77" s="310">
        <v>184</v>
      </c>
      <c r="O77" s="310">
        <v>169</v>
      </c>
      <c r="P77" s="311">
        <f t="shared" si="37"/>
        <v>-8.1521739130434812E-2</v>
      </c>
      <c r="Q77" s="311">
        <f t="shared" si="38"/>
        <v>0.20261437908496727</v>
      </c>
      <c r="R77" s="310">
        <f t="shared" si="39"/>
        <v>-15</v>
      </c>
      <c r="S77" s="310">
        <f t="shared" si="40"/>
        <v>31</v>
      </c>
      <c r="T77" s="311">
        <f t="shared" si="45"/>
        <v>7.8942451420029904E-3</v>
      </c>
    </row>
    <row r="78" spans="1:20" x14ac:dyDescent="0.25">
      <c r="A78" s="309" t="s">
        <v>30</v>
      </c>
      <c r="B78" s="310">
        <v>121</v>
      </c>
      <c r="C78" s="310">
        <v>151</v>
      </c>
      <c r="D78" s="310">
        <v>157</v>
      </c>
      <c r="E78" s="310">
        <v>166</v>
      </c>
      <c r="F78" s="311">
        <f t="shared" si="41"/>
        <v>5.7324840764331197E-2</v>
      </c>
      <c r="G78" s="311">
        <f t="shared" si="36"/>
        <v>3.9735099337748325E-2</v>
      </c>
      <c r="H78" s="310">
        <f t="shared" si="42"/>
        <v>9</v>
      </c>
      <c r="I78" s="310">
        <f t="shared" si="43"/>
        <v>6</v>
      </c>
      <c r="J78" s="311">
        <f t="shared" si="46"/>
        <v>2.1575253444242267E-2</v>
      </c>
      <c r="K78" s="327"/>
      <c r="L78" s="310">
        <v>340</v>
      </c>
      <c r="M78" s="310">
        <v>424</v>
      </c>
      <c r="N78" s="310">
        <v>409</v>
      </c>
      <c r="O78" s="310">
        <v>438</v>
      </c>
      <c r="P78" s="311">
        <f t="shared" si="37"/>
        <v>7.0904645476772554E-2</v>
      </c>
      <c r="Q78" s="311">
        <f t="shared" si="38"/>
        <v>-3.5377358490566002E-2</v>
      </c>
      <c r="R78" s="310">
        <f t="shared" si="39"/>
        <v>29</v>
      </c>
      <c r="S78" s="310">
        <f t="shared" si="40"/>
        <v>-15</v>
      </c>
      <c r="T78" s="311">
        <f t="shared" si="45"/>
        <v>2.0459641255605381E-2</v>
      </c>
    </row>
    <row r="79" spans="1:20" x14ac:dyDescent="0.25">
      <c r="A79" s="309" t="s">
        <v>35</v>
      </c>
      <c r="B79" s="310">
        <v>170</v>
      </c>
      <c r="C79" s="310">
        <v>155</v>
      </c>
      <c r="D79" s="310">
        <v>193</v>
      </c>
      <c r="E79" s="310">
        <v>248</v>
      </c>
      <c r="F79" s="311">
        <f t="shared" si="41"/>
        <v>0.28497409326424861</v>
      </c>
      <c r="G79" s="311">
        <f t="shared" si="36"/>
        <v>0.24516129032258061</v>
      </c>
      <c r="H79" s="310">
        <f t="shared" si="42"/>
        <v>55</v>
      </c>
      <c r="I79" s="310">
        <f t="shared" si="43"/>
        <v>38</v>
      </c>
      <c r="J79" s="311">
        <f t="shared" si="46"/>
        <v>3.2232908760072787E-2</v>
      </c>
      <c r="K79" s="327"/>
      <c r="L79" s="310">
        <v>462</v>
      </c>
      <c r="M79" s="310">
        <v>464</v>
      </c>
      <c r="N79" s="310">
        <v>574</v>
      </c>
      <c r="O79" s="310">
        <v>720</v>
      </c>
      <c r="P79" s="311">
        <f t="shared" si="37"/>
        <v>0.25435540069686402</v>
      </c>
      <c r="Q79" s="311">
        <f t="shared" si="38"/>
        <v>0.23706896551724133</v>
      </c>
      <c r="R79" s="310">
        <f t="shared" si="39"/>
        <v>146</v>
      </c>
      <c r="S79" s="310">
        <f t="shared" si="40"/>
        <v>110</v>
      </c>
      <c r="T79" s="311">
        <f t="shared" si="45"/>
        <v>3.3632286995515695E-2</v>
      </c>
    </row>
    <row r="80" spans="1:20" x14ac:dyDescent="0.25">
      <c r="A80" s="309" t="s">
        <v>43</v>
      </c>
      <c r="B80" s="310">
        <v>57</v>
      </c>
      <c r="C80" s="310">
        <v>53</v>
      </c>
      <c r="D80" s="310">
        <v>88</v>
      </c>
      <c r="E80" s="310">
        <v>119</v>
      </c>
      <c r="F80" s="311">
        <f t="shared" si="41"/>
        <v>0.35227272727272729</v>
      </c>
      <c r="G80" s="311">
        <f t="shared" si="36"/>
        <v>0.66037735849056611</v>
      </c>
      <c r="H80" s="310">
        <f t="shared" si="42"/>
        <v>31</v>
      </c>
      <c r="I80" s="310">
        <f t="shared" si="43"/>
        <v>35</v>
      </c>
      <c r="J80" s="311">
        <f t="shared" si="46"/>
        <v>1.5466597348583312E-2</v>
      </c>
      <c r="K80" s="327"/>
      <c r="L80" s="310">
        <v>162</v>
      </c>
      <c r="M80" s="310">
        <v>160</v>
      </c>
      <c r="N80" s="310">
        <v>276</v>
      </c>
      <c r="O80" s="310">
        <v>359</v>
      </c>
      <c r="P80" s="311">
        <f t="shared" si="37"/>
        <v>0.30072463768115942</v>
      </c>
      <c r="Q80" s="311">
        <f t="shared" si="38"/>
        <v>0.72500000000000009</v>
      </c>
      <c r="R80" s="310">
        <f t="shared" si="39"/>
        <v>83</v>
      </c>
      <c r="S80" s="310">
        <f t="shared" si="40"/>
        <v>116</v>
      </c>
      <c r="T80" s="311">
        <f t="shared" si="45"/>
        <v>1.6769431988041855E-2</v>
      </c>
    </row>
    <row r="81" spans="1:20" x14ac:dyDescent="0.25">
      <c r="A81" s="309" t="s">
        <v>33</v>
      </c>
      <c r="B81" s="310">
        <v>82</v>
      </c>
      <c r="C81" s="310">
        <v>86</v>
      </c>
      <c r="D81" s="310">
        <v>132</v>
      </c>
      <c r="E81" s="310">
        <v>158</v>
      </c>
      <c r="F81" s="311">
        <f t="shared" si="41"/>
        <v>0.19696969696969702</v>
      </c>
      <c r="G81" s="311">
        <f t="shared" si="36"/>
        <v>0.53488372093023262</v>
      </c>
      <c r="H81" s="310">
        <f t="shared" si="42"/>
        <v>26</v>
      </c>
      <c r="I81" s="310">
        <f t="shared" si="43"/>
        <v>46</v>
      </c>
      <c r="J81" s="311">
        <f t="shared" si="46"/>
        <v>2.0535482193917338E-2</v>
      </c>
      <c r="K81" s="327"/>
      <c r="L81" s="310">
        <v>246</v>
      </c>
      <c r="M81" s="310">
        <v>255</v>
      </c>
      <c r="N81" s="310">
        <v>380</v>
      </c>
      <c r="O81" s="310">
        <v>435</v>
      </c>
      <c r="P81" s="311">
        <f t="shared" si="37"/>
        <v>0.14473684210526305</v>
      </c>
      <c r="Q81" s="311">
        <f t="shared" si="38"/>
        <v>0.49019607843137258</v>
      </c>
      <c r="R81" s="310">
        <f t="shared" si="39"/>
        <v>55</v>
      </c>
      <c r="S81" s="310">
        <f t="shared" si="40"/>
        <v>125</v>
      </c>
      <c r="T81" s="311">
        <f t="shared" si="45"/>
        <v>2.0319506726457399E-2</v>
      </c>
    </row>
    <row r="82" spans="1:20" x14ac:dyDescent="0.25">
      <c r="A82" s="309" t="s">
        <v>44</v>
      </c>
      <c r="B82" s="310">
        <v>67</v>
      </c>
      <c r="C82" s="310">
        <v>77</v>
      </c>
      <c r="D82" s="310">
        <v>85</v>
      </c>
      <c r="E82" s="310">
        <v>80</v>
      </c>
      <c r="F82" s="311">
        <f t="shared" si="41"/>
        <v>-5.8823529411764719E-2</v>
      </c>
      <c r="G82" s="311">
        <f t="shared" si="36"/>
        <v>0.10389610389610393</v>
      </c>
      <c r="H82" s="310">
        <f t="shared" si="42"/>
        <v>-5</v>
      </c>
      <c r="I82" s="310">
        <f t="shared" si="43"/>
        <v>8</v>
      </c>
      <c r="J82" s="311">
        <f t="shared" si="46"/>
        <v>1.0397712503249286E-2</v>
      </c>
      <c r="K82" s="327"/>
      <c r="L82" s="310">
        <v>190</v>
      </c>
      <c r="M82" s="310">
        <v>229</v>
      </c>
      <c r="N82" s="310">
        <v>233</v>
      </c>
      <c r="O82" s="310">
        <v>234</v>
      </c>
      <c r="P82" s="311">
        <f t="shared" si="37"/>
        <v>4.2918454935623185E-3</v>
      </c>
      <c r="Q82" s="311">
        <f t="shared" si="38"/>
        <v>1.7467248908296984E-2</v>
      </c>
      <c r="R82" s="310">
        <f t="shared" si="39"/>
        <v>1</v>
      </c>
      <c r="S82" s="310">
        <f t="shared" si="40"/>
        <v>4</v>
      </c>
      <c r="T82" s="311">
        <f t="shared" si="45"/>
        <v>1.0930493273542601E-2</v>
      </c>
    </row>
    <row r="83" spans="1:20" x14ac:dyDescent="0.25">
      <c r="A83" s="309" t="s">
        <v>23</v>
      </c>
      <c r="B83" s="310">
        <v>39</v>
      </c>
      <c r="C83" s="310">
        <v>44</v>
      </c>
      <c r="D83" s="310">
        <v>65</v>
      </c>
      <c r="E83" s="310">
        <v>65</v>
      </c>
      <c r="F83" s="311">
        <f t="shared" si="41"/>
        <v>0</v>
      </c>
      <c r="G83" s="311">
        <f t="shared" si="36"/>
        <v>0.47727272727272729</v>
      </c>
      <c r="H83" s="310">
        <f t="shared" si="42"/>
        <v>0</v>
      </c>
      <c r="I83" s="310">
        <f t="shared" si="43"/>
        <v>21</v>
      </c>
      <c r="J83" s="311">
        <f t="shared" si="46"/>
        <v>8.4481414088900444E-3</v>
      </c>
      <c r="K83" s="327"/>
      <c r="L83" s="310">
        <v>109</v>
      </c>
      <c r="M83" s="310">
        <v>129</v>
      </c>
      <c r="N83" s="310">
        <v>185</v>
      </c>
      <c r="O83" s="310">
        <v>179</v>
      </c>
      <c r="P83" s="311">
        <f t="shared" si="37"/>
        <v>-3.2432432432432434E-2</v>
      </c>
      <c r="Q83" s="311">
        <f t="shared" si="38"/>
        <v>0.43410852713178305</v>
      </c>
      <c r="R83" s="310">
        <f t="shared" si="39"/>
        <v>-6</v>
      </c>
      <c r="S83" s="310">
        <f t="shared" si="40"/>
        <v>56</v>
      </c>
      <c r="T83" s="311">
        <f t="shared" si="45"/>
        <v>8.361360239162929E-3</v>
      </c>
    </row>
    <row r="84" spans="1:20" x14ac:dyDescent="0.25">
      <c r="A84" s="309" t="s">
        <v>40</v>
      </c>
      <c r="B84" s="310">
        <v>53</v>
      </c>
      <c r="C84" s="310">
        <v>56</v>
      </c>
      <c r="D84" s="310">
        <v>34</v>
      </c>
      <c r="E84" s="310">
        <v>33</v>
      </c>
      <c r="F84" s="311">
        <f t="shared" si="41"/>
        <v>-2.9411764705882359E-2</v>
      </c>
      <c r="G84" s="311">
        <f t="shared" si="36"/>
        <v>-0.3928571428571429</v>
      </c>
      <c r="H84" s="310">
        <f t="shared" si="42"/>
        <v>-1</v>
      </c>
      <c r="I84" s="310">
        <f t="shared" si="43"/>
        <v>-22</v>
      </c>
      <c r="J84" s="311">
        <f t="shared" si="46"/>
        <v>4.2890564075903298E-3</v>
      </c>
      <c r="K84" s="327"/>
      <c r="L84" s="310">
        <v>140</v>
      </c>
      <c r="M84" s="310">
        <v>169</v>
      </c>
      <c r="N84" s="310">
        <v>97</v>
      </c>
      <c r="O84" s="310">
        <v>95</v>
      </c>
      <c r="P84" s="311">
        <f t="shared" si="37"/>
        <v>-2.0618556701030966E-2</v>
      </c>
      <c r="Q84" s="311">
        <f t="shared" si="38"/>
        <v>-0.42603550295857984</v>
      </c>
      <c r="R84" s="310">
        <f t="shared" si="39"/>
        <v>-2</v>
      </c>
      <c r="S84" s="310">
        <f t="shared" si="40"/>
        <v>-72</v>
      </c>
      <c r="T84" s="311">
        <f t="shared" si="45"/>
        <v>4.4375934230194321E-3</v>
      </c>
    </row>
    <row r="85" spans="1:20" x14ac:dyDescent="0.25">
      <c r="A85" s="309" t="s">
        <v>103</v>
      </c>
      <c r="B85" s="310">
        <v>0</v>
      </c>
      <c r="C85" s="310">
        <v>0</v>
      </c>
      <c r="D85" s="310">
        <v>0</v>
      </c>
      <c r="E85" s="310">
        <v>0</v>
      </c>
      <c r="F85" s="311" t="str">
        <f t="shared" si="41"/>
        <v>-</v>
      </c>
      <c r="G85" s="311" t="str">
        <f t="shared" si="36"/>
        <v>-</v>
      </c>
      <c r="H85" s="310">
        <f t="shared" si="42"/>
        <v>0</v>
      </c>
      <c r="I85" s="310">
        <f t="shared" si="43"/>
        <v>0</v>
      </c>
      <c r="J85" s="311">
        <f t="shared" si="46"/>
        <v>0</v>
      </c>
      <c r="K85" s="327"/>
      <c r="L85" s="310">
        <v>9</v>
      </c>
      <c r="M85" s="310">
        <v>0</v>
      </c>
      <c r="N85" s="310">
        <v>0</v>
      </c>
      <c r="O85" s="310">
        <v>0</v>
      </c>
      <c r="P85" s="311" t="str">
        <f t="shared" si="37"/>
        <v>-</v>
      </c>
      <c r="Q85" s="311" t="str">
        <f t="shared" si="38"/>
        <v>-</v>
      </c>
      <c r="R85" s="310">
        <f t="shared" si="39"/>
        <v>0</v>
      </c>
      <c r="S85" s="310">
        <f t="shared" si="40"/>
        <v>0</v>
      </c>
      <c r="T85" s="311">
        <f t="shared" si="45"/>
        <v>0</v>
      </c>
    </row>
    <row r="86" spans="1:20" x14ac:dyDescent="0.25">
      <c r="A86" s="309" t="s">
        <v>41</v>
      </c>
      <c r="B86" s="310">
        <v>12</v>
      </c>
      <c r="C86" s="310">
        <v>10</v>
      </c>
      <c r="D86" s="310">
        <v>18</v>
      </c>
      <c r="E86" s="310">
        <v>16</v>
      </c>
      <c r="F86" s="311">
        <f t="shared" si="41"/>
        <v>-0.11111111111111116</v>
      </c>
      <c r="G86" s="311">
        <f t="shared" si="36"/>
        <v>0.8</v>
      </c>
      <c r="H86" s="310">
        <f t="shared" si="42"/>
        <v>-2</v>
      </c>
      <c r="I86" s="310">
        <f t="shared" si="43"/>
        <v>8</v>
      </c>
      <c r="J86" s="311">
        <f t="shared" si="46"/>
        <v>2.0795425006498568E-3</v>
      </c>
      <c r="K86" s="327"/>
      <c r="L86" s="310">
        <v>30</v>
      </c>
      <c r="M86" s="310">
        <v>26</v>
      </c>
      <c r="N86" s="310">
        <v>55</v>
      </c>
      <c r="O86" s="310">
        <v>47</v>
      </c>
      <c r="P86" s="311">
        <f t="shared" si="37"/>
        <v>-0.1454545454545455</v>
      </c>
      <c r="Q86" s="311">
        <f t="shared" si="38"/>
        <v>1.1153846153846154</v>
      </c>
      <c r="R86" s="310">
        <f t="shared" si="39"/>
        <v>-8</v>
      </c>
      <c r="S86" s="310">
        <f t="shared" si="40"/>
        <v>29</v>
      </c>
      <c r="T86" s="311">
        <f t="shared" si="45"/>
        <v>2.1954409566517191E-3</v>
      </c>
    </row>
    <row r="87" spans="1:20" x14ac:dyDescent="0.25">
      <c r="A87" s="309" t="s">
        <v>104</v>
      </c>
      <c r="B87" s="310">
        <v>21</v>
      </c>
      <c r="C87" s="310">
        <v>21</v>
      </c>
      <c r="D87" s="310">
        <v>23</v>
      </c>
      <c r="E87" s="310">
        <v>22</v>
      </c>
      <c r="F87" s="311">
        <f t="shared" si="41"/>
        <v>-4.3478260869565188E-2</v>
      </c>
      <c r="G87" s="311">
        <f t="shared" si="36"/>
        <v>9.5238095238095344E-2</v>
      </c>
      <c r="H87" s="310">
        <f t="shared" si="42"/>
        <v>-1</v>
      </c>
      <c r="I87" s="310">
        <f t="shared" si="43"/>
        <v>2</v>
      </c>
      <c r="J87" s="311">
        <f t="shared" si="46"/>
        <v>2.8593709383935534E-3</v>
      </c>
      <c r="K87" s="327"/>
      <c r="L87" s="310">
        <v>65</v>
      </c>
      <c r="M87" s="310">
        <v>49</v>
      </c>
      <c r="N87" s="310">
        <v>69</v>
      </c>
      <c r="O87" s="310">
        <v>65</v>
      </c>
      <c r="P87" s="311">
        <f t="shared" si="37"/>
        <v>-5.7971014492753659E-2</v>
      </c>
      <c r="Q87" s="311">
        <f t="shared" si="38"/>
        <v>0.40816326530612246</v>
      </c>
      <c r="R87" s="310">
        <f t="shared" si="39"/>
        <v>-4</v>
      </c>
      <c r="S87" s="310">
        <f t="shared" si="40"/>
        <v>20</v>
      </c>
      <c r="T87" s="311">
        <f t="shared" si="45"/>
        <v>3.0362481315396113E-3</v>
      </c>
    </row>
    <row r="88" spans="1:20" x14ac:dyDescent="0.25">
      <c r="A88" s="309" t="s">
        <v>105</v>
      </c>
      <c r="B88" s="310">
        <v>9</v>
      </c>
      <c r="C88" s="310">
        <v>9</v>
      </c>
      <c r="D88" s="310">
        <v>14</v>
      </c>
      <c r="E88" s="310">
        <v>13</v>
      </c>
      <c r="F88" s="311">
        <f t="shared" si="41"/>
        <v>-7.1428571428571397E-2</v>
      </c>
      <c r="G88" s="311">
        <f t="shared" si="36"/>
        <v>0.55555555555555558</v>
      </c>
      <c r="H88" s="310">
        <f t="shared" si="42"/>
        <v>-1</v>
      </c>
      <c r="I88" s="310">
        <f t="shared" si="43"/>
        <v>5</v>
      </c>
      <c r="J88" s="311">
        <f t="shared" si="46"/>
        <v>1.6896282817780088E-3</v>
      </c>
      <c r="K88" s="327"/>
      <c r="L88" s="310">
        <v>29</v>
      </c>
      <c r="M88" s="310">
        <v>19</v>
      </c>
      <c r="N88" s="310">
        <v>40</v>
      </c>
      <c r="O88" s="310">
        <v>35</v>
      </c>
      <c r="P88" s="311">
        <f t="shared" si="37"/>
        <v>-0.125</v>
      </c>
      <c r="Q88" s="311">
        <f t="shared" si="38"/>
        <v>1.1052631578947367</v>
      </c>
      <c r="R88" s="310">
        <f t="shared" si="39"/>
        <v>-5</v>
      </c>
      <c r="S88" s="310">
        <f t="shared" si="40"/>
        <v>21</v>
      </c>
      <c r="T88" s="311">
        <f t="shared" si="45"/>
        <v>1.6349028400597908E-3</v>
      </c>
    </row>
    <row r="89" spans="1:20" x14ac:dyDescent="0.25">
      <c r="A89" s="309" t="s">
        <v>106</v>
      </c>
      <c r="B89" s="310">
        <v>8</v>
      </c>
      <c r="C89" s="310">
        <v>9</v>
      </c>
      <c r="D89" s="310">
        <v>34</v>
      </c>
      <c r="E89" s="310">
        <v>35</v>
      </c>
      <c r="F89" s="311">
        <f t="shared" si="41"/>
        <v>2.9411764705882248E-2</v>
      </c>
      <c r="G89" s="311">
        <f t="shared" si="36"/>
        <v>2.7777777777777777</v>
      </c>
      <c r="H89" s="310">
        <f t="shared" si="42"/>
        <v>1</v>
      </c>
      <c r="I89" s="310">
        <f t="shared" si="43"/>
        <v>25</v>
      </c>
      <c r="J89" s="311">
        <f t="shared" si="46"/>
        <v>4.5489992201715622E-3</v>
      </c>
      <c r="K89" s="327"/>
      <c r="L89" s="310">
        <v>25</v>
      </c>
      <c r="M89" s="310">
        <v>27</v>
      </c>
      <c r="N89" s="310">
        <v>100</v>
      </c>
      <c r="O89" s="310">
        <v>104</v>
      </c>
      <c r="P89" s="311">
        <f t="shared" si="37"/>
        <v>4.0000000000000036E-2</v>
      </c>
      <c r="Q89" s="311">
        <f t="shared" si="38"/>
        <v>2.7037037037037037</v>
      </c>
      <c r="R89" s="310">
        <f t="shared" si="39"/>
        <v>4</v>
      </c>
      <c r="S89" s="310">
        <f t="shared" si="40"/>
        <v>73</v>
      </c>
      <c r="T89" s="311">
        <f t="shared" si="45"/>
        <v>4.8579970104633777E-3</v>
      </c>
    </row>
    <row r="90" spans="1:20" x14ac:dyDescent="0.25">
      <c r="A90" s="309" t="s">
        <v>34</v>
      </c>
      <c r="B90" s="310">
        <v>38</v>
      </c>
      <c r="C90" s="310">
        <v>49</v>
      </c>
      <c r="D90" s="310">
        <v>56</v>
      </c>
      <c r="E90" s="310">
        <v>47</v>
      </c>
      <c r="F90" s="311">
        <f t="shared" si="41"/>
        <v>-0.1607142857142857</v>
      </c>
      <c r="G90" s="311">
        <f t="shared" si="36"/>
        <v>0.14285714285714279</v>
      </c>
      <c r="H90" s="310">
        <f t="shared" si="42"/>
        <v>-9</v>
      </c>
      <c r="I90" s="310">
        <f t="shared" si="43"/>
        <v>7</v>
      </c>
      <c r="J90" s="311">
        <f t="shared" si="46"/>
        <v>6.1086560956589552E-3</v>
      </c>
      <c r="K90" s="327"/>
      <c r="L90" s="310">
        <v>104</v>
      </c>
      <c r="M90" s="310">
        <v>145</v>
      </c>
      <c r="N90" s="310">
        <v>151</v>
      </c>
      <c r="O90" s="310">
        <v>149</v>
      </c>
      <c r="P90" s="311">
        <f t="shared" si="37"/>
        <v>-1.3245033112582738E-2</v>
      </c>
      <c r="Q90" s="311">
        <f t="shared" si="38"/>
        <v>4.1379310344827669E-2</v>
      </c>
      <c r="R90" s="310">
        <f t="shared" si="39"/>
        <v>-2</v>
      </c>
      <c r="S90" s="310">
        <f t="shared" si="40"/>
        <v>6</v>
      </c>
      <c r="T90" s="311">
        <f t="shared" si="45"/>
        <v>6.9600149476831095E-3</v>
      </c>
    </row>
    <row r="91" spans="1:20" x14ac:dyDescent="0.25">
      <c r="A91" s="309" t="s">
        <v>107</v>
      </c>
      <c r="B91" s="310">
        <v>18</v>
      </c>
      <c r="C91" s="310">
        <v>29</v>
      </c>
      <c r="D91" s="310">
        <v>24</v>
      </c>
      <c r="E91" s="310">
        <v>22</v>
      </c>
      <c r="F91" s="311">
        <f t="shared" si="41"/>
        <v>-8.333333333333337E-2</v>
      </c>
      <c r="G91" s="311">
        <f t="shared" si="36"/>
        <v>-0.17241379310344829</v>
      </c>
      <c r="H91" s="310">
        <f t="shared" si="42"/>
        <v>-2</v>
      </c>
      <c r="I91" s="310">
        <f t="shared" si="43"/>
        <v>-5</v>
      </c>
      <c r="J91" s="311">
        <f t="shared" si="46"/>
        <v>2.8593709383935534E-3</v>
      </c>
      <c r="K91" s="327"/>
      <c r="L91" s="310">
        <v>56</v>
      </c>
      <c r="M91" s="310">
        <v>80</v>
      </c>
      <c r="N91" s="310">
        <v>69</v>
      </c>
      <c r="O91" s="310">
        <v>65</v>
      </c>
      <c r="P91" s="311">
        <f t="shared" si="37"/>
        <v>-5.7971014492753659E-2</v>
      </c>
      <c r="Q91" s="311">
        <f t="shared" si="38"/>
        <v>-0.13749999999999996</v>
      </c>
      <c r="R91" s="310">
        <f t="shared" si="39"/>
        <v>-4</v>
      </c>
      <c r="S91" s="310">
        <f t="shared" si="40"/>
        <v>-11</v>
      </c>
      <c r="T91" s="311">
        <f t="shared" si="45"/>
        <v>3.0362481315396113E-3</v>
      </c>
    </row>
    <row r="92" spans="1:20" x14ac:dyDescent="0.25">
      <c r="A92" s="309" t="s">
        <v>108</v>
      </c>
      <c r="B92" s="310">
        <v>1</v>
      </c>
      <c r="C92" s="310">
        <v>10</v>
      </c>
      <c r="D92" s="310">
        <v>13</v>
      </c>
      <c r="E92" s="310">
        <v>34</v>
      </c>
      <c r="F92" s="311">
        <f t="shared" si="41"/>
        <v>1.6153846153846154</v>
      </c>
      <c r="G92" s="311">
        <f t="shared" si="36"/>
        <v>0.30000000000000004</v>
      </c>
      <c r="H92" s="310">
        <f t="shared" si="42"/>
        <v>21</v>
      </c>
      <c r="I92" s="310">
        <f t="shared" si="43"/>
        <v>3</v>
      </c>
      <c r="J92" s="311">
        <f t="shared" si="46"/>
        <v>4.419027813880946E-3</v>
      </c>
      <c r="K92" s="327"/>
      <c r="L92" s="310">
        <v>1</v>
      </c>
      <c r="M92" s="310">
        <v>39</v>
      </c>
      <c r="N92" s="310">
        <v>40</v>
      </c>
      <c r="O92" s="310">
        <v>87</v>
      </c>
      <c r="P92" s="311">
        <f t="shared" si="37"/>
        <v>1.1749999999999998</v>
      </c>
      <c r="Q92" s="311">
        <f t="shared" si="38"/>
        <v>2.564102564102555E-2</v>
      </c>
      <c r="R92" s="310">
        <f t="shared" si="39"/>
        <v>47</v>
      </c>
      <c r="S92" s="310">
        <f t="shared" si="40"/>
        <v>1</v>
      </c>
      <c r="T92" s="311">
        <f t="shared" si="45"/>
        <v>4.0639013452914794E-3</v>
      </c>
    </row>
    <row r="93" spans="1:20" x14ac:dyDescent="0.25">
      <c r="A93" s="309" t="s">
        <v>42</v>
      </c>
      <c r="B93" s="310">
        <v>9</v>
      </c>
      <c r="C93" s="310">
        <v>10</v>
      </c>
      <c r="D93" s="310">
        <v>17</v>
      </c>
      <c r="E93" s="310">
        <v>17</v>
      </c>
      <c r="F93" s="311">
        <f t="shared" si="41"/>
        <v>0</v>
      </c>
      <c r="G93" s="311">
        <f t="shared" si="36"/>
        <v>0.7</v>
      </c>
      <c r="H93" s="310">
        <f t="shared" si="42"/>
        <v>0</v>
      </c>
      <c r="I93" s="310">
        <f t="shared" si="43"/>
        <v>7</v>
      </c>
      <c r="J93" s="311">
        <f t="shared" si="46"/>
        <v>2.209513906940473E-3</v>
      </c>
      <c r="K93" s="327"/>
      <c r="L93" s="310">
        <v>26</v>
      </c>
      <c r="M93" s="310">
        <v>27</v>
      </c>
      <c r="N93" s="310">
        <v>51</v>
      </c>
      <c r="O93" s="310">
        <v>52</v>
      </c>
      <c r="P93" s="311">
        <f t="shared" si="37"/>
        <v>1.9607843137254832E-2</v>
      </c>
      <c r="Q93" s="311">
        <f t="shared" si="38"/>
        <v>0.88888888888888884</v>
      </c>
      <c r="R93" s="310">
        <f t="shared" si="39"/>
        <v>1</v>
      </c>
      <c r="S93" s="310">
        <f t="shared" si="40"/>
        <v>24</v>
      </c>
      <c r="T93" s="311">
        <f t="shared" si="45"/>
        <v>2.4289985052316889E-3</v>
      </c>
    </row>
    <row r="94" spans="1:20" x14ac:dyDescent="0.25">
      <c r="A94" s="309" t="s">
        <v>109</v>
      </c>
      <c r="B94" s="310">
        <v>0</v>
      </c>
      <c r="C94" s="310">
        <v>0</v>
      </c>
      <c r="D94" s="310">
        <v>0</v>
      </c>
      <c r="E94" s="310">
        <v>0</v>
      </c>
      <c r="F94" s="311" t="str">
        <f t="shared" si="41"/>
        <v>-</v>
      </c>
      <c r="G94" s="311" t="str">
        <f t="shared" si="36"/>
        <v>-</v>
      </c>
      <c r="H94" s="310">
        <f t="shared" si="42"/>
        <v>0</v>
      </c>
      <c r="I94" s="310">
        <f t="shared" si="43"/>
        <v>0</v>
      </c>
      <c r="J94" s="311">
        <f t="shared" si="46"/>
        <v>0</v>
      </c>
      <c r="K94" s="327"/>
      <c r="L94" s="310">
        <v>4</v>
      </c>
      <c r="M94" s="310">
        <v>0</v>
      </c>
      <c r="N94" s="310">
        <v>0</v>
      </c>
      <c r="O94" s="310">
        <v>0</v>
      </c>
      <c r="P94" s="311" t="str">
        <f t="shared" si="37"/>
        <v>-</v>
      </c>
      <c r="Q94" s="311" t="str">
        <f t="shared" si="38"/>
        <v>-</v>
      </c>
      <c r="R94" s="310">
        <f t="shared" si="39"/>
        <v>0</v>
      </c>
      <c r="S94" s="310">
        <f t="shared" si="40"/>
        <v>0</v>
      </c>
      <c r="T94" s="311">
        <f t="shared" si="45"/>
        <v>0</v>
      </c>
    </row>
    <row r="95" spans="1:20" x14ac:dyDescent="0.25">
      <c r="A95" s="309" t="s">
        <v>26</v>
      </c>
      <c r="B95" s="310">
        <v>0</v>
      </c>
      <c r="C95" s="310">
        <v>1</v>
      </c>
      <c r="D95" s="310">
        <v>0</v>
      </c>
      <c r="E95" s="310">
        <v>16</v>
      </c>
      <c r="F95" s="311" t="str">
        <f t="shared" si="41"/>
        <v>-</v>
      </c>
      <c r="G95" s="311">
        <f t="shared" si="36"/>
        <v>-1</v>
      </c>
      <c r="H95" s="310">
        <f t="shared" si="42"/>
        <v>16</v>
      </c>
      <c r="I95" s="310">
        <f t="shared" si="43"/>
        <v>-1</v>
      </c>
      <c r="J95" s="311">
        <f t="shared" si="46"/>
        <v>2.0795425006498568E-3</v>
      </c>
      <c r="K95" s="327"/>
      <c r="L95" s="310">
        <v>0</v>
      </c>
      <c r="M95" s="310">
        <v>3</v>
      </c>
      <c r="N95" s="310">
        <v>1</v>
      </c>
      <c r="O95" s="310">
        <v>45</v>
      </c>
      <c r="P95" s="311">
        <f t="shared" si="37"/>
        <v>44</v>
      </c>
      <c r="Q95" s="311">
        <f t="shared" si="38"/>
        <v>-0.66666666666666674</v>
      </c>
      <c r="R95" s="310">
        <f t="shared" si="39"/>
        <v>44</v>
      </c>
      <c r="S95" s="310">
        <f t="shared" si="40"/>
        <v>-2</v>
      </c>
      <c r="T95" s="311">
        <f t="shared" si="45"/>
        <v>2.1020179372197309E-3</v>
      </c>
    </row>
    <row r="96" spans="1:20" x14ac:dyDescent="0.25">
      <c r="A96" s="309" t="s">
        <v>110</v>
      </c>
      <c r="B96" s="310">
        <v>0</v>
      </c>
      <c r="C96" s="310">
        <v>4</v>
      </c>
      <c r="D96" s="310">
        <v>5</v>
      </c>
      <c r="E96" s="310">
        <v>5</v>
      </c>
      <c r="F96" s="311">
        <f t="shared" si="41"/>
        <v>0</v>
      </c>
      <c r="G96" s="311">
        <f t="shared" si="36"/>
        <v>0.25</v>
      </c>
      <c r="H96" s="310">
        <f t="shared" si="42"/>
        <v>0</v>
      </c>
      <c r="I96" s="310">
        <f t="shared" si="43"/>
        <v>1</v>
      </c>
      <c r="J96" s="311">
        <f t="shared" si="46"/>
        <v>6.4985703145308037E-4</v>
      </c>
      <c r="K96" s="327"/>
      <c r="L96" s="310">
        <v>0</v>
      </c>
      <c r="M96" s="310">
        <v>12</v>
      </c>
      <c r="N96" s="310">
        <v>13</v>
      </c>
      <c r="O96" s="310">
        <v>13</v>
      </c>
      <c r="P96" s="311">
        <f t="shared" si="37"/>
        <v>0</v>
      </c>
      <c r="Q96" s="311">
        <f t="shared" si="38"/>
        <v>8.3333333333333259E-2</v>
      </c>
      <c r="R96" s="310">
        <f t="shared" si="39"/>
        <v>0</v>
      </c>
      <c r="S96" s="310">
        <f t="shared" si="40"/>
        <v>1</v>
      </c>
      <c r="T96" s="311">
        <f t="shared" si="45"/>
        <v>6.0724962630792222E-4</v>
      </c>
    </row>
    <row r="97" spans="1:20" x14ac:dyDescent="0.25">
      <c r="A97" s="309" t="s">
        <v>111</v>
      </c>
      <c r="B97" s="310">
        <f>IFERROR(B67-SUM(B68:B72)-SUM(B74:B96),"-")</f>
        <v>0</v>
      </c>
      <c r="C97" s="310">
        <f>IFERROR(C67-SUM(C68:C72)-SUM(C74:C96),"-")</f>
        <v>5</v>
      </c>
      <c r="D97" s="310">
        <f>IFERROR(D67-SUM(D68:D72)-SUM(D74:D96),"-")</f>
        <v>17</v>
      </c>
      <c r="E97" s="310">
        <f>IFERROR(E67-SUM(E68:E72)-SUM(E74:E96),"-")</f>
        <v>16</v>
      </c>
      <c r="F97" s="311">
        <f t="shared" si="41"/>
        <v>-5.8823529411764719E-2</v>
      </c>
      <c r="G97" s="311">
        <f t="shared" si="36"/>
        <v>2.4</v>
      </c>
      <c r="H97" s="310">
        <f t="shared" si="42"/>
        <v>-1</v>
      </c>
      <c r="I97" s="310">
        <f t="shared" si="43"/>
        <v>12</v>
      </c>
      <c r="J97" s="311">
        <f t="shared" ref="J97" si="51">IFERROR(E97/$E$7,"-")</f>
        <v>1.6900420609217913E-5</v>
      </c>
      <c r="K97" s="327"/>
      <c r="L97" s="310">
        <f>IFERROR(L67-SUM(L68:L72)-SUM(L74:L96),"-")</f>
        <v>9</v>
      </c>
      <c r="M97" s="310">
        <f>IFERROR(M67-SUM(M68:M72)-SUM(M74:M96),"-")</f>
        <v>15</v>
      </c>
      <c r="N97" s="310">
        <f>IFERROR(N67-SUM(N68:N72)-SUM(N74:N96),"-")</f>
        <v>33</v>
      </c>
      <c r="O97" s="310">
        <f>IFERROR(O67-SUM(O68:O72)-SUM(O74:O96),"-")</f>
        <v>30</v>
      </c>
      <c r="P97" s="311">
        <f t="shared" si="37"/>
        <v>-9.0909090909090939E-2</v>
      </c>
      <c r="Q97" s="311">
        <f t="shared" si="38"/>
        <v>1.2000000000000002</v>
      </c>
      <c r="R97" s="310">
        <f t="shared" si="39"/>
        <v>-3</v>
      </c>
      <c r="S97" s="310">
        <f t="shared" si="40"/>
        <v>18</v>
      </c>
      <c r="T97" s="311">
        <f t="shared" ref="T97" si="52">O97/$O$13</f>
        <v>1.1121227308989213E-5</v>
      </c>
    </row>
    <row r="98" spans="1:20" ht="21" x14ac:dyDescent="0.35">
      <c r="A98" s="341" t="s">
        <v>117</v>
      </c>
      <c r="B98" s="341"/>
      <c r="C98" s="341"/>
      <c r="D98" s="341"/>
      <c r="E98" s="341"/>
      <c r="F98" s="341"/>
      <c r="G98" s="341"/>
      <c r="H98" s="341"/>
      <c r="I98" s="341"/>
      <c r="J98" s="341"/>
      <c r="K98" s="341"/>
      <c r="L98" s="341"/>
      <c r="M98" s="341"/>
      <c r="N98" s="341"/>
      <c r="O98" s="341"/>
      <c r="P98" s="341"/>
      <c r="Q98" s="341"/>
      <c r="R98" s="341"/>
      <c r="S98" s="341"/>
      <c r="T98" s="341"/>
    </row>
    <row r="99" spans="1:20" x14ac:dyDescent="0.25">
      <c r="A99" s="54"/>
      <c r="B99" s="343" t="s">
        <v>119</v>
      </c>
      <c r="C99" s="344"/>
      <c r="D99" s="344"/>
      <c r="E99" s="344"/>
      <c r="F99" s="344"/>
      <c r="G99" s="344"/>
      <c r="H99" s="344"/>
      <c r="I99" s="344"/>
      <c r="J99" s="345"/>
      <c r="K99" s="326"/>
      <c r="L99" s="343" t="str">
        <f>CONCATENATE("acumulado ",B99)</f>
        <v>acumulado marzo</v>
      </c>
      <c r="M99" s="344"/>
      <c r="N99" s="344"/>
      <c r="O99" s="344"/>
      <c r="P99" s="344"/>
      <c r="Q99" s="344"/>
      <c r="R99" s="344"/>
      <c r="S99" s="344"/>
      <c r="T99" s="345"/>
    </row>
    <row r="100" spans="1:20" x14ac:dyDescent="0.25">
      <c r="A100" s="4"/>
      <c r="B100" s="5">
        <f>B$6</f>
        <v>2022</v>
      </c>
      <c r="C100" s="5">
        <f t="shared" ref="C100:E100" si="53">C$6</f>
        <v>2023</v>
      </c>
      <c r="D100" s="5">
        <f t="shared" si="53"/>
        <v>2024</v>
      </c>
      <c r="E100" s="5">
        <f t="shared" si="53"/>
        <v>2025</v>
      </c>
      <c r="F100" s="5" t="str">
        <f>CONCATENATE("var ",RIGHT(E100,2),"/",RIGHT(D100,2))</f>
        <v>var 25/24</v>
      </c>
      <c r="G100" s="5" t="str">
        <f>$G$6</f>
        <v>var 24/23</v>
      </c>
      <c r="H100" s="5" t="str">
        <f>CONCATENATE("dif ",RIGHT(E100,2),"-",RIGHT(D100,2))</f>
        <v>dif 25-24</v>
      </c>
      <c r="I100" s="5" t="str">
        <f>CONCATENATE("dif ",RIGHT(D100,2),"-",RIGHT(C100,2))</f>
        <v>dif 24-23</v>
      </c>
      <c r="J100" s="5" t="str">
        <f>CONCATENATE("cuota ",RIGHT(E100,2))</f>
        <v>cuota 25</v>
      </c>
      <c r="K100" s="327"/>
      <c r="L100" s="5">
        <f>L$6</f>
        <v>2022</v>
      </c>
      <c r="M100" s="5">
        <f>M$6</f>
        <v>2023</v>
      </c>
      <c r="N100" s="5">
        <f t="shared" ref="N100:O100" si="54">N$6</f>
        <v>2024</v>
      </c>
      <c r="O100" s="5">
        <f t="shared" si="54"/>
        <v>2025</v>
      </c>
      <c r="P100" s="5" t="str">
        <f>CONCATENATE("var ",RIGHT(O100,2),"/",RIGHT(N100,2))</f>
        <v>var 25/24</v>
      </c>
      <c r="Q100" s="5" t="str">
        <f>$Q$6</f>
        <v>var 24/23</v>
      </c>
      <c r="R100" s="5" t="str">
        <f>CONCATENATE("dif ",RIGHT(O100,2),"-",RIGHT(N100,2))</f>
        <v>dif 25-24</v>
      </c>
      <c r="S100" s="5" t="str">
        <f>$S$6</f>
        <v>dif 24-23</v>
      </c>
      <c r="T100" s="5" t="str">
        <f>CONCATENATE("cuota ",RIGHT(O100,2))</f>
        <v>cuota 25</v>
      </c>
    </row>
    <row r="101" spans="1:20" x14ac:dyDescent="0.25">
      <c r="A101" s="328" t="s">
        <v>90</v>
      </c>
      <c r="B101" s="329">
        <v>5787</v>
      </c>
      <c r="C101" s="329">
        <v>6467</v>
      </c>
      <c r="D101" s="329">
        <v>7277</v>
      </c>
      <c r="E101" s="329">
        <v>7694</v>
      </c>
      <c r="F101" s="330">
        <f>IFERROR(E101/D101-1,"-")</f>
        <v>5.7303833997526477E-2</v>
      </c>
      <c r="G101" s="330">
        <f t="shared" ref="G101:G103" si="55">IFERROR(D101/C101-1,"-")</f>
        <v>0.12525127570743777</v>
      </c>
      <c r="H101" s="329">
        <f>IFERROR(E101-D101,"-")</f>
        <v>417</v>
      </c>
      <c r="I101" s="329">
        <f t="shared" ref="I101:I103" si="56">IFERROR(D101-C101,"-")</f>
        <v>810</v>
      </c>
      <c r="J101" s="330">
        <f>E101/$E$101</f>
        <v>1</v>
      </c>
      <c r="K101" s="331"/>
      <c r="L101" s="329">
        <v>15609</v>
      </c>
      <c r="M101" s="329">
        <v>18193</v>
      </c>
      <c r="N101" s="329">
        <v>20024</v>
      </c>
      <c r="O101" s="329">
        <v>21408</v>
      </c>
      <c r="P101" s="330">
        <f>IFERROR(O101/N101-1,"-")</f>
        <v>6.9117059528565727E-2</v>
      </c>
      <c r="Q101" s="330">
        <f t="shared" ref="Q101:Q103" si="57">IFERROR(N101/M101-1,"-")</f>
        <v>0.1006431044907381</v>
      </c>
      <c r="R101" s="329">
        <f>IFERROR(O101-N101,"-")</f>
        <v>1384</v>
      </c>
      <c r="S101" s="329">
        <f>IFERROR(O101-L101,"-")</f>
        <v>5799</v>
      </c>
      <c r="T101" s="330">
        <f>O101/$O$101</f>
        <v>1</v>
      </c>
    </row>
    <row r="102" spans="1:20" x14ac:dyDescent="0.25">
      <c r="A102" s="309" t="s">
        <v>113</v>
      </c>
      <c r="B102" s="310">
        <v>2669</v>
      </c>
      <c r="C102" s="310">
        <v>2891</v>
      </c>
      <c r="D102" s="310">
        <v>3237</v>
      </c>
      <c r="E102" s="310">
        <v>3346</v>
      </c>
      <c r="F102" s="311">
        <f>IFERROR(E102/D102-1,"-")</f>
        <v>3.3673154155081875E-2</v>
      </c>
      <c r="G102" s="311">
        <f t="shared" si="55"/>
        <v>0.11968177101349009</v>
      </c>
      <c r="H102" s="310">
        <f>IFERROR(E102-D102,"-")</f>
        <v>109</v>
      </c>
      <c r="I102" s="310">
        <f t="shared" si="56"/>
        <v>346</v>
      </c>
      <c r="J102" s="311">
        <f>E102/$E$101</f>
        <v>0.43488432544840133</v>
      </c>
      <c r="K102" s="327"/>
      <c r="L102" s="310">
        <v>7063</v>
      </c>
      <c r="M102" s="310">
        <v>7846</v>
      </c>
      <c r="N102" s="310">
        <v>8622</v>
      </c>
      <c r="O102" s="310">
        <v>9120</v>
      </c>
      <c r="P102" s="311">
        <f>IFERROR(O102/N102-1,"-")</f>
        <v>5.7759220598468941E-2</v>
      </c>
      <c r="Q102" s="311">
        <f t="shared" si="57"/>
        <v>9.8903900076471984E-2</v>
      </c>
      <c r="R102" s="310">
        <f>IFERROR(O102-N102,"-")</f>
        <v>498</v>
      </c>
      <c r="S102" s="310">
        <f t="shared" ref="S102:S103" si="58">IFERROR(N102-M102,"-")</f>
        <v>776</v>
      </c>
      <c r="T102" s="311">
        <f>O102/$O$101</f>
        <v>0.42600896860986548</v>
      </c>
    </row>
    <row r="103" spans="1:20" x14ac:dyDescent="0.25">
      <c r="A103" s="309" t="s">
        <v>114</v>
      </c>
      <c r="B103" s="310">
        <v>3118</v>
      </c>
      <c r="C103" s="310">
        <v>3576</v>
      </c>
      <c r="D103" s="310">
        <v>4040</v>
      </c>
      <c r="E103" s="310">
        <v>4348</v>
      </c>
      <c r="F103" s="311">
        <f t="shared" ref="F103" si="59">IFERROR(E103/D103-1,"-")</f>
        <v>7.6237623762376305E-2</v>
      </c>
      <c r="G103" s="311">
        <f t="shared" si="55"/>
        <v>0.12975391498881428</v>
      </c>
      <c r="H103" s="310">
        <f t="shared" ref="H103" si="60">IFERROR(E103-D103,"-")</f>
        <v>308</v>
      </c>
      <c r="I103" s="310">
        <f t="shared" si="56"/>
        <v>464</v>
      </c>
      <c r="J103" s="311">
        <f>E103/$E$101</f>
        <v>0.56511567455159861</v>
      </c>
      <c r="K103" s="327"/>
      <c r="L103" s="310">
        <v>8546</v>
      </c>
      <c r="M103" s="310">
        <v>10347</v>
      </c>
      <c r="N103" s="310">
        <v>11402</v>
      </c>
      <c r="O103" s="310">
        <v>12288</v>
      </c>
      <c r="P103" s="311">
        <f>IFERROR(O103/N103-1,"-")</f>
        <v>7.7705665672689106E-2</v>
      </c>
      <c r="Q103" s="311">
        <f t="shared" si="57"/>
        <v>0.10196192132985415</v>
      </c>
      <c r="R103" s="310">
        <f>IFERROR(O103-N103,"-")</f>
        <v>886</v>
      </c>
      <c r="S103" s="310">
        <f t="shared" si="58"/>
        <v>1055</v>
      </c>
      <c r="T103" s="311">
        <f>O103/$O$101</f>
        <v>0.57399103139013452</v>
      </c>
    </row>
    <row r="104" spans="1:20" ht="21" x14ac:dyDescent="0.35">
      <c r="A104" s="341" t="s">
        <v>118</v>
      </c>
      <c r="B104" s="341"/>
      <c r="C104" s="341"/>
      <c r="D104" s="341"/>
      <c r="E104" s="341"/>
      <c r="F104" s="341"/>
      <c r="G104" s="341"/>
      <c r="H104" s="341"/>
      <c r="I104" s="341"/>
      <c r="J104" s="341"/>
      <c r="K104" s="341"/>
      <c r="L104" s="341"/>
      <c r="M104" s="341"/>
      <c r="N104" s="341"/>
      <c r="O104" s="341"/>
      <c r="P104" s="341"/>
      <c r="Q104" s="341"/>
      <c r="R104" s="341"/>
      <c r="S104" s="341"/>
      <c r="T104" s="341"/>
    </row>
    <row r="105" spans="1:20" ht="15" customHeight="1" x14ac:dyDescent="0.25"/>
    <row r="106" spans="1:20" ht="15" customHeight="1" x14ac:dyDescent="0.25"/>
    <row r="107" spans="1:20" ht="15" customHeight="1" x14ac:dyDescent="0.25"/>
    <row r="108" spans="1:20" ht="15" customHeight="1" x14ac:dyDescent="0.25"/>
    <row r="109" spans="1:20" ht="15" customHeight="1" x14ac:dyDescent="0.25"/>
    <row r="110" spans="1:20" ht="15" customHeight="1" x14ac:dyDescent="0.25"/>
    <row r="111" spans="1:20" ht="15" customHeight="1" x14ac:dyDescent="0.25"/>
    <row r="112" spans="1:20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spans="2:20" ht="15" customHeight="1" x14ac:dyDescent="0.25"/>
    <row r="338" spans="2:20" ht="15" customHeight="1" x14ac:dyDescent="0.25"/>
    <row r="339" spans="2:20" ht="15" customHeight="1" x14ac:dyDescent="0.25"/>
    <row r="340" spans="2:20" ht="15" customHeight="1" x14ac:dyDescent="0.25"/>
    <row r="341" spans="2:20" ht="15" customHeight="1" x14ac:dyDescent="0.25"/>
    <row r="342" spans="2:20" ht="15" customHeight="1" x14ac:dyDescent="0.25"/>
    <row r="344" spans="2:20" ht="15" customHeight="1" x14ac:dyDescent="0.25"/>
    <row r="345" spans="2:20" ht="15" customHeight="1" x14ac:dyDescent="0.25"/>
    <row r="346" spans="2:20" ht="15" hidden="1" customHeight="1" x14ac:dyDescent="0.25">
      <c r="B346" s="466"/>
      <c r="C346" s="466"/>
      <c r="D346" s="466"/>
      <c r="E346" s="466"/>
      <c r="F346" s="466"/>
      <c r="G346" s="466"/>
      <c r="H346" s="466"/>
      <c r="I346" s="466"/>
      <c r="J346" s="466"/>
      <c r="K346" s="340"/>
      <c r="L346"/>
      <c r="M346"/>
      <c r="N346"/>
      <c r="O346"/>
      <c r="P346"/>
      <c r="Q346"/>
      <c r="R346"/>
      <c r="S346"/>
      <c r="T346"/>
    </row>
    <row r="347" spans="2:20" ht="15" hidden="1" customHeight="1" x14ac:dyDescent="0.25">
      <c r="B347"/>
      <c r="D347"/>
      <c r="E347"/>
      <c r="F347"/>
      <c r="G347"/>
      <c r="H347"/>
      <c r="I347"/>
      <c r="J347"/>
      <c r="K347" s="327"/>
      <c r="M347"/>
      <c r="O347"/>
      <c r="Q347"/>
      <c r="S347"/>
      <c r="T347"/>
    </row>
    <row r="348" spans="2:20" ht="15" hidden="1" customHeight="1" x14ac:dyDescent="0.25">
      <c r="B348"/>
      <c r="D348"/>
      <c r="E348"/>
      <c r="F348"/>
      <c r="G348"/>
      <c r="H348"/>
      <c r="I348"/>
      <c r="J348"/>
      <c r="K348" s="327"/>
      <c r="M348"/>
      <c r="O348"/>
      <c r="Q348"/>
      <c r="S348"/>
      <c r="T348"/>
    </row>
    <row r="349" spans="2:20" ht="15" hidden="1" customHeight="1" x14ac:dyDescent="0.25">
      <c r="B349"/>
      <c r="D349"/>
      <c r="E349"/>
      <c r="F349"/>
      <c r="G349"/>
      <c r="H349"/>
      <c r="I349"/>
      <c r="J349"/>
      <c r="K349" s="327"/>
      <c r="M349"/>
      <c r="O349"/>
      <c r="Q349"/>
      <c r="S349"/>
      <c r="T349"/>
    </row>
    <row r="350" spans="2:20" ht="15" hidden="1" customHeight="1" x14ac:dyDescent="0.25">
      <c r="B350"/>
      <c r="D350"/>
      <c r="E350"/>
      <c r="F350"/>
      <c r="G350"/>
      <c r="H350"/>
      <c r="I350"/>
      <c r="J350"/>
      <c r="K350" s="327"/>
      <c r="M350"/>
      <c r="O350"/>
      <c r="Q350"/>
      <c r="S350"/>
      <c r="T350"/>
    </row>
    <row r="351" spans="2:20" ht="15" hidden="1" customHeight="1" x14ac:dyDescent="0.25">
      <c r="B351"/>
      <c r="D351"/>
      <c r="E351"/>
      <c r="F351"/>
      <c r="G351"/>
      <c r="H351"/>
      <c r="I351"/>
      <c r="J351"/>
      <c r="K351" s="327"/>
      <c r="M351"/>
      <c r="O351"/>
      <c r="Q351"/>
      <c r="S351"/>
      <c r="T351"/>
    </row>
    <row r="352" spans="2:20" ht="15" hidden="1" customHeight="1" x14ac:dyDescent="0.25">
      <c r="B352"/>
      <c r="D352"/>
      <c r="E352"/>
      <c r="F352"/>
      <c r="G352"/>
      <c r="H352"/>
      <c r="I352"/>
      <c r="J352"/>
      <c r="K352" s="327"/>
      <c r="M352"/>
      <c r="O352"/>
      <c r="Q352"/>
      <c r="S352"/>
      <c r="T352"/>
    </row>
    <row r="353" spans="2:20" ht="15" hidden="1" customHeight="1" x14ac:dyDescent="0.25">
      <c r="B353"/>
      <c r="D353"/>
      <c r="E353"/>
      <c r="F353"/>
      <c r="G353"/>
      <c r="H353"/>
      <c r="I353"/>
      <c r="J353"/>
      <c r="K353" s="327"/>
      <c r="M353"/>
      <c r="O353"/>
      <c r="Q353"/>
      <c r="S353"/>
      <c r="T353"/>
    </row>
    <row r="354" spans="2:20" ht="15" hidden="1" customHeight="1" x14ac:dyDescent="0.25">
      <c r="B354"/>
      <c r="D354"/>
      <c r="E354"/>
      <c r="F354"/>
      <c r="G354"/>
      <c r="H354"/>
      <c r="I354"/>
      <c r="J354"/>
      <c r="K354" s="327"/>
      <c r="M354"/>
      <c r="O354"/>
      <c r="Q354"/>
      <c r="S354"/>
      <c r="T354"/>
    </row>
    <row r="355" spans="2:20" ht="15" hidden="1" customHeight="1" x14ac:dyDescent="0.25">
      <c r="B355"/>
      <c r="D355"/>
      <c r="E355"/>
      <c r="F355"/>
      <c r="G355"/>
      <c r="H355"/>
      <c r="I355"/>
      <c r="J355"/>
      <c r="K355" s="327"/>
      <c r="M355"/>
      <c r="O355"/>
      <c r="Q355"/>
      <c r="S355"/>
      <c r="T355"/>
    </row>
    <row r="356" spans="2:20" ht="15" hidden="1" customHeight="1" x14ac:dyDescent="0.25">
      <c r="B356"/>
      <c r="D356"/>
      <c r="E356"/>
      <c r="F356"/>
      <c r="G356"/>
      <c r="H356"/>
      <c r="I356"/>
      <c r="J356"/>
      <c r="K356" s="327"/>
      <c r="M356"/>
      <c r="O356"/>
      <c r="Q356"/>
      <c r="S356"/>
      <c r="T356"/>
    </row>
    <row r="357" spans="2:20" ht="15" hidden="1" customHeight="1" x14ac:dyDescent="0.25">
      <c r="B357"/>
      <c r="D357"/>
      <c r="E357"/>
      <c r="F357"/>
      <c r="G357"/>
      <c r="H357"/>
      <c r="I357"/>
      <c r="J357"/>
      <c r="K357" s="327"/>
      <c r="M357"/>
      <c r="O357"/>
      <c r="Q357"/>
      <c r="S357"/>
      <c r="T357"/>
    </row>
    <row r="358" spans="2:20" ht="15" hidden="1" customHeight="1" x14ac:dyDescent="0.25">
      <c r="B358"/>
      <c r="D358"/>
      <c r="E358"/>
      <c r="F358"/>
      <c r="G358"/>
      <c r="H358"/>
      <c r="I358"/>
      <c r="J358"/>
      <c r="K358" s="327"/>
      <c r="M358"/>
      <c r="O358"/>
      <c r="Q358"/>
      <c r="S358"/>
      <c r="T358"/>
    </row>
    <row r="359" spans="2:20" ht="15" hidden="1" customHeight="1" x14ac:dyDescent="0.25">
      <c r="B359"/>
      <c r="E359"/>
      <c r="F359"/>
      <c r="G359"/>
      <c r="H359"/>
      <c r="I359"/>
      <c r="J359"/>
      <c r="K359" s="327"/>
      <c r="M359"/>
      <c r="O359"/>
      <c r="Q359"/>
      <c r="S359"/>
      <c r="T359"/>
    </row>
    <row r="360" spans="2:20" ht="15" customHeight="1" x14ac:dyDescent="0.25"/>
    <row r="361" spans="2:20" ht="15" hidden="1" customHeight="1" x14ac:dyDescent="0.25">
      <c r="B361" s="466"/>
      <c r="C361" s="466"/>
      <c r="D361" s="466"/>
      <c r="E361" s="466"/>
      <c r="F361" s="466"/>
      <c r="G361" s="466"/>
      <c r="H361" s="466"/>
      <c r="I361" s="466"/>
      <c r="J361" s="466"/>
      <c r="K361" s="340"/>
      <c r="L361"/>
      <c r="M361"/>
      <c r="N361"/>
      <c r="O361"/>
      <c r="P361"/>
      <c r="Q361"/>
      <c r="R361"/>
      <c r="S361"/>
      <c r="T361"/>
    </row>
    <row r="362" spans="2:20" ht="15" hidden="1" customHeight="1" x14ac:dyDescent="0.25">
      <c r="B362"/>
      <c r="D362"/>
      <c r="E362"/>
      <c r="F362"/>
      <c r="G362"/>
      <c r="H362"/>
      <c r="I362"/>
      <c r="J362"/>
      <c r="K362" s="327"/>
      <c r="M362"/>
      <c r="P362"/>
      <c r="R362"/>
      <c r="T362"/>
    </row>
    <row r="363" spans="2:20" ht="15" hidden="1" customHeight="1" x14ac:dyDescent="0.25">
      <c r="B363"/>
      <c r="D363"/>
      <c r="E363"/>
      <c r="F363"/>
      <c r="G363"/>
      <c r="H363"/>
      <c r="I363"/>
      <c r="J363"/>
      <c r="K363" s="327"/>
      <c r="M363"/>
      <c r="P363"/>
      <c r="R363"/>
      <c r="T363"/>
    </row>
    <row r="364" spans="2:20" ht="15" hidden="1" customHeight="1" x14ac:dyDescent="0.25">
      <c r="B364"/>
      <c r="D364"/>
      <c r="E364"/>
      <c r="F364"/>
      <c r="G364"/>
      <c r="H364"/>
      <c r="I364"/>
      <c r="J364"/>
      <c r="K364" s="327"/>
      <c r="M364"/>
      <c r="P364"/>
      <c r="R364"/>
      <c r="T364"/>
    </row>
    <row r="365" spans="2:20" ht="15" hidden="1" customHeight="1" x14ac:dyDescent="0.25">
      <c r="B365"/>
      <c r="D365"/>
      <c r="E365"/>
      <c r="F365"/>
      <c r="G365"/>
      <c r="H365"/>
      <c r="I365"/>
      <c r="J365"/>
      <c r="K365" s="327"/>
      <c r="M365"/>
      <c r="P365"/>
      <c r="R365"/>
      <c r="T365"/>
    </row>
    <row r="366" spans="2:20" ht="15" hidden="1" customHeight="1" x14ac:dyDescent="0.25">
      <c r="B366"/>
      <c r="D366"/>
      <c r="E366"/>
      <c r="F366"/>
      <c r="G366"/>
      <c r="H366"/>
      <c r="I366"/>
      <c r="J366"/>
      <c r="K366" s="327"/>
      <c r="M366"/>
      <c r="P366"/>
      <c r="R366"/>
      <c r="T366"/>
    </row>
    <row r="367" spans="2:20" ht="15" hidden="1" customHeight="1" x14ac:dyDescent="0.25">
      <c r="B367"/>
      <c r="D367"/>
      <c r="E367"/>
      <c r="F367"/>
      <c r="G367"/>
      <c r="H367"/>
      <c r="I367"/>
      <c r="J367"/>
      <c r="K367" s="327"/>
      <c r="M367"/>
      <c r="P367"/>
      <c r="R367"/>
      <c r="T367"/>
    </row>
    <row r="368" spans="2:20" ht="15" hidden="1" customHeight="1" x14ac:dyDescent="0.25">
      <c r="B368"/>
      <c r="D368"/>
      <c r="E368"/>
      <c r="F368"/>
      <c r="G368"/>
      <c r="H368"/>
      <c r="I368"/>
      <c r="J368"/>
      <c r="K368" s="327"/>
      <c r="M368"/>
      <c r="P368"/>
      <c r="R368"/>
      <c r="T368"/>
    </row>
    <row r="369" spans="2:20" ht="15" hidden="1" customHeight="1" x14ac:dyDescent="0.25">
      <c r="B369"/>
      <c r="D369"/>
      <c r="E369"/>
      <c r="F369"/>
      <c r="G369"/>
      <c r="H369"/>
      <c r="I369"/>
      <c r="J369"/>
      <c r="K369" s="327"/>
      <c r="M369"/>
      <c r="P369"/>
      <c r="R369"/>
      <c r="T369"/>
    </row>
    <row r="370" spans="2:20" ht="15" hidden="1" customHeight="1" x14ac:dyDescent="0.25">
      <c r="B370"/>
      <c r="D370"/>
      <c r="E370"/>
      <c r="F370"/>
      <c r="G370"/>
      <c r="H370"/>
      <c r="I370"/>
      <c r="J370"/>
      <c r="K370" s="327"/>
      <c r="M370"/>
      <c r="P370"/>
      <c r="R370"/>
      <c r="T370"/>
    </row>
    <row r="371" spans="2:20" ht="15" hidden="1" customHeight="1" x14ac:dyDescent="0.25">
      <c r="B371"/>
      <c r="D371"/>
      <c r="E371"/>
      <c r="F371"/>
      <c r="G371"/>
      <c r="H371"/>
      <c r="I371"/>
      <c r="J371"/>
      <c r="K371" s="327"/>
      <c r="M371"/>
      <c r="P371"/>
      <c r="R371"/>
      <c r="T371"/>
    </row>
    <row r="372" spans="2:20" ht="15" hidden="1" customHeight="1" x14ac:dyDescent="0.25">
      <c r="B372"/>
      <c r="D372"/>
      <c r="E372"/>
      <c r="F372"/>
      <c r="G372"/>
      <c r="H372"/>
      <c r="I372"/>
      <c r="J372"/>
      <c r="K372" s="327"/>
      <c r="M372"/>
      <c r="P372"/>
      <c r="R372"/>
      <c r="T372"/>
    </row>
    <row r="373" spans="2:20" ht="15" hidden="1" customHeight="1" x14ac:dyDescent="0.25">
      <c r="B373"/>
      <c r="D373"/>
      <c r="E373"/>
      <c r="F373"/>
      <c r="G373"/>
      <c r="H373"/>
      <c r="I373"/>
      <c r="J373"/>
      <c r="K373" s="327"/>
      <c r="M373"/>
      <c r="P373"/>
      <c r="R373"/>
      <c r="T373"/>
    </row>
    <row r="374" spans="2:20" ht="15" customHeight="1" x14ac:dyDescent="0.25"/>
    <row r="375" spans="2:20" ht="15" hidden="1" customHeight="1" x14ac:dyDescent="0.25">
      <c r="B375" s="466"/>
      <c r="C375" s="466"/>
      <c r="D375" s="466"/>
      <c r="E375" s="466"/>
      <c r="F375" s="466"/>
      <c r="G375" s="466"/>
      <c r="H375" s="466"/>
      <c r="I375" s="466"/>
      <c r="J375" s="466"/>
      <c r="K375" s="340"/>
      <c r="L375"/>
      <c r="M375"/>
      <c r="N375"/>
      <c r="O375"/>
      <c r="P375"/>
      <c r="Q375"/>
      <c r="R375"/>
      <c r="S375"/>
      <c r="T375"/>
    </row>
    <row r="376" spans="2:20" ht="15" hidden="1" customHeight="1" x14ac:dyDescent="0.25">
      <c r="B376"/>
      <c r="D376"/>
      <c r="E376"/>
      <c r="F376"/>
      <c r="G376"/>
      <c r="H376"/>
      <c r="I376"/>
      <c r="J376"/>
      <c r="K376" s="327"/>
      <c r="M376"/>
      <c r="P376"/>
      <c r="R376"/>
      <c r="T376"/>
    </row>
    <row r="377" spans="2:20" ht="15" hidden="1" customHeight="1" x14ac:dyDescent="0.25">
      <c r="B377"/>
      <c r="D377"/>
      <c r="E377"/>
      <c r="F377"/>
      <c r="G377"/>
      <c r="H377"/>
      <c r="I377"/>
      <c r="J377"/>
      <c r="K377" s="327"/>
      <c r="M377"/>
      <c r="P377"/>
      <c r="R377"/>
      <c r="T377"/>
    </row>
    <row r="378" spans="2:20" ht="15" hidden="1" customHeight="1" x14ac:dyDescent="0.25">
      <c r="B378"/>
      <c r="D378"/>
      <c r="E378"/>
      <c r="F378"/>
      <c r="G378"/>
      <c r="H378"/>
      <c r="I378"/>
      <c r="J378"/>
      <c r="K378" s="327"/>
      <c r="M378"/>
      <c r="P378"/>
      <c r="R378"/>
      <c r="T378"/>
    </row>
    <row r="379" spans="2:20" ht="15" hidden="1" customHeight="1" x14ac:dyDescent="0.25">
      <c r="B379"/>
      <c r="D379"/>
      <c r="E379"/>
      <c r="F379"/>
      <c r="G379"/>
      <c r="H379"/>
      <c r="I379"/>
      <c r="J379"/>
      <c r="K379" s="327"/>
      <c r="M379"/>
      <c r="P379"/>
      <c r="R379"/>
      <c r="T379"/>
    </row>
    <row r="380" spans="2:20" ht="15" hidden="1" customHeight="1" x14ac:dyDescent="0.25">
      <c r="B380"/>
      <c r="D380"/>
      <c r="E380"/>
      <c r="F380"/>
      <c r="G380"/>
      <c r="H380"/>
      <c r="I380"/>
      <c r="J380"/>
      <c r="K380" s="327"/>
      <c r="M380"/>
      <c r="P380"/>
      <c r="R380"/>
      <c r="T380"/>
    </row>
    <row r="381" spans="2:20" ht="15" hidden="1" customHeight="1" x14ac:dyDescent="0.25">
      <c r="B381"/>
      <c r="D381"/>
      <c r="E381"/>
      <c r="F381"/>
      <c r="G381"/>
      <c r="H381"/>
      <c r="I381"/>
      <c r="J381"/>
      <c r="K381" s="327"/>
      <c r="M381"/>
      <c r="P381"/>
      <c r="R381"/>
      <c r="T381"/>
    </row>
    <row r="382" spans="2:20" ht="15" hidden="1" customHeight="1" x14ac:dyDescent="0.25">
      <c r="B382"/>
      <c r="D382"/>
      <c r="E382"/>
      <c r="F382"/>
      <c r="G382"/>
      <c r="H382"/>
      <c r="I382"/>
      <c r="J382"/>
      <c r="K382" s="327"/>
      <c r="M382"/>
      <c r="P382"/>
      <c r="R382"/>
      <c r="T382"/>
    </row>
    <row r="383" spans="2:20" ht="15" hidden="1" customHeight="1" x14ac:dyDescent="0.25">
      <c r="B383"/>
      <c r="D383"/>
      <c r="E383"/>
      <c r="F383"/>
      <c r="G383"/>
      <c r="H383"/>
      <c r="I383"/>
      <c r="J383"/>
      <c r="K383" s="327"/>
      <c r="M383"/>
      <c r="P383"/>
      <c r="R383"/>
      <c r="T383"/>
    </row>
    <row r="384" spans="2:20" ht="15" hidden="1" customHeight="1" x14ac:dyDescent="0.25">
      <c r="B384"/>
      <c r="D384"/>
      <c r="E384"/>
      <c r="F384"/>
      <c r="G384"/>
      <c r="H384"/>
      <c r="I384"/>
      <c r="J384"/>
      <c r="K384" s="327"/>
      <c r="M384"/>
      <c r="P384"/>
      <c r="R384"/>
      <c r="T384"/>
    </row>
    <row r="385" spans="2:20" ht="15" hidden="1" customHeight="1" x14ac:dyDescent="0.25">
      <c r="B385"/>
      <c r="D385"/>
      <c r="E385"/>
      <c r="F385"/>
      <c r="G385"/>
      <c r="H385"/>
      <c r="I385"/>
      <c r="J385"/>
      <c r="K385" s="327"/>
      <c r="M385"/>
      <c r="P385"/>
      <c r="R385"/>
      <c r="T385"/>
    </row>
    <row r="386" spans="2:20" ht="15" hidden="1" customHeight="1" x14ac:dyDescent="0.25">
      <c r="B386"/>
      <c r="D386"/>
      <c r="E386"/>
      <c r="F386"/>
      <c r="G386"/>
      <c r="H386"/>
      <c r="I386"/>
      <c r="J386"/>
      <c r="K386" s="327"/>
      <c r="M386"/>
      <c r="P386"/>
      <c r="R386"/>
      <c r="T386"/>
    </row>
    <row r="387" spans="2:20" ht="15" hidden="1" customHeight="1" x14ac:dyDescent="0.25">
      <c r="B387"/>
      <c r="D387"/>
      <c r="E387"/>
      <c r="F387"/>
      <c r="G387"/>
      <c r="H387"/>
      <c r="I387"/>
      <c r="J387"/>
      <c r="K387" s="327"/>
      <c r="M387"/>
      <c r="P387"/>
      <c r="R387"/>
      <c r="T387"/>
    </row>
    <row r="388" spans="2:20" ht="15" hidden="1" customHeight="1" x14ac:dyDescent="0.25">
      <c r="B388"/>
      <c r="D388"/>
      <c r="E388"/>
      <c r="F388"/>
      <c r="G388"/>
      <c r="H388"/>
      <c r="I388"/>
      <c r="J388"/>
      <c r="K388" s="327"/>
      <c r="M388"/>
      <c r="P388"/>
      <c r="R388"/>
      <c r="T388"/>
    </row>
    <row r="389" spans="2:20" ht="15" customHeight="1" x14ac:dyDescent="0.25"/>
    <row r="390" spans="2:20" ht="15" hidden="1" customHeight="1" x14ac:dyDescent="0.25">
      <c r="B390" s="466"/>
      <c r="C390" s="466"/>
      <c r="D390" s="466"/>
      <c r="E390" s="466"/>
      <c r="F390" s="466"/>
      <c r="G390" s="466"/>
      <c r="H390" s="466"/>
      <c r="I390" s="466"/>
      <c r="J390" s="466"/>
      <c r="K390" s="340"/>
      <c r="L390"/>
      <c r="M390"/>
      <c r="N390"/>
      <c r="O390"/>
      <c r="P390"/>
      <c r="Q390"/>
      <c r="R390"/>
      <c r="S390"/>
      <c r="T390"/>
    </row>
    <row r="391" spans="2:20" ht="15" hidden="1" customHeight="1" x14ac:dyDescent="0.25">
      <c r="B391"/>
      <c r="D391"/>
      <c r="E391"/>
      <c r="F391"/>
      <c r="G391"/>
      <c r="H391"/>
      <c r="I391"/>
      <c r="J391"/>
      <c r="K391" s="327"/>
      <c r="M391"/>
      <c r="P391"/>
      <c r="R391"/>
      <c r="T391"/>
    </row>
    <row r="392" spans="2:20" ht="15" hidden="1" customHeight="1" x14ac:dyDescent="0.25">
      <c r="B392"/>
      <c r="D392"/>
      <c r="E392"/>
      <c r="F392"/>
      <c r="G392"/>
      <c r="H392"/>
      <c r="I392"/>
      <c r="J392"/>
      <c r="K392" s="327"/>
      <c r="M392"/>
      <c r="P392"/>
      <c r="R392"/>
      <c r="T392"/>
    </row>
    <row r="393" spans="2:20" ht="15" hidden="1" customHeight="1" x14ac:dyDescent="0.25">
      <c r="B393"/>
      <c r="D393"/>
      <c r="E393"/>
      <c r="F393"/>
      <c r="G393"/>
      <c r="H393"/>
      <c r="I393"/>
      <c r="J393"/>
      <c r="K393" s="327"/>
      <c r="M393"/>
      <c r="P393"/>
      <c r="R393"/>
      <c r="T393"/>
    </row>
    <row r="394" spans="2:20" ht="15" hidden="1" customHeight="1" x14ac:dyDescent="0.25">
      <c r="B394"/>
      <c r="D394"/>
      <c r="E394"/>
      <c r="F394"/>
      <c r="G394"/>
      <c r="H394"/>
      <c r="I394"/>
      <c r="J394"/>
      <c r="K394" s="327"/>
      <c r="M394"/>
      <c r="P394"/>
      <c r="R394"/>
      <c r="T394"/>
    </row>
    <row r="395" spans="2:20" ht="15" hidden="1" customHeight="1" x14ac:dyDescent="0.25">
      <c r="B395"/>
      <c r="D395"/>
      <c r="E395"/>
      <c r="F395"/>
      <c r="G395"/>
      <c r="H395"/>
      <c r="I395"/>
      <c r="J395"/>
      <c r="K395" s="327"/>
      <c r="M395"/>
      <c r="P395"/>
      <c r="R395"/>
      <c r="T395"/>
    </row>
    <row r="396" spans="2:20" ht="15" hidden="1" customHeight="1" x14ac:dyDescent="0.25">
      <c r="B396"/>
      <c r="D396"/>
      <c r="E396"/>
      <c r="F396"/>
      <c r="G396"/>
      <c r="H396"/>
      <c r="I396"/>
      <c r="J396"/>
      <c r="K396" s="327"/>
      <c r="M396"/>
      <c r="P396"/>
      <c r="R396"/>
      <c r="T396"/>
    </row>
    <row r="397" spans="2:20" ht="15" hidden="1" customHeight="1" x14ac:dyDescent="0.25">
      <c r="B397"/>
      <c r="D397"/>
      <c r="E397"/>
      <c r="F397"/>
      <c r="G397"/>
      <c r="H397"/>
      <c r="I397"/>
      <c r="J397"/>
      <c r="K397" s="327"/>
      <c r="M397"/>
      <c r="P397"/>
      <c r="R397"/>
      <c r="T397"/>
    </row>
    <row r="398" spans="2:20" ht="15" hidden="1" customHeight="1" x14ac:dyDescent="0.25">
      <c r="B398"/>
      <c r="D398"/>
      <c r="E398"/>
      <c r="F398"/>
      <c r="G398"/>
      <c r="H398"/>
      <c r="I398"/>
      <c r="J398"/>
      <c r="K398" s="327"/>
      <c r="M398"/>
      <c r="P398"/>
      <c r="R398"/>
      <c r="T398"/>
    </row>
    <row r="399" spans="2:20" ht="15" hidden="1" customHeight="1" x14ac:dyDescent="0.25">
      <c r="B399"/>
      <c r="D399"/>
      <c r="E399"/>
      <c r="F399"/>
      <c r="G399"/>
      <c r="H399"/>
      <c r="I399"/>
      <c r="J399"/>
      <c r="K399" s="327"/>
      <c r="M399"/>
      <c r="P399"/>
      <c r="R399"/>
      <c r="T399"/>
    </row>
    <row r="400" spans="2:20" ht="15" hidden="1" customHeight="1" x14ac:dyDescent="0.25">
      <c r="B400"/>
      <c r="D400"/>
      <c r="E400"/>
      <c r="F400"/>
      <c r="G400"/>
      <c r="H400"/>
      <c r="I400"/>
      <c r="J400"/>
      <c r="K400" s="327"/>
      <c r="M400"/>
      <c r="P400"/>
      <c r="R400"/>
      <c r="T400"/>
    </row>
    <row r="401" spans="2:20" ht="15" hidden="1" customHeight="1" x14ac:dyDescent="0.25">
      <c r="B401"/>
      <c r="D401"/>
      <c r="E401"/>
      <c r="F401"/>
      <c r="G401"/>
      <c r="H401"/>
      <c r="I401"/>
      <c r="J401"/>
      <c r="K401" s="327"/>
      <c r="M401"/>
      <c r="P401"/>
      <c r="R401"/>
      <c r="T401"/>
    </row>
    <row r="402" spans="2:20" ht="15" hidden="1" customHeight="1" x14ac:dyDescent="0.25">
      <c r="B402"/>
      <c r="D402"/>
      <c r="E402"/>
      <c r="F402"/>
      <c r="G402"/>
      <c r="H402"/>
      <c r="I402"/>
      <c r="J402"/>
      <c r="K402" s="327"/>
      <c r="M402"/>
      <c r="P402"/>
      <c r="R402"/>
      <c r="T402"/>
    </row>
    <row r="403" spans="2:20" ht="15" customHeight="1" x14ac:dyDescent="0.25"/>
    <row r="404" spans="2:20" ht="15" customHeight="1" x14ac:dyDescent="0.25"/>
    <row r="405" spans="2:20" ht="15" customHeight="1" x14ac:dyDescent="0.25"/>
    <row r="406" spans="2:20" ht="15" customHeight="1" x14ac:dyDescent="0.25"/>
    <row r="407" spans="2:20" ht="15" customHeight="1" x14ac:dyDescent="0.25"/>
    <row r="408" spans="2:20" ht="15" customHeight="1" x14ac:dyDescent="0.25"/>
    <row r="409" spans="2:20" ht="15" customHeight="1" x14ac:dyDescent="0.25"/>
    <row r="410" spans="2:20" ht="15" customHeight="1" x14ac:dyDescent="0.25"/>
    <row r="411" spans="2:20" ht="15" customHeight="1" x14ac:dyDescent="0.25"/>
  </sheetData>
  <mergeCells count="26">
    <mergeCell ref="A1:T1"/>
    <mergeCell ref="A2:T2"/>
    <mergeCell ref="A3:T3"/>
    <mergeCell ref="A4:T4"/>
    <mergeCell ref="B5:J5"/>
    <mergeCell ref="L5:T5"/>
    <mergeCell ref="A10:T10"/>
    <mergeCell ref="B11:J11"/>
    <mergeCell ref="L11:T11"/>
    <mergeCell ref="A48:T48"/>
    <mergeCell ref="B49:J49"/>
    <mergeCell ref="L49:T49"/>
    <mergeCell ref="A54:T54"/>
    <mergeCell ref="B55:J55"/>
    <mergeCell ref="L55:T55"/>
    <mergeCell ref="A60:T60"/>
    <mergeCell ref="B61:J61"/>
    <mergeCell ref="L61:T61"/>
    <mergeCell ref="B375:J375"/>
    <mergeCell ref="B390:J390"/>
    <mergeCell ref="A98:T98"/>
    <mergeCell ref="B99:J99"/>
    <mergeCell ref="L99:T99"/>
    <mergeCell ref="A104:T104"/>
    <mergeCell ref="B346:J346"/>
    <mergeCell ref="B361:J36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4152C-7F28-4234-BB54-F3CBB18E9792}">
  <sheetPr codeName="Hoja11"/>
  <dimension ref="A1:T380"/>
  <sheetViews>
    <sheetView tabSelected="1" workbookViewId="0">
      <selection sqref="A1:T1"/>
    </sheetView>
  </sheetViews>
  <sheetFormatPr baseColWidth="10" defaultColWidth="11.42578125" defaultRowHeight="15" x14ac:dyDescent="0.25"/>
  <cols>
    <col min="1" max="1" width="55.42578125" customWidth="1"/>
    <col min="2" max="5" width="11.42578125" style="339" customWidth="1"/>
    <col min="6" max="6" width="12.28515625" style="339" bestFit="1" customWidth="1"/>
    <col min="7" max="7" width="12.28515625" style="339" customWidth="1"/>
    <col min="8" max="9" width="12.7109375" style="339" customWidth="1"/>
    <col min="10" max="10" width="11.42578125" style="339" customWidth="1"/>
    <col min="11" max="11" width="1.28515625" style="339" customWidth="1"/>
    <col min="12" max="14" width="12.5703125" style="339" customWidth="1"/>
    <col min="15" max="17" width="11.42578125" style="339" customWidth="1"/>
    <col min="18" max="19" width="14" style="339" customWidth="1"/>
    <col min="20" max="20" width="11.42578125" style="339" customWidth="1"/>
  </cols>
  <sheetData>
    <row r="1" spans="1:20" ht="53.25" customHeight="1" x14ac:dyDescent="0.25">
      <c r="A1" s="457" t="s">
        <v>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</row>
    <row r="2" spans="1:20" ht="36.75" customHeight="1" x14ac:dyDescent="0.25">
      <c r="A2" s="469" t="s">
        <v>120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469"/>
      <c r="T2" s="469"/>
    </row>
    <row r="3" spans="1:20" ht="21" x14ac:dyDescent="0.25">
      <c r="A3" s="460" t="s">
        <v>121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2"/>
    </row>
    <row r="4" spans="1:20" ht="21" x14ac:dyDescent="0.35">
      <c r="A4" s="470" t="s">
        <v>122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0"/>
      <c r="R4" s="470"/>
      <c r="S4" s="470"/>
      <c r="T4" s="470"/>
    </row>
    <row r="5" spans="1:20" x14ac:dyDescent="0.25">
      <c r="A5" s="54"/>
      <c r="B5" s="343" t="s">
        <v>119</v>
      </c>
      <c r="C5" s="344"/>
      <c r="D5" s="344"/>
      <c r="E5" s="344"/>
      <c r="F5" s="344"/>
      <c r="G5" s="344"/>
      <c r="H5" s="344"/>
      <c r="I5" s="344"/>
      <c r="J5" s="345"/>
      <c r="K5" s="471"/>
      <c r="L5" s="343" t="str">
        <f>CONCATENATE("acumulado ",B5)</f>
        <v>acumulado marzo</v>
      </c>
      <c r="M5" s="344"/>
      <c r="N5" s="344"/>
      <c r="O5" s="344"/>
      <c r="P5" s="344"/>
      <c r="Q5" s="344"/>
      <c r="R5" s="344"/>
      <c r="S5" s="344"/>
      <c r="T5" s="345"/>
    </row>
    <row r="6" spans="1:20" x14ac:dyDescent="0.25">
      <c r="A6" s="1"/>
      <c r="B6" s="472">
        <v>2020</v>
      </c>
      <c r="C6" s="472">
        <v>2023</v>
      </c>
      <c r="D6" s="472">
        <v>2024</v>
      </c>
      <c r="E6" s="472">
        <v>2025</v>
      </c>
      <c r="F6" s="472" t="str">
        <f>CONCATENATE("var ",RIGHT(E6,2),"/",RIGHT(D6,2))</f>
        <v>var 25/24</v>
      </c>
      <c r="G6" s="472" t="str">
        <f>CONCATENATE("var ",RIGHT(E6,2),"/",RIGHT(B6,2))</f>
        <v>var 25/20</v>
      </c>
      <c r="H6" s="472" t="str">
        <f>CONCATENATE("dif ",RIGHT(E6,2),"-",RIGHT(D6,2))</f>
        <v>dif 25-24</v>
      </c>
      <c r="I6" s="472" t="str">
        <f>CONCATENATE("dif ",RIGHT(E6,2),"-",RIGHT(B6,2))</f>
        <v>dif 25-20</v>
      </c>
      <c r="J6" s="472" t="str">
        <f>CONCATENATE("cuota ",RIGHT(E6,2))</f>
        <v>cuota 25</v>
      </c>
      <c r="K6" s="471"/>
      <c r="L6" s="472">
        <v>2020</v>
      </c>
      <c r="M6" s="472">
        <v>2023</v>
      </c>
      <c r="N6" s="472">
        <v>2024</v>
      </c>
      <c r="O6" s="472">
        <v>2025</v>
      </c>
      <c r="P6" s="472" t="str">
        <f>CONCATENATE("var ",RIGHT(O6,2),"/",RIGHT(N6,2))</f>
        <v>var 25/24</v>
      </c>
      <c r="Q6" s="472" t="str">
        <f>CONCATENATE("var ",RIGHT(O6,2),"/",RIGHT(L6,2))</f>
        <v>var 25/20</v>
      </c>
      <c r="R6" s="472" t="str">
        <f>CONCATENATE("dif ",RIGHT(O6,2),"-",RIGHT(N6,2))</f>
        <v>dif 25-24</v>
      </c>
      <c r="S6" s="472" t="str">
        <f>CONCATENATE("dif ",RIGHT(O6,2),"-",RIGHT(L6,2))</f>
        <v>dif 25-20</v>
      </c>
      <c r="T6" s="472" t="str">
        <f>CONCATENATE("cuota ",RIGHT(O6,2))</f>
        <v>cuota 25</v>
      </c>
    </row>
    <row r="7" spans="1:20" x14ac:dyDescent="0.25">
      <c r="A7" s="473" t="s">
        <v>123</v>
      </c>
      <c r="B7" s="474">
        <v>208696</v>
      </c>
      <c r="C7" s="474">
        <v>593981</v>
      </c>
      <c r="D7" s="474">
        <v>688942</v>
      </c>
      <c r="E7" s="474">
        <v>691516</v>
      </c>
      <c r="F7" s="475">
        <f>E7/D7-1</f>
        <v>3.7361635667443327E-3</v>
      </c>
      <c r="G7" s="475">
        <f>E7/B7-1</f>
        <v>2.3135086441522597</v>
      </c>
      <c r="H7" s="474">
        <f>E7-D7</f>
        <v>2574</v>
      </c>
      <c r="I7" s="474">
        <f>E7-B7</f>
        <v>482820</v>
      </c>
      <c r="J7" s="475">
        <f t="shared" ref="J7:J18" si="0">E7/$E$7</f>
        <v>1</v>
      </c>
      <c r="K7" s="471"/>
      <c r="L7" s="474">
        <v>1249722</v>
      </c>
      <c r="M7" s="474">
        <v>1719545</v>
      </c>
      <c r="N7" s="474">
        <v>1977040</v>
      </c>
      <c r="O7" s="474">
        <v>2018755</v>
      </c>
      <c r="P7" s="475">
        <f>O7/N7-1</f>
        <v>2.1099724841176615E-2</v>
      </c>
      <c r="Q7" s="475">
        <f>O7/L7-1</f>
        <v>0.61536325678830961</v>
      </c>
      <c r="R7" s="474">
        <f>O7-N7</f>
        <v>41715</v>
      </c>
      <c r="S7" s="474">
        <f>O7-L7</f>
        <v>769033</v>
      </c>
      <c r="T7" s="475">
        <f>O7/$O$7</f>
        <v>1</v>
      </c>
    </row>
    <row r="8" spans="1:20" x14ac:dyDescent="0.25">
      <c r="A8" s="476" t="s">
        <v>124</v>
      </c>
      <c r="B8" s="477">
        <v>23693</v>
      </c>
      <c r="C8" s="477">
        <v>63907</v>
      </c>
      <c r="D8" s="477">
        <v>62564</v>
      </c>
      <c r="E8" s="477">
        <v>59133</v>
      </c>
      <c r="F8" s="478">
        <f t="shared" ref="F8:F18" si="1">E8/D8-1</f>
        <v>-5.4839843999744287E-2</v>
      </c>
      <c r="G8" s="478">
        <f>E8/B8-1</f>
        <v>1.4958004473895241</v>
      </c>
      <c r="H8" s="477">
        <f t="shared" ref="H8:H18" si="2">E8-D8</f>
        <v>-3431</v>
      </c>
      <c r="I8" s="477">
        <f t="shared" ref="I8:I18" si="3">E8-B8</f>
        <v>35440</v>
      </c>
      <c r="J8" s="478">
        <f t="shared" si="0"/>
        <v>8.5512121194592755E-2</v>
      </c>
      <c r="K8" s="471"/>
      <c r="L8" s="477">
        <v>126840</v>
      </c>
      <c r="M8" s="477">
        <v>193322</v>
      </c>
      <c r="N8" s="477">
        <v>196518</v>
      </c>
      <c r="O8" s="477">
        <v>177185</v>
      </c>
      <c r="P8" s="478">
        <f>O8/N8-1</f>
        <v>-9.8377756744929212E-2</v>
      </c>
      <c r="Q8" s="478">
        <f t="shared" ref="Q8:Q18" si="4">O8/L8-1</f>
        <v>0.39691737622201195</v>
      </c>
      <c r="R8" s="477">
        <f t="shared" ref="R8:R18" si="5">O8-N8</f>
        <v>-19333</v>
      </c>
      <c r="S8" s="477">
        <f t="shared" ref="S8:S18" si="6">O8-L8</f>
        <v>50345</v>
      </c>
      <c r="T8" s="478">
        <f t="shared" ref="T8:T18" si="7">O8/$O$7</f>
        <v>8.7769442057109459E-2</v>
      </c>
    </row>
    <row r="9" spans="1:20" x14ac:dyDescent="0.25">
      <c r="A9" s="476" t="s">
        <v>125</v>
      </c>
      <c r="B9" s="477">
        <v>185003</v>
      </c>
      <c r="C9" s="477">
        <v>530074</v>
      </c>
      <c r="D9" s="477">
        <v>626378</v>
      </c>
      <c r="E9" s="477">
        <v>632383</v>
      </c>
      <c r="F9" s="478">
        <f>E9/D9-1</f>
        <v>9.5868628847117776E-3</v>
      </c>
      <c r="G9" s="478">
        <f t="shared" ref="G9:G18" si="8">E9/B9-1</f>
        <v>2.4182310557126101</v>
      </c>
      <c r="H9" s="477">
        <f t="shared" si="2"/>
        <v>6005</v>
      </c>
      <c r="I9" s="477">
        <f t="shared" si="3"/>
        <v>447380</v>
      </c>
      <c r="J9" s="478">
        <f t="shared" si="0"/>
        <v>0.91448787880540727</v>
      </c>
      <c r="K9" s="471"/>
      <c r="L9" s="477">
        <v>1122883</v>
      </c>
      <c r="M9" s="477">
        <v>1526225</v>
      </c>
      <c r="N9" s="477">
        <v>1780522</v>
      </c>
      <c r="O9" s="477">
        <v>1841569</v>
      </c>
      <c r="P9" s="478">
        <f>O9/N9-1</f>
        <v>3.4286012753563355E-2</v>
      </c>
      <c r="Q9" s="478">
        <f t="shared" si="4"/>
        <v>0.64003640628631842</v>
      </c>
      <c r="R9" s="477">
        <f t="shared" si="5"/>
        <v>61047</v>
      </c>
      <c r="S9" s="477">
        <f t="shared" si="6"/>
        <v>718686</v>
      </c>
      <c r="T9" s="478">
        <f t="shared" si="7"/>
        <v>0.91223006258808026</v>
      </c>
    </row>
    <row r="10" spans="1:20" x14ac:dyDescent="0.25">
      <c r="A10" s="309" t="s">
        <v>22</v>
      </c>
      <c r="B10" s="479">
        <v>36164</v>
      </c>
      <c r="C10" s="479">
        <v>88466</v>
      </c>
      <c r="D10" s="479">
        <v>102331</v>
      </c>
      <c r="E10" s="479">
        <v>88438</v>
      </c>
      <c r="F10" s="480">
        <f>E10/D10-1</f>
        <v>-0.13576531060968822</v>
      </c>
      <c r="G10" s="480">
        <f>E10/B10-1</f>
        <v>1.4454706337794492</v>
      </c>
      <c r="H10" s="479">
        <f t="shared" si="2"/>
        <v>-13893</v>
      </c>
      <c r="I10" s="479">
        <f t="shared" si="3"/>
        <v>52274</v>
      </c>
      <c r="J10" s="480">
        <f t="shared" si="0"/>
        <v>0.12789002712880107</v>
      </c>
      <c r="K10" s="471"/>
      <c r="L10" s="479">
        <v>202128</v>
      </c>
      <c r="M10" s="479">
        <v>240946</v>
      </c>
      <c r="N10" s="479">
        <v>292480</v>
      </c>
      <c r="O10" s="479">
        <v>279171</v>
      </c>
      <c r="P10" s="480">
        <f t="shared" ref="P10:P18" si="9">O10/N10-1</f>
        <v>-4.5503966083150993E-2</v>
      </c>
      <c r="Q10" s="480">
        <f t="shared" si="4"/>
        <v>0.38115946331037764</v>
      </c>
      <c r="R10" s="479">
        <f t="shared" si="5"/>
        <v>-13309</v>
      </c>
      <c r="S10" s="479">
        <f t="shared" si="6"/>
        <v>77043</v>
      </c>
      <c r="T10" s="480">
        <f t="shared" si="7"/>
        <v>0.13828869773697156</v>
      </c>
    </row>
    <row r="11" spans="1:20" x14ac:dyDescent="0.25">
      <c r="A11" s="309" t="s">
        <v>32</v>
      </c>
      <c r="B11" s="479">
        <v>7803</v>
      </c>
      <c r="C11" s="479">
        <v>19539</v>
      </c>
      <c r="D11" s="479">
        <v>21324</v>
      </c>
      <c r="E11" s="479">
        <v>27280</v>
      </c>
      <c r="F11" s="171">
        <f t="shared" si="1"/>
        <v>0.27930969799287197</v>
      </c>
      <c r="G11" s="171">
        <f t="shared" si="8"/>
        <v>2.4960912469562988</v>
      </c>
      <c r="H11" s="194">
        <f t="shared" si="2"/>
        <v>5956</v>
      </c>
      <c r="I11" s="194">
        <f t="shared" si="3"/>
        <v>19477</v>
      </c>
      <c r="J11" s="171">
        <f t="shared" si="0"/>
        <v>3.9449557204750144E-2</v>
      </c>
      <c r="K11" s="471"/>
      <c r="L11" s="479">
        <v>45939</v>
      </c>
      <c r="M11" s="479">
        <v>58144</v>
      </c>
      <c r="N11" s="479">
        <v>65594</v>
      </c>
      <c r="O11" s="479">
        <v>72758</v>
      </c>
      <c r="P11" s="171">
        <f t="shared" si="9"/>
        <v>0.10921730646095673</v>
      </c>
      <c r="Q11" s="171">
        <f t="shared" si="4"/>
        <v>0.58379590326302266</v>
      </c>
      <c r="R11" s="194">
        <f t="shared" si="5"/>
        <v>7164</v>
      </c>
      <c r="S11" s="194">
        <f>O11-L11</f>
        <v>26819</v>
      </c>
      <c r="T11" s="171">
        <f>O11/$O$7</f>
        <v>3.6041025285386288E-2</v>
      </c>
    </row>
    <row r="12" spans="1:20" x14ac:dyDescent="0.25">
      <c r="A12" s="309" t="s">
        <v>30</v>
      </c>
      <c r="B12" s="479">
        <v>7162</v>
      </c>
      <c r="C12" s="479">
        <v>30281</v>
      </c>
      <c r="D12" s="479">
        <v>39298</v>
      </c>
      <c r="E12" s="479">
        <v>37364</v>
      </c>
      <c r="F12" s="171">
        <f>E12/D12-1</f>
        <v>-4.9213700442770625E-2</v>
      </c>
      <c r="G12" s="171">
        <f t="shared" si="8"/>
        <v>4.2169784976263616</v>
      </c>
      <c r="H12" s="194">
        <f t="shared" si="2"/>
        <v>-1934</v>
      </c>
      <c r="I12" s="194">
        <f t="shared" si="3"/>
        <v>30202</v>
      </c>
      <c r="J12" s="171">
        <f t="shared" si="0"/>
        <v>5.4032010828382861E-2</v>
      </c>
      <c r="K12" s="471"/>
      <c r="L12" s="479">
        <v>53277</v>
      </c>
      <c r="M12" s="479">
        <v>90443</v>
      </c>
      <c r="N12" s="479">
        <v>102989</v>
      </c>
      <c r="O12" s="479">
        <v>105906</v>
      </c>
      <c r="P12" s="171">
        <f t="shared" si="9"/>
        <v>2.8323413180048274E-2</v>
      </c>
      <c r="Q12" s="171">
        <f t="shared" si="4"/>
        <v>0.98783715299284869</v>
      </c>
      <c r="R12" s="194">
        <f t="shared" si="5"/>
        <v>2917</v>
      </c>
      <c r="S12" s="194">
        <f t="shared" si="6"/>
        <v>52629</v>
      </c>
      <c r="T12" s="171">
        <f>O12/$O$7</f>
        <v>5.2461046536107649E-2</v>
      </c>
    </row>
    <row r="13" spans="1:20" x14ac:dyDescent="0.25">
      <c r="A13" s="309" t="s">
        <v>31</v>
      </c>
      <c r="B13" s="479">
        <v>5832</v>
      </c>
      <c r="C13" s="479">
        <v>18805</v>
      </c>
      <c r="D13" s="479">
        <v>19036</v>
      </c>
      <c r="E13" s="479">
        <v>26468</v>
      </c>
      <c r="F13" s="171">
        <f t="shared" si="1"/>
        <v>0.39041815507459554</v>
      </c>
      <c r="G13" s="171">
        <f t="shared" si="8"/>
        <v>3.5384087791495196</v>
      </c>
      <c r="H13" s="194">
        <f t="shared" si="2"/>
        <v>7432</v>
      </c>
      <c r="I13" s="194">
        <f t="shared" si="3"/>
        <v>20636</v>
      </c>
      <c r="J13" s="171">
        <f t="shared" si="0"/>
        <v>3.8275325516690863E-2</v>
      </c>
      <c r="K13" s="471"/>
      <c r="L13" s="479">
        <v>37648</v>
      </c>
      <c r="M13" s="479">
        <v>49702</v>
      </c>
      <c r="N13" s="479">
        <v>61003</v>
      </c>
      <c r="O13" s="479">
        <v>68498</v>
      </c>
      <c r="P13" s="171">
        <f t="shared" si="9"/>
        <v>0.12286281002573651</v>
      </c>
      <c r="Q13" s="171">
        <f t="shared" si="4"/>
        <v>0.81943263918402032</v>
      </c>
      <c r="R13" s="194">
        <f t="shared" si="5"/>
        <v>7495</v>
      </c>
      <c r="S13" s="194">
        <f t="shared" si="6"/>
        <v>30850</v>
      </c>
      <c r="T13" s="171">
        <f t="shared" si="7"/>
        <v>3.3930813793650046E-2</v>
      </c>
    </row>
    <row r="14" spans="1:20" x14ac:dyDescent="0.25">
      <c r="A14" s="309" t="s">
        <v>33</v>
      </c>
      <c r="B14" s="479">
        <v>4225</v>
      </c>
      <c r="C14" s="479">
        <v>16198</v>
      </c>
      <c r="D14" s="479">
        <v>28174</v>
      </c>
      <c r="E14" s="479">
        <v>25058</v>
      </c>
      <c r="F14" s="171">
        <f t="shared" si="1"/>
        <v>-0.11059842407893805</v>
      </c>
      <c r="G14" s="171">
        <f t="shared" si="8"/>
        <v>4.9308875739644966</v>
      </c>
      <c r="H14" s="194">
        <f t="shared" si="2"/>
        <v>-3116</v>
      </c>
      <c r="I14" s="194">
        <f t="shared" si="3"/>
        <v>20833</v>
      </c>
      <c r="J14" s="171">
        <f t="shared" si="0"/>
        <v>3.6236327142105174E-2</v>
      </c>
      <c r="K14" s="471"/>
      <c r="L14" s="479">
        <v>28859</v>
      </c>
      <c r="M14" s="479">
        <v>46249</v>
      </c>
      <c r="N14" s="479">
        <v>70271</v>
      </c>
      <c r="O14" s="479">
        <v>70663</v>
      </c>
      <c r="P14" s="171">
        <f t="shared" si="9"/>
        <v>5.5784036088855071E-3</v>
      </c>
      <c r="Q14" s="171">
        <f t="shared" si="4"/>
        <v>1.448560241172598</v>
      </c>
      <c r="R14" s="194">
        <f t="shared" si="5"/>
        <v>392</v>
      </c>
      <c r="S14" s="194">
        <f t="shared" si="6"/>
        <v>41804</v>
      </c>
      <c r="T14" s="171">
        <f t="shared" si="7"/>
        <v>3.5003256957877503E-2</v>
      </c>
    </row>
    <row r="15" spans="1:20" x14ac:dyDescent="0.25">
      <c r="A15" s="309" t="s">
        <v>35</v>
      </c>
      <c r="B15" s="479">
        <v>3900</v>
      </c>
      <c r="C15" s="479">
        <v>26386</v>
      </c>
      <c r="D15" s="479">
        <v>34470</v>
      </c>
      <c r="E15" s="479">
        <v>44554</v>
      </c>
      <c r="F15" s="171">
        <f t="shared" si="1"/>
        <v>0.29254424136930668</v>
      </c>
      <c r="G15" s="171">
        <f t="shared" si="8"/>
        <v>10.424102564102563</v>
      </c>
      <c r="H15" s="194">
        <f t="shared" si="2"/>
        <v>10084</v>
      </c>
      <c r="I15" s="194">
        <f t="shared" si="3"/>
        <v>40654</v>
      </c>
      <c r="J15" s="171">
        <f t="shared" si="0"/>
        <v>6.4429456440631888E-2</v>
      </c>
      <c r="K15" s="471"/>
      <c r="L15" s="479">
        <v>40151</v>
      </c>
      <c r="M15" s="479">
        <v>79148</v>
      </c>
      <c r="N15" s="479">
        <v>105174</v>
      </c>
      <c r="O15" s="479">
        <v>122126</v>
      </c>
      <c r="P15" s="171">
        <f t="shared" si="9"/>
        <v>0.16118051990035553</v>
      </c>
      <c r="Q15" s="171">
        <f t="shared" si="4"/>
        <v>2.0416677044158305</v>
      </c>
      <c r="R15" s="194">
        <f t="shared" si="5"/>
        <v>16952</v>
      </c>
      <c r="S15" s="194">
        <f t="shared" si="6"/>
        <v>81975</v>
      </c>
      <c r="T15" s="171">
        <f t="shared" si="7"/>
        <v>6.0495701558633909E-2</v>
      </c>
    </row>
    <row r="16" spans="1:20" x14ac:dyDescent="0.25">
      <c r="A16" s="309" t="s">
        <v>102</v>
      </c>
      <c r="B16" s="479">
        <v>28927</v>
      </c>
      <c r="C16" s="479">
        <v>44794</v>
      </c>
      <c r="D16" s="479">
        <v>54180</v>
      </c>
      <c r="E16" s="479">
        <v>45200</v>
      </c>
      <c r="F16" s="171">
        <f t="shared" si="1"/>
        <v>-0.16574381690660756</v>
      </c>
      <c r="G16" s="171">
        <f t="shared" si="8"/>
        <v>0.56255401527984228</v>
      </c>
      <c r="H16" s="194">
        <f t="shared" si="2"/>
        <v>-8980</v>
      </c>
      <c r="I16" s="194">
        <f t="shared" si="3"/>
        <v>16273</v>
      </c>
      <c r="J16" s="171">
        <f t="shared" si="0"/>
        <v>6.5363635837782499E-2</v>
      </c>
      <c r="K16" s="471"/>
      <c r="L16" s="479">
        <v>151734</v>
      </c>
      <c r="M16" s="479">
        <v>157553</v>
      </c>
      <c r="N16" s="479">
        <v>167044</v>
      </c>
      <c r="O16" s="479">
        <v>142547</v>
      </c>
      <c r="P16" s="171">
        <f t="shared" si="9"/>
        <v>-0.14664998443523858</v>
      </c>
      <c r="Q16" s="171">
        <f t="shared" si="4"/>
        <v>-6.0546746279673602E-2</v>
      </c>
      <c r="R16" s="194">
        <f t="shared" si="5"/>
        <v>-24497</v>
      </c>
      <c r="S16" s="194">
        <f t="shared" si="6"/>
        <v>-9187</v>
      </c>
      <c r="T16" s="171">
        <f t="shared" si="7"/>
        <v>7.0611342139090677E-2</v>
      </c>
    </row>
    <row r="17" spans="1:20" x14ac:dyDescent="0.25">
      <c r="A17" s="309" t="s">
        <v>29</v>
      </c>
      <c r="B17" s="479">
        <v>73071</v>
      </c>
      <c r="C17" s="479">
        <v>216636</v>
      </c>
      <c r="D17" s="479">
        <v>245384</v>
      </c>
      <c r="E17" s="479">
        <v>240233</v>
      </c>
      <c r="F17" s="171">
        <f t="shared" si="1"/>
        <v>-2.0991588693639374E-2</v>
      </c>
      <c r="G17" s="171">
        <f t="shared" si="8"/>
        <v>2.2876654213025689</v>
      </c>
      <c r="H17" s="194">
        <f t="shared" si="2"/>
        <v>-5151</v>
      </c>
      <c r="I17" s="194">
        <f t="shared" si="3"/>
        <v>167162</v>
      </c>
      <c r="J17" s="171">
        <f t="shared" si="0"/>
        <v>0.34740049398712392</v>
      </c>
      <c r="K17" s="471"/>
      <c r="L17" s="479">
        <v>429633</v>
      </c>
      <c r="M17" s="479">
        <v>587287</v>
      </c>
      <c r="N17" s="479">
        <v>672839</v>
      </c>
      <c r="O17" s="479">
        <v>687137</v>
      </c>
      <c r="P17" s="171">
        <f t="shared" si="9"/>
        <v>2.1250254518540013E-2</v>
      </c>
      <c r="Q17" s="171">
        <f t="shared" si="4"/>
        <v>0.59935805676007203</v>
      </c>
      <c r="R17" s="194">
        <f t="shared" si="5"/>
        <v>14298</v>
      </c>
      <c r="S17" s="194">
        <f t="shared" si="6"/>
        <v>257504</v>
      </c>
      <c r="T17" s="171">
        <f t="shared" si="7"/>
        <v>0.3403766182622458</v>
      </c>
    </row>
    <row r="18" spans="1:20" x14ac:dyDescent="0.25">
      <c r="A18" s="309" t="s">
        <v>46</v>
      </c>
      <c r="B18" s="479">
        <v>17920</v>
      </c>
      <c r="C18" s="479">
        <v>68969</v>
      </c>
      <c r="D18" s="479">
        <v>82182</v>
      </c>
      <c r="E18" s="479">
        <v>97789</v>
      </c>
      <c r="F18" s="171">
        <f t="shared" si="1"/>
        <v>0.18990776569078394</v>
      </c>
      <c r="G18" s="171">
        <f t="shared" si="8"/>
        <v>4.4569754464285714</v>
      </c>
      <c r="H18" s="194">
        <f t="shared" si="2"/>
        <v>15607</v>
      </c>
      <c r="I18" s="194">
        <f t="shared" si="3"/>
        <v>79869</v>
      </c>
      <c r="J18" s="171">
        <f t="shared" si="0"/>
        <v>0.14141249081727683</v>
      </c>
      <c r="K18" s="471"/>
      <c r="L18" s="479">
        <v>133515</v>
      </c>
      <c r="M18" s="479">
        <v>216753</v>
      </c>
      <c r="N18" s="479">
        <v>243131</v>
      </c>
      <c r="O18" s="479">
        <v>292768</v>
      </c>
      <c r="P18" s="171">
        <f t="shared" si="9"/>
        <v>0.20415742953387261</v>
      </c>
      <c r="Q18" s="171">
        <f t="shared" si="4"/>
        <v>1.192772347676291</v>
      </c>
      <c r="R18" s="194">
        <f t="shared" si="5"/>
        <v>49637</v>
      </c>
      <c r="S18" s="194">
        <f t="shared" si="6"/>
        <v>159253</v>
      </c>
      <c r="T18" s="171">
        <f t="shared" si="7"/>
        <v>0.14502403709216818</v>
      </c>
    </row>
    <row r="19" spans="1:20" ht="21" x14ac:dyDescent="0.35">
      <c r="A19" s="481" t="s">
        <v>126</v>
      </c>
      <c r="B19" s="481"/>
      <c r="C19" s="481"/>
      <c r="D19" s="481"/>
      <c r="E19" s="481"/>
      <c r="F19" s="481"/>
      <c r="G19" s="481"/>
      <c r="H19" s="481"/>
      <c r="I19" s="481"/>
      <c r="J19" s="481"/>
      <c r="K19" s="481"/>
      <c r="L19" s="481"/>
      <c r="M19" s="481"/>
      <c r="N19" s="481"/>
      <c r="O19" s="481"/>
      <c r="P19" s="481"/>
      <c r="Q19" s="481"/>
      <c r="R19" s="481"/>
      <c r="S19" s="481"/>
      <c r="T19" s="481"/>
    </row>
    <row r="20" spans="1:20" x14ac:dyDescent="0.25">
      <c r="A20" s="54"/>
      <c r="B20" s="343" t="s">
        <v>119</v>
      </c>
      <c r="C20" s="344"/>
      <c r="D20" s="344"/>
      <c r="E20" s="344"/>
      <c r="F20" s="344"/>
      <c r="G20" s="344"/>
      <c r="H20" s="344"/>
      <c r="I20" s="344"/>
      <c r="J20" s="345"/>
      <c r="K20" s="482"/>
      <c r="L20" s="343" t="str">
        <f>CONCATENATE("acumulado ",B20)</f>
        <v>acumulado marzo</v>
      </c>
      <c r="M20" s="344"/>
      <c r="N20" s="344"/>
      <c r="O20" s="344"/>
      <c r="P20" s="344"/>
      <c r="Q20" s="344"/>
      <c r="R20" s="344"/>
      <c r="S20" s="344"/>
      <c r="T20" s="345"/>
    </row>
    <row r="21" spans="1:20" x14ac:dyDescent="0.25">
      <c r="A21" s="4"/>
      <c r="B21" s="5">
        <v>2020</v>
      </c>
      <c r="C21" s="5">
        <v>2023</v>
      </c>
      <c r="D21" s="5">
        <v>2024</v>
      </c>
      <c r="E21" s="5">
        <v>2025</v>
      </c>
      <c r="F21" s="5" t="str">
        <f>CONCATENATE("var ",RIGHT(E21,2),"/",RIGHT(D21,2))</f>
        <v>var 25/24</v>
      </c>
      <c r="G21" s="5" t="str">
        <f>CONCATENATE("var ",RIGHT(E21,2),"/",RIGHT(B21,2))</f>
        <v>var 25/20</v>
      </c>
      <c r="H21" s="5" t="str">
        <f>CONCATENATE("dif ",RIGHT(E21,2),"-",RIGHT(D21,2))</f>
        <v>dif 25-24</v>
      </c>
      <c r="I21" s="5" t="str">
        <f>CONCATENATE("dif ",RIGHT(E21,2),"-",RIGHT(B21,2))</f>
        <v>dif 25-20</v>
      </c>
      <c r="J21" s="5" t="str">
        <f>CONCATENATE("cuota ",RIGHT(E21,2))</f>
        <v>cuota 25</v>
      </c>
      <c r="K21" s="482"/>
      <c r="L21" s="5">
        <v>2020</v>
      </c>
      <c r="M21" s="5">
        <v>2023</v>
      </c>
      <c r="N21" s="5">
        <v>2024</v>
      </c>
      <c r="O21" s="5">
        <v>2025</v>
      </c>
      <c r="P21" s="5" t="str">
        <f>CONCATENATE("var ",RIGHT(O21,2),"/",RIGHT(N21,2))</f>
        <v>var 25/24</v>
      </c>
      <c r="Q21" s="5" t="str">
        <f>CONCATENATE("var ",RIGHT(O21,2),"/",RIGHT(L21,2))</f>
        <v>var 25/20</v>
      </c>
      <c r="R21" s="5" t="str">
        <f>CONCATENATE("dif ",RIGHT(O21,2),"-",RIGHT(N21,2))</f>
        <v>dif 25-24</v>
      </c>
      <c r="S21" s="5" t="str">
        <f>CONCATENATE("dif ",RIGHT(O21,2),"-",RIGHT(L21,2))</f>
        <v>dif 25-20</v>
      </c>
      <c r="T21" s="5" t="str">
        <f>CONCATENATE("cuota ",RIGHT(O21,2))</f>
        <v>cuota 25</v>
      </c>
    </row>
    <row r="22" spans="1:20" x14ac:dyDescent="0.25">
      <c r="A22" s="483" t="s">
        <v>127</v>
      </c>
      <c r="B22" s="484">
        <v>208696</v>
      </c>
      <c r="C22" s="484">
        <v>593981</v>
      </c>
      <c r="D22" s="484">
        <v>688942</v>
      </c>
      <c r="E22" s="484">
        <v>691516</v>
      </c>
      <c r="F22" s="485">
        <f t="shared" ref="F22:F26" si="10">E22/D22-1</f>
        <v>3.7361635667443327E-3</v>
      </c>
      <c r="G22" s="485">
        <f t="shared" ref="G22:G26" si="11">E22/B22-1</f>
        <v>2.3135086441522597</v>
      </c>
      <c r="H22" s="484">
        <f t="shared" ref="H22:H26" si="12">E22-D22</f>
        <v>2574</v>
      </c>
      <c r="I22" s="484">
        <f t="shared" ref="I22:I26" si="13">E22-B22</f>
        <v>482820</v>
      </c>
      <c r="J22" s="485">
        <f>E22/$E$22</f>
        <v>1</v>
      </c>
      <c r="K22" s="482"/>
      <c r="L22" s="484">
        <v>1249722</v>
      </c>
      <c r="M22" s="484">
        <v>1719545</v>
      </c>
      <c r="N22" s="484">
        <v>1977040</v>
      </c>
      <c r="O22" s="484">
        <v>2018755</v>
      </c>
      <c r="P22" s="485">
        <f t="shared" ref="P22" si="14">O22/N22-1</f>
        <v>2.1099724841176615E-2</v>
      </c>
      <c r="Q22" s="485">
        <f t="shared" ref="Q22:Q26" si="15">O22/L22-1</f>
        <v>0.61536325678830961</v>
      </c>
      <c r="R22" s="484">
        <f t="shared" ref="R22:R26" si="16">O22-N22</f>
        <v>41715</v>
      </c>
      <c r="S22" s="484">
        <f t="shared" ref="S22:S26" si="17">O22-L22</f>
        <v>769033</v>
      </c>
      <c r="T22" s="485">
        <f>O22/$O$22</f>
        <v>1</v>
      </c>
    </row>
    <row r="23" spans="1:20" x14ac:dyDescent="0.25">
      <c r="A23" s="309" t="s">
        <v>128</v>
      </c>
      <c r="B23" s="479">
        <v>139475</v>
      </c>
      <c r="C23" s="479">
        <v>351462</v>
      </c>
      <c r="D23" s="479">
        <v>457392</v>
      </c>
      <c r="E23" s="479">
        <v>475166</v>
      </c>
      <c r="F23" s="480">
        <f>E23/D23-1</f>
        <v>3.8859446601602121E-2</v>
      </c>
      <c r="G23" s="480">
        <f t="shared" si="11"/>
        <v>2.4068184262412617</v>
      </c>
      <c r="H23" s="479">
        <f t="shared" si="12"/>
        <v>17774</v>
      </c>
      <c r="I23" s="479">
        <f t="shared" si="13"/>
        <v>335691</v>
      </c>
      <c r="J23" s="480">
        <f>E23/$E$22</f>
        <v>0.68713666784282645</v>
      </c>
      <c r="K23" s="482"/>
      <c r="L23" s="479">
        <v>834748</v>
      </c>
      <c r="M23" s="479">
        <v>1021149</v>
      </c>
      <c r="N23" s="479">
        <v>1281517</v>
      </c>
      <c r="O23" s="479">
        <v>1333783</v>
      </c>
      <c r="P23" s="480">
        <f>O23/N23-1</f>
        <v>4.0784476522746083E-2</v>
      </c>
      <c r="Q23" s="480">
        <f t="shared" si="15"/>
        <v>0.59782712866637588</v>
      </c>
      <c r="R23" s="479">
        <f t="shared" si="16"/>
        <v>52266</v>
      </c>
      <c r="S23" s="479">
        <f t="shared" si="17"/>
        <v>499035</v>
      </c>
      <c r="T23" s="480">
        <f t="shared" ref="T23:T26" si="18">O23/$O$22</f>
        <v>0.66069582490198164</v>
      </c>
    </row>
    <row r="24" spans="1:20" x14ac:dyDescent="0.25">
      <c r="A24" s="309" t="s">
        <v>129</v>
      </c>
      <c r="B24" s="479">
        <v>53700</v>
      </c>
      <c r="C24" s="479">
        <v>176911</v>
      </c>
      <c r="D24" s="479">
        <v>179978</v>
      </c>
      <c r="E24" s="479">
        <v>165169</v>
      </c>
      <c r="F24" s="480">
        <f t="shared" si="10"/>
        <v>-8.2282278945204457E-2</v>
      </c>
      <c r="G24" s="480">
        <f t="shared" si="11"/>
        <v>2.0757728119180632</v>
      </c>
      <c r="H24" s="479">
        <f t="shared" si="12"/>
        <v>-14809</v>
      </c>
      <c r="I24" s="479">
        <f t="shared" si="13"/>
        <v>111469</v>
      </c>
      <c r="J24" s="480">
        <f>E24/$E$22</f>
        <v>0.23885058335598888</v>
      </c>
      <c r="K24" s="482"/>
      <c r="L24" s="479">
        <v>326659</v>
      </c>
      <c r="M24" s="479">
        <v>507050</v>
      </c>
      <c r="N24" s="479">
        <v>520937</v>
      </c>
      <c r="O24" s="479">
        <v>528457</v>
      </c>
      <c r="P24" s="480">
        <f t="shared" ref="P24:P26" si="19">O24/N24-1</f>
        <v>1.4435526752755168E-2</v>
      </c>
      <c r="Q24" s="480">
        <f t="shared" si="15"/>
        <v>0.6177634781224457</v>
      </c>
      <c r="R24" s="479">
        <f t="shared" si="16"/>
        <v>7520</v>
      </c>
      <c r="S24" s="479">
        <f t="shared" si="17"/>
        <v>201798</v>
      </c>
      <c r="T24" s="480">
        <f t="shared" si="18"/>
        <v>0.26177371696912205</v>
      </c>
    </row>
    <row r="25" spans="1:20" x14ac:dyDescent="0.25">
      <c r="A25" s="309" t="s">
        <v>130</v>
      </c>
      <c r="B25" s="479">
        <v>12200</v>
      </c>
      <c r="C25" s="479">
        <v>39273</v>
      </c>
      <c r="D25" s="479">
        <v>30691</v>
      </c>
      <c r="E25" s="479">
        <v>31776</v>
      </c>
      <c r="F25" s="480">
        <f t="shared" si="10"/>
        <v>3.5352383434883228E-2</v>
      </c>
      <c r="G25" s="480">
        <f t="shared" si="11"/>
        <v>1.6045901639344264</v>
      </c>
      <c r="H25" s="479">
        <f t="shared" si="12"/>
        <v>1085</v>
      </c>
      <c r="I25" s="479">
        <f t="shared" si="13"/>
        <v>19576</v>
      </c>
      <c r="J25" s="480">
        <f>E25/$E$22</f>
        <v>4.5951214433216293E-2</v>
      </c>
      <c r="K25" s="482"/>
      <c r="L25" s="479">
        <v>69812</v>
      </c>
      <c r="M25" s="479">
        <v>134583</v>
      </c>
      <c r="N25" s="479">
        <v>125578</v>
      </c>
      <c r="O25" s="479">
        <v>109631</v>
      </c>
      <c r="P25" s="480">
        <f t="shared" si="19"/>
        <v>-0.12698880377136124</v>
      </c>
      <c r="Q25" s="480">
        <f t="shared" si="15"/>
        <v>0.57037472067839334</v>
      </c>
      <c r="R25" s="479">
        <f t="shared" si="16"/>
        <v>-15947</v>
      </c>
      <c r="S25" s="479">
        <f t="shared" si="17"/>
        <v>39819</v>
      </c>
      <c r="T25" s="480">
        <f t="shared" si="18"/>
        <v>5.43062432043512E-2</v>
      </c>
    </row>
    <row r="26" spans="1:20" x14ac:dyDescent="0.25">
      <c r="A26" s="309" t="s">
        <v>131</v>
      </c>
      <c r="B26" s="479">
        <v>3322</v>
      </c>
      <c r="C26" s="479">
        <v>26335</v>
      </c>
      <c r="D26" s="479">
        <v>20881</v>
      </c>
      <c r="E26" s="479">
        <v>19405</v>
      </c>
      <c r="F26" s="480">
        <f t="shared" si="10"/>
        <v>-7.0686269814664082E-2</v>
      </c>
      <c r="G26" s="480">
        <f t="shared" si="11"/>
        <v>4.8413606261288384</v>
      </c>
      <c r="H26" s="479">
        <f t="shared" si="12"/>
        <v>-1476</v>
      </c>
      <c r="I26" s="479">
        <f t="shared" si="13"/>
        <v>16083</v>
      </c>
      <c r="J26" s="480">
        <f>E26/$E$22</f>
        <v>2.8061534367968349E-2</v>
      </c>
      <c r="K26" s="482"/>
      <c r="L26" s="479">
        <v>18504</v>
      </c>
      <c r="M26" s="479">
        <v>56764</v>
      </c>
      <c r="N26" s="479">
        <v>49009</v>
      </c>
      <c r="O26" s="479">
        <v>46883</v>
      </c>
      <c r="P26" s="480">
        <f t="shared" si="19"/>
        <v>-4.3379787385990354E-2</v>
      </c>
      <c r="Q26" s="480">
        <f t="shared" si="15"/>
        <v>1.5336683960224815</v>
      </c>
      <c r="R26" s="479">
        <f t="shared" si="16"/>
        <v>-2126</v>
      </c>
      <c r="S26" s="479">
        <f t="shared" si="17"/>
        <v>28379</v>
      </c>
      <c r="T26" s="480">
        <f t="shared" si="18"/>
        <v>2.3223719569734812E-2</v>
      </c>
    </row>
    <row r="27" spans="1:20" ht="21" x14ac:dyDescent="0.35">
      <c r="A27" s="486" t="s">
        <v>132</v>
      </c>
      <c r="B27" s="486"/>
      <c r="C27" s="486"/>
      <c r="D27" s="486"/>
      <c r="E27" s="486"/>
      <c r="F27" s="486"/>
      <c r="G27" s="486"/>
      <c r="H27" s="486"/>
      <c r="I27" s="486"/>
      <c r="J27" s="486"/>
      <c r="K27" s="486"/>
      <c r="L27" s="486"/>
      <c r="M27" s="486"/>
      <c r="N27" s="486"/>
      <c r="O27" s="486"/>
      <c r="P27" s="486"/>
      <c r="Q27" s="486"/>
      <c r="R27" s="486"/>
      <c r="S27" s="486"/>
      <c r="T27" s="486"/>
    </row>
    <row r="28" spans="1:20" x14ac:dyDescent="0.25">
      <c r="A28" s="54"/>
      <c r="B28" s="343" t="s">
        <v>119</v>
      </c>
      <c r="C28" s="344"/>
      <c r="D28" s="344"/>
      <c r="E28" s="344"/>
      <c r="F28" s="344"/>
      <c r="G28" s="344"/>
      <c r="H28" s="344"/>
      <c r="I28" s="344"/>
      <c r="J28" s="345"/>
      <c r="K28" s="487"/>
      <c r="L28" s="343" t="str">
        <f>CONCATENATE("acumulado ",B28)</f>
        <v>acumulado marzo</v>
      </c>
      <c r="M28" s="344"/>
      <c r="N28" s="344"/>
      <c r="O28" s="344"/>
      <c r="P28" s="344"/>
      <c r="Q28" s="344"/>
      <c r="R28" s="344"/>
      <c r="S28" s="344"/>
      <c r="T28" s="345"/>
    </row>
    <row r="29" spans="1:20" x14ac:dyDescent="0.25">
      <c r="A29" s="4"/>
      <c r="B29" s="5">
        <v>2020</v>
      </c>
      <c r="C29" s="5">
        <v>2023</v>
      </c>
      <c r="D29" s="5">
        <v>2024</v>
      </c>
      <c r="E29" s="5">
        <v>2025</v>
      </c>
      <c r="F29" s="5" t="str">
        <f>CONCATENATE("var ",RIGHT(E29,2),"/",RIGHT(D29,2))</f>
        <v>var 25/24</v>
      </c>
      <c r="G29" s="5" t="str">
        <f>CONCATENATE("var ",RIGHT(E29,2),"/",RIGHT(B29,2))</f>
        <v>var 25/20</v>
      </c>
      <c r="H29" s="5" t="str">
        <f>CONCATENATE("dif ",RIGHT(E29,2),"-",RIGHT(D29,2))</f>
        <v>dif 25-24</v>
      </c>
      <c r="I29" s="5" t="str">
        <f>CONCATENATE("dif ",RIGHT(E29,2),"-",RIGHT(B29,2))</f>
        <v>dif 25-20</v>
      </c>
      <c r="J29" s="5" t="str">
        <f>CONCATENATE("cuota ",RIGHT(E29,2))</f>
        <v>cuota 25</v>
      </c>
      <c r="K29" s="487"/>
      <c r="L29" s="5">
        <v>2020</v>
      </c>
      <c r="M29" s="5">
        <v>2023</v>
      </c>
      <c r="N29" s="5">
        <v>2024</v>
      </c>
      <c r="O29" s="5">
        <v>2025</v>
      </c>
      <c r="P29" s="5" t="str">
        <f>CONCATENATE("var ",RIGHT(O29,2),"/",RIGHT(N29,2))</f>
        <v>var 25/24</v>
      </c>
      <c r="Q29" s="5" t="str">
        <f>CONCATENATE("var ",RIGHT(O29,2),"/",RIGHT(L29,2))</f>
        <v>var 25/20</v>
      </c>
      <c r="R29" s="5" t="str">
        <f>CONCATENATE("dif ",RIGHT(O29,2),"-",RIGHT(N29,2))</f>
        <v>dif 25-24</v>
      </c>
      <c r="S29" s="5" t="str">
        <f>CONCATENATE("dif ",RIGHT(O29,2),"-",RIGHT(L29,2))</f>
        <v>dif 25-20</v>
      </c>
      <c r="T29" s="5" t="str">
        <f>CONCATENATE("cuota ",RIGHT(O29,2))</f>
        <v>cuota 25</v>
      </c>
    </row>
    <row r="30" spans="1:20" x14ac:dyDescent="0.25">
      <c r="A30" s="488" t="s">
        <v>133</v>
      </c>
      <c r="B30" s="489">
        <v>208696</v>
      </c>
      <c r="C30" s="489">
        <v>593981</v>
      </c>
      <c r="D30" s="489">
        <v>688942</v>
      </c>
      <c r="E30" s="489">
        <v>691516</v>
      </c>
      <c r="F30" s="490">
        <f t="shared" ref="F30:F37" si="20">E30/D30-1</f>
        <v>3.7361635667443327E-3</v>
      </c>
      <c r="G30" s="490">
        <f t="shared" ref="G30:G37" si="21">E30/B30-1</f>
        <v>2.3135086441522597</v>
      </c>
      <c r="H30" s="489">
        <f t="shared" ref="H30:H37" si="22">E30-D30</f>
        <v>2574</v>
      </c>
      <c r="I30" s="489">
        <f t="shared" ref="I30:I37" si="23">E30-B30</f>
        <v>482820</v>
      </c>
      <c r="J30" s="490">
        <f>E30/$E$30</f>
        <v>1</v>
      </c>
      <c r="K30" s="491"/>
      <c r="L30" s="489">
        <v>1249722</v>
      </c>
      <c r="M30" s="489">
        <v>1719545</v>
      </c>
      <c r="N30" s="489">
        <v>1977040</v>
      </c>
      <c r="O30" s="489">
        <v>2018755</v>
      </c>
      <c r="P30" s="490">
        <f t="shared" ref="P30:P37" si="24">O30/N30-1</f>
        <v>2.1099724841176615E-2</v>
      </c>
      <c r="Q30" s="490">
        <f t="shared" ref="Q30:Q37" si="25">O30/L30-1</f>
        <v>0.61536325678830961</v>
      </c>
      <c r="R30" s="489">
        <f t="shared" ref="R30:R37" si="26">O30-N30</f>
        <v>41715</v>
      </c>
      <c r="S30" s="489">
        <f t="shared" ref="S30:S37" si="27">O30-L30</f>
        <v>769033</v>
      </c>
      <c r="T30" s="490">
        <f>O30/$O$30</f>
        <v>1</v>
      </c>
    </row>
    <row r="31" spans="1:20" x14ac:dyDescent="0.25">
      <c r="A31" s="309" t="s">
        <v>134</v>
      </c>
      <c r="B31" s="310">
        <v>157496</v>
      </c>
      <c r="C31" s="310">
        <v>468376</v>
      </c>
      <c r="D31" s="310">
        <v>539535</v>
      </c>
      <c r="E31" s="310">
        <v>525746</v>
      </c>
      <c r="F31" s="312">
        <f t="shared" si="20"/>
        <v>-2.5557192767846404E-2</v>
      </c>
      <c r="G31" s="312">
        <f t="shared" si="21"/>
        <v>2.3381546197998677</v>
      </c>
      <c r="H31" s="310">
        <f t="shared" si="22"/>
        <v>-13789</v>
      </c>
      <c r="I31" s="310">
        <f t="shared" si="23"/>
        <v>368250</v>
      </c>
      <c r="J31" s="312">
        <f t="shared" ref="J31:J37" si="28">E31/$E$30</f>
        <v>0.76028031166307075</v>
      </c>
      <c r="K31" s="487"/>
      <c r="L31" s="310">
        <v>948440</v>
      </c>
      <c r="M31" s="310">
        <v>1303853</v>
      </c>
      <c r="N31" s="310">
        <v>1494938</v>
      </c>
      <c r="O31" s="310">
        <v>1447095</v>
      </c>
      <c r="P31" s="312">
        <f t="shared" si="24"/>
        <v>-3.2003333917526966E-2</v>
      </c>
      <c r="Q31" s="312">
        <f t="shared" si="25"/>
        <v>0.5257633587786259</v>
      </c>
      <c r="R31" s="310">
        <f t="shared" si="26"/>
        <v>-47843</v>
      </c>
      <c r="S31" s="310">
        <f t="shared" si="27"/>
        <v>498655</v>
      </c>
      <c r="T31" s="312">
        <f t="shared" ref="T31:T37" si="29">O31/$O$30</f>
        <v>0.71682546916292467</v>
      </c>
    </row>
    <row r="32" spans="1:20" x14ac:dyDescent="0.25">
      <c r="A32" s="492" t="s">
        <v>135</v>
      </c>
      <c r="B32" s="310">
        <v>137833</v>
      </c>
      <c r="C32" s="310">
        <v>364105</v>
      </c>
      <c r="D32" s="310">
        <v>419412</v>
      </c>
      <c r="E32" s="310">
        <v>401295</v>
      </c>
      <c r="F32" s="312">
        <f t="shared" si="20"/>
        <v>-4.3196188950244574E-2</v>
      </c>
      <c r="G32" s="312">
        <f t="shared" si="21"/>
        <v>1.9114580688224154</v>
      </c>
      <c r="H32" s="310">
        <f t="shared" si="22"/>
        <v>-18117</v>
      </c>
      <c r="I32" s="310">
        <f t="shared" si="23"/>
        <v>263462</v>
      </c>
      <c r="J32" s="312">
        <f>E32/$E$30</f>
        <v>0.58031195229033028</v>
      </c>
      <c r="K32" s="487"/>
      <c r="L32" s="310">
        <v>810732</v>
      </c>
      <c r="M32" s="310">
        <v>1032309</v>
      </c>
      <c r="N32" s="310">
        <v>1161414</v>
      </c>
      <c r="O32" s="310">
        <v>1118055</v>
      </c>
      <c r="P32" s="312">
        <f t="shared" si="24"/>
        <v>-3.7332940708481255E-2</v>
      </c>
      <c r="Q32" s="312">
        <f t="shared" si="25"/>
        <v>0.37906854546261903</v>
      </c>
      <c r="R32" s="310">
        <f t="shared" si="26"/>
        <v>-43359</v>
      </c>
      <c r="S32" s="310">
        <f t="shared" si="27"/>
        <v>307323</v>
      </c>
      <c r="T32" s="312">
        <f t="shared" si="29"/>
        <v>0.55383392239276186</v>
      </c>
    </row>
    <row r="33" spans="1:20" x14ac:dyDescent="0.25">
      <c r="A33" s="492" t="s">
        <v>11</v>
      </c>
      <c r="B33" s="310">
        <v>19662</v>
      </c>
      <c r="C33" s="310">
        <v>104271</v>
      </c>
      <c r="D33" s="310">
        <v>120123</v>
      </c>
      <c r="E33" s="310">
        <v>124451</v>
      </c>
      <c r="F33" s="312">
        <f t="shared" si="20"/>
        <v>3.6029736187074946E-2</v>
      </c>
      <c r="G33" s="312">
        <f t="shared" si="21"/>
        <v>5.3295188688841417</v>
      </c>
      <c r="H33" s="310">
        <f t="shared" si="22"/>
        <v>4328</v>
      </c>
      <c r="I33" s="310">
        <f t="shared" si="23"/>
        <v>104789</v>
      </c>
      <c r="J33" s="312">
        <f t="shared" si="28"/>
        <v>0.17996835937274047</v>
      </c>
      <c r="K33" s="487"/>
      <c r="L33" s="310">
        <v>137707</v>
      </c>
      <c r="M33" s="310">
        <v>271544</v>
      </c>
      <c r="N33" s="310">
        <v>333523</v>
      </c>
      <c r="O33" s="310">
        <v>329041</v>
      </c>
      <c r="P33" s="312">
        <f t="shared" si="24"/>
        <v>-1.3438353576814777E-2</v>
      </c>
      <c r="Q33" s="312">
        <f t="shared" si="25"/>
        <v>1.3894282788819741</v>
      </c>
      <c r="R33" s="310">
        <f t="shared" si="26"/>
        <v>-4482</v>
      </c>
      <c r="S33" s="310">
        <f t="shared" si="27"/>
        <v>191334</v>
      </c>
      <c r="T33" s="312">
        <f t="shared" si="29"/>
        <v>0.16299204212497306</v>
      </c>
    </row>
    <row r="34" spans="1:20" x14ac:dyDescent="0.25">
      <c r="A34" s="309" t="s">
        <v>136</v>
      </c>
      <c r="B34" s="310">
        <v>15372</v>
      </c>
      <c r="C34" s="310">
        <v>29802</v>
      </c>
      <c r="D34" s="310">
        <v>30999</v>
      </c>
      <c r="E34" s="310">
        <v>33134</v>
      </c>
      <c r="F34" s="312">
        <f t="shared" si="20"/>
        <v>6.887318945772436E-2</v>
      </c>
      <c r="G34" s="312">
        <f t="shared" si="21"/>
        <v>1.1554774915430652</v>
      </c>
      <c r="H34" s="310">
        <f t="shared" si="22"/>
        <v>2135</v>
      </c>
      <c r="I34" s="310">
        <f t="shared" si="23"/>
        <v>17762</v>
      </c>
      <c r="J34" s="312">
        <f t="shared" si="28"/>
        <v>4.791501570462578E-2</v>
      </c>
      <c r="K34" s="487"/>
      <c r="L34" s="310">
        <v>76285</v>
      </c>
      <c r="M34" s="310">
        <v>114788</v>
      </c>
      <c r="N34" s="310">
        <v>117605</v>
      </c>
      <c r="O34" s="310">
        <v>110734</v>
      </c>
      <c r="P34" s="312">
        <f t="shared" si="24"/>
        <v>-5.8424386718251786E-2</v>
      </c>
      <c r="Q34" s="312">
        <f t="shared" si="25"/>
        <v>0.45158287998951296</v>
      </c>
      <c r="R34" s="310">
        <f t="shared" si="26"/>
        <v>-6871</v>
      </c>
      <c r="S34" s="310">
        <f t="shared" si="27"/>
        <v>34449</v>
      </c>
      <c r="T34" s="312">
        <f t="shared" si="29"/>
        <v>5.4852619560075394E-2</v>
      </c>
    </row>
    <row r="35" spans="1:20" x14ac:dyDescent="0.25">
      <c r="A35" s="309" t="s">
        <v>137</v>
      </c>
      <c r="B35" s="310">
        <v>7649</v>
      </c>
      <c r="C35" s="310">
        <v>24732</v>
      </c>
      <c r="D35" s="310">
        <v>22538</v>
      </c>
      <c r="E35" s="310">
        <v>31416</v>
      </c>
      <c r="F35" s="312">
        <f t="shared" si="20"/>
        <v>0.3939125033277131</v>
      </c>
      <c r="G35" s="312">
        <f t="shared" si="21"/>
        <v>3.1072035560203952</v>
      </c>
      <c r="H35" s="310">
        <f t="shared" si="22"/>
        <v>8878</v>
      </c>
      <c r="I35" s="310">
        <f t="shared" si="23"/>
        <v>23767</v>
      </c>
      <c r="J35" s="312">
        <f t="shared" si="28"/>
        <v>4.5430619103534839E-2</v>
      </c>
      <c r="K35" s="487"/>
      <c r="L35" s="310">
        <v>47664</v>
      </c>
      <c r="M35" s="310">
        <v>68541</v>
      </c>
      <c r="N35" s="310">
        <v>61272</v>
      </c>
      <c r="O35" s="310">
        <v>76726</v>
      </c>
      <c r="P35" s="312">
        <f t="shared" si="24"/>
        <v>0.25221961091526302</v>
      </c>
      <c r="Q35" s="312">
        <f t="shared" si="25"/>
        <v>0.60972641826116147</v>
      </c>
      <c r="R35" s="310">
        <f t="shared" si="26"/>
        <v>15454</v>
      </c>
      <c r="S35" s="310">
        <f t="shared" si="27"/>
        <v>29062</v>
      </c>
      <c r="T35" s="312">
        <f t="shared" si="29"/>
        <v>3.8006593172524653E-2</v>
      </c>
    </row>
    <row r="36" spans="1:20" x14ac:dyDescent="0.25">
      <c r="A36" s="309" t="s">
        <v>138</v>
      </c>
      <c r="B36" s="310">
        <v>14479</v>
      </c>
      <c r="C36" s="310">
        <v>18104</v>
      </c>
      <c r="D36" s="310">
        <v>25470</v>
      </c>
      <c r="E36" s="310">
        <v>42867</v>
      </c>
      <c r="F36" s="312">
        <f t="shared" si="20"/>
        <v>0.68303886925795054</v>
      </c>
      <c r="G36" s="312">
        <f t="shared" si="21"/>
        <v>1.9606326403757164</v>
      </c>
      <c r="H36" s="310">
        <f t="shared" si="22"/>
        <v>17397</v>
      </c>
      <c r="I36" s="310">
        <f t="shared" si="23"/>
        <v>28388</v>
      </c>
      <c r="J36" s="312">
        <f t="shared" si="28"/>
        <v>6.1989888881819076E-2</v>
      </c>
      <c r="K36" s="487"/>
      <c r="L36" s="310">
        <v>89420</v>
      </c>
      <c r="M36" s="310">
        <v>74106</v>
      </c>
      <c r="N36" s="310">
        <v>129238</v>
      </c>
      <c r="O36" s="310">
        <v>180728</v>
      </c>
      <c r="P36" s="312">
        <f t="shared" si="24"/>
        <v>0.39841223169655993</v>
      </c>
      <c r="Q36" s="312">
        <f t="shared" si="25"/>
        <v>1.0211138447774548</v>
      </c>
      <c r="R36" s="310">
        <f t="shared" si="26"/>
        <v>51490</v>
      </c>
      <c r="S36" s="310">
        <f t="shared" si="27"/>
        <v>91308</v>
      </c>
      <c r="T36" s="312">
        <f t="shared" si="29"/>
        <v>8.9524484149884453E-2</v>
      </c>
    </row>
    <row r="37" spans="1:20" x14ac:dyDescent="0.25">
      <c r="A37" s="309" t="s">
        <v>139</v>
      </c>
      <c r="B37" s="310">
        <v>13701</v>
      </c>
      <c r="C37" s="310">
        <v>52966</v>
      </c>
      <c r="D37" s="310">
        <v>70400</v>
      </c>
      <c r="E37" s="310">
        <v>58353</v>
      </c>
      <c r="F37" s="312">
        <f t="shared" si="20"/>
        <v>-0.17112215909090911</v>
      </c>
      <c r="G37" s="312">
        <f t="shared" si="21"/>
        <v>3.2590321874315746</v>
      </c>
      <c r="H37" s="310">
        <f t="shared" si="22"/>
        <v>-12047</v>
      </c>
      <c r="I37" s="310">
        <f t="shared" si="23"/>
        <v>44652</v>
      </c>
      <c r="J37" s="312">
        <f t="shared" si="28"/>
        <v>8.4384164646949603E-2</v>
      </c>
      <c r="K37" s="487"/>
      <c r="L37" s="310">
        <v>87915</v>
      </c>
      <c r="M37" s="310">
        <v>158256</v>
      </c>
      <c r="N37" s="310">
        <v>173987</v>
      </c>
      <c r="O37" s="310">
        <v>203472</v>
      </c>
      <c r="P37" s="312">
        <f t="shared" si="24"/>
        <v>0.16946668429250455</v>
      </c>
      <c r="Q37" s="312">
        <f t="shared" si="25"/>
        <v>1.3144173349257806</v>
      </c>
      <c r="R37" s="310">
        <f t="shared" si="26"/>
        <v>29485</v>
      </c>
      <c r="S37" s="310">
        <f t="shared" si="27"/>
        <v>115557</v>
      </c>
      <c r="T37" s="312">
        <f t="shared" si="29"/>
        <v>0.10079083395459082</v>
      </c>
    </row>
    <row r="38" spans="1:20" ht="21" x14ac:dyDescent="0.35">
      <c r="A38" s="493" t="s">
        <v>140</v>
      </c>
      <c r="B38" s="493"/>
      <c r="C38" s="493"/>
      <c r="D38" s="493"/>
      <c r="E38" s="493"/>
      <c r="F38" s="493"/>
      <c r="G38" s="493"/>
      <c r="H38" s="493"/>
      <c r="I38" s="493"/>
      <c r="J38" s="493"/>
      <c r="K38" s="493"/>
      <c r="L38" s="493"/>
      <c r="M38" s="493"/>
      <c r="N38" s="493"/>
      <c r="O38" s="493"/>
      <c r="P38" s="493"/>
      <c r="Q38" s="493"/>
      <c r="R38" s="493"/>
      <c r="S38" s="493"/>
      <c r="T38" s="493"/>
    </row>
    <row r="39" spans="1:20" x14ac:dyDescent="0.25">
      <c r="A39" s="54"/>
      <c r="B39" s="343" t="s">
        <v>119</v>
      </c>
      <c r="C39" s="344"/>
      <c r="D39" s="344"/>
      <c r="E39" s="344"/>
      <c r="F39" s="344"/>
      <c r="G39" s="344"/>
      <c r="H39" s="344"/>
      <c r="I39" s="344"/>
      <c r="J39" s="345"/>
      <c r="K39" s="494"/>
      <c r="L39" s="343" t="str">
        <f>CONCATENATE("acumulado ",B39)</f>
        <v>acumulado marzo</v>
      </c>
      <c r="M39" s="344"/>
      <c r="N39" s="344"/>
      <c r="O39" s="344"/>
      <c r="P39" s="344"/>
      <c r="Q39" s="344"/>
      <c r="R39" s="344"/>
      <c r="S39" s="344"/>
      <c r="T39" s="345"/>
    </row>
    <row r="40" spans="1:20" x14ac:dyDescent="0.25">
      <c r="A40" s="4"/>
      <c r="B40" s="5">
        <v>2020</v>
      </c>
      <c r="C40" s="5">
        <v>2023</v>
      </c>
      <c r="D40" s="5">
        <v>2024</v>
      </c>
      <c r="E40" s="5">
        <v>2025</v>
      </c>
      <c r="F40" s="5" t="str">
        <f>CONCATENATE("var ",RIGHT(E40,2),"/",RIGHT(D40,2))</f>
        <v>var 25/24</v>
      </c>
      <c r="G40" s="5" t="str">
        <f>CONCATENATE("var ",RIGHT(E40,2),"/",RIGHT(B40,2))</f>
        <v>var 25/20</v>
      </c>
      <c r="H40" s="5" t="str">
        <f>CONCATENATE("dif ",RIGHT(E40,2),"-",RIGHT(D40,2))</f>
        <v>dif 25-24</v>
      </c>
      <c r="I40" s="5" t="str">
        <f>CONCATENATE("dif ",RIGHT(E40,2),"-",RIGHT(B40,2))</f>
        <v>dif 25-20</v>
      </c>
      <c r="J40" s="5" t="str">
        <f>CONCATENATE("cuota ",RIGHT(E40,2))</f>
        <v>cuota 25</v>
      </c>
      <c r="K40" s="494"/>
      <c r="L40" s="5">
        <v>2020</v>
      </c>
      <c r="M40" s="5">
        <v>2023</v>
      </c>
      <c r="N40" s="5">
        <v>2024</v>
      </c>
      <c r="O40" s="5">
        <v>2025</v>
      </c>
      <c r="P40" s="5" t="str">
        <f>CONCATENATE("var ",RIGHT(O40,2),"/",RIGHT(N40,2))</f>
        <v>var 25/24</v>
      </c>
      <c r="Q40" s="5" t="str">
        <f>CONCATENATE("var ",RIGHT(O40,2),"/",RIGHT(L40,2))</f>
        <v>var 25/20</v>
      </c>
      <c r="R40" s="5" t="str">
        <f>CONCATENATE("dif ",RIGHT(O40,2),"-",RIGHT(N40,2))</f>
        <v>dif 25-24</v>
      </c>
      <c r="S40" s="5" t="str">
        <f>CONCATENATE("dif ",RIGHT(O40,2),"-",RIGHT(L40,2))</f>
        <v>dif 25-20</v>
      </c>
      <c r="T40" s="5" t="str">
        <f>CONCATENATE("cuota ",RIGHT(O40,2))</f>
        <v>cuota 25</v>
      </c>
    </row>
    <row r="41" spans="1:20" x14ac:dyDescent="0.25">
      <c r="A41" s="495" t="s">
        <v>141</v>
      </c>
      <c r="B41" s="496">
        <v>208696</v>
      </c>
      <c r="C41" s="496">
        <v>593981</v>
      </c>
      <c r="D41" s="496">
        <v>688942</v>
      </c>
      <c r="E41" s="496">
        <v>691516</v>
      </c>
      <c r="F41" s="497">
        <f t="shared" ref="F41:F45" si="30">E41/D41-1</f>
        <v>3.7361635667443327E-3</v>
      </c>
      <c r="G41" s="497">
        <f t="shared" ref="G41:G45" si="31">E41/B41-1</f>
        <v>2.3135086441522597</v>
      </c>
      <c r="H41" s="496">
        <f t="shared" ref="H41:H45" si="32">E41-D41</f>
        <v>2574</v>
      </c>
      <c r="I41" s="496">
        <f t="shared" ref="I41:I45" si="33">E41-B41</f>
        <v>482820</v>
      </c>
      <c r="J41" s="497">
        <f>E41/$E$41</f>
        <v>1</v>
      </c>
      <c r="K41" s="498"/>
      <c r="L41" s="496">
        <v>1249722</v>
      </c>
      <c r="M41" s="496">
        <v>1719545</v>
      </c>
      <c r="N41" s="496">
        <v>1977040</v>
      </c>
      <c r="O41" s="496">
        <v>2018755</v>
      </c>
      <c r="P41" s="497">
        <f t="shared" ref="P41:P45" si="34">O41/N41-1</f>
        <v>2.1099724841176615E-2</v>
      </c>
      <c r="Q41" s="497">
        <f t="shared" ref="Q41:Q45" si="35">O41/L41-1</f>
        <v>0.61536325678830961</v>
      </c>
      <c r="R41" s="496">
        <f t="shared" ref="R41:R45" si="36">O41-N41</f>
        <v>41715</v>
      </c>
      <c r="S41" s="496">
        <f t="shared" ref="S41:S45" si="37">O41-L41</f>
        <v>769033</v>
      </c>
      <c r="T41" s="497">
        <f>O41/$O$41</f>
        <v>1</v>
      </c>
    </row>
    <row r="42" spans="1:20" x14ac:dyDescent="0.25">
      <c r="A42" s="309" t="s">
        <v>142</v>
      </c>
      <c r="B42" s="310">
        <v>199946</v>
      </c>
      <c r="C42" s="310">
        <v>570619</v>
      </c>
      <c r="D42" s="310">
        <v>665704</v>
      </c>
      <c r="E42" s="310">
        <v>667465</v>
      </c>
      <c r="F42" s="311">
        <f t="shared" si="30"/>
        <v>2.6453198418516788E-3</v>
      </c>
      <c r="G42" s="311">
        <f t="shared" si="31"/>
        <v>2.3382263211066987</v>
      </c>
      <c r="H42" s="310">
        <f t="shared" si="32"/>
        <v>1761</v>
      </c>
      <c r="I42" s="310">
        <f t="shared" si="33"/>
        <v>467519</v>
      </c>
      <c r="J42" s="311">
        <f>E42/$E$41</f>
        <v>0.96521989368286487</v>
      </c>
      <c r="K42" s="494"/>
      <c r="L42" s="310">
        <v>1203265</v>
      </c>
      <c r="M42" s="310">
        <v>1636569</v>
      </c>
      <c r="N42" s="310">
        <v>1898021</v>
      </c>
      <c r="O42" s="310">
        <v>1946763</v>
      </c>
      <c r="P42" s="311">
        <f t="shared" si="34"/>
        <v>2.5680432408281995E-2</v>
      </c>
      <c r="Q42" s="311">
        <f t="shared" si="35"/>
        <v>0.61790046249163733</v>
      </c>
      <c r="R42" s="310">
        <f t="shared" si="36"/>
        <v>48742</v>
      </c>
      <c r="S42" s="310">
        <f t="shared" si="37"/>
        <v>743498</v>
      </c>
      <c r="T42" s="311">
        <f t="shared" ref="T42:T45" si="38">O42/$O$41</f>
        <v>0.96433841649927798</v>
      </c>
    </row>
    <row r="43" spans="1:20" x14ac:dyDescent="0.25">
      <c r="A43" s="309" t="s">
        <v>143</v>
      </c>
      <c r="B43" s="310">
        <v>3772</v>
      </c>
      <c r="C43" s="310">
        <v>8530</v>
      </c>
      <c r="D43" s="310">
        <v>6621</v>
      </c>
      <c r="E43" s="310">
        <v>7181</v>
      </c>
      <c r="F43" s="311">
        <f t="shared" si="30"/>
        <v>8.4579368675426592E-2</v>
      </c>
      <c r="G43" s="311">
        <f t="shared" si="31"/>
        <v>0.90376458112407221</v>
      </c>
      <c r="H43" s="310">
        <f t="shared" si="32"/>
        <v>560</v>
      </c>
      <c r="I43" s="310">
        <f t="shared" si="33"/>
        <v>3409</v>
      </c>
      <c r="J43" s="311">
        <f>E43/$E$41</f>
        <v>1.0384430729006994E-2</v>
      </c>
      <c r="K43" s="494"/>
      <c r="L43" s="310">
        <v>17257</v>
      </c>
      <c r="M43" s="310">
        <v>40699</v>
      </c>
      <c r="N43" s="310">
        <v>33338</v>
      </c>
      <c r="O43" s="310">
        <v>22136</v>
      </c>
      <c r="P43" s="311">
        <f t="shared" si="34"/>
        <v>-0.33601295818585397</v>
      </c>
      <c r="Q43" s="311">
        <f t="shared" si="35"/>
        <v>0.28272585037955622</v>
      </c>
      <c r="R43" s="310">
        <f t="shared" si="36"/>
        <v>-11202</v>
      </c>
      <c r="S43" s="310">
        <f t="shared" si="37"/>
        <v>4879</v>
      </c>
      <c r="T43" s="311">
        <f t="shared" si="38"/>
        <v>1.0965174080064198E-2</v>
      </c>
    </row>
    <row r="44" spans="1:20" x14ac:dyDescent="0.25">
      <c r="A44" s="499" t="s">
        <v>144</v>
      </c>
      <c r="B44" s="310">
        <v>4276</v>
      </c>
      <c r="C44" s="310">
        <v>9754</v>
      </c>
      <c r="D44" s="310">
        <v>10600</v>
      </c>
      <c r="E44" s="310">
        <v>12151</v>
      </c>
      <c r="F44" s="311">
        <f t="shared" si="30"/>
        <v>0.14632075471698114</v>
      </c>
      <c r="G44" s="311">
        <f t="shared" si="31"/>
        <v>1.8416744621141254</v>
      </c>
      <c r="H44" s="310">
        <f t="shared" si="32"/>
        <v>1551</v>
      </c>
      <c r="I44" s="310">
        <f t="shared" si="33"/>
        <v>7875</v>
      </c>
      <c r="J44" s="311">
        <f>E44/$E$41</f>
        <v>1.7571538474887061E-2</v>
      </c>
      <c r="K44" s="494"/>
      <c r="L44" s="310">
        <v>25890</v>
      </c>
      <c r="M44" s="310">
        <v>28315</v>
      </c>
      <c r="N44" s="310">
        <v>32055</v>
      </c>
      <c r="O44" s="310">
        <v>27364</v>
      </c>
      <c r="P44" s="311">
        <f t="shared" si="34"/>
        <v>-0.14634222430198096</v>
      </c>
      <c r="Q44" s="311">
        <f t="shared" si="35"/>
        <v>5.6933178833526554E-2</v>
      </c>
      <c r="R44" s="310">
        <f t="shared" si="36"/>
        <v>-4691</v>
      </c>
      <c r="S44" s="310">
        <f t="shared" si="37"/>
        <v>1474</v>
      </c>
      <c r="T44" s="311">
        <f t="shared" si="38"/>
        <v>1.3554889028138631E-2</v>
      </c>
    </row>
    <row r="45" spans="1:20" x14ac:dyDescent="0.25">
      <c r="A45" s="309" t="s">
        <v>145</v>
      </c>
      <c r="B45" s="310">
        <v>703</v>
      </c>
      <c r="C45" s="310">
        <v>5078</v>
      </c>
      <c r="D45" s="310">
        <v>6017</v>
      </c>
      <c r="E45" s="310">
        <v>4719</v>
      </c>
      <c r="F45" s="311">
        <f t="shared" si="30"/>
        <v>-0.21572212065813523</v>
      </c>
      <c r="G45" s="311">
        <f t="shared" si="31"/>
        <v>5.7126600284495019</v>
      </c>
      <c r="H45" s="310">
        <f t="shared" si="32"/>
        <v>-1298</v>
      </c>
      <c r="I45" s="310">
        <f t="shared" si="33"/>
        <v>4016</v>
      </c>
      <c r="J45" s="311">
        <f>E45/$E$41</f>
        <v>6.8241371132410529E-3</v>
      </c>
      <c r="K45" s="494"/>
      <c r="L45" s="310">
        <v>3312</v>
      </c>
      <c r="M45" s="310">
        <v>13964</v>
      </c>
      <c r="N45" s="310">
        <v>13626</v>
      </c>
      <c r="O45" s="310">
        <v>22493</v>
      </c>
      <c r="P45" s="311">
        <f t="shared" si="34"/>
        <v>0.65074123000146789</v>
      </c>
      <c r="Q45" s="311">
        <f t="shared" si="35"/>
        <v>5.7913647342995169</v>
      </c>
      <c r="R45" s="310">
        <f t="shared" si="36"/>
        <v>8867</v>
      </c>
      <c r="S45" s="310">
        <f t="shared" si="37"/>
        <v>19181</v>
      </c>
      <c r="T45" s="311">
        <f t="shared" si="38"/>
        <v>1.1142015747329419E-2</v>
      </c>
    </row>
    <row r="46" spans="1:20" ht="21" x14ac:dyDescent="0.35">
      <c r="A46" s="500" t="s">
        <v>146</v>
      </c>
      <c r="B46" s="500"/>
      <c r="C46" s="500"/>
      <c r="D46" s="500"/>
      <c r="E46" s="500"/>
      <c r="F46" s="500"/>
      <c r="G46" s="500"/>
      <c r="H46" s="500"/>
      <c r="I46" s="500"/>
      <c r="J46" s="500"/>
      <c r="K46" s="500"/>
      <c r="L46" s="500"/>
      <c r="M46" s="500"/>
      <c r="N46" s="500"/>
      <c r="O46" s="500"/>
      <c r="P46" s="500"/>
      <c r="Q46" s="500"/>
      <c r="R46" s="500"/>
      <c r="S46" s="500"/>
      <c r="T46" s="500"/>
    </row>
    <row r="47" spans="1:20" x14ac:dyDescent="0.25">
      <c r="A47" s="54"/>
      <c r="B47" s="343" t="s">
        <v>119</v>
      </c>
      <c r="C47" s="344"/>
      <c r="D47" s="344"/>
      <c r="E47" s="344"/>
      <c r="F47" s="344"/>
      <c r="G47" s="344"/>
      <c r="H47" s="344"/>
      <c r="I47" s="344"/>
      <c r="J47" s="345"/>
      <c r="K47" s="501"/>
      <c r="L47" s="343" t="str">
        <f>CONCATENATE("acumulado ",B47)</f>
        <v>acumulado marzo</v>
      </c>
      <c r="M47" s="344"/>
      <c r="N47" s="344"/>
      <c r="O47" s="344"/>
      <c r="P47" s="344"/>
      <c r="Q47" s="344"/>
      <c r="R47" s="344"/>
      <c r="S47" s="344"/>
      <c r="T47" s="345"/>
    </row>
    <row r="48" spans="1:20" x14ac:dyDescent="0.25">
      <c r="A48" s="4"/>
      <c r="B48" s="5">
        <v>2020</v>
      </c>
      <c r="C48" s="5">
        <v>2023</v>
      </c>
      <c r="D48" s="5">
        <v>2024</v>
      </c>
      <c r="E48" s="5">
        <v>2025</v>
      </c>
      <c r="F48" s="5" t="str">
        <f>CONCATENATE("var ",RIGHT(E48,2),"/",RIGHT(D48,2))</f>
        <v>var 25/24</v>
      </c>
      <c r="G48" s="5" t="str">
        <f>CONCATENATE("var ",RIGHT(E48,2),"/",RIGHT(B48,2))</f>
        <v>var 25/20</v>
      </c>
      <c r="H48" s="5" t="str">
        <f>CONCATENATE("dif ",RIGHT(E48,2),"-",RIGHT(D48,2))</f>
        <v>dif 25-24</v>
      </c>
      <c r="I48" s="5" t="str">
        <f>CONCATENATE("dif ",RIGHT(E48,2),"-",RIGHT(B48,2))</f>
        <v>dif 25-20</v>
      </c>
      <c r="J48" s="5" t="str">
        <f>CONCATENATE("cuota ",RIGHT(E48,2))</f>
        <v>cuota 25</v>
      </c>
      <c r="K48" s="501"/>
      <c r="L48" s="5">
        <v>2020</v>
      </c>
      <c r="M48" s="5">
        <v>2023</v>
      </c>
      <c r="N48" s="5">
        <v>2024</v>
      </c>
      <c r="O48" s="5">
        <v>2025</v>
      </c>
      <c r="P48" s="5" t="str">
        <f>CONCATENATE("var ",RIGHT(O48,2),"/",RIGHT(N48,2))</f>
        <v>var 25/24</v>
      </c>
      <c r="Q48" s="5" t="str">
        <f>CONCATENATE("var ",RIGHT(O48,2),"/",RIGHT(L48,2))</f>
        <v>var 25/20</v>
      </c>
      <c r="R48" s="5" t="str">
        <f>CONCATENATE("dif ",RIGHT(O48,2),"-",RIGHT(N48,2))</f>
        <v>dif 25-24</v>
      </c>
      <c r="S48" s="5" t="str">
        <f>CONCATENATE("dif ",RIGHT(O48,2),"-",RIGHT(L48,2))</f>
        <v>dif 25-20</v>
      </c>
      <c r="T48" s="5" t="str">
        <f>CONCATENATE("cuota ",RIGHT(O48,2))</f>
        <v>cuota 25</v>
      </c>
    </row>
    <row r="49" spans="1:20" x14ac:dyDescent="0.25">
      <c r="A49" s="502" t="s">
        <v>147</v>
      </c>
      <c r="B49" s="503">
        <v>208696</v>
      </c>
      <c r="C49" s="503">
        <v>593981</v>
      </c>
      <c r="D49" s="503">
        <v>688942</v>
      </c>
      <c r="E49" s="503">
        <v>691516</v>
      </c>
      <c r="F49" s="504">
        <f t="shared" ref="F49:F51" si="39">E49/D49-1</f>
        <v>3.7361635667443327E-3</v>
      </c>
      <c r="G49" s="504">
        <f>E49/B49-1</f>
        <v>2.3135086441522597</v>
      </c>
      <c r="H49" s="503">
        <f t="shared" ref="H49:H51" si="40">E49-D49</f>
        <v>2574</v>
      </c>
      <c r="I49" s="503">
        <f t="shared" ref="I49:I51" si="41">E49-B49</f>
        <v>482820</v>
      </c>
      <c r="J49" s="504">
        <f>E49/$E$49</f>
        <v>1</v>
      </c>
      <c r="K49" s="505"/>
      <c r="L49" s="503">
        <v>1249722</v>
      </c>
      <c r="M49" s="503">
        <v>1719545</v>
      </c>
      <c r="N49" s="503">
        <v>1977040</v>
      </c>
      <c r="O49" s="503">
        <v>2018755</v>
      </c>
      <c r="P49" s="504">
        <f t="shared" ref="P49:P51" si="42">O49/N49-1</f>
        <v>2.1099724841176615E-2</v>
      </c>
      <c r="Q49" s="504">
        <f t="shared" ref="Q49:Q51" si="43">O49/L49-1</f>
        <v>0.61536325678830961</v>
      </c>
      <c r="R49" s="503">
        <f t="shared" ref="R49:R51" si="44">O49-N49</f>
        <v>41715</v>
      </c>
      <c r="S49" s="503">
        <f t="shared" ref="S49:S51" si="45">O49-L49</f>
        <v>769033</v>
      </c>
      <c r="T49" s="504">
        <f>O49/$O$49</f>
        <v>1</v>
      </c>
    </row>
    <row r="50" spans="1:20" x14ac:dyDescent="0.25">
      <c r="A50" s="309" t="s">
        <v>148</v>
      </c>
      <c r="B50" s="310">
        <v>114209</v>
      </c>
      <c r="C50" s="310">
        <v>239561</v>
      </c>
      <c r="D50" s="310">
        <v>294810</v>
      </c>
      <c r="E50" s="310">
        <v>274767</v>
      </c>
      <c r="F50" s="311">
        <f t="shared" si="39"/>
        <v>-6.7986160577999444E-2</v>
      </c>
      <c r="G50" s="311">
        <f t="shared" ref="G50:G51" si="46">E50/B50-1</f>
        <v>1.4058261608104439</v>
      </c>
      <c r="H50" s="310">
        <f t="shared" si="40"/>
        <v>-20043</v>
      </c>
      <c r="I50" s="310">
        <f t="shared" si="41"/>
        <v>160558</v>
      </c>
      <c r="J50" s="311">
        <f>E50/$E$49</f>
        <v>0.39734004708495535</v>
      </c>
      <c r="K50" s="501"/>
      <c r="L50" s="310">
        <v>646658</v>
      </c>
      <c r="M50" s="310">
        <v>639105</v>
      </c>
      <c r="N50" s="310">
        <v>819178</v>
      </c>
      <c r="O50" s="310">
        <v>837631</v>
      </c>
      <c r="P50" s="311">
        <f t="shared" si="42"/>
        <v>2.2526239718351881E-2</v>
      </c>
      <c r="Q50" s="311">
        <f>O50/L50-1</f>
        <v>0.29532303010246519</v>
      </c>
      <c r="R50" s="310">
        <f>O50-N50</f>
        <v>18453</v>
      </c>
      <c r="S50" s="310">
        <f>O50-L50</f>
        <v>190973</v>
      </c>
      <c r="T50" s="311">
        <f t="shared" ref="T50:T51" si="47">O50/$O$49</f>
        <v>0.41492454507852611</v>
      </c>
    </row>
    <row r="51" spans="1:20" x14ac:dyDescent="0.25">
      <c r="A51" s="309" t="s">
        <v>149</v>
      </c>
      <c r="B51" s="310">
        <v>94488</v>
      </c>
      <c r="C51" s="310">
        <v>354420</v>
      </c>
      <c r="D51" s="310">
        <v>394132</v>
      </c>
      <c r="E51" s="310">
        <v>416749</v>
      </c>
      <c r="F51" s="311">
        <f t="shared" si="39"/>
        <v>5.7384328093126102E-2</v>
      </c>
      <c r="G51" s="311">
        <f t="shared" si="46"/>
        <v>3.4106024045381425</v>
      </c>
      <c r="H51" s="310">
        <f t="shared" si="40"/>
        <v>22617</v>
      </c>
      <c r="I51" s="310">
        <f t="shared" si="41"/>
        <v>322261</v>
      </c>
      <c r="J51" s="311">
        <f>E51/$E$49</f>
        <v>0.60265995291504459</v>
      </c>
      <c r="K51" s="501"/>
      <c r="L51" s="310">
        <v>603066</v>
      </c>
      <c r="M51" s="310">
        <v>1080440</v>
      </c>
      <c r="N51" s="310">
        <v>1157862</v>
      </c>
      <c r="O51" s="310">
        <v>1181124</v>
      </c>
      <c r="P51" s="311">
        <f t="shared" si="42"/>
        <v>2.0090477103489102E-2</v>
      </c>
      <c r="Q51" s="311">
        <f t="shared" si="43"/>
        <v>0.95853190198087779</v>
      </c>
      <c r="R51" s="310">
        <f t="shared" si="44"/>
        <v>23262</v>
      </c>
      <c r="S51" s="310">
        <f t="shared" si="45"/>
        <v>578058</v>
      </c>
      <c r="T51" s="311">
        <f t="shared" si="47"/>
        <v>0.58507545492147384</v>
      </c>
    </row>
    <row r="52" spans="1:20" ht="21" x14ac:dyDescent="0.35">
      <c r="A52" s="341" t="s">
        <v>150</v>
      </c>
      <c r="B52" s="341"/>
      <c r="C52" s="341"/>
      <c r="D52" s="341"/>
      <c r="E52" s="341"/>
      <c r="F52" s="341"/>
      <c r="G52" s="341"/>
      <c r="H52" s="341"/>
      <c r="I52" s="341"/>
      <c r="J52" s="341"/>
      <c r="K52" s="341"/>
      <c r="L52" s="341"/>
      <c r="M52" s="341"/>
      <c r="N52" s="341"/>
      <c r="O52" s="341"/>
      <c r="P52" s="341"/>
      <c r="Q52" s="341"/>
      <c r="R52" s="341"/>
      <c r="S52" s="341"/>
      <c r="T52" s="341"/>
    </row>
    <row r="324" spans="2:20" x14ac:dyDescent="0.25">
      <c r="B324" s="466"/>
      <c r="C324" s="466"/>
      <c r="D324" s="466"/>
      <c r="E324" s="466"/>
      <c r="F324" s="466"/>
      <c r="G324" s="466"/>
      <c r="H324" s="466"/>
      <c r="I324" s="466"/>
      <c r="J324" s="466"/>
      <c r="K324" s="340"/>
      <c r="L324"/>
      <c r="M324"/>
      <c r="N324"/>
      <c r="O324"/>
      <c r="P324"/>
      <c r="Q324"/>
      <c r="R324"/>
      <c r="S324"/>
      <c r="T324"/>
    </row>
    <row r="325" spans="2:20" x14ac:dyDescent="0.25">
      <c r="B325"/>
      <c r="D325"/>
      <c r="E325"/>
      <c r="F325"/>
      <c r="G325"/>
      <c r="H325"/>
      <c r="I325"/>
      <c r="J325"/>
      <c r="K325" s="327"/>
      <c r="M325"/>
      <c r="O325"/>
      <c r="Q325"/>
      <c r="S325"/>
      <c r="T325"/>
    </row>
    <row r="326" spans="2:20" x14ac:dyDescent="0.25">
      <c r="B326"/>
      <c r="D326"/>
      <c r="E326"/>
      <c r="F326"/>
      <c r="G326"/>
      <c r="H326"/>
      <c r="I326"/>
      <c r="J326"/>
      <c r="K326" s="327"/>
      <c r="M326"/>
      <c r="O326"/>
      <c r="Q326"/>
      <c r="S326"/>
      <c r="T326"/>
    </row>
    <row r="327" spans="2:20" x14ac:dyDescent="0.25">
      <c r="B327"/>
      <c r="D327"/>
      <c r="E327"/>
      <c r="F327"/>
      <c r="G327"/>
      <c r="H327"/>
      <c r="I327"/>
      <c r="J327"/>
      <c r="K327" s="327"/>
      <c r="M327"/>
      <c r="O327"/>
      <c r="Q327"/>
      <c r="S327"/>
      <c r="T327"/>
    </row>
    <row r="328" spans="2:20" x14ac:dyDescent="0.25">
      <c r="B328"/>
      <c r="D328"/>
      <c r="E328"/>
      <c r="F328"/>
      <c r="G328"/>
      <c r="H328"/>
      <c r="I328"/>
      <c r="J328"/>
      <c r="K328" s="327"/>
      <c r="M328"/>
      <c r="O328"/>
      <c r="Q328"/>
      <c r="S328"/>
      <c r="T328"/>
    </row>
    <row r="329" spans="2:20" x14ac:dyDescent="0.25">
      <c r="B329"/>
      <c r="D329"/>
      <c r="E329"/>
      <c r="F329"/>
      <c r="G329"/>
      <c r="H329"/>
      <c r="I329"/>
      <c r="J329"/>
      <c r="K329" s="327"/>
      <c r="M329"/>
      <c r="O329"/>
      <c r="Q329"/>
      <c r="S329"/>
      <c r="T329"/>
    </row>
    <row r="330" spans="2:20" x14ac:dyDescent="0.25">
      <c r="B330"/>
      <c r="D330"/>
      <c r="E330"/>
      <c r="F330"/>
      <c r="G330"/>
      <c r="H330"/>
      <c r="I330"/>
      <c r="J330"/>
      <c r="K330" s="327"/>
      <c r="M330"/>
      <c r="O330"/>
      <c r="Q330"/>
      <c r="S330"/>
      <c r="T330"/>
    </row>
    <row r="331" spans="2:20" x14ac:dyDescent="0.25">
      <c r="B331"/>
      <c r="D331"/>
      <c r="E331"/>
      <c r="F331"/>
      <c r="G331"/>
      <c r="H331"/>
      <c r="I331"/>
      <c r="J331"/>
      <c r="K331" s="327"/>
      <c r="M331"/>
      <c r="O331"/>
      <c r="Q331"/>
      <c r="S331"/>
      <c r="T331"/>
    </row>
    <row r="332" spans="2:20" x14ac:dyDescent="0.25">
      <c r="B332"/>
      <c r="D332"/>
      <c r="E332"/>
      <c r="F332"/>
      <c r="G332"/>
      <c r="H332"/>
      <c r="I332"/>
      <c r="J332"/>
      <c r="K332" s="327"/>
      <c r="M332"/>
      <c r="O332"/>
      <c r="Q332"/>
      <c r="S332"/>
      <c r="T332"/>
    </row>
    <row r="333" spans="2:20" x14ac:dyDescent="0.25">
      <c r="B333"/>
      <c r="D333"/>
      <c r="E333"/>
      <c r="F333"/>
      <c r="G333"/>
      <c r="H333"/>
      <c r="I333"/>
      <c r="J333"/>
      <c r="K333" s="327"/>
      <c r="M333"/>
      <c r="O333"/>
      <c r="Q333"/>
      <c r="S333"/>
      <c r="T333"/>
    </row>
    <row r="334" spans="2:20" x14ac:dyDescent="0.25">
      <c r="B334"/>
      <c r="D334"/>
      <c r="E334"/>
      <c r="F334"/>
      <c r="G334"/>
      <c r="H334"/>
      <c r="I334"/>
      <c r="J334"/>
      <c r="K334" s="327"/>
      <c r="M334"/>
      <c r="O334"/>
      <c r="Q334"/>
      <c r="S334"/>
      <c r="T334"/>
    </row>
    <row r="335" spans="2:20" x14ac:dyDescent="0.25">
      <c r="B335"/>
      <c r="D335"/>
      <c r="E335"/>
      <c r="F335"/>
      <c r="G335"/>
      <c r="H335"/>
      <c r="I335"/>
      <c r="J335"/>
      <c r="K335" s="327"/>
      <c r="M335"/>
      <c r="O335"/>
      <c r="Q335"/>
      <c r="S335"/>
      <c r="T335"/>
    </row>
    <row r="336" spans="2:20" x14ac:dyDescent="0.25">
      <c r="B336"/>
      <c r="D336"/>
      <c r="E336"/>
      <c r="F336"/>
      <c r="G336"/>
      <c r="H336"/>
      <c r="I336"/>
      <c r="J336"/>
      <c r="K336" s="327"/>
      <c r="M336"/>
      <c r="O336"/>
      <c r="Q336"/>
      <c r="S336"/>
      <c r="T336"/>
    </row>
    <row r="337" spans="2:20" x14ac:dyDescent="0.25">
      <c r="B337"/>
      <c r="E337"/>
      <c r="F337"/>
      <c r="G337"/>
      <c r="H337"/>
      <c r="I337"/>
      <c r="J337"/>
      <c r="K337" s="327"/>
      <c r="M337"/>
      <c r="O337"/>
      <c r="Q337"/>
      <c r="S337"/>
      <c r="T337"/>
    </row>
    <row r="339" spans="2:20" x14ac:dyDescent="0.25">
      <c r="B339" s="466"/>
      <c r="C339" s="466"/>
      <c r="D339" s="466"/>
      <c r="E339" s="466"/>
      <c r="F339" s="466"/>
      <c r="G339" s="466"/>
      <c r="H339" s="466"/>
      <c r="I339" s="466"/>
      <c r="J339" s="466"/>
      <c r="K339" s="340"/>
      <c r="L339"/>
      <c r="M339"/>
      <c r="N339"/>
      <c r="O339"/>
      <c r="P339"/>
      <c r="Q339"/>
      <c r="R339"/>
      <c r="S339"/>
      <c r="T339"/>
    </row>
    <row r="340" spans="2:20" x14ac:dyDescent="0.25">
      <c r="B340"/>
      <c r="D340"/>
      <c r="E340"/>
      <c r="F340"/>
      <c r="G340"/>
      <c r="H340"/>
      <c r="I340"/>
      <c r="J340"/>
      <c r="K340" s="327"/>
      <c r="M340"/>
      <c r="P340"/>
      <c r="R340"/>
      <c r="T340"/>
    </row>
    <row r="341" spans="2:20" x14ac:dyDescent="0.25">
      <c r="B341"/>
      <c r="D341"/>
      <c r="E341"/>
      <c r="F341"/>
      <c r="G341"/>
      <c r="H341"/>
      <c r="I341"/>
      <c r="J341"/>
      <c r="K341" s="327"/>
      <c r="M341"/>
      <c r="P341"/>
      <c r="R341"/>
      <c r="T341"/>
    </row>
    <row r="342" spans="2:20" x14ac:dyDescent="0.25">
      <c r="B342"/>
      <c r="D342"/>
      <c r="E342"/>
      <c r="F342"/>
      <c r="G342"/>
      <c r="H342"/>
      <c r="I342"/>
      <c r="J342"/>
      <c r="K342" s="327"/>
      <c r="M342"/>
      <c r="P342"/>
      <c r="R342"/>
      <c r="T342"/>
    </row>
    <row r="343" spans="2:20" x14ac:dyDescent="0.25">
      <c r="B343"/>
      <c r="D343"/>
      <c r="E343"/>
      <c r="F343"/>
      <c r="G343"/>
      <c r="H343"/>
      <c r="I343"/>
      <c r="J343"/>
      <c r="K343" s="327"/>
      <c r="M343"/>
      <c r="P343"/>
      <c r="R343"/>
      <c r="T343"/>
    </row>
    <row r="344" spans="2:20" x14ac:dyDescent="0.25">
      <c r="B344"/>
      <c r="D344"/>
      <c r="E344"/>
      <c r="F344"/>
      <c r="G344"/>
      <c r="H344"/>
      <c r="I344"/>
      <c r="J344"/>
      <c r="K344" s="327"/>
      <c r="M344"/>
      <c r="P344"/>
      <c r="R344"/>
      <c r="T344"/>
    </row>
    <row r="345" spans="2:20" x14ac:dyDescent="0.25">
      <c r="B345"/>
      <c r="D345"/>
      <c r="E345"/>
      <c r="F345"/>
      <c r="G345"/>
      <c r="H345"/>
      <c r="I345"/>
      <c r="J345"/>
      <c r="K345" s="327"/>
      <c r="M345"/>
      <c r="P345"/>
      <c r="R345"/>
      <c r="T345"/>
    </row>
    <row r="346" spans="2:20" x14ac:dyDescent="0.25">
      <c r="B346"/>
      <c r="D346"/>
      <c r="E346"/>
      <c r="F346"/>
      <c r="G346"/>
      <c r="H346"/>
      <c r="I346"/>
      <c r="J346"/>
      <c r="K346" s="327"/>
      <c r="M346"/>
      <c r="P346"/>
      <c r="R346"/>
      <c r="T346"/>
    </row>
    <row r="347" spans="2:20" x14ac:dyDescent="0.25">
      <c r="B347"/>
      <c r="D347"/>
      <c r="E347"/>
      <c r="F347"/>
      <c r="G347"/>
      <c r="H347"/>
      <c r="I347"/>
      <c r="J347"/>
      <c r="K347" s="327"/>
      <c r="M347"/>
      <c r="P347"/>
      <c r="R347"/>
      <c r="T347"/>
    </row>
    <row r="348" spans="2:20" x14ac:dyDescent="0.25">
      <c r="B348"/>
      <c r="D348"/>
      <c r="E348"/>
      <c r="F348"/>
      <c r="G348"/>
      <c r="H348"/>
      <c r="I348"/>
      <c r="J348"/>
      <c r="K348" s="327"/>
      <c r="M348"/>
      <c r="P348"/>
      <c r="R348"/>
      <c r="T348"/>
    </row>
    <row r="349" spans="2:20" x14ac:dyDescent="0.25">
      <c r="B349"/>
      <c r="D349"/>
      <c r="E349"/>
      <c r="F349"/>
      <c r="G349"/>
      <c r="H349"/>
      <c r="I349"/>
      <c r="J349"/>
      <c r="K349" s="327"/>
      <c r="M349"/>
      <c r="P349"/>
      <c r="R349"/>
      <c r="T349"/>
    </row>
    <row r="350" spans="2:20" x14ac:dyDescent="0.25">
      <c r="B350"/>
      <c r="D350"/>
      <c r="E350"/>
      <c r="F350"/>
      <c r="G350"/>
      <c r="H350"/>
      <c r="I350"/>
      <c r="J350"/>
      <c r="K350" s="327"/>
      <c r="M350"/>
      <c r="P350"/>
      <c r="R350"/>
      <c r="T350"/>
    </row>
    <row r="351" spans="2:20" x14ac:dyDescent="0.25">
      <c r="B351"/>
      <c r="D351"/>
      <c r="E351"/>
      <c r="F351"/>
      <c r="G351"/>
      <c r="H351"/>
      <c r="I351"/>
      <c r="J351"/>
      <c r="K351" s="327"/>
      <c r="M351"/>
      <c r="P351"/>
      <c r="R351"/>
      <c r="T351"/>
    </row>
    <row r="353" spans="2:20" x14ac:dyDescent="0.25">
      <c r="B353" s="466"/>
      <c r="C353" s="466"/>
      <c r="D353" s="466"/>
      <c r="E353" s="466"/>
      <c r="F353" s="466"/>
      <c r="G353" s="466"/>
      <c r="H353" s="466"/>
      <c r="I353" s="466"/>
      <c r="J353" s="466"/>
      <c r="K353" s="340"/>
      <c r="L353"/>
      <c r="M353"/>
      <c r="N353"/>
      <c r="O353"/>
      <c r="P353"/>
      <c r="Q353"/>
      <c r="R353"/>
      <c r="S353"/>
      <c r="T353"/>
    </row>
    <row r="354" spans="2:20" x14ac:dyDescent="0.25">
      <c r="B354"/>
      <c r="D354"/>
      <c r="E354"/>
      <c r="F354"/>
      <c r="G354"/>
      <c r="H354"/>
      <c r="I354"/>
      <c r="J354"/>
      <c r="K354" s="327"/>
      <c r="M354"/>
      <c r="P354"/>
      <c r="R354"/>
      <c r="T354"/>
    </row>
    <row r="355" spans="2:20" x14ac:dyDescent="0.25">
      <c r="B355"/>
      <c r="D355"/>
      <c r="E355"/>
      <c r="F355"/>
      <c r="G355"/>
      <c r="H355"/>
      <c r="I355"/>
      <c r="J355"/>
      <c r="K355" s="327"/>
      <c r="M355"/>
      <c r="P355"/>
      <c r="R355"/>
      <c r="T355"/>
    </row>
    <row r="356" spans="2:20" x14ac:dyDescent="0.25">
      <c r="B356"/>
      <c r="D356"/>
      <c r="E356"/>
      <c r="F356"/>
      <c r="G356"/>
      <c r="H356"/>
      <c r="I356"/>
      <c r="J356"/>
      <c r="K356" s="327"/>
      <c r="M356"/>
      <c r="P356"/>
      <c r="R356"/>
      <c r="T356"/>
    </row>
    <row r="357" spans="2:20" x14ac:dyDescent="0.25">
      <c r="B357"/>
      <c r="D357"/>
      <c r="E357"/>
      <c r="F357"/>
      <c r="G357"/>
      <c r="H357"/>
      <c r="I357"/>
      <c r="J357"/>
      <c r="K357" s="327"/>
      <c r="M357"/>
      <c r="P357"/>
      <c r="R357"/>
      <c r="T357"/>
    </row>
    <row r="358" spans="2:20" x14ac:dyDescent="0.25">
      <c r="B358"/>
      <c r="D358"/>
      <c r="E358"/>
      <c r="F358"/>
      <c r="G358"/>
      <c r="H358"/>
      <c r="I358"/>
      <c r="J358"/>
      <c r="K358" s="327"/>
      <c r="M358"/>
      <c r="P358"/>
      <c r="R358"/>
      <c r="T358"/>
    </row>
    <row r="359" spans="2:20" x14ac:dyDescent="0.25">
      <c r="B359"/>
      <c r="D359"/>
      <c r="E359"/>
      <c r="F359"/>
      <c r="G359"/>
      <c r="H359"/>
      <c r="I359"/>
      <c r="J359"/>
      <c r="K359" s="327"/>
      <c r="M359"/>
      <c r="P359"/>
      <c r="R359"/>
      <c r="T359"/>
    </row>
    <row r="360" spans="2:20" x14ac:dyDescent="0.25">
      <c r="B360"/>
      <c r="D360"/>
      <c r="E360"/>
      <c r="F360"/>
      <c r="G360"/>
      <c r="H360"/>
      <c r="I360"/>
      <c r="J360"/>
      <c r="K360" s="327"/>
      <c r="M360"/>
      <c r="P360"/>
      <c r="R360"/>
      <c r="T360"/>
    </row>
    <row r="361" spans="2:20" x14ac:dyDescent="0.25">
      <c r="B361"/>
      <c r="D361"/>
      <c r="E361"/>
      <c r="F361"/>
      <c r="G361"/>
      <c r="H361"/>
      <c r="I361"/>
      <c r="J361"/>
      <c r="K361" s="327"/>
      <c r="M361"/>
      <c r="P361"/>
      <c r="R361"/>
      <c r="T361"/>
    </row>
    <row r="362" spans="2:20" x14ac:dyDescent="0.25">
      <c r="B362"/>
      <c r="D362"/>
      <c r="E362"/>
      <c r="F362"/>
      <c r="G362"/>
      <c r="H362"/>
      <c r="I362"/>
      <c r="J362"/>
      <c r="K362" s="327"/>
      <c r="M362"/>
      <c r="P362"/>
      <c r="R362"/>
      <c r="T362"/>
    </row>
    <row r="363" spans="2:20" x14ac:dyDescent="0.25">
      <c r="B363"/>
      <c r="D363"/>
      <c r="E363"/>
      <c r="F363"/>
      <c r="G363"/>
      <c r="H363"/>
      <c r="I363"/>
      <c r="J363"/>
      <c r="K363" s="327"/>
      <c r="M363"/>
      <c r="P363"/>
      <c r="R363"/>
      <c r="T363"/>
    </row>
    <row r="364" spans="2:20" x14ac:dyDescent="0.25">
      <c r="B364"/>
      <c r="D364"/>
      <c r="E364"/>
      <c r="F364"/>
      <c r="G364"/>
      <c r="H364"/>
      <c r="I364"/>
      <c r="J364"/>
      <c r="K364" s="327"/>
      <c r="M364"/>
      <c r="P364"/>
      <c r="R364"/>
      <c r="T364"/>
    </row>
    <row r="365" spans="2:20" x14ac:dyDescent="0.25">
      <c r="B365"/>
      <c r="D365"/>
      <c r="E365"/>
      <c r="F365"/>
      <c r="G365"/>
      <c r="H365"/>
      <c r="I365"/>
      <c r="J365"/>
      <c r="K365" s="327"/>
      <c r="M365"/>
      <c r="P365"/>
      <c r="R365"/>
      <c r="T365"/>
    </row>
    <row r="366" spans="2:20" x14ac:dyDescent="0.25">
      <c r="B366"/>
      <c r="D366"/>
      <c r="E366"/>
      <c r="F366"/>
      <c r="G366"/>
      <c r="H366"/>
      <c r="I366"/>
      <c r="J366"/>
      <c r="K366" s="327"/>
      <c r="M366"/>
      <c r="P366"/>
      <c r="R366"/>
      <c r="T366"/>
    </row>
    <row r="368" spans="2:20" x14ac:dyDescent="0.25">
      <c r="B368" s="466"/>
      <c r="C368" s="466"/>
      <c r="D368" s="466"/>
      <c r="E368" s="466"/>
      <c r="F368" s="466"/>
      <c r="G368" s="466"/>
      <c r="H368" s="466"/>
      <c r="I368" s="466"/>
      <c r="J368" s="466"/>
      <c r="K368" s="340"/>
      <c r="L368"/>
      <c r="M368"/>
      <c r="N368"/>
      <c r="O368"/>
      <c r="P368"/>
      <c r="Q368"/>
      <c r="R368"/>
      <c r="S368"/>
      <c r="T368"/>
    </row>
    <row r="369" spans="2:20" x14ac:dyDescent="0.25">
      <c r="B369"/>
      <c r="D369"/>
      <c r="E369"/>
      <c r="F369"/>
      <c r="G369"/>
      <c r="H369"/>
      <c r="I369"/>
      <c r="J369"/>
      <c r="K369" s="327"/>
      <c r="M369"/>
      <c r="P369"/>
      <c r="R369"/>
      <c r="T369"/>
    </row>
    <row r="370" spans="2:20" x14ac:dyDescent="0.25">
      <c r="B370"/>
      <c r="D370"/>
      <c r="E370"/>
      <c r="F370"/>
      <c r="G370"/>
      <c r="H370"/>
      <c r="I370"/>
      <c r="J370"/>
      <c r="K370" s="327"/>
      <c r="M370"/>
      <c r="P370"/>
      <c r="R370"/>
      <c r="T370"/>
    </row>
    <row r="371" spans="2:20" x14ac:dyDescent="0.25">
      <c r="B371"/>
      <c r="D371"/>
      <c r="E371"/>
      <c r="F371"/>
      <c r="G371"/>
      <c r="H371"/>
      <c r="I371"/>
      <c r="J371"/>
      <c r="K371" s="327"/>
      <c r="M371"/>
      <c r="P371"/>
      <c r="R371"/>
      <c r="T371"/>
    </row>
    <row r="372" spans="2:20" x14ac:dyDescent="0.25">
      <c r="B372"/>
      <c r="D372"/>
      <c r="E372"/>
      <c r="F372"/>
      <c r="G372"/>
      <c r="H372"/>
      <c r="I372"/>
      <c r="J372"/>
      <c r="K372" s="327"/>
      <c r="M372"/>
      <c r="P372"/>
      <c r="R372"/>
      <c r="T372"/>
    </row>
    <row r="373" spans="2:20" x14ac:dyDescent="0.25">
      <c r="B373"/>
      <c r="D373"/>
      <c r="E373"/>
      <c r="F373"/>
      <c r="G373"/>
      <c r="H373"/>
      <c r="I373"/>
      <c r="J373"/>
      <c r="K373" s="327"/>
      <c r="M373"/>
      <c r="P373"/>
      <c r="R373"/>
      <c r="T373"/>
    </row>
    <row r="374" spans="2:20" x14ac:dyDescent="0.25">
      <c r="B374"/>
      <c r="D374"/>
      <c r="E374"/>
      <c r="F374"/>
      <c r="G374"/>
      <c r="H374"/>
      <c r="I374"/>
      <c r="J374"/>
      <c r="K374" s="327"/>
      <c r="M374"/>
      <c r="P374"/>
      <c r="R374"/>
      <c r="T374"/>
    </row>
    <row r="375" spans="2:20" x14ac:dyDescent="0.25">
      <c r="B375"/>
      <c r="D375"/>
      <c r="E375"/>
      <c r="F375"/>
      <c r="G375"/>
      <c r="H375"/>
      <c r="I375"/>
      <c r="J375"/>
      <c r="K375" s="327"/>
      <c r="M375"/>
      <c r="P375"/>
      <c r="R375"/>
      <c r="T375"/>
    </row>
    <row r="376" spans="2:20" x14ac:dyDescent="0.25">
      <c r="B376"/>
      <c r="D376"/>
      <c r="E376"/>
      <c r="F376"/>
      <c r="G376"/>
      <c r="H376"/>
      <c r="I376"/>
      <c r="J376"/>
      <c r="K376" s="327"/>
      <c r="M376"/>
      <c r="P376"/>
      <c r="R376"/>
      <c r="T376"/>
    </row>
    <row r="377" spans="2:20" x14ac:dyDescent="0.25">
      <c r="B377"/>
      <c r="D377"/>
      <c r="E377"/>
      <c r="F377"/>
      <c r="G377"/>
      <c r="H377"/>
      <c r="I377"/>
      <c r="J377"/>
      <c r="K377" s="327"/>
      <c r="M377"/>
      <c r="P377"/>
      <c r="R377"/>
      <c r="T377"/>
    </row>
    <row r="378" spans="2:20" x14ac:dyDescent="0.25">
      <c r="B378"/>
      <c r="D378"/>
      <c r="E378"/>
      <c r="F378"/>
      <c r="G378"/>
      <c r="H378"/>
      <c r="I378"/>
      <c r="J378"/>
      <c r="K378" s="327"/>
      <c r="M378"/>
      <c r="P378"/>
      <c r="R378"/>
      <c r="T378"/>
    </row>
    <row r="379" spans="2:20" x14ac:dyDescent="0.25">
      <c r="B379"/>
      <c r="D379"/>
      <c r="E379"/>
      <c r="F379"/>
      <c r="G379"/>
      <c r="H379"/>
      <c r="I379"/>
      <c r="J379"/>
      <c r="K379" s="327"/>
      <c r="M379"/>
      <c r="P379"/>
      <c r="R379"/>
      <c r="T379"/>
    </row>
    <row r="380" spans="2:20" x14ac:dyDescent="0.25">
      <c r="B380"/>
      <c r="D380"/>
      <c r="E380"/>
      <c r="F380"/>
      <c r="G380"/>
      <c r="H380"/>
      <c r="I380"/>
      <c r="J380"/>
      <c r="K380" s="327"/>
      <c r="M380"/>
      <c r="P380"/>
      <c r="R380"/>
      <c r="T380"/>
    </row>
  </sheetData>
  <mergeCells count="23">
    <mergeCell ref="A52:T52"/>
    <mergeCell ref="B324:J324"/>
    <mergeCell ref="B339:J339"/>
    <mergeCell ref="B353:J353"/>
    <mergeCell ref="B368:J368"/>
    <mergeCell ref="A38:T38"/>
    <mergeCell ref="B39:J39"/>
    <mergeCell ref="L39:T39"/>
    <mergeCell ref="A46:T46"/>
    <mergeCell ref="B47:J47"/>
    <mergeCell ref="L47:T47"/>
    <mergeCell ref="A19:T19"/>
    <mergeCell ref="B20:J20"/>
    <mergeCell ref="L20:T20"/>
    <mergeCell ref="A27:T27"/>
    <mergeCell ref="B28:J28"/>
    <mergeCell ref="L28:T28"/>
    <mergeCell ref="A1:T1"/>
    <mergeCell ref="A2:T2"/>
    <mergeCell ref="A3:T3"/>
    <mergeCell ref="A4:T4"/>
    <mergeCell ref="B5:J5"/>
    <mergeCell ref="L5:T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82f571-e864-4b98-84bd-930f661ed42a">
      <Terms xmlns="http://schemas.microsoft.com/office/infopath/2007/PartnerControls"/>
    </lcf76f155ced4ddcb4097134ff3c332f>
    <TaxCatchAll xmlns="8c9163ab-4d1c-46a7-8d61-b5cee27b745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69C42FB1FA284BA60CDF94DEB4DBF3" ma:contentTypeVersion="19" ma:contentTypeDescription="Crear nuevo documento." ma:contentTypeScope="" ma:versionID="090c0b7294b84836526f6f7c1d9c854f">
  <xsd:schema xmlns:xsd="http://www.w3.org/2001/XMLSchema" xmlns:xs="http://www.w3.org/2001/XMLSchema" xmlns:p="http://schemas.microsoft.com/office/2006/metadata/properties" xmlns:ns2="9b82f571-e864-4b98-84bd-930f661ed42a" xmlns:ns3="8c9163ab-4d1c-46a7-8d61-b5cee27b7450" targetNamespace="http://schemas.microsoft.com/office/2006/metadata/properties" ma:root="true" ma:fieldsID="c85de1f908bc78fd08d97c8a0418e287" ns2:_="" ns3:_="">
    <xsd:import namespace="9b82f571-e864-4b98-84bd-930f661ed42a"/>
    <xsd:import namespace="8c9163ab-4d1c-46a7-8d61-b5cee27b7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2f571-e864-4b98-84bd-930f661ed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163ab-4d1c-46a7-8d61-b5cee27b7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b4f369-2d72-4174-95fe-41f9ef52a544}" ma:internalName="TaxCatchAll" ma:showField="CatchAllData" ma:web="8c9163ab-4d1c-46a7-8d61-b5cee27b7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F12D72-50CA-4575-BD1E-99EF00267E73}">
  <ds:schemaRefs>
    <ds:schemaRef ds:uri="http://schemas.microsoft.com/office/2006/metadata/properties"/>
    <ds:schemaRef ds:uri="http://schemas.microsoft.com/office/infopath/2007/PartnerControls"/>
    <ds:schemaRef ds:uri="9b82f571-e864-4b98-84bd-930f661ed42a"/>
    <ds:schemaRef ds:uri="8c9163ab-4d1c-46a7-8d61-b5cee27b7450"/>
  </ds:schemaRefs>
</ds:datastoreItem>
</file>

<file path=customXml/itemProps2.xml><?xml version="1.0" encoding="utf-8"?>
<ds:datastoreItem xmlns:ds="http://schemas.openxmlformats.org/officeDocument/2006/customXml" ds:itemID="{DC0C885F-06B2-485D-8FD0-BD9AC68C43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E3017B-E718-43DD-AFAA-FD65EAE107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82f571-e864-4b98-84bd-930f661ed42a"/>
    <ds:schemaRef ds:uri="8c9163ab-4d1c-46a7-8d61-b5cee27b7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Indicadores alojativos</vt:lpstr>
      <vt:lpstr>Pasajeros</vt:lpstr>
      <vt:lpstr>Turistas FRONTUR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Marjorie Pérez García</dc:creator>
  <cp:lastModifiedBy>Marjorie Pérez García</cp:lastModifiedBy>
  <dcterms:created xsi:type="dcterms:W3CDTF">2025-04-23T14:19:05Z</dcterms:created>
  <dcterms:modified xsi:type="dcterms:W3CDTF">2025-05-09T08:29:00Z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0x010100F969C42FB1FA284BA60CDF94DEB4DBF3</vt:lpwstr>
  </property>
  <property fmtid="{D5CDD505-2E9C-101B-9397-08002B2CF9AE}" pid="3" name="MediaServiceImageTags">
    <vt:lpwstr/>
  </property>
</Properties>
</file>