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5/"/>
    </mc:Choice>
  </mc:AlternateContent>
  <xr:revisionPtr revIDLastSave="0" documentId="8_{8657074C-D285-437C-AEAD-DE65DBAA5EF7}" xr6:coauthVersionLast="47" xr6:coauthVersionMax="47" xr10:uidLastSave="{00000000-0000-0000-0000-000000000000}"/>
  <bookViews>
    <workbookView xWindow="-120" yWindow="-120" windowWidth="29040" windowHeight="15720" xr2:uid="{EDD27E25-3E47-42F3-9C3F-013BADA22749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3" l="1"/>
  <c r="I48" i="3"/>
  <c r="L47" i="3"/>
  <c r="T40" i="3"/>
  <c r="Q40" i="3"/>
  <c r="P40" i="3"/>
  <c r="H40" i="3"/>
  <c r="G40" i="3"/>
  <c r="L39" i="3"/>
  <c r="R29" i="3"/>
  <c r="P29" i="3"/>
  <c r="T29" i="3"/>
  <c r="J29" i="3"/>
  <c r="L28" i="3"/>
  <c r="R21" i="3"/>
  <c r="S21" i="3"/>
  <c r="G21" i="3"/>
  <c r="I21" i="3"/>
  <c r="L20" i="3"/>
  <c r="T6" i="3"/>
  <c r="R6" i="3"/>
  <c r="J6" i="3"/>
  <c r="F6" i="3"/>
  <c r="L5" i="3"/>
  <c r="L99" i="2"/>
  <c r="L61" i="2"/>
  <c r="L55" i="2"/>
  <c r="L49" i="2"/>
  <c r="J12" i="2"/>
  <c r="L11" i="2"/>
  <c r="T6" i="2"/>
  <c r="R6" i="2"/>
  <c r="J6" i="2"/>
  <c r="I6" i="2"/>
  <c r="L5" i="2"/>
  <c r="L324" i="1"/>
  <c r="M71" i="1"/>
  <c r="N57" i="1"/>
  <c r="L57" i="1"/>
  <c r="L22" i="1"/>
  <c r="C22" i="1"/>
  <c r="B22" i="1"/>
  <c r="G6" i="1"/>
  <c r="F6" i="1"/>
  <c r="D136" i="1"/>
  <c r="L5" i="1"/>
  <c r="B180" i="1" l="1"/>
  <c r="S29" i="1"/>
  <c r="Q29" i="1"/>
  <c r="D167" i="1"/>
  <c r="S37" i="1"/>
  <c r="Q37" i="1"/>
  <c r="S15" i="1"/>
  <c r="Q15" i="1"/>
  <c r="S33" i="1"/>
  <c r="Q33" i="1"/>
  <c r="H41" i="1"/>
  <c r="F41" i="1"/>
  <c r="B197" i="1"/>
  <c r="S7" i="1"/>
  <c r="Q7" i="1"/>
  <c r="J11" i="1"/>
  <c r="H11" i="1"/>
  <c r="F11" i="1"/>
  <c r="J15" i="1"/>
  <c r="H15" i="1"/>
  <c r="F15" i="1"/>
  <c r="H29" i="1"/>
  <c r="F29" i="1"/>
  <c r="S47" i="1"/>
  <c r="Q47" i="1"/>
  <c r="J7" i="1"/>
  <c r="H7" i="1"/>
  <c r="F7" i="1"/>
  <c r="S11" i="1"/>
  <c r="Q11" i="1"/>
  <c r="H33" i="1"/>
  <c r="F33" i="1"/>
  <c r="H37" i="1"/>
  <c r="F37" i="1"/>
  <c r="R9" i="2"/>
  <c r="P9" i="2"/>
  <c r="P13" i="3"/>
  <c r="R13" i="3"/>
  <c r="R8" i="2"/>
  <c r="P8" i="2"/>
  <c r="I9" i="2"/>
  <c r="G9" i="2"/>
  <c r="H9" i="2"/>
  <c r="F9" i="2"/>
  <c r="P18" i="3"/>
  <c r="R18" i="3"/>
  <c r="I37" i="3"/>
  <c r="G37" i="3"/>
  <c r="J36" i="3"/>
  <c r="T41" i="3"/>
  <c r="G24" i="3"/>
  <c r="I24" i="3"/>
  <c r="T49" i="3"/>
  <c r="J30" i="3"/>
  <c r="T50" i="3"/>
  <c r="J34" i="3"/>
  <c r="I51" i="3"/>
  <c r="G51" i="3"/>
  <c r="S45" i="3"/>
  <c r="Q45" i="3"/>
  <c r="T45" i="3"/>
  <c r="P45" i="3"/>
  <c r="R45" i="3"/>
  <c r="T23" i="3"/>
  <c r="P36" i="3"/>
  <c r="R36" i="3"/>
  <c r="J31" i="3"/>
  <c r="J35" i="3"/>
  <c r="T22" i="3"/>
  <c r="G23" i="3"/>
  <c r="I23" i="3"/>
  <c r="T26" i="3"/>
  <c r="P31" i="3"/>
  <c r="R31" i="3"/>
  <c r="P35" i="3"/>
  <c r="R35" i="3"/>
  <c r="O354" i="1"/>
  <c r="O340" i="1"/>
  <c r="O369" i="1"/>
  <c r="O325" i="1"/>
  <c r="O309" i="1"/>
  <c r="O262" i="1"/>
  <c r="O248" i="1"/>
  <c r="O293" i="1"/>
  <c r="O278" i="1"/>
  <c r="O232" i="1"/>
  <c r="O217" i="1"/>
  <c r="P187" i="1"/>
  <c r="P136" i="1"/>
  <c r="P152" i="1"/>
  <c r="O201" i="1"/>
  <c r="O122" i="1"/>
  <c r="O87" i="1"/>
  <c r="P6" i="1"/>
  <c r="T6" i="1"/>
  <c r="O22" i="1"/>
  <c r="R6" i="1"/>
  <c r="O71" i="1"/>
  <c r="O57" i="1"/>
  <c r="L292" i="1"/>
  <c r="L308" i="1"/>
  <c r="L277" i="1"/>
  <c r="L231" i="1"/>
  <c r="L261" i="1"/>
  <c r="L247" i="1"/>
  <c r="L200" i="1"/>
  <c r="L216" i="1"/>
  <c r="L186" i="1"/>
  <c r="L135" i="1"/>
  <c r="L151" i="1"/>
  <c r="L121" i="1"/>
  <c r="L56" i="1"/>
  <c r="L86" i="1"/>
  <c r="L21" i="1"/>
  <c r="L70" i="1"/>
  <c r="H6" i="1"/>
  <c r="Q6" i="1"/>
  <c r="D22" i="1"/>
  <c r="M22" i="1"/>
  <c r="B57" i="1"/>
  <c r="I6" i="1"/>
  <c r="E22" i="1"/>
  <c r="N22" i="1"/>
  <c r="C57" i="1"/>
  <c r="B369" i="1"/>
  <c r="B354" i="1"/>
  <c r="B325" i="1"/>
  <c r="B309" i="1"/>
  <c r="B278" i="1"/>
  <c r="B232" i="1"/>
  <c r="B262" i="1"/>
  <c r="B340" i="1"/>
  <c r="B248" i="1"/>
  <c r="B201" i="1"/>
  <c r="B293" i="1"/>
  <c r="B187" i="1"/>
  <c r="B217" i="1"/>
  <c r="B136" i="1"/>
  <c r="B152" i="1"/>
  <c r="B122" i="1"/>
  <c r="B87" i="1"/>
  <c r="B71" i="1"/>
  <c r="J6" i="1"/>
  <c r="S6" i="1"/>
  <c r="E57" i="1"/>
  <c r="C369" i="1"/>
  <c r="C340" i="1"/>
  <c r="C354" i="1"/>
  <c r="C325" i="1"/>
  <c r="C309" i="1"/>
  <c r="C278" i="1"/>
  <c r="C232" i="1"/>
  <c r="C262" i="1"/>
  <c r="C248" i="1"/>
  <c r="C293" i="1"/>
  <c r="C201" i="1"/>
  <c r="C217" i="1"/>
  <c r="C136" i="1"/>
  <c r="I136" i="1" s="1"/>
  <c r="C152" i="1"/>
  <c r="C122" i="1"/>
  <c r="C87" i="1"/>
  <c r="C187" i="1"/>
  <c r="C71" i="1"/>
  <c r="L369" i="1"/>
  <c r="L340" i="1"/>
  <c r="L325" i="1"/>
  <c r="L354" i="1"/>
  <c r="L232" i="1"/>
  <c r="L278" i="1"/>
  <c r="L262" i="1"/>
  <c r="L248" i="1"/>
  <c r="L293" i="1"/>
  <c r="L201" i="1"/>
  <c r="L309" i="1"/>
  <c r="L187" i="1"/>
  <c r="L122" i="1"/>
  <c r="L136" i="1"/>
  <c r="L152" i="1"/>
  <c r="L87" i="1"/>
  <c r="L217" i="1"/>
  <c r="L71" i="1"/>
  <c r="D71" i="1"/>
  <c r="E87" i="1"/>
  <c r="D354" i="1"/>
  <c r="D369" i="1"/>
  <c r="D325" i="1"/>
  <c r="D309" i="1"/>
  <c r="D262" i="1"/>
  <c r="D248" i="1"/>
  <c r="D340" i="1"/>
  <c r="D293" i="1"/>
  <c r="D232" i="1"/>
  <c r="D278" i="1"/>
  <c r="D217" i="1"/>
  <c r="D201" i="1"/>
  <c r="D152" i="1"/>
  <c r="I152" i="1" s="1"/>
  <c r="D122" i="1"/>
  <c r="D87" i="1"/>
  <c r="D187" i="1"/>
  <c r="I187" i="1" s="1"/>
  <c r="D57" i="1"/>
  <c r="M369" i="1"/>
  <c r="M354" i="1"/>
  <c r="M340" i="1"/>
  <c r="M325" i="1"/>
  <c r="M309" i="1"/>
  <c r="M278" i="1"/>
  <c r="M262" i="1"/>
  <c r="M248" i="1"/>
  <c r="M232" i="1"/>
  <c r="M293" i="1"/>
  <c r="M201" i="1"/>
  <c r="M187" i="1"/>
  <c r="M122" i="1"/>
  <c r="M136" i="1"/>
  <c r="M152" i="1"/>
  <c r="M87" i="1"/>
  <c r="M217" i="1"/>
  <c r="M57" i="1"/>
  <c r="Q57" i="1" s="1"/>
  <c r="E369" i="1"/>
  <c r="E325" i="1"/>
  <c r="E309" i="1"/>
  <c r="E340" i="1"/>
  <c r="E262" i="1"/>
  <c r="E354" i="1"/>
  <c r="E248" i="1"/>
  <c r="E293" i="1"/>
  <c r="E278" i="1"/>
  <c r="E217" i="1"/>
  <c r="E232" i="1"/>
  <c r="F152" i="1"/>
  <c r="G152" i="1" s="1"/>
  <c r="E122" i="1"/>
  <c r="F187" i="1"/>
  <c r="E201" i="1"/>
  <c r="F136" i="1"/>
  <c r="E71" i="1"/>
  <c r="N369" i="1"/>
  <c r="N340" i="1"/>
  <c r="N325" i="1"/>
  <c r="N354" i="1"/>
  <c r="N309" i="1"/>
  <c r="N262" i="1"/>
  <c r="N248" i="1"/>
  <c r="N293" i="1"/>
  <c r="N278" i="1"/>
  <c r="N187" i="1"/>
  <c r="S187" i="1" s="1"/>
  <c r="N232" i="1"/>
  <c r="N217" i="1"/>
  <c r="N122" i="1"/>
  <c r="N136" i="1"/>
  <c r="S136" i="1" s="1"/>
  <c r="N152" i="1"/>
  <c r="S152" i="1" s="1"/>
  <c r="N201" i="1"/>
  <c r="N71" i="1"/>
  <c r="N87" i="1"/>
  <c r="L368" i="1"/>
  <c r="L353" i="1"/>
  <c r="L339" i="1"/>
  <c r="M50" i="2"/>
  <c r="M100" i="2"/>
  <c r="M62" i="2"/>
  <c r="M56" i="2"/>
  <c r="M12" i="2"/>
  <c r="S6" i="2"/>
  <c r="B100" i="2"/>
  <c r="B56" i="2"/>
  <c r="B50" i="2"/>
  <c r="B62" i="2"/>
  <c r="D50" i="2"/>
  <c r="D100" i="2"/>
  <c r="D62" i="2"/>
  <c r="D56" i="2"/>
  <c r="G6" i="2"/>
  <c r="D12" i="2"/>
  <c r="B12" i="2"/>
  <c r="C100" i="2"/>
  <c r="C50" i="2"/>
  <c r="C62" i="2"/>
  <c r="C56" i="2"/>
  <c r="L100" i="2"/>
  <c r="L50" i="2"/>
  <c r="L62" i="2"/>
  <c r="L56" i="2"/>
  <c r="E100" i="2"/>
  <c r="E62" i="2"/>
  <c r="E56" i="2"/>
  <c r="E50" i="2"/>
  <c r="N100" i="2"/>
  <c r="N62" i="2"/>
  <c r="N56" i="2"/>
  <c r="C12" i="2"/>
  <c r="L12" i="2"/>
  <c r="N50" i="2"/>
  <c r="F6" i="2"/>
  <c r="O100" i="2"/>
  <c r="O62" i="2"/>
  <c r="O56" i="2"/>
  <c r="O50" i="2"/>
  <c r="P6" i="2"/>
  <c r="N12" i="2"/>
  <c r="H6" i="2"/>
  <c r="Q6" i="2"/>
  <c r="F12" i="2"/>
  <c r="O12" i="2"/>
  <c r="R48" i="3"/>
  <c r="Q48" i="3"/>
  <c r="P48" i="3"/>
  <c r="S48" i="3"/>
  <c r="H48" i="3"/>
  <c r="F48" i="3"/>
  <c r="J48" i="3"/>
  <c r="G6" i="3"/>
  <c r="P6" i="3"/>
  <c r="P21" i="3"/>
  <c r="G29" i="3"/>
  <c r="H21" i="3"/>
  <c r="F21" i="3"/>
  <c r="I6" i="3"/>
  <c r="J21" i="3"/>
  <c r="S29" i="3"/>
  <c r="Q21" i="3"/>
  <c r="I29" i="3"/>
  <c r="F29" i="3"/>
  <c r="T21" i="3"/>
  <c r="I40" i="3"/>
  <c r="R40" i="3"/>
  <c r="T48" i="3"/>
  <c r="H6" i="3"/>
  <c r="Q6" i="3"/>
  <c r="J40" i="3"/>
  <c r="S40" i="3"/>
  <c r="S6" i="3"/>
  <c r="H29" i="3"/>
  <c r="Q29" i="3"/>
  <c r="F40" i="3"/>
  <c r="J36" i="1" l="1"/>
  <c r="H36" i="1"/>
  <c r="F36" i="1"/>
  <c r="Q318" i="1"/>
  <c r="S318" i="1"/>
  <c r="J258" i="1"/>
  <c r="H258" i="1"/>
  <c r="F258" i="1"/>
  <c r="M139" i="1"/>
  <c r="D143" i="1"/>
  <c r="I78" i="1"/>
  <c r="G78" i="1"/>
  <c r="G317" i="1"/>
  <c r="I317" i="1"/>
  <c r="I43" i="3"/>
  <c r="G43" i="3"/>
  <c r="H43" i="3"/>
  <c r="F43" i="3"/>
  <c r="S58" i="1"/>
  <c r="Q58" i="1"/>
  <c r="N68" i="1"/>
  <c r="N188" i="1"/>
  <c r="F145" i="1"/>
  <c r="G145" i="1" s="1"/>
  <c r="F80" i="1"/>
  <c r="H80" i="1"/>
  <c r="J80" i="1"/>
  <c r="G40" i="1"/>
  <c r="I40" i="1"/>
  <c r="I127" i="1"/>
  <c r="G127" i="1"/>
  <c r="D192" i="1"/>
  <c r="G318" i="1"/>
  <c r="I318" i="1"/>
  <c r="L176" i="1"/>
  <c r="L166" i="1"/>
  <c r="I66" i="1"/>
  <c r="G66" i="1"/>
  <c r="M162" i="1"/>
  <c r="B154" i="1"/>
  <c r="B177" i="1"/>
  <c r="G44" i="3"/>
  <c r="I44" i="3"/>
  <c r="S17" i="3"/>
  <c r="Q17" i="3"/>
  <c r="F49" i="3"/>
  <c r="J49" i="3"/>
  <c r="H49" i="3"/>
  <c r="J39" i="2"/>
  <c r="C165" i="1"/>
  <c r="S24" i="1"/>
  <c r="Q24" i="1"/>
  <c r="N197" i="1"/>
  <c r="S197" i="1" s="1"/>
  <c r="Q132" i="1"/>
  <c r="S132" i="1"/>
  <c r="N195" i="1"/>
  <c r="S130" i="1"/>
  <c r="Q130" i="1"/>
  <c r="S297" i="1"/>
  <c r="Q297" i="1"/>
  <c r="S268" i="1"/>
  <c r="Q268" i="1"/>
  <c r="H302" i="1"/>
  <c r="F302" i="1"/>
  <c r="H271" i="1"/>
  <c r="F271" i="1"/>
  <c r="B54" i="1"/>
  <c r="M180" i="1"/>
  <c r="D196" i="1"/>
  <c r="I131" i="1"/>
  <c r="G131" i="1"/>
  <c r="D178" i="1"/>
  <c r="I113" i="1"/>
  <c r="G113" i="1"/>
  <c r="I297" i="1"/>
  <c r="G297" i="1"/>
  <c r="I257" i="1"/>
  <c r="G257" i="1"/>
  <c r="S9" i="1"/>
  <c r="Q9" i="1"/>
  <c r="C171" i="1"/>
  <c r="B119" i="1"/>
  <c r="B159" i="1"/>
  <c r="G13" i="1"/>
  <c r="I13" i="1"/>
  <c r="B162" i="1"/>
  <c r="B170" i="1"/>
  <c r="P53" i="1"/>
  <c r="T53" i="1"/>
  <c r="R53" i="1"/>
  <c r="Q43" i="3"/>
  <c r="S43" i="3"/>
  <c r="R43" i="3"/>
  <c r="P43" i="3"/>
  <c r="T43" i="3"/>
  <c r="T15" i="3"/>
  <c r="P15" i="3"/>
  <c r="R15" i="3"/>
  <c r="J28" i="2"/>
  <c r="J21" i="2"/>
  <c r="J24" i="1"/>
  <c r="H24" i="1"/>
  <c r="F24" i="1"/>
  <c r="N154" i="1"/>
  <c r="S154" i="1" s="1"/>
  <c r="Q89" i="1"/>
  <c r="S89" i="1"/>
  <c r="S283" i="1"/>
  <c r="Q283" i="1"/>
  <c r="S298" i="1"/>
  <c r="Q298" i="1"/>
  <c r="S302" i="1"/>
  <c r="Q302" i="1"/>
  <c r="H79" i="1"/>
  <c r="F79" i="1"/>
  <c r="F144" i="1"/>
  <c r="J79" i="1"/>
  <c r="H233" i="1"/>
  <c r="F233" i="1"/>
  <c r="J233" i="1"/>
  <c r="H304" i="1"/>
  <c r="F304" i="1"/>
  <c r="H272" i="1"/>
  <c r="F272" i="1"/>
  <c r="M154" i="1"/>
  <c r="M137" i="1"/>
  <c r="I117" i="1"/>
  <c r="G117" i="1"/>
  <c r="D182" i="1"/>
  <c r="F43" i="1"/>
  <c r="H43" i="1"/>
  <c r="J43" i="1"/>
  <c r="F9" i="1"/>
  <c r="J9" i="1"/>
  <c r="H9" i="1"/>
  <c r="L142" i="1"/>
  <c r="L195" i="1"/>
  <c r="C167" i="1"/>
  <c r="I102" i="1"/>
  <c r="G102" i="1"/>
  <c r="C160" i="1"/>
  <c r="C175" i="1"/>
  <c r="B189" i="1"/>
  <c r="B174" i="1"/>
  <c r="S53" i="1"/>
  <c r="Q53" i="1"/>
  <c r="H106" i="1"/>
  <c r="F171" i="1"/>
  <c r="J106" i="1"/>
  <c r="F106" i="1"/>
  <c r="F234" i="1"/>
  <c r="H234" i="1"/>
  <c r="J234" i="1"/>
  <c r="I233" i="1"/>
  <c r="G233" i="1"/>
  <c r="S17" i="1"/>
  <c r="Q17" i="1"/>
  <c r="B173" i="1"/>
  <c r="B145" i="1"/>
  <c r="I33" i="3"/>
  <c r="G33" i="3"/>
  <c r="N191" i="1"/>
  <c r="S126" i="1"/>
  <c r="Q126" i="1"/>
  <c r="F174" i="1"/>
  <c r="G174" i="1" s="1"/>
  <c r="J109" i="1"/>
  <c r="H109" i="1"/>
  <c r="F109" i="1"/>
  <c r="M176" i="1"/>
  <c r="I296" i="1"/>
  <c r="G296" i="1"/>
  <c r="J33" i="3"/>
  <c r="H33" i="3"/>
  <c r="F33" i="3"/>
  <c r="G36" i="3"/>
  <c r="I36" i="3"/>
  <c r="H36" i="3"/>
  <c r="F36" i="3"/>
  <c r="J24" i="3"/>
  <c r="H24" i="3"/>
  <c r="F24" i="3"/>
  <c r="R8" i="3"/>
  <c r="T8" i="3"/>
  <c r="P8" i="3"/>
  <c r="J32" i="2"/>
  <c r="I64" i="1"/>
  <c r="G64" i="1"/>
  <c r="H64" i="1"/>
  <c r="F64" i="1"/>
  <c r="N162" i="1"/>
  <c r="S162" i="1" s="1"/>
  <c r="Q97" i="1"/>
  <c r="S97" i="1"/>
  <c r="Q237" i="1"/>
  <c r="S237" i="1"/>
  <c r="S235" i="1"/>
  <c r="Q235" i="1"/>
  <c r="H83" i="1"/>
  <c r="F83" i="1"/>
  <c r="J83" i="1"/>
  <c r="F148" i="1"/>
  <c r="J250" i="1"/>
  <c r="H250" i="1"/>
  <c r="F250" i="1"/>
  <c r="H221" i="1"/>
  <c r="F221" i="1"/>
  <c r="G79" i="1"/>
  <c r="I79" i="1"/>
  <c r="D144" i="1"/>
  <c r="B141" i="1"/>
  <c r="M141" i="1"/>
  <c r="M173" i="1"/>
  <c r="I73" i="1"/>
  <c r="G73" i="1"/>
  <c r="D138" i="1"/>
  <c r="I280" i="1"/>
  <c r="G280" i="1"/>
  <c r="G234" i="1"/>
  <c r="I234" i="1"/>
  <c r="I268" i="1"/>
  <c r="G268" i="1"/>
  <c r="L146" i="1"/>
  <c r="C168" i="1"/>
  <c r="C181" i="1"/>
  <c r="J42" i="3"/>
  <c r="H42" i="3"/>
  <c r="F42" i="3"/>
  <c r="J25" i="2"/>
  <c r="S267" i="1"/>
  <c r="Q267" i="1"/>
  <c r="M179" i="1"/>
  <c r="I253" i="1"/>
  <c r="G253" i="1"/>
  <c r="S14" i="3"/>
  <c r="Q14" i="3"/>
  <c r="P14" i="3"/>
  <c r="R14" i="3"/>
  <c r="Q25" i="3"/>
  <c r="S25" i="3"/>
  <c r="J41" i="2"/>
  <c r="S60" i="1"/>
  <c r="Q60" i="1"/>
  <c r="I11" i="1"/>
  <c r="G11" i="1"/>
  <c r="Q63" i="1"/>
  <c r="S63" i="1"/>
  <c r="N194" i="1"/>
  <c r="S129" i="1"/>
  <c r="Q129" i="1"/>
  <c r="Q241" i="1"/>
  <c r="S241" i="1"/>
  <c r="H283" i="1"/>
  <c r="F283" i="1"/>
  <c r="J240" i="1"/>
  <c r="H240" i="1"/>
  <c r="F240" i="1"/>
  <c r="H294" i="1"/>
  <c r="F294" i="1"/>
  <c r="F228" i="1"/>
  <c r="H228" i="1"/>
  <c r="M140" i="1"/>
  <c r="M177" i="1"/>
  <c r="G238" i="1"/>
  <c r="I238" i="1"/>
  <c r="I269" i="1"/>
  <c r="G269" i="1"/>
  <c r="B171" i="1"/>
  <c r="L140" i="1"/>
  <c r="L196" i="1"/>
  <c r="C137" i="1"/>
  <c r="C190" i="1"/>
  <c r="S49" i="1"/>
  <c r="Q49" i="1"/>
  <c r="L155" i="1"/>
  <c r="L92" i="1"/>
  <c r="S281" i="1"/>
  <c r="Q281" i="1"/>
  <c r="H287" i="1"/>
  <c r="F287" i="1"/>
  <c r="H319" i="1"/>
  <c r="F319" i="1"/>
  <c r="I226" i="1"/>
  <c r="G226" i="1"/>
  <c r="S51" i="1"/>
  <c r="Q51" i="1"/>
  <c r="S36" i="3"/>
  <c r="Q36" i="3"/>
  <c r="J118" i="1"/>
  <c r="H118" i="1"/>
  <c r="F183" i="1"/>
  <c r="G183" i="1" s="1"/>
  <c r="F118" i="1"/>
  <c r="H264" i="1"/>
  <c r="F264" i="1"/>
  <c r="G108" i="1"/>
  <c r="D173" i="1"/>
  <c r="I108" i="1"/>
  <c r="F17" i="1"/>
  <c r="J17" i="1"/>
  <c r="H17" i="1"/>
  <c r="J14" i="3"/>
  <c r="H14" i="3"/>
  <c r="F14" i="3"/>
  <c r="G26" i="3"/>
  <c r="I26" i="3"/>
  <c r="I16" i="3"/>
  <c r="G16" i="3"/>
  <c r="F16" i="3"/>
  <c r="H16" i="3"/>
  <c r="J18" i="2"/>
  <c r="E47" i="2"/>
  <c r="I42" i="1"/>
  <c r="G42" i="1"/>
  <c r="S65" i="1"/>
  <c r="Q65" i="1"/>
  <c r="Q67" i="1"/>
  <c r="S67" i="1"/>
  <c r="S285" i="1"/>
  <c r="Q285" i="1"/>
  <c r="Q310" i="1"/>
  <c r="S310" i="1"/>
  <c r="J61" i="1"/>
  <c r="H61" i="1"/>
  <c r="F61" i="1"/>
  <c r="F196" i="1"/>
  <c r="G196" i="1" s="1"/>
  <c r="J131" i="1"/>
  <c r="H131" i="1"/>
  <c r="F131" i="1"/>
  <c r="H285" i="1"/>
  <c r="F285" i="1"/>
  <c r="H295" i="1"/>
  <c r="F295" i="1"/>
  <c r="J235" i="1"/>
  <c r="F235" i="1"/>
  <c r="H235" i="1"/>
  <c r="H311" i="1"/>
  <c r="F311" i="1"/>
  <c r="J49" i="1"/>
  <c r="F49" i="1"/>
  <c r="H49" i="1"/>
  <c r="M138" i="1"/>
  <c r="D179" i="1"/>
  <c r="I114" i="1"/>
  <c r="G114" i="1"/>
  <c r="I240" i="1"/>
  <c r="G240" i="1"/>
  <c r="N164" i="1"/>
  <c r="S99" i="1"/>
  <c r="Q99" i="1"/>
  <c r="L144" i="1"/>
  <c r="C141" i="1"/>
  <c r="C174" i="1"/>
  <c r="B193" i="1"/>
  <c r="L143" i="1"/>
  <c r="T63" i="1"/>
  <c r="R63" i="1"/>
  <c r="P63" i="1"/>
  <c r="H11" i="3"/>
  <c r="F11" i="3"/>
  <c r="J11" i="3"/>
  <c r="S286" i="1"/>
  <c r="Q286" i="1"/>
  <c r="F141" i="1"/>
  <c r="F76" i="1"/>
  <c r="H76" i="1"/>
  <c r="J76" i="1"/>
  <c r="H263" i="1"/>
  <c r="F263" i="1"/>
  <c r="I221" i="1"/>
  <c r="G221" i="1"/>
  <c r="R38" i="1"/>
  <c r="P38" i="1"/>
  <c r="T38" i="1"/>
  <c r="S13" i="3"/>
  <c r="Q13" i="3"/>
  <c r="C172" i="1"/>
  <c r="Q319" i="1"/>
  <c r="S319" i="1"/>
  <c r="H320" i="1"/>
  <c r="F320" i="1"/>
  <c r="I289" i="1"/>
  <c r="G289" i="1"/>
  <c r="Q11" i="3"/>
  <c r="S11" i="3"/>
  <c r="G9" i="3"/>
  <c r="I9" i="3"/>
  <c r="H9" i="3"/>
  <c r="F9" i="3"/>
  <c r="S51" i="3"/>
  <c r="Q51" i="3"/>
  <c r="S9" i="2"/>
  <c r="Q9" i="2"/>
  <c r="S41" i="1"/>
  <c r="Q41" i="1"/>
  <c r="N139" i="1"/>
  <c r="S139" i="1" s="1"/>
  <c r="S74" i="1"/>
  <c r="Q74" i="1"/>
  <c r="S131" i="1"/>
  <c r="Q131" i="1"/>
  <c r="N196" i="1"/>
  <c r="S284" i="1"/>
  <c r="Q284" i="1"/>
  <c r="S252" i="1"/>
  <c r="Q252" i="1"/>
  <c r="Q311" i="1"/>
  <c r="S311" i="1"/>
  <c r="J65" i="1"/>
  <c r="F65" i="1"/>
  <c r="H65" i="1"/>
  <c r="H42" i="1"/>
  <c r="J42" i="1"/>
  <c r="F42" i="1"/>
  <c r="F169" i="1"/>
  <c r="H104" i="1"/>
  <c r="F104" i="1"/>
  <c r="J104" i="1"/>
  <c r="J236" i="1"/>
  <c r="H236" i="1"/>
  <c r="F236" i="1"/>
  <c r="H303" i="1"/>
  <c r="F303" i="1"/>
  <c r="H312" i="1"/>
  <c r="F312" i="1"/>
  <c r="Q48" i="1"/>
  <c r="S48" i="1"/>
  <c r="M142" i="1"/>
  <c r="M182" i="1"/>
  <c r="D139" i="1"/>
  <c r="I74" i="1"/>
  <c r="G74" i="1"/>
  <c r="I107" i="1"/>
  <c r="D172" i="1"/>
  <c r="I172" i="1" s="1"/>
  <c r="G107" i="1"/>
  <c r="I254" i="1"/>
  <c r="G254" i="1"/>
  <c r="I241" i="1"/>
  <c r="G241" i="1"/>
  <c r="I225" i="1"/>
  <c r="G225" i="1"/>
  <c r="G310" i="1"/>
  <c r="I310" i="1"/>
  <c r="C178" i="1"/>
  <c r="G39" i="1"/>
  <c r="I39" i="1"/>
  <c r="D169" i="1"/>
  <c r="B68" i="1"/>
  <c r="B139" i="1"/>
  <c r="P23" i="1"/>
  <c r="R23" i="1"/>
  <c r="T23" i="1"/>
  <c r="R61" i="1"/>
  <c r="P61" i="1"/>
  <c r="T61" i="1"/>
  <c r="T51" i="1"/>
  <c r="R51" i="1"/>
  <c r="P51" i="1"/>
  <c r="P164" i="1"/>
  <c r="Q164" i="1" s="1"/>
  <c r="T99" i="1"/>
  <c r="R99" i="1"/>
  <c r="P99" i="1"/>
  <c r="P148" i="1"/>
  <c r="P83" i="1"/>
  <c r="T83" i="1"/>
  <c r="R83" i="1"/>
  <c r="P145" i="1"/>
  <c r="T80" i="1"/>
  <c r="R80" i="1"/>
  <c r="P80" i="1"/>
  <c r="T123" i="1"/>
  <c r="O133" i="1"/>
  <c r="R123" i="1"/>
  <c r="P123" i="1"/>
  <c r="P188" i="1"/>
  <c r="Q188" i="1" s="1"/>
  <c r="R124" i="1"/>
  <c r="P124" i="1"/>
  <c r="P189" i="1"/>
  <c r="T124" i="1"/>
  <c r="P129" i="1"/>
  <c r="P194" i="1"/>
  <c r="Q194" i="1" s="1"/>
  <c r="T129" i="1"/>
  <c r="R129" i="1"/>
  <c r="R285" i="1"/>
  <c r="P285" i="1"/>
  <c r="R303" i="1"/>
  <c r="P303" i="1"/>
  <c r="T244" i="1"/>
  <c r="R244" i="1"/>
  <c r="P244" i="1"/>
  <c r="R297" i="1"/>
  <c r="P297" i="1"/>
  <c r="R241" i="1"/>
  <c r="P241" i="1"/>
  <c r="T241" i="1"/>
  <c r="P252" i="1"/>
  <c r="T252" i="1"/>
  <c r="R252" i="1"/>
  <c r="R268" i="1"/>
  <c r="P268" i="1"/>
  <c r="R305" i="1"/>
  <c r="P305" i="1"/>
  <c r="R316" i="1"/>
  <c r="P316" i="1"/>
  <c r="Q38" i="1"/>
  <c r="S38" i="1"/>
  <c r="N168" i="1"/>
  <c r="I47" i="1"/>
  <c r="G47" i="1"/>
  <c r="P31" i="1"/>
  <c r="T31" i="1"/>
  <c r="R31" i="1"/>
  <c r="T127" i="1"/>
  <c r="P192" i="1"/>
  <c r="R127" i="1"/>
  <c r="P127" i="1"/>
  <c r="R298" i="1"/>
  <c r="P298" i="1"/>
  <c r="R317" i="1"/>
  <c r="P317" i="1"/>
  <c r="S41" i="3"/>
  <c r="Q41" i="3"/>
  <c r="P41" i="3"/>
  <c r="R41" i="3"/>
  <c r="S10" i="3"/>
  <c r="Q10" i="3"/>
  <c r="R10" i="3"/>
  <c r="P10" i="3"/>
  <c r="R25" i="3"/>
  <c r="T25" i="3"/>
  <c r="P25" i="3"/>
  <c r="T42" i="3"/>
  <c r="R42" i="3"/>
  <c r="P42" i="3"/>
  <c r="I25" i="3"/>
  <c r="G25" i="3"/>
  <c r="H25" i="3"/>
  <c r="F25" i="3"/>
  <c r="Q7" i="3"/>
  <c r="S7" i="3"/>
  <c r="I30" i="3"/>
  <c r="G30" i="3"/>
  <c r="H30" i="3"/>
  <c r="F30" i="3"/>
  <c r="S22" i="3"/>
  <c r="Q22" i="3"/>
  <c r="P22" i="3"/>
  <c r="R22" i="3"/>
  <c r="F22" i="3"/>
  <c r="J22" i="3"/>
  <c r="H22" i="3"/>
  <c r="J25" i="3"/>
  <c r="R12" i="3"/>
  <c r="T12" i="3"/>
  <c r="P12" i="3"/>
  <c r="G13" i="3"/>
  <c r="I13" i="3"/>
  <c r="H13" i="3"/>
  <c r="F13" i="3"/>
  <c r="J50" i="3"/>
  <c r="H50" i="3"/>
  <c r="F50" i="3"/>
  <c r="I7" i="3"/>
  <c r="G7" i="3"/>
  <c r="J19" i="2"/>
  <c r="J36" i="2"/>
  <c r="J22" i="2"/>
  <c r="S7" i="2"/>
  <c r="Q7" i="2"/>
  <c r="L161" i="1"/>
  <c r="G58" i="1"/>
  <c r="D68" i="1"/>
  <c r="I58" i="1"/>
  <c r="I41" i="1"/>
  <c r="G41" i="1"/>
  <c r="I33" i="1"/>
  <c r="G33" i="1"/>
  <c r="S18" i="1"/>
  <c r="Q18" i="1"/>
  <c r="R18" i="1"/>
  <c r="P18" i="1"/>
  <c r="S10" i="1"/>
  <c r="Q10" i="1"/>
  <c r="N143" i="1"/>
  <c r="S143" i="1" s="1"/>
  <c r="S78" i="1"/>
  <c r="Q78" i="1"/>
  <c r="S62" i="1"/>
  <c r="Q62" i="1"/>
  <c r="S118" i="1"/>
  <c r="Q118" i="1"/>
  <c r="N183" i="1"/>
  <c r="N137" i="1"/>
  <c r="S137" i="1" s="1"/>
  <c r="Q72" i="1"/>
  <c r="S72" i="1"/>
  <c r="S279" i="1"/>
  <c r="Q279" i="1"/>
  <c r="S244" i="1"/>
  <c r="Q244" i="1"/>
  <c r="S288" i="1"/>
  <c r="Q288" i="1"/>
  <c r="S299" i="1"/>
  <c r="Q299" i="1"/>
  <c r="Q251" i="1"/>
  <c r="S251" i="1"/>
  <c r="S256" i="1"/>
  <c r="Q256" i="1"/>
  <c r="S269" i="1"/>
  <c r="Q269" i="1"/>
  <c r="S239" i="1"/>
  <c r="Q239" i="1"/>
  <c r="Q312" i="1"/>
  <c r="S312" i="1"/>
  <c r="Q320" i="1"/>
  <c r="S320" i="1"/>
  <c r="F139" i="1"/>
  <c r="G139" i="1" s="1"/>
  <c r="J74" i="1"/>
  <c r="H74" i="1"/>
  <c r="F74" i="1"/>
  <c r="J53" i="1"/>
  <c r="H53" i="1"/>
  <c r="F53" i="1"/>
  <c r="F154" i="1"/>
  <c r="H89" i="1"/>
  <c r="F89" i="1"/>
  <c r="J89" i="1"/>
  <c r="H46" i="1"/>
  <c r="F46" i="1"/>
  <c r="J46" i="1"/>
  <c r="F159" i="1"/>
  <c r="E119" i="1"/>
  <c r="F94" i="1"/>
  <c r="H94" i="1"/>
  <c r="J94" i="1"/>
  <c r="F172" i="1"/>
  <c r="G172" i="1" s="1"/>
  <c r="H107" i="1"/>
  <c r="F107" i="1"/>
  <c r="J107" i="1"/>
  <c r="F108" i="1"/>
  <c r="F173" i="1"/>
  <c r="G173" i="1" s="1"/>
  <c r="J108" i="1"/>
  <c r="H108" i="1"/>
  <c r="F178" i="1"/>
  <c r="G178" i="1" s="1"/>
  <c r="J113" i="1"/>
  <c r="H113" i="1"/>
  <c r="F113" i="1"/>
  <c r="H220" i="1"/>
  <c r="F220" i="1"/>
  <c r="H237" i="1"/>
  <c r="F237" i="1"/>
  <c r="J237" i="1"/>
  <c r="H296" i="1"/>
  <c r="F296" i="1"/>
  <c r="F238" i="1"/>
  <c r="J238" i="1"/>
  <c r="H238" i="1"/>
  <c r="H222" i="1"/>
  <c r="F222" i="1"/>
  <c r="J239" i="1"/>
  <c r="H239" i="1"/>
  <c r="F239" i="1"/>
  <c r="H265" i="1"/>
  <c r="F265" i="1"/>
  <c r="H273" i="1"/>
  <c r="F273" i="1"/>
  <c r="H313" i="1"/>
  <c r="F313" i="1"/>
  <c r="G24" i="1"/>
  <c r="I24" i="1"/>
  <c r="I10" i="1"/>
  <c r="G10" i="1"/>
  <c r="M143" i="1"/>
  <c r="M166" i="1"/>
  <c r="M145" i="1"/>
  <c r="M146" i="1"/>
  <c r="S81" i="1"/>
  <c r="Q81" i="1"/>
  <c r="M189" i="1"/>
  <c r="M181" i="1"/>
  <c r="M191" i="1"/>
  <c r="I44" i="1"/>
  <c r="G44" i="1"/>
  <c r="D147" i="1"/>
  <c r="I147" i="1" s="1"/>
  <c r="I82" i="1"/>
  <c r="G82" i="1"/>
  <c r="D137" i="1"/>
  <c r="I137" i="1" s="1"/>
  <c r="I72" i="1"/>
  <c r="G72" i="1"/>
  <c r="D142" i="1"/>
  <c r="I77" i="1"/>
  <c r="G77" i="1"/>
  <c r="I111" i="1"/>
  <c r="D176" i="1"/>
  <c r="G111" i="1"/>
  <c r="G112" i="1"/>
  <c r="D177" i="1"/>
  <c r="I112" i="1"/>
  <c r="I250" i="1"/>
  <c r="G250" i="1"/>
  <c r="G218" i="1"/>
  <c r="I218" i="1"/>
  <c r="I282" i="1"/>
  <c r="G282" i="1"/>
  <c r="I251" i="1"/>
  <c r="G251" i="1"/>
  <c r="I298" i="1"/>
  <c r="G298" i="1"/>
  <c r="G242" i="1"/>
  <c r="I242" i="1"/>
  <c r="I227" i="1"/>
  <c r="G227" i="1"/>
  <c r="I270" i="1"/>
  <c r="G270" i="1"/>
  <c r="G311" i="1"/>
  <c r="I311" i="1"/>
  <c r="G319" i="1"/>
  <c r="I319" i="1"/>
  <c r="C161" i="1"/>
  <c r="G62" i="1"/>
  <c r="I62" i="1"/>
  <c r="S35" i="1"/>
  <c r="Q35" i="1"/>
  <c r="L167" i="1"/>
  <c r="L148" i="1"/>
  <c r="L169" i="1"/>
  <c r="L170" i="1"/>
  <c r="L171" i="1"/>
  <c r="C140" i="1"/>
  <c r="C169" i="1"/>
  <c r="I104" i="1"/>
  <c r="G104" i="1"/>
  <c r="C145" i="1"/>
  <c r="C164" i="1"/>
  <c r="C194" i="1"/>
  <c r="C182" i="1"/>
  <c r="C179" i="1"/>
  <c r="D140" i="1"/>
  <c r="I140" i="1" s="1"/>
  <c r="G75" i="1"/>
  <c r="I75" i="1"/>
  <c r="G23" i="1"/>
  <c r="I23" i="1"/>
  <c r="B166" i="1"/>
  <c r="B138" i="1"/>
  <c r="B143" i="1"/>
  <c r="B181" i="1"/>
  <c r="B178" i="1"/>
  <c r="B175" i="1"/>
  <c r="S110" i="1"/>
  <c r="Q110" i="1"/>
  <c r="N175" i="1"/>
  <c r="F47" i="1"/>
  <c r="J47" i="1"/>
  <c r="H47" i="1"/>
  <c r="H38" i="1"/>
  <c r="F38" i="1"/>
  <c r="J38" i="1"/>
  <c r="H30" i="1"/>
  <c r="F30" i="1"/>
  <c r="J30" i="1"/>
  <c r="E54" i="1"/>
  <c r="F160" i="1"/>
  <c r="H16" i="1"/>
  <c r="F16" i="1"/>
  <c r="J16" i="1"/>
  <c r="H8" i="1"/>
  <c r="F8" i="1"/>
  <c r="J8" i="1"/>
  <c r="I34" i="1"/>
  <c r="G34" i="1"/>
  <c r="T7" i="1"/>
  <c r="R7" i="1"/>
  <c r="P7" i="1"/>
  <c r="T18" i="1"/>
  <c r="P62" i="1"/>
  <c r="T62" i="1"/>
  <c r="R62" i="1"/>
  <c r="R8" i="1"/>
  <c r="P8" i="1"/>
  <c r="T8" i="1"/>
  <c r="P143" i="1"/>
  <c r="R78" i="1"/>
  <c r="P78" i="1"/>
  <c r="T78" i="1"/>
  <c r="P58" i="1"/>
  <c r="O68" i="1"/>
  <c r="R58" i="1"/>
  <c r="T58" i="1"/>
  <c r="P35" i="1"/>
  <c r="R35" i="1"/>
  <c r="T35" i="1"/>
  <c r="R48" i="1"/>
  <c r="P48" i="1"/>
  <c r="T48" i="1"/>
  <c r="T64" i="1"/>
  <c r="R64" i="1"/>
  <c r="P64" i="1"/>
  <c r="P195" i="1"/>
  <c r="Q195" i="1" s="1"/>
  <c r="T130" i="1"/>
  <c r="R130" i="1"/>
  <c r="P130" i="1"/>
  <c r="P162" i="1"/>
  <c r="Q162" i="1" s="1"/>
  <c r="P97" i="1"/>
  <c r="T97" i="1"/>
  <c r="R97" i="1"/>
  <c r="P163" i="1"/>
  <c r="T98" i="1"/>
  <c r="R98" i="1"/>
  <c r="P98" i="1"/>
  <c r="T131" i="1"/>
  <c r="R131" i="1"/>
  <c r="P131" i="1"/>
  <c r="P196" i="1"/>
  <c r="Q196" i="1" s="1"/>
  <c r="P197" i="1"/>
  <c r="R132" i="1"/>
  <c r="P132" i="1"/>
  <c r="T132" i="1"/>
  <c r="R289" i="1"/>
  <c r="P289" i="1"/>
  <c r="T254" i="1"/>
  <c r="R254" i="1"/>
  <c r="P254" i="1"/>
  <c r="R299" i="1"/>
  <c r="P299" i="1"/>
  <c r="R255" i="1"/>
  <c r="P255" i="1"/>
  <c r="T255" i="1"/>
  <c r="R270" i="1"/>
  <c r="P270" i="1"/>
  <c r="R310" i="1"/>
  <c r="P310" i="1"/>
  <c r="R318" i="1"/>
  <c r="P318" i="1"/>
  <c r="Q30" i="1"/>
  <c r="S30" i="1"/>
  <c r="N54" i="1"/>
  <c r="P191" i="1"/>
  <c r="Q191" i="1" s="1"/>
  <c r="T126" i="1"/>
  <c r="R126" i="1"/>
  <c r="P126" i="1"/>
  <c r="T60" i="1"/>
  <c r="R60" i="1"/>
  <c r="P60" i="1"/>
  <c r="R287" i="1"/>
  <c r="P287" i="1"/>
  <c r="P256" i="1"/>
  <c r="T256" i="1"/>
  <c r="R256" i="1"/>
  <c r="J41" i="3"/>
  <c r="H41" i="3"/>
  <c r="F41" i="3"/>
  <c r="J43" i="3"/>
  <c r="J45" i="3"/>
  <c r="J10" i="3"/>
  <c r="H10" i="3"/>
  <c r="F10" i="3"/>
  <c r="S44" i="3"/>
  <c r="Q44" i="3"/>
  <c r="T24" i="3"/>
  <c r="R24" i="3"/>
  <c r="P24" i="3"/>
  <c r="S37" i="3"/>
  <c r="Q37" i="3"/>
  <c r="H7" i="3"/>
  <c r="F7" i="3"/>
  <c r="J7" i="3"/>
  <c r="J8" i="3"/>
  <c r="J9" i="3"/>
  <c r="J17" i="3"/>
  <c r="J12" i="3"/>
  <c r="J18" i="3"/>
  <c r="J13" i="3"/>
  <c r="J16" i="3"/>
  <c r="I34" i="3"/>
  <c r="G34" i="3"/>
  <c r="F34" i="3"/>
  <c r="H34" i="3"/>
  <c r="S24" i="3"/>
  <c r="Q24" i="3"/>
  <c r="S18" i="3"/>
  <c r="Q18" i="3"/>
  <c r="Q30" i="3"/>
  <c r="S30" i="3"/>
  <c r="F26" i="3"/>
  <c r="J26" i="3"/>
  <c r="H26" i="3"/>
  <c r="G11" i="3"/>
  <c r="I11" i="3"/>
  <c r="R16" i="3"/>
  <c r="T16" i="3"/>
  <c r="P16" i="3"/>
  <c r="G17" i="3"/>
  <c r="I17" i="3"/>
  <c r="F17" i="3"/>
  <c r="H17" i="3"/>
  <c r="S49" i="3"/>
  <c r="Q49" i="3"/>
  <c r="P49" i="3"/>
  <c r="R49" i="3"/>
  <c r="J31" i="2"/>
  <c r="J16" i="2"/>
  <c r="J40" i="2"/>
  <c r="J26" i="2"/>
  <c r="F7" i="2"/>
  <c r="J7" i="2"/>
  <c r="H7" i="2"/>
  <c r="J9" i="2"/>
  <c r="J14" i="2"/>
  <c r="J17" i="2"/>
  <c r="J15" i="2"/>
  <c r="J35" i="2"/>
  <c r="J13" i="2"/>
  <c r="J43" i="2"/>
  <c r="J8" i="2"/>
  <c r="J45" i="2"/>
  <c r="I7" i="2"/>
  <c r="G7" i="2"/>
  <c r="S40" i="1"/>
  <c r="Q40" i="1"/>
  <c r="S32" i="1"/>
  <c r="Q32" i="1"/>
  <c r="J18" i="1"/>
  <c r="H18" i="1"/>
  <c r="F18" i="1"/>
  <c r="J10" i="1"/>
  <c r="H10" i="1"/>
  <c r="F10" i="1"/>
  <c r="N147" i="1"/>
  <c r="S82" i="1"/>
  <c r="Q82" i="1"/>
  <c r="S66" i="1"/>
  <c r="Q66" i="1"/>
  <c r="S127" i="1"/>
  <c r="N192" i="1"/>
  <c r="Q127" i="1"/>
  <c r="N141" i="1"/>
  <c r="Q76" i="1"/>
  <c r="S76" i="1"/>
  <c r="Q107" i="1"/>
  <c r="N172" i="1"/>
  <c r="S107" i="1"/>
  <c r="S104" i="1"/>
  <c r="Q104" i="1"/>
  <c r="N169" i="1"/>
  <c r="N170" i="1"/>
  <c r="S170" i="1" s="1"/>
  <c r="S105" i="1"/>
  <c r="Q105" i="1"/>
  <c r="S287" i="1"/>
  <c r="Q287" i="1"/>
  <c r="S254" i="1"/>
  <c r="Q254" i="1"/>
  <c r="S258" i="1"/>
  <c r="Q258" i="1"/>
  <c r="S300" i="1"/>
  <c r="Q300" i="1"/>
  <c r="Q255" i="1"/>
  <c r="S255" i="1"/>
  <c r="S270" i="1"/>
  <c r="Q270" i="1"/>
  <c r="S243" i="1"/>
  <c r="Q243" i="1"/>
  <c r="Q313" i="1"/>
  <c r="S313" i="1"/>
  <c r="F143" i="1"/>
  <c r="G143" i="1" s="1"/>
  <c r="J78" i="1"/>
  <c r="H78" i="1"/>
  <c r="F78" i="1"/>
  <c r="J58" i="1"/>
  <c r="F58" i="1"/>
  <c r="H58" i="1"/>
  <c r="E68" i="1"/>
  <c r="J64" i="1"/>
  <c r="F162" i="1"/>
  <c r="H97" i="1"/>
  <c r="F97" i="1"/>
  <c r="J97" i="1"/>
  <c r="H50" i="1"/>
  <c r="J50" i="1"/>
  <c r="F50" i="1"/>
  <c r="F163" i="1"/>
  <c r="F98" i="1"/>
  <c r="H98" i="1"/>
  <c r="J98" i="1"/>
  <c r="F176" i="1"/>
  <c r="G176" i="1" s="1"/>
  <c r="H111" i="1"/>
  <c r="F111" i="1"/>
  <c r="J111" i="1"/>
  <c r="F112" i="1"/>
  <c r="F177" i="1"/>
  <c r="G177" i="1" s="1"/>
  <c r="J112" i="1"/>
  <c r="H112" i="1"/>
  <c r="J117" i="1"/>
  <c r="H117" i="1"/>
  <c r="F182" i="1"/>
  <c r="G182" i="1" s="1"/>
  <c r="F117" i="1"/>
  <c r="J244" i="1"/>
  <c r="H244" i="1"/>
  <c r="F244" i="1"/>
  <c r="H280" i="1"/>
  <c r="F280" i="1"/>
  <c r="H241" i="1"/>
  <c r="F241" i="1"/>
  <c r="J241" i="1"/>
  <c r="H297" i="1"/>
  <c r="F297" i="1"/>
  <c r="F242" i="1"/>
  <c r="H242" i="1"/>
  <c r="J242" i="1"/>
  <c r="F223" i="1"/>
  <c r="H223" i="1"/>
  <c r="J243" i="1"/>
  <c r="H243" i="1"/>
  <c r="F243" i="1"/>
  <c r="H266" i="1"/>
  <c r="F266" i="1"/>
  <c r="H274" i="1"/>
  <c r="F274" i="1"/>
  <c r="H314" i="1"/>
  <c r="F314" i="1"/>
  <c r="S45" i="1"/>
  <c r="Q45" i="1"/>
  <c r="S44" i="1"/>
  <c r="Q44" i="1"/>
  <c r="M147" i="1"/>
  <c r="M167" i="1"/>
  <c r="M159" i="1"/>
  <c r="M119" i="1"/>
  <c r="M193" i="1"/>
  <c r="M190" i="1"/>
  <c r="M195" i="1"/>
  <c r="I48" i="1"/>
  <c r="G48" i="1"/>
  <c r="H48" i="1"/>
  <c r="F48" i="1"/>
  <c r="D153" i="1"/>
  <c r="I88" i="1"/>
  <c r="G88" i="1"/>
  <c r="D141" i="1"/>
  <c r="I76" i="1"/>
  <c r="G76" i="1"/>
  <c r="I81" i="1"/>
  <c r="G81" i="1"/>
  <c r="D146" i="1"/>
  <c r="I115" i="1"/>
  <c r="G115" i="1"/>
  <c r="D180" i="1"/>
  <c r="D181" i="1"/>
  <c r="I181" i="1" s="1"/>
  <c r="G116" i="1"/>
  <c r="I116" i="1"/>
  <c r="D191" i="1"/>
  <c r="I126" i="1"/>
  <c r="G126" i="1"/>
  <c r="I279" i="1"/>
  <c r="G279" i="1"/>
  <c r="G219" i="1"/>
  <c r="I219" i="1"/>
  <c r="I284" i="1"/>
  <c r="G284" i="1"/>
  <c r="I255" i="1"/>
  <c r="G255" i="1"/>
  <c r="I299" i="1"/>
  <c r="G299" i="1"/>
  <c r="I228" i="1"/>
  <c r="G228" i="1"/>
  <c r="I263" i="1"/>
  <c r="G263" i="1"/>
  <c r="I271" i="1"/>
  <c r="G271" i="1"/>
  <c r="G312" i="1"/>
  <c r="I312" i="1"/>
  <c r="G320" i="1"/>
  <c r="I320" i="1"/>
  <c r="F35" i="1"/>
  <c r="J35" i="1"/>
  <c r="H35" i="1"/>
  <c r="L168" i="1"/>
  <c r="L154" i="1"/>
  <c r="L137" i="1"/>
  <c r="L160" i="1"/>
  <c r="L173" i="1"/>
  <c r="L174" i="1"/>
  <c r="L175" i="1"/>
  <c r="C144" i="1"/>
  <c r="C176" i="1"/>
  <c r="C119" i="1"/>
  <c r="C159" i="1"/>
  <c r="C193" i="1"/>
  <c r="C183" i="1"/>
  <c r="S64" i="1"/>
  <c r="Q64" i="1"/>
  <c r="G9" i="1"/>
  <c r="I9" i="1"/>
  <c r="B167" i="1"/>
  <c r="B142" i="1"/>
  <c r="B147" i="1"/>
  <c r="B190" i="1"/>
  <c r="B182" i="1"/>
  <c r="B179" i="1"/>
  <c r="F170" i="1"/>
  <c r="J105" i="1"/>
  <c r="F105" i="1"/>
  <c r="H105" i="1"/>
  <c r="I60" i="1"/>
  <c r="G60" i="1"/>
  <c r="L165" i="1"/>
  <c r="J44" i="1"/>
  <c r="H44" i="1"/>
  <c r="F44" i="1"/>
  <c r="I16" i="1"/>
  <c r="G16" i="1"/>
  <c r="T11" i="1"/>
  <c r="R11" i="1"/>
  <c r="P11" i="1"/>
  <c r="R12" i="1"/>
  <c r="P12" i="1"/>
  <c r="T12" i="1"/>
  <c r="R88" i="1"/>
  <c r="P88" i="1"/>
  <c r="P153" i="1"/>
  <c r="T88" i="1"/>
  <c r="R65" i="1"/>
  <c r="P65" i="1"/>
  <c r="T65" i="1"/>
  <c r="P39" i="1"/>
  <c r="T39" i="1"/>
  <c r="R39" i="1"/>
  <c r="R52" i="1"/>
  <c r="P52" i="1"/>
  <c r="T52" i="1"/>
  <c r="P138" i="1"/>
  <c r="T73" i="1"/>
  <c r="R73" i="1"/>
  <c r="P73" i="1"/>
  <c r="P166" i="1"/>
  <c r="T101" i="1"/>
  <c r="R101" i="1"/>
  <c r="P101" i="1"/>
  <c r="P170" i="1"/>
  <c r="T105" i="1"/>
  <c r="R105" i="1"/>
  <c r="P105" i="1"/>
  <c r="P182" i="1"/>
  <c r="T117" i="1"/>
  <c r="R117" i="1"/>
  <c r="P117" i="1"/>
  <c r="T235" i="1"/>
  <c r="R235" i="1"/>
  <c r="P235" i="1"/>
  <c r="R280" i="1"/>
  <c r="P280" i="1"/>
  <c r="T258" i="1"/>
  <c r="R258" i="1"/>
  <c r="P258" i="1"/>
  <c r="R300" i="1"/>
  <c r="P300" i="1"/>
  <c r="R259" i="1"/>
  <c r="P259" i="1"/>
  <c r="T259" i="1"/>
  <c r="R263" i="1"/>
  <c r="P263" i="1"/>
  <c r="R271" i="1"/>
  <c r="P271" i="1"/>
  <c r="R311" i="1"/>
  <c r="P311" i="1"/>
  <c r="R319" i="1"/>
  <c r="P319" i="1"/>
  <c r="O119" i="1"/>
  <c r="T94" i="1"/>
  <c r="R94" i="1"/>
  <c r="P94" i="1"/>
  <c r="P159" i="1"/>
  <c r="G50" i="3"/>
  <c r="I50" i="3"/>
  <c r="F44" i="3"/>
  <c r="J44" i="3"/>
  <c r="H44" i="3"/>
  <c r="R34" i="3"/>
  <c r="P34" i="3"/>
  <c r="T34" i="3"/>
  <c r="G22" i="3"/>
  <c r="I22" i="3"/>
  <c r="J37" i="3"/>
  <c r="H37" i="3"/>
  <c r="F37" i="3"/>
  <c r="G31" i="3"/>
  <c r="I31" i="3"/>
  <c r="F31" i="3"/>
  <c r="H31" i="3"/>
  <c r="S26" i="3"/>
  <c r="Q26" i="3"/>
  <c r="P26" i="3"/>
  <c r="R26" i="3"/>
  <c r="S8" i="3"/>
  <c r="Q8" i="3"/>
  <c r="S34" i="3"/>
  <c r="Q34" i="3"/>
  <c r="G14" i="3"/>
  <c r="I14" i="3"/>
  <c r="P17" i="3"/>
  <c r="R17" i="3"/>
  <c r="T17" i="3"/>
  <c r="G18" i="3"/>
  <c r="I18" i="3"/>
  <c r="H18" i="3"/>
  <c r="F18" i="3"/>
  <c r="I15" i="3"/>
  <c r="G15" i="3"/>
  <c r="J44" i="2"/>
  <c r="J30" i="2"/>
  <c r="J27" i="2"/>
  <c r="J81" i="1"/>
  <c r="F146" i="1"/>
  <c r="G146" i="1" s="1"/>
  <c r="F81" i="1"/>
  <c r="H81" i="1"/>
  <c r="J40" i="1"/>
  <c r="H40" i="1"/>
  <c r="F40" i="1"/>
  <c r="J32" i="1"/>
  <c r="H32" i="1"/>
  <c r="F32" i="1"/>
  <c r="S88" i="1"/>
  <c r="Q88" i="1"/>
  <c r="N153" i="1"/>
  <c r="Q42" i="1"/>
  <c r="S42" i="1"/>
  <c r="N145" i="1"/>
  <c r="S145" i="1" s="1"/>
  <c r="Q80" i="1"/>
  <c r="S80" i="1"/>
  <c r="Q111" i="1"/>
  <c r="N176" i="1"/>
  <c r="S176" i="1" s="1"/>
  <c r="S111" i="1"/>
  <c r="S108" i="1"/>
  <c r="Q108" i="1"/>
  <c r="N173" i="1"/>
  <c r="S173" i="1" s="1"/>
  <c r="N174" i="1"/>
  <c r="S174" i="1" s="1"/>
  <c r="S109" i="1"/>
  <c r="Q109" i="1"/>
  <c r="S236" i="1"/>
  <c r="Q236" i="1"/>
  <c r="S303" i="1"/>
  <c r="Q303" i="1"/>
  <c r="S301" i="1"/>
  <c r="Q301" i="1"/>
  <c r="Q259" i="1"/>
  <c r="S259" i="1"/>
  <c r="S263" i="1"/>
  <c r="Q263" i="1"/>
  <c r="S271" i="1"/>
  <c r="Q271" i="1"/>
  <c r="S249" i="1"/>
  <c r="Q249" i="1"/>
  <c r="Q314" i="1"/>
  <c r="S314" i="1"/>
  <c r="F147" i="1"/>
  <c r="J82" i="1"/>
  <c r="H82" i="1"/>
  <c r="F82" i="1"/>
  <c r="J62" i="1"/>
  <c r="H62" i="1"/>
  <c r="F62" i="1"/>
  <c r="F166" i="1"/>
  <c r="H101" i="1"/>
  <c r="F101" i="1"/>
  <c r="J101" i="1"/>
  <c r="H59" i="1"/>
  <c r="J59" i="1"/>
  <c r="F59" i="1"/>
  <c r="J110" i="1"/>
  <c r="H110" i="1"/>
  <c r="F175" i="1"/>
  <c r="F110" i="1"/>
  <c r="H115" i="1"/>
  <c r="F180" i="1"/>
  <c r="G180" i="1" s="1"/>
  <c r="F115" i="1"/>
  <c r="J115" i="1"/>
  <c r="F181" i="1"/>
  <c r="G181" i="1" s="1"/>
  <c r="F116" i="1"/>
  <c r="J116" i="1"/>
  <c r="H116" i="1"/>
  <c r="J254" i="1"/>
  <c r="H254" i="1"/>
  <c r="F254" i="1"/>
  <c r="H282" i="1"/>
  <c r="F282" i="1"/>
  <c r="H251" i="1"/>
  <c r="F251" i="1"/>
  <c r="J251" i="1"/>
  <c r="H298" i="1"/>
  <c r="F298" i="1"/>
  <c r="F224" i="1"/>
  <c r="H224" i="1"/>
  <c r="J249" i="1"/>
  <c r="H249" i="1"/>
  <c r="F249" i="1"/>
  <c r="H267" i="1"/>
  <c r="F267" i="1"/>
  <c r="H305" i="1"/>
  <c r="F305" i="1"/>
  <c r="H315" i="1"/>
  <c r="F315" i="1"/>
  <c r="C27" i="1"/>
  <c r="I63" i="1"/>
  <c r="G63" i="1"/>
  <c r="G36" i="1"/>
  <c r="I36" i="1"/>
  <c r="G18" i="1"/>
  <c r="I18" i="1"/>
  <c r="D148" i="1"/>
  <c r="M153" i="1"/>
  <c r="M168" i="1"/>
  <c r="Q103" i="1"/>
  <c r="S103" i="1"/>
  <c r="M163" i="1"/>
  <c r="M160" i="1"/>
  <c r="M197" i="1"/>
  <c r="M194" i="1"/>
  <c r="I52" i="1"/>
  <c r="G52" i="1"/>
  <c r="H52" i="1"/>
  <c r="F52" i="1"/>
  <c r="D161" i="1"/>
  <c r="I161" i="1" s="1"/>
  <c r="I96" i="1"/>
  <c r="G96" i="1"/>
  <c r="D145" i="1"/>
  <c r="I145" i="1" s="1"/>
  <c r="I80" i="1"/>
  <c r="G80" i="1"/>
  <c r="I124" i="1"/>
  <c r="D189" i="1"/>
  <c r="G124" i="1"/>
  <c r="G125" i="1"/>
  <c r="D190" i="1"/>
  <c r="I190" i="1" s="1"/>
  <c r="I125" i="1"/>
  <c r="D195" i="1"/>
  <c r="I130" i="1"/>
  <c r="G130" i="1"/>
  <c r="I281" i="1"/>
  <c r="G281" i="1"/>
  <c r="I222" i="1"/>
  <c r="G222" i="1"/>
  <c r="I286" i="1"/>
  <c r="G286" i="1"/>
  <c r="I259" i="1"/>
  <c r="G259" i="1"/>
  <c r="I300" i="1"/>
  <c r="G300" i="1"/>
  <c r="G252" i="1"/>
  <c r="I252" i="1"/>
  <c r="I235" i="1"/>
  <c r="G235" i="1"/>
  <c r="I264" i="1"/>
  <c r="G264" i="1"/>
  <c r="I272" i="1"/>
  <c r="G272" i="1"/>
  <c r="G313" i="1"/>
  <c r="I313" i="1"/>
  <c r="L147" i="1"/>
  <c r="I51" i="1"/>
  <c r="G51" i="1"/>
  <c r="H51" i="1"/>
  <c r="F51" i="1"/>
  <c r="S23" i="1"/>
  <c r="Q23" i="1"/>
  <c r="S13" i="1"/>
  <c r="Q13" i="1"/>
  <c r="L193" i="1"/>
  <c r="L162" i="1"/>
  <c r="L141" i="1"/>
  <c r="L164" i="1"/>
  <c r="L177" i="1"/>
  <c r="L178" i="1"/>
  <c r="L179" i="1"/>
  <c r="C148" i="1"/>
  <c r="G83" i="1"/>
  <c r="I83" i="1"/>
  <c r="C163" i="1"/>
  <c r="C191" i="1"/>
  <c r="C188" i="1"/>
  <c r="C133" i="1"/>
  <c r="F192" i="1"/>
  <c r="G192" i="1" s="1"/>
  <c r="J127" i="1"/>
  <c r="H127" i="1"/>
  <c r="F127" i="1"/>
  <c r="F60" i="1"/>
  <c r="J60" i="1"/>
  <c r="H60" i="1"/>
  <c r="G35" i="1"/>
  <c r="I35" i="1"/>
  <c r="B168" i="1"/>
  <c r="B146" i="1"/>
  <c r="B153" i="1"/>
  <c r="B194" i="1"/>
  <c r="B183" i="1"/>
  <c r="F164" i="1"/>
  <c r="J99" i="1"/>
  <c r="F99" i="1"/>
  <c r="H99" i="1"/>
  <c r="L68" i="1"/>
  <c r="C153" i="1"/>
  <c r="C143" i="1"/>
  <c r="L197" i="1"/>
  <c r="I59" i="1"/>
  <c r="G59" i="1"/>
  <c r="M54" i="1"/>
  <c r="P32" i="1"/>
  <c r="T32" i="1"/>
  <c r="R32" i="1"/>
  <c r="T15" i="1"/>
  <c r="R15" i="1"/>
  <c r="P15" i="1"/>
  <c r="P139" i="1"/>
  <c r="Q139" i="1" s="1"/>
  <c r="R74" i="1"/>
  <c r="P74" i="1"/>
  <c r="T74" i="1"/>
  <c r="R16" i="1"/>
  <c r="P16" i="1"/>
  <c r="T16" i="1"/>
  <c r="T50" i="1"/>
  <c r="P50" i="1"/>
  <c r="R50" i="1"/>
  <c r="R44" i="1"/>
  <c r="T44" i="1"/>
  <c r="P44" i="1"/>
  <c r="P42" i="1"/>
  <c r="T42" i="1"/>
  <c r="R42" i="1"/>
  <c r="T59" i="1"/>
  <c r="R59" i="1"/>
  <c r="P59" i="1"/>
  <c r="P142" i="1"/>
  <c r="T77" i="1"/>
  <c r="R77" i="1"/>
  <c r="P77" i="1"/>
  <c r="R102" i="1"/>
  <c r="P102" i="1"/>
  <c r="P167" i="1"/>
  <c r="Q167" i="1" s="1"/>
  <c r="T102" i="1"/>
  <c r="T113" i="1"/>
  <c r="P178" i="1"/>
  <c r="R113" i="1"/>
  <c r="P113" i="1"/>
  <c r="T106" i="1"/>
  <c r="R106" i="1"/>
  <c r="P106" i="1"/>
  <c r="P171" i="1"/>
  <c r="T257" i="1"/>
  <c r="R257" i="1"/>
  <c r="P257" i="1"/>
  <c r="P108" i="1"/>
  <c r="T108" i="1"/>
  <c r="P173" i="1"/>
  <c r="Q173" i="1" s="1"/>
  <c r="R108" i="1"/>
  <c r="T253" i="1"/>
  <c r="R253" i="1"/>
  <c r="P253" i="1"/>
  <c r="T239" i="1"/>
  <c r="R239" i="1"/>
  <c r="P239" i="1"/>
  <c r="R282" i="1"/>
  <c r="P282" i="1"/>
  <c r="R301" i="1"/>
  <c r="P301" i="1"/>
  <c r="P234" i="1"/>
  <c r="T234" i="1"/>
  <c r="R234" i="1"/>
  <c r="R264" i="1"/>
  <c r="P264" i="1"/>
  <c r="R272" i="1"/>
  <c r="P272" i="1"/>
  <c r="R312" i="1"/>
  <c r="P312" i="1"/>
  <c r="R320" i="1"/>
  <c r="P320" i="1"/>
  <c r="P14" i="1"/>
  <c r="T14" i="1"/>
  <c r="R14" i="1"/>
  <c r="I67" i="1"/>
  <c r="G67" i="1"/>
  <c r="R46" i="1"/>
  <c r="T46" i="1"/>
  <c r="P46" i="1"/>
  <c r="T104" i="1"/>
  <c r="R104" i="1"/>
  <c r="P169" i="1"/>
  <c r="Q169" i="1" s="1"/>
  <c r="P104" i="1"/>
  <c r="T40" i="1"/>
  <c r="R40" i="1"/>
  <c r="P40" i="1"/>
  <c r="G45" i="3"/>
  <c r="I45" i="3"/>
  <c r="H45" i="3"/>
  <c r="F45" i="3"/>
  <c r="T37" i="3"/>
  <c r="R37" i="3"/>
  <c r="P37" i="3"/>
  <c r="G41" i="3"/>
  <c r="I41" i="3"/>
  <c r="G35" i="3"/>
  <c r="I35" i="3"/>
  <c r="H35" i="3"/>
  <c r="F35" i="3"/>
  <c r="S12" i="3"/>
  <c r="Q12" i="3"/>
  <c r="S31" i="3"/>
  <c r="Q31" i="3"/>
  <c r="J23" i="3"/>
  <c r="H23" i="3"/>
  <c r="F23" i="3"/>
  <c r="G10" i="3"/>
  <c r="I10" i="3"/>
  <c r="J46" i="2"/>
  <c r="J29" i="2"/>
  <c r="J34" i="2"/>
  <c r="S8" i="2"/>
  <c r="Q8" i="2"/>
  <c r="N142" i="1"/>
  <c r="S142" i="1" s="1"/>
  <c r="S77" i="1"/>
  <c r="Q77" i="1"/>
  <c r="L54" i="1"/>
  <c r="I15" i="1"/>
  <c r="G15" i="1"/>
  <c r="I7" i="1"/>
  <c r="G7" i="1"/>
  <c r="S96" i="1"/>
  <c r="Q96" i="1"/>
  <c r="N161" i="1"/>
  <c r="N140" i="1"/>
  <c r="S140" i="1" s="1"/>
  <c r="Q75" i="1"/>
  <c r="S75" i="1"/>
  <c r="Q46" i="1"/>
  <c r="S46" i="1"/>
  <c r="N119" i="1"/>
  <c r="N159" i="1"/>
  <c r="S159" i="1" s="1"/>
  <c r="Q94" i="1"/>
  <c r="S94" i="1"/>
  <c r="Q115" i="1"/>
  <c r="S115" i="1"/>
  <c r="N180" i="1"/>
  <c r="S112" i="1"/>
  <c r="Q112" i="1"/>
  <c r="N177" i="1"/>
  <c r="S177" i="1" s="1"/>
  <c r="S113" i="1"/>
  <c r="N178" i="1"/>
  <c r="Q113" i="1"/>
  <c r="S294" i="1"/>
  <c r="Q294" i="1"/>
  <c r="S304" i="1"/>
  <c r="Q304" i="1"/>
  <c r="S234" i="1"/>
  <c r="Q234" i="1"/>
  <c r="S264" i="1"/>
  <c r="Q264" i="1"/>
  <c r="S272" i="1"/>
  <c r="Q272" i="1"/>
  <c r="S253" i="1"/>
  <c r="Q253" i="1"/>
  <c r="Q315" i="1"/>
  <c r="S315" i="1"/>
  <c r="F153" i="1"/>
  <c r="G153" i="1" s="1"/>
  <c r="J88" i="1"/>
  <c r="H88" i="1"/>
  <c r="F88" i="1"/>
  <c r="J95" i="1"/>
  <c r="J66" i="1"/>
  <c r="H66" i="1"/>
  <c r="F66" i="1"/>
  <c r="F167" i="1"/>
  <c r="G167" i="1" s="1"/>
  <c r="H102" i="1"/>
  <c r="F102" i="1"/>
  <c r="J102" i="1"/>
  <c r="H63" i="1"/>
  <c r="F63" i="1"/>
  <c r="J63" i="1"/>
  <c r="F189" i="1"/>
  <c r="H124" i="1"/>
  <c r="F124" i="1"/>
  <c r="J124" i="1"/>
  <c r="F190" i="1"/>
  <c r="G190" i="1" s="1"/>
  <c r="F125" i="1"/>
  <c r="J125" i="1"/>
  <c r="H125" i="1"/>
  <c r="J126" i="1"/>
  <c r="H126" i="1"/>
  <c r="F126" i="1"/>
  <c r="F191" i="1"/>
  <c r="G191" i="1" s="1"/>
  <c r="H284" i="1"/>
  <c r="F284" i="1"/>
  <c r="H255" i="1"/>
  <c r="F255" i="1"/>
  <c r="J255" i="1"/>
  <c r="H299" i="1"/>
  <c r="F299" i="1"/>
  <c r="F252" i="1"/>
  <c r="J252" i="1"/>
  <c r="H252" i="1"/>
  <c r="F225" i="1"/>
  <c r="H225" i="1"/>
  <c r="J253" i="1"/>
  <c r="H253" i="1"/>
  <c r="F253" i="1"/>
  <c r="H268" i="1"/>
  <c r="F268" i="1"/>
  <c r="H316" i="1"/>
  <c r="F316" i="1"/>
  <c r="N166" i="1"/>
  <c r="S166" i="1" s="1"/>
  <c r="Q101" i="1"/>
  <c r="S101" i="1"/>
  <c r="M161" i="1"/>
  <c r="M133" i="1"/>
  <c r="M188" i="1"/>
  <c r="S123" i="1"/>
  <c r="Q123" i="1"/>
  <c r="M171" i="1"/>
  <c r="M164" i="1"/>
  <c r="D165" i="1"/>
  <c r="I165" i="1" s="1"/>
  <c r="I100" i="1"/>
  <c r="G100" i="1"/>
  <c r="D159" i="1"/>
  <c r="I159" i="1" s="1"/>
  <c r="D119" i="1"/>
  <c r="I94" i="1"/>
  <c r="G94" i="1"/>
  <c r="D160" i="1"/>
  <c r="I160" i="1" s="1"/>
  <c r="I95" i="1"/>
  <c r="G95" i="1"/>
  <c r="F95" i="1"/>
  <c r="H95" i="1"/>
  <c r="D193" i="1"/>
  <c r="I193" i="1" s="1"/>
  <c r="I128" i="1"/>
  <c r="G128" i="1"/>
  <c r="G129" i="1"/>
  <c r="D194" i="1"/>
  <c r="I194" i="1" s="1"/>
  <c r="I129" i="1"/>
  <c r="I283" i="1"/>
  <c r="G283" i="1"/>
  <c r="I236" i="1"/>
  <c r="G236" i="1"/>
  <c r="I288" i="1"/>
  <c r="G288" i="1"/>
  <c r="I301" i="1"/>
  <c r="G301" i="1"/>
  <c r="G256" i="1"/>
  <c r="I256" i="1"/>
  <c r="I239" i="1"/>
  <c r="G239" i="1"/>
  <c r="I265" i="1"/>
  <c r="G265" i="1"/>
  <c r="I273" i="1"/>
  <c r="G273" i="1"/>
  <c r="G314" i="1"/>
  <c r="I314" i="1"/>
  <c r="F142" i="1"/>
  <c r="G142" i="1" s="1"/>
  <c r="J77" i="1"/>
  <c r="F77" i="1"/>
  <c r="H77" i="1"/>
  <c r="G49" i="1"/>
  <c r="I49" i="1"/>
  <c r="F23" i="1"/>
  <c r="J23" i="1"/>
  <c r="H23" i="1"/>
  <c r="J48" i="1"/>
  <c r="J45" i="1"/>
  <c r="J41" i="1"/>
  <c r="J29" i="1"/>
  <c r="J37" i="1"/>
  <c r="J33" i="1"/>
  <c r="J51" i="1"/>
  <c r="J52" i="1"/>
  <c r="F13" i="1"/>
  <c r="J13" i="1"/>
  <c r="H13" i="1"/>
  <c r="L172" i="1"/>
  <c r="L145" i="1"/>
  <c r="L180" i="1"/>
  <c r="L181" i="1"/>
  <c r="L182" i="1"/>
  <c r="L183" i="1"/>
  <c r="C154" i="1"/>
  <c r="C180" i="1"/>
  <c r="C138" i="1"/>
  <c r="C195" i="1"/>
  <c r="C192" i="1"/>
  <c r="M183" i="1"/>
  <c r="M68" i="1"/>
  <c r="G43" i="1"/>
  <c r="I43" i="1"/>
  <c r="G17" i="1"/>
  <c r="I17" i="1"/>
  <c r="B140" i="1"/>
  <c r="B169" i="1"/>
  <c r="B161" i="1"/>
  <c r="B191" i="1"/>
  <c r="B188" i="1"/>
  <c r="B133" i="1"/>
  <c r="B198" i="1" s="1"/>
  <c r="N160" i="1"/>
  <c r="S95" i="1"/>
  <c r="Q95" i="1"/>
  <c r="S43" i="1"/>
  <c r="Q43" i="1"/>
  <c r="Q34" i="1"/>
  <c r="S34" i="1"/>
  <c r="Q12" i="1"/>
  <c r="S12" i="1"/>
  <c r="S102" i="1"/>
  <c r="Q102" i="1"/>
  <c r="N167" i="1"/>
  <c r="S167" i="1" s="1"/>
  <c r="I30" i="1"/>
  <c r="G30" i="1"/>
  <c r="D54" i="1"/>
  <c r="T10" i="1"/>
  <c r="R10" i="1"/>
  <c r="P10" i="1"/>
  <c r="T29" i="1"/>
  <c r="O54" i="1"/>
  <c r="R29" i="1"/>
  <c r="P29" i="1"/>
  <c r="R100" i="1"/>
  <c r="P165" i="1"/>
  <c r="P100" i="1"/>
  <c r="T100" i="1"/>
  <c r="R96" i="1"/>
  <c r="P96" i="1"/>
  <c r="P161" i="1"/>
  <c r="Q161" i="1" s="1"/>
  <c r="T96" i="1"/>
  <c r="P9" i="1"/>
  <c r="T9" i="1"/>
  <c r="R9" i="1"/>
  <c r="P66" i="1"/>
  <c r="T66" i="1"/>
  <c r="R66" i="1"/>
  <c r="T67" i="1"/>
  <c r="R67" i="1"/>
  <c r="P67" i="1"/>
  <c r="P146" i="1"/>
  <c r="T81" i="1"/>
  <c r="R81" i="1"/>
  <c r="P81" i="1"/>
  <c r="P168" i="1"/>
  <c r="Q168" i="1" s="1"/>
  <c r="P103" i="1"/>
  <c r="R103" i="1"/>
  <c r="T103" i="1"/>
  <c r="T110" i="1"/>
  <c r="R110" i="1"/>
  <c r="P110" i="1"/>
  <c r="P175" i="1"/>
  <c r="Q175" i="1" s="1"/>
  <c r="R107" i="1"/>
  <c r="P172" i="1"/>
  <c r="Q172" i="1" s="1"/>
  <c r="P107" i="1"/>
  <c r="T107" i="1"/>
  <c r="P112" i="1"/>
  <c r="T112" i="1"/>
  <c r="R112" i="1"/>
  <c r="P177" i="1"/>
  <c r="Q177" i="1" s="1"/>
  <c r="R279" i="1"/>
  <c r="P279" i="1"/>
  <c r="T240" i="1"/>
  <c r="R240" i="1"/>
  <c r="P240" i="1"/>
  <c r="R284" i="1"/>
  <c r="P284" i="1"/>
  <c r="R294" i="1"/>
  <c r="P294" i="1"/>
  <c r="R304" i="1"/>
  <c r="P304" i="1"/>
  <c r="P238" i="1"/>
  <c r="T238" i="1"/>
  <c r="R238" i="1"/>
  <c r="R265" i="1"/>
  <c r="P265" i="1"/>
  <c r="R273" i="1"/>
  <c r="P273" i="1"/>
  <c r="R313" i="1"/>
  <c r="P313" i="1"/>
  <c r="L156" i="1"/>
  <c r="Q16" i="1"/>
  <c r="S16" i="1"/>
  <c r="N146" i="1"/>
  <c r="S146" i="1" s="1"/>
  <c r="B27" i="1"/>
  <c r="P49" i="1"/>
  <c r="R49" i="1"/>
  <c r="T49" i="1"/>
  <c r="P154" i="1"/>
  <c r="P89" i="1"/>
  <c r="T89" i="1"/>
  <c r="R89" i="1"/>
  <c r="T243" i="1"/>
  <c r="R243" i="1"/>
  <c r="P243" i="1"/>
  <c r="R269" i="1"/>
  <c r="P269" i="1"/>
  <c r="S32" i="3"/>
  <c r="Q32" i="3"/>
  <c r="P32" i="3"/>
  <c r="R32" i="3"/>
  <c r="P44" i="3"/>
  <c r="R44" i="3"/>
  <c r="T44" i="3"/>
  <c r="G49" i="3"/>
  <c r="I49" i="3"/>
  <c r="R30" i="3"/>
  <c r="P30" i="3"/>
  <c r="T30" i="3"/>
  <c r="T35" i="3"/>
  <c r="T36" i="3"/>
  <c r="T32" i="3"/>
  <c r="T31" i="3"/>
  <c r="T51" i="3"/>
  <c r="R51" i="3"/>
  <c r="P51" i="3"/>
  <c r="S15" i="3"/>
  <c r="Q15" i="3"/>
  <c r="S23" i="3"/>
  <c r="Q23" i="3"/>
  <c r="P23" i="3"/>
  <c r="R23" i="3"/>
  <c r="Q16" i="3"/>
  <c r="S16" i="3"/>
  <c r="S35" i="3"/>
  <c r="Q35" i="3"/>
  <c r="P9" i="3"/>
  <c r="R9" i="3"/>
  <c r="T9" i="3"/>
  <c r="T7" i="3"/>
  <c r="P7" i="3"/>
  <c r="R7" i="3"/>
  <c r="T13" i="3"/>
  <c r="T14" i="3"/>
  <c r="T18" i="3"/>
  <c r="T10" i="3"/>
  <c r="I8" i="3"/>
  <c r="G8" i="3"/>
  <c r="H8" i="3"/>
  <c r="F8" i="3"/>
  <c r="J51" i="3"/>
  <c r="H51" i="3"/>
  <c r="F51" i="3"/>
  <c r="S50" i="3"/>
  <c r="Q50" i="3"/>
  <c r="R50" i="3"/>
  <c r="P50" i="3"/>
  <c r="T7" i="2"/>
  <c r="R7" i="2"/>
  <c r="P7" i="2"/>
  <c r="T9" i="2"/>
  <c r="T8" i="2"/>
  <c r="J20" i="2"/>
  <c r="J33" i="2"/>
  <c r="J38" i="2"/>
  <c r="I8" i="2"/>
  <c r="G8" i="2"/>
  <c r="H8" i="2"/>
  <c r="F8" i="2"/>
  <c r="I123" i="1"/>
  <c r="D188" i="1"/>
  <c r="I188" i="1" s="1"/>
  <c r="D133" i="1"/>
  <c r="G123" i="1"/>
  <c r="C139" i="1"/>
  <c r="G45" i="1"/>
  <c r="I45" i="1"/>
  <c r="H45" i="1"/>
  <c r="F45" i="1"/>
  <c r="I37" i="1"/>
  <c r="G37" i="1"/>
  <c r="C54" i="1"/>
  <c r="I29" i="1"/>
  <c r="G29" i="1"/>
  <c r="S14" i="1"/>
  <c r="Q14" i="1"/>
  <c r="S289" i="1"/>
  <c r="Q289" i="1"/>
  <c r="S100" i="1"/>
  <c r="Q100" i="1"/>
  <c r="N165" i="1"/>
  <c r="N144" i="1"/>
  <c r="Q79" i="1"/>
  <c r="S79" i="1"/>
  <c r="Q50" i="1"/>
  <c r="S50" i="1"/>
  <c r="N163" i="1"/>
  <c r="S163" i="1" s="1"/>
  <c r="Q98" i="1"/>
  <c r="S98" i="1"/>
  <c r="N189" i="1"/>
  <c r="S189" i="1" s="1"/>
  <c r="Q124" i="1"/>
  <c r="S124" i="1"/>
  <c r="N133" i="1"/>
  <c r="N181" i="1"/>
  <c r="S181" i="1" s="1"/>
  <c r="S116" i="1"/>
  <c r="Q116" i="1"/>
  <c r="N182" i="1"/>
  <c r="S117" i="1"/>
  <c r="Q117" i="1"/>
  <c r="S240" i="1"/>
  <c r="Q240" i="1"/>
  <c r="S280" i="1"/>
  <c r="Q280" i="1"/>
  <c r="S295" i="1"/>
  <c r="Q295" i="1"/>
  <c r="S305" i="1"/>
  <c r="Q305" i="1"/>
  <c r="Q238" i="1"/>
  <c r="S238" i="1"/>
  <c r="S265" i="1"/>
  <c r="Q265" i="1"/>
  <c r="S273" i="1"/>
  <c r="Q273" i="1"/>
  <c r="S257" i="1"/>
  <c r="Q257" i="1"/>
  <c r="Q316" i="1"/>
  <c r="S316" i="1"/>
  <c r="F161" i="1"/>
  <c r="J96" i="1"/>
  <c r="H96" i="1"/>
  <c r="F96" i="1"/>
  <c r="F168" i="1"/>
  <c r="G168" i="1" s="1"/>
  <c r="H103" i="1"/>
  <c r="F103" i="1"/>
  <c r="J103" i="1"/>
  <c r="H67" i="1"/>
  <c r="J67" i="1"/>
  <c r="F67" i="1"/>
  <c r="H281" i="1"/>
  <c r="F281" i="1"/>
  <c r="H128" i="1"/>
  <c r="F128" i="1"/>
  <c r="J128" i="1"/>
  <c r="F193" i="1"/>
  <c r="F194" i="1"/>
  <c r="G194" i="1" s="1"/>
  <c r="F129" i="1"/>
  <c r="J129" i="1"/>
  <c r="H129" i="1"/>
  <c r="F195" i="1"/>
  <c r="G195" i="1" s="1"/>
  <c r="J130" i="1"/>
  <c r="H130" i="1"/>
  <c r="F130" i="1"/>
  <c r="H218" i="1"/>
  <c r="F218" i="1"/>
  <c r="H286" i="1"/>
  <c r="F286" i="1"/>
  <c r="H259" i="1"/>
  <c r="F259" i="1"/>
  <c r="J259" i="1"/>
  <c r="H300" i="1"/>
  <c r="F300" i="1"/>
  <c r="F256" i="1"/>
  <c r="J256" i="1"/>
  <c r="H256" i="1"/>
  <c r="F226" i="1"/>
  <c r="H226" i="1"/>
  <c r="J257" i="1"/>
  <c r="H257" i="1"/>
  <c r="F257" i="1"/>
  <c r="H269" i="1"/>
  <c r="F269" i="1"/>
  <c r="H317" i="1"/>
  <c r="F317" i="1"/>
  <c r="B163" i="1"/>
  <c r="C68" i="1"/>
  <c r="M144" i="1"/>
  <c r="M165" i="1"/>
  <c r="M170" i="1"/>
  <c r="M196" i="1"/>
  <c r="M175" i="1"/>
  <c r="M174" i="1"/>
  <c r="I61" i="1"/>
  <c r="G61" i="1"/>
  <c r="I106" i="1"/>
  <c r="G106" i="1"/>
  <c r="D171" i="1"/>
  <c r="I171" i="1" s="1"/>
  <c r="D163" i="1"/>
  <c r="I163" i="1" s="1"/>
  <c r="I98" i="1"/>
  <c r="G98" i="1"/>
  <c r="D164" i="1"/>
  <c r="I164" i="1" s="1"/>
  <c r="I99" i="1"/>
  <c r="G99" i="1"/>
  <c r="D197" i="1"/>
  <c r="I132" i="1"/>
  <c r="G132" i="1"/>
  <c r="I302" i="1"/>
  <c r="G302" i="1"/>
  <c r="I244" i="1"/>
  <c r="G244" i="1"/>
  <c r="I285" i="1"/>
  <c r="G285" i="1"/>
  <c r="I237" i="1"/>
  <c r="G237" i="1"/>
  <c r="I223" i="1"/>
  <c r="G223" i="1"/>
  <c r="I294" i="1"/>
  <c r="G294" i="1"/>
  <c r="I303" i="1"/>
  <c r="G303" i="1"/>
  <c r="I304" i="1"/>
  <c r="G304" i="1"/>
  <c r="I243" i="1"/>
  <c r="G243" i="1"/>
  <c r="I266" i="1"/>
  <c r="G266" i="1"/>
  <c r="I274" i="1"/>
  <c r="G274" i="1"/>
  <c r="G315" i="1"/>
  <c r="I315" i="1"/>
  <c r="N138" i="1"/>
  <c r="S138" i="1" s="1"/>
  <c r="S73" i="1"/>
  <c r="Q73" i="1"/>
  <c r="S39" i="1"/>
  <c r="Q39" i="1"/>
  <c r="S31" i="1"/>
  <c r="Q31" i="1"/>
  <c r="L159" i="1"/>
  <c r="L119" i="1"/>
  <c r="L184" i="1" s="1"/>
  <c r="L190" i="1"/>
  <c r="L188" i="1"/>
  <c r="L133" i="1"/>
  <c r="C197" i="1"/>
  <c r="C162" i="1"/>
  <c r="C189" i="1"/>
  <c r="C142" i="1"/>
  <c r="C173" i="1"/>
  <c r="C196" i="1"/>
  <c r="D168" i="1"/>
  <c r="I168" i="1" s="1"/>
  <c r="G103" i="1"/>
  <c r="I103" i="1"/>
  <c r="B144" i="1"/>
  <c r="B176" i="1"/>
  <c r="B160" i="1"/>
  <c r="B165" i="1"/>
  <c r="B195" i="1"/>
  <c r="B192" i="1"/>
  <c r="L153" i="1"/>
  <c r="H34" i="1"/>
  <c r="F34" i="1"/>
  <c r="J34" i="1"/>
  <c r="H12" i="1"/>
  <c r="F12" i="1"/>
  <c r="J12" i="1"/>
  <c r="D162" i="1"/>
  <c r="G97" i="1"/>
  <c r="I97" i="1"/>
  <c r="I12" i="1"/>
  <c r="G12" i="1"/>
  <c r="T36" i="1"/>
  <c r="P36" i="1"/>
  <c r="R36" i="1"/>
  <c r="T33" i="1"/>
  <c r="R33" i="1"/>
  <c r="P33" i="1"/>
  <c r="P174" i="1"/>
  <c r="T109" i="1"/>
  <c r="R109" i="1"/>
  <c r="P109" i="1"/>
  <c r="R30" i="1"/>
  <c r="P30" i="1"/>
  <c r="T30" i="1"/>
  <c r="T236" i="1"/>
  <c r="R236" i="1"/>
  <c r="P236" i="1"/>
  <c r="P13" i="1"/>
  <c r="R13" i="1"/>
  <c r="T13" i="1"/>
  <c r="P147" i="1"/>
  <c r="Q147" i="1" s="1"/>
  <c r="R82" i="1"/>
  <c r="P82" i="1"/>
  <c r="T82" i="1"/>
  <c r="T43" i="1"/>
  <c r="R43" i="1"/>
  <c r="P43" i="1"/>
  <c r="P140" i="1"/>
  <c r="Q140" i="1" s="1"/>
  <c r="P75" i="1"/>
  <c r="T75" i="1"/>
  <c r="R75" i="1"/>
  <c r="P137" i="1"/>
  <c r="Q137" i="1" s="1"/>
  <c r="T72" i="1"/>
  <c r="R72" i="1"/>
  <c r="P72" i="1"/>
  <c r="P179" i="1"/>
  <c r="Q179" i="1" s="1"/>
  <c r="T114" i="1"/>
  <c r="R114" i="1"/>
  <c r="P114" i="1"/>
  <c r="R111" i="1"/>
  <c r="P176" i="1"/>
  <c r="Q176" i="1" s="1"/>
  <c r="P111" i="1"/>
  <c r="T111" i="1"/>
  <c r="P116" i="1"/>
  <c r="P181" i="1"/>
  <c r="Q181" i="1" s="1"/>
  <c r="T116" i="1"/>
  <c r="R116" i="1"/>
  <c r="R281" i="1"/>
  <c r="P281" i="1"/>
  <c r="R286" i="1"/>
  <c r="P286" i="1"/>
  <c r="R295" i="1"/>
  <c r="P295" i="1"/>
  <c r="R233" i="1"/>
  <c r="P233" i="1"/>
  <c r="T233" i="1"/>
  <c r="P242" i="1"/>
  <c r="T242" i="1"/>
  <c r="R242" i="1"/>
  <c r="R266" i="1"/>
  <c r="P266" i="1"/>
  <c r="R274" i="1"/>
  <c r="P274" i="1"/>
  <c r="R314" i="1"/>
  <c r="P314" i="1"/>
  <c r="J73" i="1"/>
  <c r="F138" i="1"/>
  <c r="G138" i="1" s="1"/>
  <c r="F73" i="1"/>
  <c r="H73" i="1"/>
  <c r="Q8" i="1"/>
  <c r="S8" i="1"/>
  <c r="I8" i="1"/>
  <c r="G8" i="1"/>
  <c r="P45" i="1"/>
  <c r="R45" i="1"/>
  <c r="T45" i="1"/>
  <c r="R128" i="1"/>
  <c r="P128" i="1"/>
  <c r="P193" i="1"/>
  <c r="Q193" i="1" s="1"/>
  <c r="T128" i="1"/>
  <c r="T250" i="1"/>
  <c r="R250" i="1"/>
  <c r="P250" i="1"/>
  <c r="R251" i="1"/>
  <c r="P251" i="1"/>
  <c r="T251" i="1"/>
  <c r="J32" i="3"/>
  <c r="H32" i="3"/>
  <c r="F32" i="3"/>
  <c r="T33" i="3"/>
  <c r="R33" i="3"/>
  <c r="P33" i="3"/>
  <c r="S42" i="3"/>
  <c r="Q42" i="3"/>
  <c r="S33" i="3"/>
  <c r="Q33" i="3"/>
  <c r="J15" i="3"/>
  <c r="H15" i="3"/>
  <c r="F15" i="3"/>
  <c r="I42" i="3"/>
  <c r="G42" i="3"/>
  <c r="G32" i="3"/>
  <c r="I32" i="3"/>
  <c r="Q9" i="3"/>
  <c r="S9" i="3"/>
  <c r="T11" i="3"/>
  <c r="R11" i="3"/>
  <c r="P11" i="3"/>
  <c r="I12" i="3"/>
  <c r="G12" i="3"/>
  <c r="F12" i="3"/>
  <c r="H12" i="3"/>
  <c r="E23" i="2"/>
  <c r="J24" i="2"/>
  <c r="J37" i="2"/>
  <c r="J42" i="2"/>
  <c r="J114" i="1"/>
  <c r="H114" i="1"/>
  <c r="F114" i="1"/>
  <c r="F179" i="1"/>
  <c r="G179" i="1" s="1"/>
  <c r="S36" i="1"/>
  <c r="Q36" i="1"/>
  <c r="L27" i="1"/>
  <c r="J14" i="1"/>
  <c r="H14" i="1"/>
  <c r="F14" i="1"/>
  <c r="S61" i="1"/>
  <c r="Q61" i="1"/>
  <c r="N179" i="1"/>
  <c r="S179" i="1" s="1"/>
  <c r="S114" i="1"/>
  <c r="Q114" i="1"/>
  <c r="N148" i="1"/>
  <c r="S148" i="1" s="1"/>
  <c r="Q83" i="1"/>
  <c r="S83" i="1"/>
  <c r="Q59" i="1"/>
  <c r="S59" i="1"/>
  <c r="S106" i="1"/>
  <c r="Q106" i="1"/>
  <c r="N171" i="1"/>
  <c r="S171" i="1" s="1"/>
  <c r="N193" i="1"/>
  <c r="S193" i="1" s="1"/>
  <c r="Q128" i="1"/>
  <c r="S128" i="1"/>
  <c r="N190" i="1"/>
  <c r="S190" i="1" s="1"/>
  <c r="S125" i="1"/>
  <c r="Q125" i="1"/>
  <c r="S250" i="1"/>
  <c r="Q250" i="1"/>
  <c r="S282" i="1"/>
  <c r="Q282" i="1"/>
  <c r="S296" i="1"/>
  <c r="Q296" i="1"/>
  <c r="Q233" i="1"/>
  <c r="S233" i="1"/>
  <c r="S242" i="1"/>
  <c r="Q242" i="1"/>
  <c r="S266" i="1"/>
  <c r="Q266" i="1"/>
  <c r="S274" i="1"/>
  <c r="Q274" i="1"/>
  <c r="Q317" i="1"/>
  <c r="S317" i="1"/>
  <c r="J123" i="1"/>
  <c r="F188" i="1"/>
  <c r="G188" i="1" s="1"/>
  <c r="E133" i="1"/>
  <c r="H123" i="1"/>
  <c r="F123" i="1"/>
  <c r="F165" i="1"/>
  <c r="G165" i="1" s="1"/>
  <c r="J100" i="1"/>
  <c r="H100" i="1"/>
  <c r="F100" i="1"/>
  <c r="H75" i="1"/>
  <c r="F75" i="1"/>
  <c r="J75" i="1"/>
  <c r="F140" i="1"/>
  <c r="G140" i="1" s="1"/>
  <c r="F137" i="1"/>
  <c r="G137" i="1" s="1"/>
  <c r="H72" i="1"/>
  <c r="F72" i="1"/>
  <c r="J72" i="1"/>
  <c r="H132" i="1"/>
  <c r="F132" i="1"/>
  <c r="F197" i="1"/>
  <c r="G197" i="1" s="1"/>
  <c r="J132" i="1"/>
  <c r="H279" i="1"/>
  <c r="F279" i="1"/>
  <c r="H219" i="1"/>
  <c r="F219" i="1"/>
  <c r="H288" i="1"/>
  <c r="F288" i="1"/>
  <c r="H301" i="1"/>
  <c r="F301" i="1"/>
  <c r="F227" i="1"/>
  <c r="H227" i="1"/>
  <c r="H270" i="1"/>
  <c r="F270" i="1"/>
  <c r="H310" i="1"/>
  <c r="F310" i="1"/>
  <c r="H318" i="1"/>
  <c r="F318" i="1"/>
  <c r="D154" i="1"/>
  <c r="I154" i="1" s="1"/>
  <c r="G89" i="1"/>
  <c r="I89" i="1"/>
  <c r="Q52" i="1"/>
  <c r="S52" i="1"/>
  <c r="I32" i="1"/>
  <c r="G32" i="1"/>
  <c r="G14" i="1"/>
  <c r="I14" i="1"/>
  <c r="M169" i="1"/>
  <c r="M192" i="1"/>
  <c r="M172" i="1"/>
  <c r="M178" i="1"/>
  <c r="I65" i="1"/>
  <c r="G65" i="1"/>
  <c r="D183" i="1"/>
  <c r="I183" i="1" s="1"/>
  <c r="I118" i="1"/>
  <c r="G118" i="1"/>
  <c r="I110" i="1"/>
  <c r="G110" i="1"/>
  <c r="D175" i="1"/>
  <c r="D170" i="1"/>
  <c r="I105" i="1"/>
  <c r="G105" i="1"/>
  <c r="I220" i="1"/>
  <c r="G220" i="1"/>
  <c r="D174" i="1"/>
  <c r="I174" i="1" s="1"/>
  <c r="I109" i="1"/>
  <c r="G109" i="1"/>
  <c r="I287" i="1"/>
  <c r="G287" i="1"/>
  <c r="I258" i="1"/>
  <c r="G258" i="1"/>
  <c r="I295" i="1"/>
  <c r="G295" i="1"/>
  <c r="I224" i="1"/>
  <c r="G224" i="1"/>
  <c r="I249" i="1"/>
  <c r="G249" i="1"/>
  <c r="I267" i="1"/>
  <c r="G267" i="1"/>
  <c r="I305" i="1"/>
  <c r="G305" i="1"/>
  <c r="G316" i="1"/>
  <c r="I316" i="1"/>
  <c r="H289" i="1"/>
  <c r="F289" i="1"/>
  <c r="B137" i="1"/>
  <c r="G46" i="1"/>
  <c r="I46" i="1"/>
  <c r="F39" i="1"/>
  <c r="J39" i="1"/>
  <c r="H39" i="1"/>
  <c r="F31" i="1"/>
  <c r="J31" i="1"/>
  <c r="H31" i="1"/>
  <c r="L163" i="1"/>
  <c r="L138" i="1"/>
  <c r="L189" i="1"/>
  <c r="L194" i="1"/>
  <c r="L191" i="1"/>
  <c r="L192" i="1"/>
  <c r="C166" i="1"/>
  <c r="C146" i="1"/>
  <c r="C177" i="1"/>
  <c r="C170" i="1"/>
  <c r="D166" i="1"/>
  <c r="G101" i="1"/>
  <c r="I101" i="1"/>
  <c r="G53" i="1"/>
  <c r="I53" i="1"/>
  <c r="G31" i="1"/>
  <c r="I31" i="1"/>
  <c r="B148" i="1"/>
  <c r="B164" i="1"/>
  <c r="B172" i="1"/>
  <c r="B196" i="1"/>
  <c r="L158" i="1"/>
  <c r="C147" i="1"/>
  <c r="L139" i="1"/>
  <c r="M148" i="1"/>
  <c r="I50" i="1"/>
  <c r="G50" i="1"/>
  <c r="I38" i="1"/>
  <c r="G38" i="1"/>
  <c r="T24" i="1"/>
  <c r="R24" i="1"/>
  <c r="P24" i="1"/>
  <c r="T37" i="1"/>
  <c r="R37" i="1"/>
  <c r="P37" i="1"/>
  <c r="R34" i="1"/>
  <c r="P34" i="1"/>
  <c r="T34" i="1"/>
  <c r="P41" i="1"/>
  <c r="T41" i="1"/>
  <c r="R41" i="1"/>
  <c r="P17" i="1"/>
  <c r="R17" i="1"/>
  <c r="T17" i="1"/>
  <c r="T47" i="1"/>
  <c r="R47" i="1"/>
  <c r="P47" i="1"/>
  <c r="P160" i="1"/>
  <c r="Q160" i="1" s="1"/>
  <c r="T95" i="1"/>
  <c r="R95" i="1"/>
  <c r="P95" i="1"/>
  <c r="P144" i="1"/>
  <c r="Q144" i="1" s="1"/>
  <c r="P79" i="1"/>
  <c r="T79" i="1"/>
  <c r="R79" i="1"/>
  <c r="P141" i="1"/>
  <c r="Q141" i="1" s="1"/>
  <c r="T76" i="1"/>
  <c r="R76" i="1"/>
  <c r="P76" i="1"/>
  <c r="T118" i="1"/>
  <c r="R118" i="1"/>
  <c r="P118" i="1"/>
  <c r="P183" i="1"/>
  <c r="Q183" i="1" s="1"/>
  <c r="R115" i="1"/>
  <c r="P115" i="1"/>
  <c r="P180" i="1"/>
  <c r="Q180" i="1" s="1"/>
  <c r="T115" i="1"/>
  <c r="P125" i="1"/>
  <c r="P190" i="1"/>
  <c r="T125" i="1"/>
  <c r="R125" i="1"/>
  <c r="R283" i="1"/>
  <c r="P283" i="1"/>
  <c r="T249" i="1"/>
  <c r="R249" i="1"/>
  <c r="P249" i="1"/>
  <c r="R288" i="1"/>
  <c r="P288" i="1"/>
  <c r="R296" i="1"/>
  <c r="P296" i="1"/>
  <c r="R237" i="1"/>
  <c r="P237" i="1"/>
  <c r="T237" i="1"/>
  <c r="R267" i="1"/>
  <c r="P267" i="1"/>
  <c r="R302" i="1"/>
  <c r="P302" i="1"/>
  <c r="R315" i="1"/>
  <c r="P315" i="1"/>
  <c r="G71" i="1"/>
  <c r="I71" i="1"/>
  <c r="G217" i="1"/>
  <c r="I217" i="1"/>
  <c r="I278" i="1"/>
  <c r="G278" i="1"/>
  <c r="I100" i="2"/>
  <c r="S232" i="1"/>
  <c r="Q232" i="1"/>
  <c r="J232" i="1"/>
  <c r="H232" i="1"/>
  <c r="F232" i="1"/>
  <c r="P100" i="2"/>
  <c r="T100" i="2"/>
  <c r="R100" i="2"/>
  <c r="I22" i="1"/>
  <c r="G22" i="1"/>
  <c r="I62" i="2"/>
  <c r="S248" i="1"/>
  <c r="Q248" i="1"/>
  <c r="G309" i="1"/>
  <c r="I309" i="1"/>
  <c r="R354" i="1"/>
  <c r="T354" i="1"/>
  <c r="P354" i="1"/>
  <c r="I50" i="2"/>
  <c r="S100" i="2"/>
  <c r="S56" i="2"/>
  <c r="S50" i="2"/>
  <c r="S62" i="2"/>
  <c r="S12" i="2"/>
  <c r="S201" i="1"/>
  <c r="Q201" i="1"/>
  <c r="H278" i="1"/>
  <c r="F278" i="1"/>
  <c r="F325" i="1"/>
  <c r="J325" i="1"/>
  <c r="H325" i="1"/>
  <c r="I122" i="1"/>
  <c r="G122" i="1"/>
  <c r="I262" i="1"/>
  <c r="G262" i="1"/>
  <c r="Q187" i="1"/>
  <c r="R278" i="1"/>
  <c r="P278" i="1"/>
  <c r="R262" i="1"/>
  <c r="P262" i="1"/>
  <c r="S87" i="1"/>
  <c r="Q87" i="1"/>
  <c r="S262" i="1"/>
  <c r="Q262" i="1"/>
  <c r="S354" i="1"/>
  <c r="Q354" i="1"/>
  <c r="J369" i="1"/>
  <c r="H369" i="1"/>
  <c r="F369" i="1"/>
  <c r="G248" i="1"/>
  <c r="I248" i="1"/>
  <c r="J87" i="1"/>
  <c r="F87" i="1"/>
  <c r="H87" i="1"/>
  <c r="P71" i="1"/>
  <c r="T71" i="1"/>
  <c r="R71" i="1"/>
  <c r="R201" i="1"/>
  <c r="P201" i="1"/>
  <c r="Q152" i="1"/>
  <c r="R217" i="1"/>
  <c r="P217" i="1"/>
  <c r="S57" i="1"/>
  <c r="I167" i="1"/>
  <c r="T12" i="2"/>
  <c r="R12" i="2"/>
  <c r="P12" i="2"/>
  <c r="J50" i="2"/>
  <c r="H50" i="2"/>
  <c r="F50" i="2"/>
  <c r="I12" i="2"/>
  <c r="H12" i="2"/>
  <c r="S71" i="1"/>
  <c r="Q71" i="1"/>
  <c r="S293" i="1"/>
  <c r="Q293" i="1"/>
  <c r="S325" i="1"/>
  <c r="Q325" i="1"/>
  <c r="J122" i="1"/>
  <c r="G136" i="1"/>
  <c r="H122" i="1"/>
  <c r="F122" i="1"/>
  <c r="F248" i="1"/>
  <c r="J248" i="1"/>
  <c r="H248" i="1"/>
  <c r="I87" i="1"/>
  <c r="G87" i="1"/>
  <c r="I325" i="1"/>
  <c r="G325" i="1"/>
  <c r="R293" i="1"/>
  <c r="P293" i="1"/>
  <c r="T50" i="2"/>
  <c r="R50" i="2"/>
  <c r="P50" i="2"/>
  <c r="J56" i="2"/>
  <c r="H56" i="2"/>
  <c r="F56" i="2"/>
  <c r="G100" i="2"/>
  <c r="G62" i="2"/>
  <c r="G56" i="2"/>
  <c r="G50" i="2"/>
  <c r="G12" i="2"/>
  <c r="Q217" i="1"/>
  <c r="S217" i="1"/>
  <c r="S278" i="1"/>
  <c r="Q278" i="1"/>
  <c r="Q340" i="1"/>
  <c r="S340" i="1"/>
  <c r="H201" i="1"/>
  <c r="F201" i="1"/>
  <c r="H217" i="1"/>
  <c r="F217" i="1"/>
  <c r="H340" i="1"/>
  <c r="F340" i="1"/>
  <c r="J340" i="1"/>
  <c r="I57" i="1"/>
  <c r="G57" i="1"/>
  <c r="I293" i="1"/>
  <c r="G293" i="1"/>
  <c r="I369" i="1"/>
  <c r="G369" i="1"/>
  <c r="Q22" i="1"/>
  <c r="S22" i="1"/>
  <c r="R22" i="1"/>
  <c r="P22" i="1"/>
  <c r="T22" i="1"/>
  <c r="T122" i="1"/>
  <c r="R122" i="1"/>
  <c r="P122" i="1"/>
  <c r="Q136" i="1"/>
  <c r="T325" i="1"/>
  <c r="R325" i="1"/>
  <c r="P325" i="1"/>
  <c r="R56" i="2"/>
  <c r="P56" i="2"/>
  <c r="T56" i="2"/>
  <c r="H62" i="2"/>
  <c r="F62" i="2"/>
  <c r="J62" i="2"/>
  <c r="S369" i="1"/>
  <c r="Q369" i="1"/>
  <c r="J71" i="1"/>
  <c r="H71" i="1"/>
  <c r="F71" i="1"/>
  <c r="H309" i="1"/>
  <c r="F309" i="1"/>
  <c r="I354" i="1"/>
  <c r="G354" i="1"/>
  <c r="J57" i="1"/>
  <c r="H57" i="1"/>
  <c r="F57" i="1"/>
  <c r="H22" i="1"/>
  <c r="F22" i="1"/>
  <c r="J22" i="1"/>
  <c r="T87" i="1"/>
  <c r="R87" i="1"/>
  <c r="P87" i="1"/>
  <c r="T232" i="1"/>
  <c r="R232" i="1"/>
  <c r="P232" i="1"/>
  <c r="R369" i="1"/>
  <c r="P369" i="1"/>
  <c r="T369" i="1"/>
  <c r="R57" i="1"/>
  <c r="P57" i="1"/>
  <c r="T57" i="1"/>
  <c r="R309" i="1"/>
  <c r="P309" i="1"/>
  <c r="Q100" i="2"/>
  <c r="Q62" i="2"/>
  <c r="Q56" i="2"/>
  <c r="Q50" i="2"/>
  <c r="Q12" i="2"/>
  <c r="P62" i="2"/>
  <c r="T62" i="2"/>
  <c r="R62" i="2"/>
  <c r="H100" i="2"/>
  <c r="F100" i="2"/>
  <c r="J100" i="2"/>
  <c r="I56" i="2"/>
  <c r="S122" i="1"/>
  <c r="Q122" i="1"/>
  <c r="Q309" i="1"/>
  <c r="S309" i="1"/>
  <c r="G187" i="1"/>
  <c r="H293" i="1"/>
  <c r="F293" i="1"/>
  <c r="F354" i="1"/>
  <c r="J354" i="1"/>
  <c r="H354" i="1"/>
  <c r="H262" i="1"/>
  <c r="F262" i="1"/>
  <c r="I201" i="1"/>
  <c r="G201" i="1"/>
  <c r="I232" i="1"/>
  <c r="G232" i="1"/>
  <c r="I340" i="1"/>
  <c r="G340" i="1"/>
  <c r="P248" i="1"/>
  <c r="T248" i="1"/>
  <c r="R248" i="1"/>
  <c r="T340" i="1"/>
  <c r="R340" i="1"/>
  <c r="P340" i="1"/>
  <c r="Q202" i="1" l="1"/>
  <c r="T88" i="2"/>
  <c r="R88" i="2"/>
  <c r="P88" i="2"/>
  <c r="I362" i="1"/>
  <c r="G362" i="1"/>
  <c r="P347" i="1"/>
  <c r="T347" i="1"/>
  <c r="R347" i="1"/>
  <c r="R26" i="1"/>
  <c r="P26" i="1"/>
  <c r="T26" i="1"/>
  <c r="H203" i="1"/>
  <c r="F203" i="1"/>
  <c r="F58" i="2"/>
  <c r="J58" i="2"/>
  <c r="H58" i="2"/>
  <c r="I326" i="1"/>
  <c r="G326" i="1"/>
  <c r="S341" i="1"/>
  <c r="Q341" i="1"/>
  <c r="S336" i="1"/>
  <c r="Q336" i="1"/>
  <c r="I13" i="2"/>
  <c r="G13" i="2"/>
  <c r="H13" i="2"/>
  <c r="F13" i="2"/>
  <c r="I18" i="2"/>
  <c r="G18" i="2"/>
  <c r="H18" i="2"/>
  <c r="F18" i="2"/>
  <c r="F53" i="2"/>
  <c r="J53" i="2"/>
  <c r="H53" i="2"/>
  <c r="Q24" i="2"/>
  <c r="S24" i="2"/>
  <c r="N23" i="2"/>
  <c r="S37" i="2"/>
  <c r="Q37" i="2"/>
  <c r="T42" i="2"/>
  <c r="R42" i="2"/>
  <c r="P42" i="2"/>
  <c r="T27" i="2"/>
  <c r="R27" i="2"/>
  <c r="P27" i="2"/>
  <c r="P25" i="2"/>
  <c r="T25" i="2"/>
  <c r="R25" i="2"/>
  <c r="F155" i="1"/>
  <c r="F90" i="1"/>
  <c r="E92" i="1"/>
  <c r="H90" i="1"/>
  <c r="J90" i="1"/>
  <c r="S356" i="1"/>
  <c r="Q356" i="1"/>
  <c r="J330" i="1"/>
  <c r="H330" i="1"/>
  <c r="F330" i="1"/>
  <c r="H335" i="1"/>
  <c r="F335" i="1"/>
  <c r="J335" i="1"/>
  <c r="Q66" i="2"/>
  <c r="S66" i="2"/>
  <c r="S71" i="2"/>
  <c r="Q71" i="2"/>
  <c r="Q52" i="2"/>
  <c r="S52" i="2"/>
  <c r="T366" i="1"/>
  <c r="R366" i="1"/>
  <c r="P366" i="1"/>
  <c r="I77" i="2"/>
  <c r="G77" i="2"/>
  <c r="I68" i="2"/>
  <c r="G68" i="2"/>
  <c r="I89" i="2"/>
  <c r="G89" i="2"/>
  <c r="Q219" i="1"/>
  <c r="S204" i="1"/>
  <c r="R204" i="1"/>
  <c r="P204" i="1"/>
  <c r="I204" i="1"/>
  <c r="G204" i="1"/>
  <c r="T76" i="2"/>
  <c r="R76" i="2"/>
  <c r="P76" i="2"/>
  <c r="P78" i="2"/>
  <c r="T78" i="2"/>
  <c r="R78" i="2"/>
  <c r="T79" i="2"/>
  <c r="R79" i="2"/>
  <c r="P79" i="2"/>
  <c r="R373" i="1"/>
  <c r="P373" i="1"/>
  <c r="T373" i="1"/>
  <c r="T375" i="1"/>
  <c r="R375" i="1"/>
  <c r="P375" i="1"/>
  <c r="I357" i="1"/>
  <c r="G357" i="1"/>
  <c r="G366" i="1"/>
  <c r="I366" i="1"/>
  <c r="S376" i="1"/>
  <c r="Q376" i="1"/>
  <c r="Q375" i="1"/>
  <c r="S375" i="1"/>
  <c r="F77" i="2"/>
  <c r="J77" i="2"/>
  <c r="H77" i="2"/>
  <c r="J85" i="2"/>
  <c r="F85" i="2"/>
  <c r="H85" i="2"/>
  <c r="F67" i="2"/>
  <c r="E97" i="2"/>
  <c r="J67" i="2"/>
  <c r="H67" i="2"/>
  <c r="H83" i="2"/>
  <c r="F83" i="2"/>
  <c r="J83" i="2"/>
  <c r="P350" i="1"/>
  <c r="T350" i="1"/>
  <c r="R350" i="1"/>
  <c r="T331" i="1"/>
  <c r="R331" i="1"/>
  <c r="P331" i="1"/>
  <c r="T329" i="1"/>
  <c r="R329" i="1"/>
  <c r="P329" i="1"/>
  <c r="R349" i="1"/>
  <c r="P349" i="1"/>
  <c r="T349" i="1"/>
  <c r="Q26" i="1"/>
  <c r="S26" i="1"/>
  <c r="I377" i="1"/>
  <c r="G377" i="1"/>
  <c r="I379" i="1"/>
  <c r="G379" i="1"/>
  <c r="H205" i="1"/>
  <c r="F205" i="1"/>
  <c r="H208" i="1"/>
  <c r="F208" i="1"/>
  <c r="I335" i="1"/>
  <c r="G335" i="1"/>
  <c r="I330" i="1"/>
  <c r="G330" i="1"/>
  <c r="G346" i="1"/>
  <c r="I346" i="1"/>
  <c r="Q348" i="1"/>
  <c r="S348" i="1"/>
  <c r="S346" i="1"/>
  <c r="Q346" i="1"/>
  <c r="S333" i="1"/>
  <c r="Q333" i="1"/>
  <c r="I39" i="2"/>
  <c r="G39" i="2"/>
  <c r="H39" i="2"/>
  <c r="F39" i="2"/>
  <c r="I46" i="2"/>
  <c r="G46" i="2"/>
  <c r="F46" i="2"/>
  <c r="H46" i="2"/>
  <c r="D47" i="2"/>
  <c r="G17" i="2"/>
  <c r="I17" i="2"/>
  <c r="F17" i="2"/>
  <c r="H17" i="2"/>
  <c r="I22" i="2"/>
  <c r="G22" i="2"/>
  <c r="H22" i="2"/>
  <c r="F22" i="2"/>
  <c r="S19" i="2"/>
  <c r="Q19" i="2"/>
  <c r="Q15" i="2"/>
  <c r="S15" i="2"/>
  <c r="Q28" i="2"/>
  <c r="S28" i="2"/>
  <c r="S41" i="2"/>
  <c r="Q41" i="2"/>
  <c r="S42" i="2"/>
  <c r="Q42" i="2"/>
  <c r="R14" i="2"/>
  <c r="P14" i="2"/>
  <c r="T14" i="2"/>
  <c r="T31" i="2"/>
  <c r="R31" i="2"/>
  <c r="P31" i="2"/>
  <c r="R28" i="2"/>
  <c r="P28" i="2"/>
  <c r="T28" i="2"/>
  <c r="P29" i="2"/>
  <c r="T29" i="2"/>
  <c r="R29" i="2"/>
  <c r="H370" i="1"/>
  <c r="F370" i="1"/>
  <c r="J370" i="1"/>
  <c r="S359" i="1"/>
  <c r="Q359" i="1"/>
  <c r="S363" i="1"/>
  <c r="Q363" i="1"/>
  <c r="J327" i="1"/>
  <c r="H327" i="1"/>
  <c r="F327" i="1"/>
  <c r="J337" i="1"/>
  <c r="H337" i="1"/>
  <c r="F337" i="1"/>
  <c r="J334" i="1"/>
  <c r="F334" i="1"/>
  <c r="H334" i="1"/>
  <c r="I53" i="2"/>
  <c r="G53" i="2"/>
  <c r="S76" i="2"/>
  <c r="Q76" i="2"/>
  <c r="Q70" i="2"/>
  <c r="S70" i="2"/>
  <c r="S75" i="2"/>
  <c r="Q75" i="2"/>
  <c r="Q91" i="2"/>
  <c r="S91" i="2"/>
  <c r="S53" i="2"/>
  <c r="Q53" i="2"/>
  <c r="T357" i="1"/>
  <c r="R357" i="1"/>
  <c r="P357" i="1"/>
  <c r="I65" i="2"/>
  <c r="G65" i="2"/>
  <c r="G95" i="2"/>
  <c r="I95" i="2"/>
  <c r="I72" i="2"/>
  <c r="G72" i="2"/>
  <c r="I80" i="2"/>
  <c r="G80" i="2"/>
  <c r="I93" i="2"/>
  <c r="G93" i="2"/>
  <c r="T102" i="2"/>
  <c r="R102" i="2"/>
  <c r="P102" i="2"/>
  <c r="S202" i="1"/>
  <c r="R202" i="1"/>
  <c r="P202" i="1"/>
  <c r="S205" i="1"/>
  <c r="R205" i="1"/>
  <c r="P205" i="1"/>
  <c r="Q209" i="1"/>
  <c r="Q207" i="1"/>
  <c r="S203" i="1"/>
  <c r="R203" i="1"/>
  <c r="P203" i="1"/>
  <c r="Q208" i="1"/>
  <c r="S224" i="1"/>
  <c r="R224" i="1"/>
  <c r="P224" i="1"/>
  <c r="Q227" i="1"/>
  <c r="F366" i="1"/>
  <c r="J366" i="1"/>
  <c r="H366" i="1"/>
  <c r="T63" i="2"/>
  <c r="R63" i="2"/>
  <c r="P63" i="2"/>
  <c r="R377" i="1"/>
  <c r="P377" i="1"/>
  <c r="T377" i="1"/>
  <c r="J86" i="2"/>
  <c r="H86" i="2"/>
  <c r="F86" i="2"/>
  <c r="H79" i="2"/>
  <c r="F79" i="2"/>
  <c r="J79" i="2"/>
  <c r="R345" i="1"/>
  <c r="T345" i="1"/>
  <c r="P345" i="1"/>
  <c r="N156" i="1"/>
  <c r="S91" i="1"/>
  <c r="Q91" i="1"/>
  <c r="H206" i="1"/>
  <c r="F206" i="1"/>
  <c r="B97" i="2"/>
  <c r="T53" i="2"/>
  <c r="R53" i="2"/>
  <c r="P53" i="2"/>
  <c r="G328" i="1"/>
  <c r="I328" i="1"/>
  <c r="G342" i="1"/>
  <c r="I342" i="1"/>
  <c r="M23" i="2"/>
  <c r="I44" i="2"/>
  <c r="G44" i="2"/>
  <c r="H44" i="2"/>
  <c r="F44" i="2"/>
  <c r="S44" i="2"/>
  <c r="Q44" i="2"/>
  <c r="S38" i="2"/>
  <c r="Q38" i="2"/>
  <c r="R24" i="2"/>
  <c r="O23" i="2"/>
  <c r="T24" i="2"/>
  <c r="P24" i="2"/>
  <c r="J377" i="1"/>
  <c r="H377" i="1"/>
  <c r="F377" i="1"/>
  <c r="F349" i="1"/>
  <c r="J349" i="1"/>
  <c r="H349" i="1"/>
  <c r="S72" i="2"/>
  <c r="Q72" i="2"/>
  <c r="Q87" i="2"/>
  <c r="S87" i="2"/>
  <c r="T363" i="1"/>
  <c r="R363" i="1"/>
  <c r="P363" i="1"/>
  <c r="G74" i="2"/>
  <c r="I74" i="2"/>
  <c r="D73" i="2"/>
  <c r="I94" i="2"/>
  <c r="G94" i="2"/>
  <c r="C156" i="1"/>
  <c r="J364" i="1"/>
  <c r="H364" i="1"/>
  <c r="F364" i="1"/>
  <c r="J102" i="2"/>
  <c r="F102" i="2"/>
  <c r="H102" i="2"/>
  <c r="O97" i="2"/>
  <c r="T67" i="2"/>
  <c r="R67" i="2"/>
  <c r="P67" i="2"/>
  <c r="T92" i="2"/>
  <c r="R92" i="2"/>
  <c r="P92" i="2"/>
  <c r="M158" i="1"/>
  <c r="I213" i="1"/>
  <c r="G213" i="1"/>
  <c r="I206" i="1"/>
  <c r="G206" i="1"/>
  <c r="J355" i="1"/>
  <c r="H355" i="1"/>
  <c r="F355" i="1"/>
  <c r="J356" i="1"/>
  <c r="H356" i="1"/>
  <c r="F356" i="1"/>
  <c r="M97" i="2"/>
  <c r="T64" i="2"/>
  <c r="R64" i="2"/>
  <c r="P64" i="2"/>
  <c r="R82" i="2"/>
  <c r="P82" i="2"/>
  <c r="T82" i="2"/>
  <c r="T71" i="2"/>
  <c r="R71" i="2"/>
  <c r="P71" i="2"/>
  <c r="P83" i="2"/>
  <c r="T83" i="2"/>
  <c r="R83" i="2"/>
  <c r="T96" i="2"/>
  <c r="R96" i="2"/>
  <c r="P96" i="2"/>
  <c r="T376" i="1"/>
  <c r="R376" i="1"/>
  <c r="P376" i="1"/>
  <c r="T379" i="1"/>
  <c r="R379" i="1"/>
  <c r="P379" i="1"/>
  <c r="J25" i="1"/>
  <c r="E27" i="1"/>
  <c r="H25" i="1"/>
  <c r="F25" i="1"/>
  <c r="I360" i="1"/>
  <c r="G360" i="1"/>
  <c r="I363" i="1"/>
  <c r="G363" i="1"/>
  <c r="S380" i="1"/>
  <c r="Q380" i="1"/>
  <c r="Q379" i="1"/>
  <c r="S379" i="1"/>
  <c r="J72" i="2"/>
  <c r="H72" i="2"/>
  <c r="F72" i="2"/>
  <c r="J93" i="2"/>
  <c r="F93" i="2"/>
  <c r="H93" i="2"/>
  <c r="F71" i="2"/>
  <c r="J71" i="2"/>
  <c r="H71" i="2"/>
  <c r="H87" i="2"/>
  <c r="F87" i="2"/>
  <c r="J87" i="2"/>
  <c r="T59" i="2"/>
  <c r="R59" i="2"/>
  <c r="P59" i="2"/>
  <c r="T330" i="1"/>
  <c r="R330" i="1"/>
  <c r="P330" i="1"/>
  <c r="T335" i="1"/>
  <c r="R335" i="1"/>
  <c r="P335" i="1"/>
  <c r="T351" i="1"/>
  <c r="R351" i="1"/>
  <c r="P351" i="1"/>
  <c r="S25" i="1"/>
  <c r="N27" i="1"/>
  <c r="Q25" i="1"/>
  <c r="G374" i="1"/>
  <c r="I374" i="1"/>
  <c r="H207" i="1"/>
  <c r="F207" i="1"/>
  <c r="H210" i="1"/>
  <c r="F210" i="1"/>
  <c r="I327" i="1"/>
  <c r="G327" i="1"/>
  <c r="I343" i="1"/>
  <c r="G343" i="1"/>
  <c r="I336" i="1"/>
  <c r="G336" i="1"/>
  <c r="G350" i="1"/>
  <c r="I350" i="1"/>
  <c r="S326" i="1"/>
  <c r="Q326" i="1"/>
  <c r="S345" i="1"/>
  <c r="Q345" i="1"/>
  <c r="G15" i="2"/>
  <c r="I15" i="2"/>
  <c r="H15" i="2"/>
  <c r="F15" i="2"/>
  <c r="I20" i="2"/>
  <c r="G20" i="2"/>
  <c r="F20" i="2"/>
  <c r="H20" i="2"/>
  <c r="G21" i="2"/>
  <c r="I21" i="2"/>
  <c r="F21" i="2"/>
  <c r="H21" i="2"/>
  <c r="I26" i="2"/>
  <c r="G26" i="2"/>
  <c r="F26" i="2"/>
  <c r="H26" i="2"/>
  <c r="S13" i="2"/>
  <c r="Q13" i="2"/>
  <c r="S39" i="2"/>
  <c r="Q39" i="2"/>
  <c r="Q32" i="2"/>
  <c r="S32" i="2"/>
  <c r="S46" i="2"/>
  <c r="Q46" i="2"/>
  <c r="T35" i="2"/>
  <c r="R35" i="2"/>
  <c r="P35" i="2"/>
  <c r="R32" i="2"/>
  <c r="P32" i="2"/>
  <c r="T32" i="2"/>
  <c r="P33" i="2"/>
  <c r="T33" i="2"/>
  <c r="R33" i="2"/>
  <c r="H374" i="1"/>
  <c r="F374" i="1"/>
  <c r="J374" i="1"/>
  <c r="S358" i="1"/>
  <c r="Q358" i="1"/>
  <c r="J331" i="1"/>
  <c r="H331" i="1"/>
  <c r="F331" i="1"/>
  <c r="H348" i="1"/>
  <c r="F348" i="1"/>
  <c r="J348" i="1"/>
  <c r="J343" i="1"/>
  <c r="H343" i="1"/>
  <c r="F343" i="1"/>
  <c r="B23" i="2"/>
  <c r="S65" i="2"/>
  <c r="Q65" i="2"/>
  <c r="Q74" i="2"/>
  <c r="N73" i="2"/>
  <c r="S74" i="2"/>
  <c r="S85" i="2"/>
  <c r="Q85" i="2"/>
  <c r="Q95" i="2"/>
  <c r="S95" i="2"/>
  <c r="R364" i="1"/>
  <c r="P364" i="1"/>
  <c r="T364" i="1"/>
  <c r="G87" i="2"/>
  <c r="I87" i="2"/>
  <c r="I63" i="2"/>
  <c r="G63" i="2"/>
  <c r="I76" i="2"/>
  <c r="G76" i="2"/>
  <c r="I84" i="2"/>
  <c r="G84" i="2"/>
  <c r="I25" i="1"/>
  <c r="D27" i="1"/>
  <c r="G25" i="1"/>
  <c r="R103" i="2"/>
  <c r="T103" i="2"/>
  <c r="P103" i="2"/>
  <c r="S206" i="1"/>
  <c r="R206" i="1"/>
  <c r="P206" i="1"/>
  <c r="Q220" i="1"/>
  <c r="Q210" i="1"/>
  <c r="Q206" i="1"/>
  <c r="S221" i="1"/>
  <c r="P221" i="1"/>
  <c r="R221" i="1"/>
  <c r="S227" i="1"/>
  <c r="R227" i="1"/>
  <c r="P227" i="1"/>
  <c r="Q222" i="1"/>
  <c r="Q211" i="1"/>
  <c r="Q204" i="1"/>
  <c r="I202" i="1"/>
  <c r="G202" i="1"/>
  <c r="R90" i="2"/>
  <c r="P90" i="2"/>
  <c r="T90" i="2"/>
  <c r="S373" i="1"/>
  <c r="Q373" i="1"/>
  <c r="F96" i="2"/>
  <c r="H96" i="2"/>
  <c r="J96" i="2"/>
  <c r="I375" i="1"/>
  <c r="G375" i="1"/>
  <c r="I208" i="1"/>
  <c r="G208" i="1"/>
  <c r="T68" i="2"/>
  <c r="R68" i="2"/>
  <c r="P68" i="2"/>
  <c r="H26" i="1"/>
  <c r="F26" i="1"/>
  <c r="J26" i="1"/>
  <c r="I358" i="1"/>
  <c r="G358" i="1"/>
  <c r="S377" i="1"/>
  <c r="Q377" i="1"/>
  <c r="F75" i="2"/>
  <c r="J75" i="2"/>
  <c r="H75" i="2"/>
  <c r="H212" i="1"/>
  <c r="F212" i="1"/>
  <c r="I331" i="1"/>
  <c r="G331" i="1"/>
  <c r="S330" i="1"/>
  <c r="Q330" i="1"/>
  <c r="I24" i="2"/>
  <c r="G24" i="2"/>
  <c r="D23" i="2"/>
  <c r="F24" i="2"/>
  <c r="H24" i="2"/>
  <c r="S18" i="2"/>
  <c r="Q18" i="2"/>
  <c r="S355" i="1"/>
  <c r="Q355" i="1"/>
  <c r="J347" i="1"/>
  <c r="H347" i="1"/>
  <c r="F347" i="1"/>
  <c r="S77" i="2"/>
  <c r="Q77" i="2"/>
  <c r="R358" i="1"/>
  <c r="T358" i="1"/>
  <c r="P358" i="1"/>
  <c r="I88" i="2"/>
  <c r="G88" i="2"/>
  <c r="S59" i="2"/>
  <c r="Q59" i="2"/>
  <c r="M155" i="1"/>
  <c r="M92" i="1"/>
  <c r="G57" i="2"/>
  <c r="I57" i="2"/>
  <c r="T72" i="2"/>
  <c r="R72" i="2"/>
  <c r="P72" i="2"/>
  <c r="P70" i="2"/>
  <c r="T70" i="2"/>
  <c r="R70" i="2"/>
  <c r="R77" i="2"/>
  <c r="T77" i="2"/>
  <c r="P77" i="2"/>
  <c r="P91" i="2"/>
  <c r="T91" i="2"/>
  <c r="R91" i="2"/>
  <c r="P370" i="1"/>
  <c r="T370" i="1"/>
  <c r="R370" i="1"/>
  <c r="G361" i="1"/>
  <c r="I361" i="1"/>
  <c r="Q370" i="1"/>
  <c r="S370" i="1"/>
  <c r="J76" i="2"/>
  <c r="H76" i="2"/>
  <c r="F76" i="2"/>
  <c r="H70" i="2"/>
  <c r="F70" i="2"/>
  <c r="J70" i="2"/>
  <c r="H95" i="2"/>
  <c r="F95" i="2"/>
  <c r="J95" i="2"/>
  <c r="T343" i="1"/>
  <c r="R343" i="1"/>
  <c r="P343" i="1"/>
  <c r="T348" i="1"/>
  <c r="R348" i="1"/>
  <c r="P348" i="1"/>
  <c r="P156" i="1"/>
  <c r="Q156" i="1" s="1"/>
  <c r="T91" i="1"/>
  <c r="R91" i="1"/>
  <c r="P91" i="1"/>
  <c r="S28" i="1"/>
  <c r="Q28" i="1"/>
  <c r="B158" i="1"/>
  <c r="I373" i="1"/>
  <c r="G373" i="1"/>
  <c r="I376" i="1"/>
  <c r="G376" i="1"/>
  <c r="H211" i="1"/>
  <c r="F211" i="1"/>
  <c r="J59" i="2"/>
  <c r="H59" i="2"/>
  <c r="F59" i="2"/>
  <c r="R51" i="2"/>
  <c r="P51" i="2"/>
  <c r="T51" i="2"/>
  <c r="I347" i="1"/>
  <c r="G347" i="1"/>
  <c r="I329" i="1"/>
  <c r="G329" i="1"/>
  <c r="I345" i="1"/>
  <c r="G345" i="1"/>
  <c r="S327" i="1"/>
  <c r="Q327" i="1"/>
  <c r="Q344" i="1"/>
  <c r="S344" i="1"/>
  <c r="S334" i="1"/>
  <c r="Q334" i="1"/>
  <c r="I43" i="2"/>
  <c r="G43" i="2"/>
  <c r="F43" i="2"/>
  <c r="H43" i="2"/>
  <c r="I28" i="2"/>
  <c r="G28" i="2"/>
  <c r="H28" i="2"/>
  <c r="F28" i="2"/>
  <c r="G29" i="2"/>
  <c r="I29" i="2"/>
  <c r="F29" i="2"/>
  <c r="H29" i="2"/>
  <c r="I34" i="2"/>
  <c r="G34" i="2"/>
  <c r="H34" i="2"/>
  <c r="F34" i="2"/>
  <c r="J51" i="2"/>
  <c r="H51" i="2"/>
  <c r="F51" i="2"/>
  <c r="S31" i="2"/>
  <c r="Q31" i="2"/>
  <c r="S27" i="2"/>
  <c r="Q27" i="2"/>
  <c r="Q40" i="2"/>
  <c r="S40" i="2"/>
  <c r="S22" i="2"/>
  <c r="Q22" i="2"/>
  <c r="T38" i="2"/>
  <c r="R38" i="2"/>
  <c r="P38" i="2"/>
  <c r="P15" i="2"/>
  <c r="T15" i="2"/>
  <c r="R15" i="2"/>
  <c r="T43" i="2"/>
  <c r="R43" i="2"/>
  <c r="P43" i="2"/>
  <c r="R40" i="2"/>
  <c r="P40" i="2"/>
  <c r="T40" i="2"/>
  <c r="P41" i="2"/>
  <c r="T41" i="2"/>
  <c r="R41" i="2"/>
  <c r="F156" i="1"/>
  <c r="J91" i="1"/>
  <c r="F91" i="1"/>
  <c r="H91" i="1"/>
  <c r="J376" i="1"/>
  <c r="F376" i="1"/>
  <c r="H376" i="1"/>
  <c r="S360" i="1"/>
  <c r="Q360" i="1"/>
  <c r="Q365" i="1"/>
  <c r="S365" i="1"/>
  <c r="S103" i="2"/>
  <c r="Q103" i="2"/>
  <c r="J342" i="1"/>
  <c r="H342" i="1"/>
  <c r="F342" i="1"/>
  <c r="J350" i="1"/>
  <c r="H350" i="1"/>
  <c r="F350" i="1"/>
  <c r="J346" i="1"/>
  <c r="H346" i="1"/>
  <c r="F346" i="1"/>
  <c r="J351" i="1"/>
  <c r="H351" i="1"/>
  <c r="F351" i="1"/>
  <c r="S78" i="2"/>
  <c r="Q78" i="2"/>
  <c r="S86" i="2"/>
  <c r="Q86" i="2"/>
  <c r="S90" i="2"/>
  <c r="Q90" i="2"/>
  <c r="Q88" i="2"/>
  <c r="S88" i="2"/>
  <c r="R360" i="1"/>
  <c r="P360" i="1"/>
  <c r="T360" i="1"/>
  <c r="T359" i="1"/>
  <c r="R359" i="1"/>
  <c r="P359" i="1"/>
  <c r="I71" i="2"/>
  <c r="G71" i="2"/>
  <c r="G78" i="2"/>
  <c r="I78" i="2"/>
  <c r="I92" i="2"/>
  <c r="G92" i="2"/>
  <c r="I101" i="2"/>
  <c r="G101" i="2"/>
  <c r="Q57" i="2"/>
  <c r="S57" i="2"/>
  <c r="S220" i="1"/>
  <c r="R220" i="1"/>
  <c r="P220" i="1"/>
  <c r="S211" i="1"/>
  <c r="R211" i="1"/>
  <c r="P211" i="1"/>
  <c r="Q212" i="1"/>
  <c r="S225" i="1"/>
  <c r="R225" i="1"/>
  <c r="P225" i="1"/>
  <c r="R218" i="1"/>
  <c r="P218" i="1"/>
  <c r="S218" i="1"/>
  <c r="Q221" i="1"/>
  <c r="H359" i="1"/>
  <c r="J359" i="1"/>
  <c r="F359" i="1"/>
  <c r="R69" i="2"/>
  <c r="P69" i="2"/>
  <c r="T69" i="2"/>
  <c r="R327" i="1"/>
  <c r="P327" i="1"/>
  <c r="T327" i="1"/>
  <c r="I205" i="1"/>
  <c r="G205" i="1"/>
  <c r="P66" i="2"/>
  <c r="T66" i="2"/>
  <c r="R66" i="2"/>
  <c r="H91" i="2"/>
  <c r="F91" i="2"/>
  <c r="J91" i="2"/>
  <c r="B92" i="1"/>
  <c r="B157" i="1" s="1"/>
  <c r="B155" i="1"/>
  <c r="I372" i="1"/>
  <c r="G372" i="1"/>
  <c r="I341" i="1"/>
  <c r="G341" i="1"/>
  <c r="Q36" i="2"/>
  <c r="S36" i="2"/>
  <c r="T39" i="2"/>
  <c r="R39" i="2"/>
  <c r="P39" i="2"/>
  <c r="Q361" i="1"/>
  <c r="S361" i="1"/>
  <c r="F345" i="1"/>
  <c r="J345" i="1"/>
  <c r="H345" i="1"/>
  <c r="Q80" i="2"/>
  <c r="S80" i="2"/>
  <c r="Q84" i="2"/>
  <c r="S84" i="2"/>
  <c r="I69" i="2"/>
  <c r="G69" i="2"/>
  <c r="Q218" i="1"/>
  <c r="I210" i="1"/>
  <c r="G210" i="1"/>
  <c r="M156" i="1"/>
  <c r="I211" i="1"/>
  <c r="G211" i="1"/>
  <c r="I212" i="1"/>
  <c r="G212" i="1"/>
  <c r="H357" i="1"/>
  <c r="F357" i="1"/>
  <c r="J357" i="1"/>
  <c r="H361" i="1"/>
  <c r="F361" i="1"/>
  <c r="J361" i="1"/>
  <c r="I58" i="2"/>
  <c r="G58" i="2"/>
  <c r="C73" i="2"/>
  <c r="F101" i="2"/>
  <c r="H101" i="2"/>
  <c r="J101" i="2"/>
  <c r="P74" i="2"/>
  <c r="O73" i="2"/>
  <c r="T74" i="2"/>
  <c r="R74" i="2"/>
  <c r="T81" i="2"/>
  <c r="R81" i="2"/>
  <c r="P81" i="2"/>
  <c r="P95" i="2"/>
  <c r="T95" i="2"/>
  <c r="R95" i="2"/>
  <c r="T380" i="1"/>
  <c r="R380" i="1"/>
  <c r="P380" i="1"/>
  <c r="P374" i="1"/>
  <c r="R374" i="1"/>
  <c r="T374" i="1"/>
  <c r="G355" i="1"/>
  <c r="I355" i="1"/>
  <c r="Q374" i="1"/>
  <c r="S374" i="1"/>
  <c r="F80" i="2"/>
  <c r="H80" i="2"/>
  <c r="J80" i="2"/>
  <c r="J64" i="2"/>
  <c r="H64" i="2"/>
  <c r="F64" i="2"/>
  <c r="H74" i="2"/>
  <c r="F74" i="2"/>
  <c r="E73" i="2"/>
  <c r="J74" i="2"/>
  <c r="J82" i="2"/>
  <c r="H82" i="2"/>
  <c r="F82" i="2"/>
  <c r="F84" i="2"/>
  <c r="H84" i="2"/>
  <c r="J84" i="2"/>
  <c r="P57" i="2"/>
  <c r="T57" i="2"/>
  <c r="R57" i="2"/>
  <c r="T326" i="1"/>
  <c r="R326" i="1"/>
  <c r="P326" i="1"/>
  <c r="P328" i="1"/>
  <c r="T328" i="1"/>
  <c r="R328" i="1"/>
  <c r="R332" i="1"/>
  <c r="T332" i="1"/>
  <c r="P332" i="1"/>
  <c r="P158" i="1"/>
  <c r="P93" i="1"/>
  <c r="T93" i="1"/>
  <c r="R93" i="1"/>
  <c r="N158" i="1"/>
  <c r="S158" i="1" s="1"/>
  <c r="Q93" i="1"/>
  <c r="S93" i="1"/>
  <c r="B156" i="1"/>
  <c r="G378" i="1"/>
  <c r="I378" i="1"/>
  <c r="I380" i="1"/>
  <c r="G380" i="1"/>
  <c r="H213" i="1"/>
  <c r="F213" i="1"/>
  <c r="B73" i="2"/>
  <c r="G351" i="1"/>
  <c r="I351" i="1"/>
  <c r="I349" i="1"/>
  <c r="G349" i="1"/>
  <c r="S331" i="1"/>
  <c r="Q331" i="1"/>
  <c r="S349" i="1"/>
  <c r="Q349" i="1"/>
  <c r="S343" i="1"/>
  <c r="Q343" i="1"/>
  <c r="M47" i="2"/>
  <c r="I35" i="2"/>
  <c r="G35" i="2"/>
  <c r="F35" i="2"/>
  <c r="H35" i="2"/>
  <c r="G16" i="2"/>
  <c r="I16" i="2"/>
  <c r="F16" i="2"/>
  <c r="H16" i="2"/>
  <c r="I32" i="2"/>
  <c r="G32" i="2"/>
  <c r="H32" i="2"/>
  <c r="F32" i="2"/>
  <c r="G33" i="2"/>
  <c r="I33" i="2"/>
  <c r="H33" i="2"/>
  <c r="F33" i="2"/>
  <c r="I38" i="2"/>
  <c r="G38" i="2"/>
  <c r="H38" i="2"/>
  <c r="F38" i="2"/>
  <c r="S14" i="2"/>
  <c r="Q14" i="2"/>
  <c r="S43" i="2"/>
  <c r="Q43" i="2"/>
  <c r="Q45" i="2"/>
  <c r="S45" i="2"/>
  <c r="S26" i="2"/>
  <c r="Q26" i="2"/>
  <c r="R26" i="2"/>
  <c r="T26" i="2"/>
  <c r="P26" i="2"/>
  <c r="R22" i="2"/>
  <c r="T22" i="2"/>
  <c r="P22" i="2"/>
  <c r="T44" i="2"/>
  <c r="R44" i="2"/>
  <c r="P44" i="2"/>
  <c r="T45" i="2"/>
  <c r="R45" i="2"/>
  <c r="P45" i="2"/>
  <c r="R46" i="2"/>
  <c r="P46" i="2"/>
  <c r="T46" i="2"/>
  <c r="J380" i="1"/>
  <c r="H380" i="1"/>
  <c r="F380" i="1"/>
  <c r="F371" i="1"/>
  <c r="H371" i="1"/>
  <c r="J371" i="1"/>
  <c r="S362" i="1"/>
  <c r="Q362" i="1"/>
  <c r="S102" i="2"/>
  <c r="Q102" i="2"/>
  <c r="J333" i="1"/>
  <c r="H333" i="1"/>
  <c r="F333" i="1"/>
  <c r="F329" i="1"/>
  <c r="J329" i="1"/>
  <c r="H329" i="1"/>
  <c r="B47" i="2"/>
  <c r="S82" i="2"/>
  <c r="Q82" i="2"/>
  <c r="S93" i="2"/>
  <c r="Q93" i="2"/>
  <c r="S94" i="2"/>
  <c r="Q94" i="2"/>
  <c r="Q92" i="2"/>
  <c r="S92" i="2"/>
  <c r="P361" i="1"/>
  <c r="R361" i="1"/>
  <c r="T361" i="1"/>
  <c r="G91" i="2"/>
  <c r="I91" i="2"/>
  <c r="I75" i="2"/>
  <c r="G75" i="2"/>
  <c r="I82" i="2"/>
  <c r="G82" i="2"/>
  <c r="I96" i="2"/>
  <c r="G96" i="2"/>
  <c r="G28" i="1"/>
  <c r="I28" i="1"/>
  <c r="T101" i="2"/>
  <c r="R101" i="2"/>
  <c r="S101" i="2"/>
  <c r="P101" i="2"/>
  <c r="I102" i="2"/>
  <c r="G102" i="2"/>
  <c r="S58" i="2"/>
  <c r="Q58" i="2"/>
  <c r="Q205" i="1"/>
  <c r="S208" i="1"/>
  <c r="R208" i="1"/>
  <c r="P208" i="1"/>
  <c r="S210" i="1"/>
  <c r="R210" i="1"/>
  <c r="P210" i="1"/>
  <c r="S213" i="1"/>
  <c r="R213" i="1"/>
  <c r="P213" i="1"/>
  <c r="Q225" i="1"/>
  <c r="M27" i="1"/>
  <c r="F63" i="2"/>
  <c r="J63" i="2"/>
  <c r="H63" i="2"/>
  <c r="J103" i="2"/>
  <c r="H103" i="2"/>
  <c r="F103" i="2"/>
  <c r="P87" i="2"/>
  <c r="T87" i="2"/>
  <c r="R87" i="2"/>
  <c r="H66" i="2"/>
  <c r="F66" i="2"/>
  <c r="J66" i="2"/>
  <c r="P346" i="1"/>
  <c r="T346" i="1"/>
  <c r="R346" i="1"/>
  <c r="T344" i="1"/>
  <c r="R344" i="1"/>
  <c r="P344" i="1"/>
  <c r="G370" i="1"/>
  <c r="I370" i="1"/>
  <c r="H209" i="1"/>
  <c r="F209" i="1"/>
  <c r="S350" i="1"/>
  <c r="Q350" i="1"/>
  <c r="G27" i="2"/>
  <c r="I27" i="2"/>
  <c r="H27" i="2"/>
  <c r="F27" i="2"/>
  <c r="I30" i="2"/>
  <c r="G30" i="2"/>
  <c r="H30" i="2"/>
  <c r="F30" i="2"/>
  <c r="S21" i="2"/>
  <c r="Q21" i="2"/>
  <c r="T30" i="2"/>
  <c r="R30" i="2"/>
  <c r="P30" i="2"/>
  <c r="R36" i="2"/>
  <c r="P36" i="2"/>
  <c r="T36" i="2"/>
  <c r="H378" i="1"/>
  <c r="F378" i="1"/>
  <c r="J378" i="1"/>
  <c r="F341" i="1"/>
  <c r="H341" i="1"/>
  <c r="J341" i="1"/>
  <c r="S69" i="2"/>
  <c r="Q69" i="2"/>
  <c r="P355" i="1"/>
  <c r="R355" i="1"/>
  <c r="T355" i="1"/>
  <c r="D97" i="2"/>
  <c r="I67" i="2"/>
  <c r="G67" i="2"/>
  <c r="I26" i="1"/>
  <c r="G26" i="1"/>
  <c r="I103" i="2"/>
  <c r="G103" i="2"/>
  <c r="I207" i="1"/>
  <c r="G207" i="1"/>
  <c r="J360" i="1"/>
  <c r="H360" i="1"/>
  <c r="F360" i="1"/>
  <c r="H365" i="1"/>
  <c r="F365" i="1"/>
  <c r="J365" i="1"/>
  <c r="M73" i="2"/>
  <c r="R94" i="2"/>
  <c r="P94" i="2"/>
  <c r="T94" i="2"/>
  <c r="T85" i="2"/>
  <c r="R85" i="2"/>
  <c r="P85" i="2"/>
  <c r="T80" i="2"/>
  <c r="R80" i="2"/>
  <c r="P80" i="2"/>
  <c r="T372" i="1"/>
  <c r="R372" i="1"/>
  <c r="P372" i="1"/>
  <c r="P378" i="1"/>
  <c r="T378" i="1"/>
  <c r="R378" i="1"/>
  <c r="J28" i="1"/>
  <c r="H28" i="1"/>
  <c r="F28" i="1"/>
  <c r="G365" i="1"/>
  <c r="I365" i="1"/>
  <c r="I359" i="1"/>
  <c r="G359" i="1"/>
  <c r="Q378" i="1"/>
  <c r="S378" i="1"/>
  <c r="J89" i="2"/>
  <c r="F89" i="2"/>
  <c r="H89" i="2"/>
  <c r="J65" i="2"/>
  <c r="H65" i="2"/>
  <c r="F65" i="2"/>
  <c r="J90" i="2"/>
  <c r="H90" i="2"/>
  <c r="F90" i="2"/>
  <c r="F88" i="2"/>
  <c r="H88" i="2"/>
  <c r="J88" i="2"/>
  <c r="C23" i="2"/>
  <c r="P334" i="1"/>
  <c r="R334" i="1"/>
  <c r="T334" i="1"/>
  <c r="R336" i="1"/>
  <c r="P336" i="1"/>
  <c r="T336" i="1"/>
  <c r="T28" i="1"/>
  <c r="R28" i="1"/>
  <c r="P28" i="1"/>
  <c r="P155" i="1"/>
  <c r="T90" i="1"/>
  <c r="R90" i="1"/>
  <c r="O92" i="1"/>
  <c r="P90" i="1"/>
  <c r="N155" i="1"/>
  <c r="S155" i="1" s="1"/>
  <c r="N92" i="1"/>
  <c r="Q90" i="1"/>
  <c r="S90" i="1"/>
  <c r="H202" i="1"/>
  <c r="F202" i="1"/>
  <c r="H57" i="2"/>
  <c r="F57" i="2"/>
  <c r="J57" i="2"/>
  <c r="L23" i="2"/>
  <c r="P52" i="2"/>
  <c r="T52" i="2"/>
  <c r="R52" i="2"/>
  <c r="I334" i="1"/>
  <c r="G334" i="1"/>
  <c r="G333" i="1"/>
  <c r="I333" i="1"/>
  <c r="D155" i="1"/>
  <c r="I155" i="1" s="1"/>
  <c r="I90" i="1"/>
  <c r="D92" i="1"/>
  <c r="G90" i="1"/>
  <c r="S332" i="1"/>
  <c r="Q332" i="1"/>
  <c r="S342" i="1"/>
  <c r="Q342" i="1"/>
  <c r="S347" i="1"/>
  <c r="Q347" i="1"/>
  <c r="I14" i="2"/>
  <c r="G14" i="2"/>
  <c r="F14" i="2"/>
  <c r="H14" i="2"/>
  <c r="G19" i="2"/>
  <c r="I19" i="2"/>
  <c r="H19" i="2"/>
  <c r="F19" i="2"/>
  <c r="I36" i="2"/>
  <c r="G36" i="2"/>
  <c r="H36" i="2"/>
  <c r="F36" i="2"/>
  <c r="G37" i="2"/>
  <c r="I37" i="2"/>
  <c r="H37" i="2"/>
  <c r="F37" i="2"/>
  <c r="I42" i="2"/>
  <c r="G42" i="2"/>
  <c r="H42" i="2"/>
  <c r="F42" i="2"/>
  <c r="H52" i="2"/>
  <c r="F52" i="2"/>
  <c r="J52" i="2"/>
  <c r="N47" i="2"/>
  <c r="S17" i="2"/>
  <c r="Q17" i="2"/>
  <c r="Q16" i="2"/>
  <c r="S16" i="2"/>
  <c r="S29" i="2"/>
  <c r="Q29" i="2"/>
  <c r="S30" i="2"/>
  <c r="Q30" i="2"/>
  <c r="T34" i="2"/>
  <c r="R34" i="2"/>
  <c r="P34" i="2"/>
  <c r="R16" i="2"/>
  <c r="T16" i="2"/>
  <c r="P16" i="2"/>
  <c r="O47" i="2"/>
  <c r="P17" i="2"/>
  <c r="T17" i="2"/>
  <c r="R17" i="2"/>
  <c r="F158" i="1"/>
  <c r="G158" i="1" s="1"/>
  <c r="H93" i="1"/>
  <c r="F93" i="1"/>
  <c r="J93" i="1"/>
  <c r="F375" i="1"/>
  <c r="J375" i="1"/>
  <c r="H375" i="1"/>
  <c r="Q357" i="1"/>
  <c r="S357" i="1"/>
  <c r="Q366" i="1"/>
  <c r="S366" i="1"/>
  <c r="L97" i="2"/>
  <c r="Q101" i="2"/>
  <c r="J326" i="1"/>
  <c r="H326" i="1"/>
  <c r="F326" i="1"/>
  <c r="J332" i="1"/>
  <c r="H332" i="1"/>
  <c r="F332" i="1"/>
  <c r="I51" i="2"/>
  <c r="G51" i="2"/>
  <c r="S64" i="2"/>
  <c r="Q64" i="2"/>
  <c r="S81" i="2"/>
  <c r="Q81" i="2"/>
  <c r="S63" i="2"/>
  <c r="Q63" i="2"/>
  <c r="Q79" i="2"/>
  <c r="S79" i="2"/>
  <c r="Q96" i="2"/>
  <c r="S96" i="2"/>
  <c r="P365" i="1"/>
  <c r="T365" i="1"/>
  <c r="R365" i="1"/>
  <c r="G66" i="2"/>
  <c r="I66" i="2"/>
  <c r="G83" i="2"/>
  <c r="I83" i="2"/>
  <c r="I86" i="2"/>
  <c r="G86" i="2"/>
  <c r="I81" i="2"/>
  <c r="G81" i="2"/>
  <c r="C158" i="1"/>
  <c r="S223" i="1"/>
  <c r="R223" i="1"/>
  <c r="P223" i="1"/>
  <c r="Q203" i="1"/>
  <c r="S207" i="1"/>
  <c r="R207" i="1"/>
  <c r="P207" i="1"/>
  <c r="S219" i="1"/>
  <c r="R219" i="1"/>
  <c r="P219" i="1"/>
  <c r="T93" i="2"/>
  <c r="R93" i="2"/>
  <c r="P93" i="2"/>
  <c r="T371" i="1"/>
  <c r="R371" i="1"/>
  <c r="P371" i="1"/>
  <c r="S371" i="1"/>
  <c r="Q371" i="1"/>
  <c r="C47" i="2"/>
  <c r="J363" i="1"/>
  <c r="F363" i="1"/>
  <c r="H363" i="1"/>
  <c r="T75" i="2"/>
  <c r="R75" i="2"/>
  <c r="P75" i="2"/>
  <c r="J81" i="2"/>
  <c r="F81" i="2"/>
  <c r="H81" i="2"/>
  <c r="P333" i="1"/>
  <c r="T333" i="1"/>
  <c r="R333" i="1"/>
  <c r="I348" i="1"/>
  <c r="G348" i="1"/>
  <c r="D158" i="1"/>
  <c r="I158" i="1" s="1"/>
  <c r="G93" i="1"/>
  <c r="I93" i="1"/>
  <c r="Q328" i="1"/>
  <c r="S328" i="1"/>
  <c r="G25" i="2"/>
  <c r="I25" i="2"/>
  <c r="F25" i="2"/>
  <c r="H25" i="2"/>
  <c r="S25" i="2"/>
  <c r="Q25" i="2"/>
  <c r="T13" i="2"/>
  <c r="R13" i="2"/>
  <c r="P13" i="2"/>
  <c r="P37" i="2"/>
  <c r="T37" i="2"/>
  <c r="R37" i="2"/>
  <c r="J373" i="1"/>
  <c r="H373" i="1"/>
  <c r="F373" i="1"/>
  <c r="L73" i="2"/>
  <c r="G79" i="2"/>
  <c r="I79" i="2"/>
  <c r="I203" i="1"/>
  <c r="G203" i="1"/>
  <c r="I209" i="1"/>
  <c r="G209" i="1"/>
  <c r="F358" i="1"/>
  <c r="J358" i="1"/>
  <c r="H358" i="1"/>
  <c r="F362" i="1"/>
  <c r="H362" i="1"/>
  <c r="J362" i="1"/>
  <c r="I59" i="2"/>
  <c r="G59" i="2"/>
  <c r="C97" i="2"/>
  <c r="R65" i="2"/>
  <c r="P65" i="2"/>
  <c r="T65" i="2"/>
  <c r="R86" i="2"/>
  <c r="P86" i="2"/>
  <c r="T86" i="2"/>
  <c r="T89" i="2"/>
  <c r="R89" i="2"/>
  <c r="P89" i="2"/>
  <c r="T84" i="2"/>
  <c r="R84" i="2"/>
  <c r="P84" i="2"/>
  <c r="I356" i="1"/>
  <c r="G356" i="1"/>
  <c r="I364" i="1"/>
  <c r="G364" i="1"/>
  <c r="S372" i="1"/>
  <c r="Q372" i="1"/>
  <c r="J68" i="2"/>
  <c r="H68" i="2"/>
  <c r="F68" i="2"/>
  <c r="J69" i="2"/>
  <c r="H69" i="2"/>
  <c r="F69" i="2"/>
  <c r="H78" i="2"/>
  <c r="F78" i="2"/>
  <c r="J78" i="2"/>
  <c r="J94" i="2"/>
  <c r="H94" i="2"/>
  <c r="F94" i="2"/>
  <c r="F92" i="2"/>
  <c r="H92" i="2"/>
  <c r="J92" i="2"/>
  <c r="T58" i="2"/>
  <c r="R58" i="2"/>
  <c r="P58" i="2"/>
  <c r="P337" i="1"/>
  <c r="T337" i="1"/>
  <c r="R337" i="1"/>
  <c r="P342" i="1"/>
  <c r="T342" i="1"/>
  <c r="R342" i="1"/>
  <c r="R341" i="1"/>
  <c r="T341" i="1"/>
  <c r="P341" i="1"/>
  <c r="T25" i="1"/>
  <c r="O27" i="1"/>
  <c r="R25" i="1"/>
  <c r="P25" i="1"/>
  <c r="G371" i="1"/>
  <c r="I371" i="1"/>
  <c r="H204" i="1"/>
  <c r="F204" i="1"/>
  <c r="L47" i="2"/>
  <c r="I332" i="1"/>
  <c r="G332" i="1"/>
  <c r="I344" i="1"/>
  <c r="G344" i="1"/>
  <c r="G337" i="1"/>
  <c r="I337" i="1"/>
  <c r="D156" i="1"/>
  <c r="I156" i="1" s="1"/>
  <c r="I91" i="1"/>
  <c r="G91" i="1"/>
  <c r="S337" i="1"/>
  <c r="Q337" i="1"/>
  <c r="Q335" i="1"/>
  <c r="S335" i="1"/>
  <c r="S329" i="1"/>
  <c r="Q329" i="1"/>
  <c r="S351" i="1"/>
  <c r="Q351" i="1"/>
  <c r="I31" i="2"/>
  <c r="G31" i="2"/>
  <c r="H31" i="2"/>
  <c r="F31" i="2"/>
  <c r="I40" i="2"/>
  <c r="G40" i="2"/>
  <c r="H40" i="2"/>
  <c r="F40" i="2"/>
  <c r="G41" i="2"/>
  <c r="I41" i="2"/>
  <c r="H41" i="2"/>
  <c r="F41" i="2"/>
  <c r="I45" i="2"/>
  <c r="G45" i="2"/>
  <c r="H45" i="2"/>
  <c r="F45" i="2"/>
  <c r="S35" i="2"/>
  <c r="Q35" i="2"/>
  <c r="Q20" i="2"/>
  <c r="S20" i="2"/>
  <c r="S33" i="2"/>
  <c r="Q33" i="2"/>
  <c r="S34" i="2"/>
  <c r="Q34" i="2"/>
  <c r="R18" i="2"/>
  <c r="T18" i="2"/>
  <c r="P18" i="2"/>
  <c r="T19" i="2"/>
  <c r="P19" i="2"/>
  <c r="R19" i="2"/>
  <c r="R20" i="2"/>
  <c r="T20" i="2"/>
  <c r="P20" i="2"/>
  <c r="P21" i="2"/>
  <c r="T21" i="2"/>
  <c r="R21" i="2"/>
  <c r="J372" i="1"/>
  <c r="F372" i="1"/>
  <c r="H372" i="1"/>
  <c r="F379" i="1"/>
  <c r="H379" i="1"/>
  <c r="J379" i="1"/>
  <c r="S364" i="1"/>
  <c r="Q364" i="1"/>
  <c r="F336" i="1"/>
  <c r="J336" i="1"/>
  <c r="H336" i="1"/>
  <c r="H328" i="1"/>
  <c r="F328" i="1"/>
  <c r="J328" i="1"/>
  <c r="H344" i="1"/>
  <c r="F344" i="1"/>
  <c r="J344" i="1"/>
  <c r="G52" i="2"/>
  <c r="I52" i="2"/>
  <c r="S68" i="2"/>
  <c r="Q68" i="2"/>
  <c r="S89" i="2"/>
  <c r="Q89" i="2"/>
  <c r="N97" i="2"/>
  <c r="S67" i="2"/>
  <c r="Q67" i="2"/>
  <c r="Q83" i="2"/>
  <c r="S83" i="2"/>
  <c r="S51" i="2"/>
  <c r="Q51" i="2"/>
  <c r="P356" i="1"/>
  <c r="T356" i="1"/>
  <c r="R356" i="1"/>
  <c r="T362" i="1"/>
  <c r="P362" i="1"/>
  <c r="R362" i="1"/>
  <c r="G70" i="2"/>
  <c r="I70" i="2"/>
  <c r="I64" i="2"/>
  <c r="G64" i="2"/>
  <c r="I90" i="2"/>
  <c r="G90" i="2"/>
  <c r="I85" i="2"/>
  <c r="G85" i="2"/>
  <c r="C155" i="1"/>
  <c r="C92" i="1"/>
  <c r="C157" i="1" s="1"/>
  <c r="S209" i="1"/>
  <c r="R209" i="1"/>
  <c r="P209" i="1"/>
  <c r="Q223" i="1"/>
  <c r="Q213" i="1"/>
  <c r="S212" i="1"/>
  <c r="R212" i="1"/>
  <c r="P212" i="1"/>
  <c r="S226" i="1"/>
  <c r="R226" i="1"/>
  <c r="P226" i="1"/>
  <c r="S222" i="1"/>
  <c r="R222" i="1"/>
  <c r="P222" i="1"/>
  <c r="Q226" i="1"/>
  <c r="Q224" i="1"/>
  <c r="T68" i="1"/>
  <c r="R68" i="1"/>
  <c r="P68" i="1"/>
  <c r="I192" i="1"/>
  <c r="I119" i="1"/>
  <c r="D184" i="1"/>
  <c r="G119" i="1"/>
  <c r="L198" i="1"/>
  <c r="S182" i="1"/>
  <c r="T54" i="1"/>
  <c r="R54" i="1"/>
  <c r="P54" i="1"/>
  <c r="I189" i="1"/>
  <c r="Q170" i="1"/>
  <c r="G170" i="1"/>
  <c r="S169" i="1"/>
  <c r="S141" i="1"/>
  <c r="Q197" i="1"/>
  <c r="G160" i="1"/>
  <c r="F184" i="1"/>
  <c r="G184" i="1" s="1"/>
  <c r="H119" i="1"/>
  <c r="F119" i="1"/>
  <c r="J119" i="1"/>
  <c r="G154" i="1"/>
  <c r="S183" i="1"/>
  <c r="Q145" i="1"/>
  <c r="S188" i="1"/>
  <c r="Q119" i="1"/>
  <c r="N184" i="1"/>
  <c r="S119" i="1"/>
  <c r="I166" i="1"/>
  <c r="I162" i="1"/>
  <c r="I197" i="1"/>
  <c r="S144" i="1"/>
  <c r="M198" i="1"/>
  <c r="S180" i="1"/>
  <c r="Q138" i="1"/>
  <c r="I146" i="1"/>
  <c r="I153" i="1"/>
  <c r="H54" i="1"/>
  <c r="F54" i="1"/>
  <c r="J54" i="1"/>
  <c r="I142" i="1"/>
  <c r="G159" i="1"/>
  <c r="P133" i="1"/>
  <c r="P198" i="1"/>
  <c r="T133" i="1"/>
  <c r="R133" i="1"/>
  <c r="I179" i="1"/>
  <c r="H47" i="2"/>
  <c r="F47" i="2"/>
  <c r="J47" i="2"/>
  <c r="G171" i="1"/>
  <c r="B184" i="1"/>
  <c r="Q68" i="1"/>
  <c r="S68" i="1"/>
  <c r="I191" i="1"/>
  <c r="S147" i="1"/>
  <c r="Q54" i="1"/>
  <c r="S54" i="1"/>
  <c r="Q163" i="1"/>
  <c r="I177" i="1"/>
  <c r="Q189" i="1"/>
  <c r="G141" i="1"/>
  <c r="I173" i="1"/>
  <c r="I144" i="1"/>
  <c r="G148" i="1"/>
  <c r="S191" i="1"/>
  <c r="I170" i="1"/>
  <c r="G193" i="1"/>
  <c r="G161" i="1"/>
  <c r="Q154" i="1"/>
  <c r="S160" i="1"/>
  <c r="C198" i="1"/>
  <c r="I195" i="1"/>
  <c r="G162" i="1"/>
  <c r="S175" i="1"/>
  <c r="S196" i="1"/>
  <c r="I138" i="1"/>
  <c r="I178" i="1"/>
  <c r="S195" i="1"/>
  <c r="S165" i="1"/>
  <c r="Q190" i="1"/>
  <c r="I175" i="1"/>
  <c r="F198" i="1"/>
  <c r="G198" i="1" s="1"/>
  <c r="F133" i="1"/>
  <c r="J133" i="1"/>
  <c r="H133" i="1"/>
  <c r="N198" i="1"/>
  <c r="S198" i="1" s="1"/>
  <c r="S133" i="1"/>
  <c r="Q133" i="1"/>
  <c r="G133" i="1"/>
  <c r="D198" i="1"/>
  <c r="I133" i="1"/>
  <c r="Q146" i="1"/>
  <c r="Q165" i="1"/>
  <c r="S178" i="1"/>
  <c r="Q178" i="1"/>
  <c r="G164" i="1"/>
  <c r="G175" i="1"/>
  <c r="G147" i="1"/>
  <c r="S153" i="1"/>
  <c r="Q182" i="1"/>
  <c r="Q166" i="1"/>
  <c r="Q153" i="1"/>
  <c r="M184" i="1"/>
  <c r="G163" i="1"/>
  <c r="S172" i="1"/>
  <c r="S192" i="1"/>
  <c r="I68" i="1"/>
  <c r="G68" i="1"/>
  <c r="Q192" i="1"/>
  <c r="S168" i="1"/>
  <c r="S164" i="1"/>
  <c r="G144" i="1"/>
  <c r="I143" i="1"/>
  <c r="R119" i="1"/>
  <c r="P119" i="1"/>
  <c r="P184" i="1"/>
  <c r="Q184" i="1" s="1"/>
  <c r="T119" i="1"/>
  <c r="G54" i="1"/>
  <c r="I54" i="1"/>
  <c r="G189" i="1"/>
  <c r="G166" i="1"/>
  <c r="F68" i="1"/>
  <c r="J68" i="1"/>
  <c r="H68" i="1"/>
  <c r="Q143" i="1"/>
  <c r="I176" i="1"/>
  <c r="Q148" i="1"/>
  <c r="I169" i="1"/>
  <c r="S194" i="1"/>
  <c r="J23" i="2"/>
  <c r="H23" i="2"/>
  <c r="F23" i="2"/>
  <c r="Q174" i="1"/>
  <c r="S161" i="1"/>
  <c r="Q171" i="1"/>
  <c r="Q142" i="1"/>
  <c r="I148" i="1"/>
  <c r="Q159" i="1"/>
  <c r="C184" i="1"/>
  <c r="I180" i="1"/>
  <c r="I141" i="1"/>
  <c r="I139" i="1"/>
  <c r="G169" i="1"/>
  <c r="L157" i="1"/>
  <c r="I182" i="1"/>
  <c r="I196" i="1"/>
  <c r="Q228" i="1" l="1"/>
  <c r="S228" i="1"/>
  <c r="R228" i="1"/>
  <c r="P228" i="1"/>
  <c r="P47" i="2"/>
  <c r="T47" i="2"/>
  <c r="R47" i="2"/>
  <c r="S92" i="1"/>
  <c r="Q92" i="1"/>
  <c r="N157" i="1"/>
  <c r="G156" i="1"/>
  <c r="I73" i="2"/>
  <c r="G73" i="2"/>
  <c r="S97" i="2"/>
  <c r="Q97" i="2"/>
  <c r="J73" i="2"/>
  <c r="H73" i="2"/>
  <c r="F73" i="2"/>
  <c r="G23" i="2"/>
  <c r="I23" i="2"/>
  <c r="S27" i="1"/>
  <c r="Q27" i="1"/>
  <c r="S156" i="1"/>
  <c r="I198" i="1"/>
  <c r="Q198" i="1"/>
  <c r="R92" i="1"/>
  <c r="P157" i="1"/>
  <c r="Q157" i="1" s="1"/>
  <c r="P92" i="1"/>
  <c r="T92" i="1"/>
  <c r="S73" i="2"/>
  <c r="Q73" i="2"/>
  <c r="T23" i="2"/>
  <c r="P23" i="2"/>
  <c r="R23" i="2"/>
  <c r="S23" i="2"/>
  <c r="Q23" i="2"/>
  <c r="I97" i="2"/>
  <c r="G97" i="2"/>
  <c r="G27" i="1"/>
  <c r="I27" i="1"/>
  <c r="R73" i="2"/>
  <c r="P73" i="2"/>
  <c r="T73" i="2"/>
  <c r="F157" i="1"/>
  <c r="J92" i="1"/>
  <c r="H92" i="1"/>
  <c r="F92" i="1"/>
  <c r="S184" i="1"/>
  <c r="I184" i="1"/>
  <c r="P27" i="1"/>
  <c r="T27" i="1"/>
  <c r="R27" i="1"/>
  <c r="D157" i="1"/>
  <c r="I157" i="1" s="1"/>
  <c r="I92" i="1"/>
  <c r="G92" i="1"/>
  <c r="Q155" i="1"/>
  <c r="Q158" i="1"/>
  <c r="M157" i="1"/>
  <c r="F27" i="1"/>
  <c r="J27" i="1"/>
  <c r="H27" i="1"/>
  <c r="Q47" i="2"/>
  <c r="S47" i="2"/>
  <c r="T97" i="2"/>
  <c r="R97" i="2"/>
  <c r="P97" i="2"/>
  <c r="G47" i="2"/>
  <c r="I47" i="2"/>
  <c r="J97" i="2"/>
  <c r="F97" i="2"/>
  <c r="H97" i="2"/>
  <c r="G155" i="1"/>
  <c r="G157" i="1" l="1"/>
  <c r="S157" i="1"/>
</calcChain>
</file>

<file path=xl/sharedStrings.xml><?xml version="1.0" encoding="utf-8"?>
<sst xmlns="http://schemas.openxmlformats.org/spreadsheetml/2006/main" count="515" uniqueCount="147">
  <si>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</si>
  <si>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</si>
  <si>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</si>
  <si>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</si>
  <si>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</si>
  <si>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</si>
  <si>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</si>
  <si>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</si>
  <si>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</si>
  <si>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</si>
  <si>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</si>
  <si>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</si>
  <si>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</si>
  <si>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</si>
  <si>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</si>
  <si>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</si>
  <si>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</si>
  <si>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</si>
  <si>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</si>
  <si>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</si>
  <si>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</si>
  <si>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</si>
  <si>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</si>
  <si>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</si>
  <si>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</si>
  <si>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</si>
  <si>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</si>
  <si>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</si>
  <si>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</si>
  <si>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</si>
  <si>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</si>
  <si>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</si>
  <si>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</si>
  <si>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</si>
  <si>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</si>
  <si>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</si>
  <si>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</si>
  <si>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</si>
  <si>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</si>
  <si>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</si>
  <si>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</si>
  <si>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</si>
  <si>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</si>
  <si>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</si>
  <si>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</si>
  <si>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</si>
  <si>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</si>
  <si>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</si>
  <si>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</si>
  <si>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</si>
  <si>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</si>
  <si>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</si>
  <si>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</si>
  <si>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</si>
  <si>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</si>
  <si>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</si>
  <si>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</si>
  <si>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</si>
  <si>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</si>
  <si>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</si>
  <si>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</si>
  <si>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</si>
  <si>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t>Estancia media en establecimientos alojativos (hoteles y apartamentos) (en días)</t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</si>
  <si>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</si>
  <si>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</si>
  <si>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</si>
  <si>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</si>
  <si>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</si>
  <si>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</si>
  <si>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</si>
  <si>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</si>
  <si>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</si>
  <si>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</si>
  <si>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</si>
  <si>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</si>
  <si>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</si>
  <si>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</si>
  <si>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</si>
  <si>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</si>
  <si>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</si>
  <si>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</si>
  <si>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</si>
  <si>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</si>
  <si>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</si>
  <si>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</si>
  <si>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</si>
  <si>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</si>
  <si>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</si>
  <si>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</si>
  <si>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</si>
  <si>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</si>
  <si>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</si>
  <si>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</si>
  <si>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</si>
  <si>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</si>
  <si>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</si>
  <si>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</si>
  <si>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</si>
  <si>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</si>
  <si>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</si>
  <si>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</si>
  <si>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</si>
  <si>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</si>
  <si>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</si>
  <si>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</si>
  <si>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</si>
  <si>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</si>
  <si>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</si>
  <si>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</si>
  <si>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</si>
  <si>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</si>
  <si>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</si>
  <si>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</si>
  <si>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</si>
  <si>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</si>
  <si>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</si>
  <si>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</si>
  <si>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 (EXTRANJERO + PENINSULA)</t>
  </si>
  <si>
    <t>TOTAL RESIDENTES EN PENÍNSULA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</si>
  <si>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</si>
  <si>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</si>
  <si>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</si>
  <si>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</si>
  <si>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</si>
  <si>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</si>
  <si>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</si>
  <si>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</si>
  <si>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</si>
  <si>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</si>
  <si>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</si>
  <si>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</si>
  <si>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</si>
  <si>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</si>
  <si>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</si>
  <si>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</si>
  <si>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</si>
  <si>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</si>
  <si>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</si>
  <si>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</si>
  <si>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</si>
  <si>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</si>
  <si>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TOTAL</t>
  </si>
  <si>
    <t>Si contrataron un paquete turístico</t>
  </si>
  <si>
    <t>No contrataron un paquete turístico</t>
  </si>
  <si>
    <t>Fuente: FRONTUR - ISTAC. Elaboración Turismo de Tenerife</t>
  </si>
  <si>
    <t>junio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</si>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</sst>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rgb="FFE297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79057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1" fontId="0" fillId="2" borderId="12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1" fillId="0" borderId="43" xfId="0" applyFont="1" applyBorder="1"/>
    <xf numFmtId="2" fontId="12" fillId="0" borderId="43" xfId="0" applyNumberFormat="1" applyFont="1" applyBorder="1" applyAlignment="1">
      <alignment horizontal="right"/>
    </xf>
    <xf numFmtId="2" fontId="12" fillId="0" borderId="44" xfId="0" applyNumberFormat="1" applyFont="1" applyBorder="1"/>
    <xf numFmtId="2" fontId="12" fillId="0" borderId="44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2" fontId="12" fillId="7" borderId="0" xfId="0" applyNumberFormat="1" applyFont="1" applyFill="1" applyAlignment="1">
      <alignment horizontal="center"/>
    </xf>
    <xf numFmtId="0" fontId="12" fillId="0" borderId="46" xfId="0" applyFont="1" applyBorder="1" applyAlignment="1">
      <alignment horizontal="left" indent="1"/>
    </xf>
    <xf numFmtId="2" fontId="12" fillId="0" borderId="46" xfId="0" applyNumberFormat="1" applyFont="1" applyBorder="1" applyAlignment="1">
      <alignment horizontal="right"/>
    </xf>
    <xf numFmtId="2" fontId="12" fillId="0" borderId="47" xfId="0" applyNumberFormat="1" applyFont="1" applyBorder="1"/>
    <xf numFmtId="2" fontId="12" fillId="0" borderId="47" xfId="0" applyNumberFormat="1" applyFont="1" applyBorder="1" applyAlignment="1">
      <alignment horizontal="center"/>
    </xf>
    <xf numFmtId="2" fontId="12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2" fillId="0" borderId="57" xfId="0" applyFont="1" applyBorder="1" applyAlignment="1">
      <alignment horizontal="left" indent="1"/>
    </xf>
    <xf numFmtId="2" fontId="12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2" fillId="0" borderId="43" xfId="0" applyNumberFormat="1" applyFont="1" applyBorder="1" applyAlignment="1">
      <alignment horizontal="right"/>
    </xf>
    <xf numFmtId="2" fontId="12" fillId="0" borderId="43" xfId="0" applyNumberFormat="1" applyFont="1" applyBorder="1"/>
    <xf numFmtId="2" fontId="12" fillId="0" borderId="67" xfId="0" applyNumberFormat="1" applyFont="1" applyBorder="1" applyAlignment="1">
      <alignment horizontal="center"/>
    </xf>
    <xf numFmtId="2" fontId="12" fillId="0" borderId="68" xfId="0" applyNumberFormat="1" applyFont="1" applyBorder="1" applyAlignment="1">
      <alignment horizontal="center"/>
    </xf>
    <xf numFmtId="165" fontId="12" fillId="0" borderId="43" xfId="0" applyNumberFormat="1" applyFont="1" applyBorder="1" applyAlignment="1">
      <alignment horizontal="center"/>
    </xf>
    <xf numFmtId="0" fontId="12" fillId="0" borderId="43" xfId="0" applyFont="1" applyBorder="1"/>
    <xf numFmtId="2" fontId="12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2" fillId="0" borderId="46" xfId="0" applyFont="1" applyBorder="1"/>
    <xf numFmtId="2" fontId="12" fillId="0" borderId="46" xfId="0" applyNumberFormat="1" applyFont="1" applyBorder="1"/>
    <xf numFmtId="2" fontId="12" fillId="0" borderId="46" xfId="0" applyNumberFormat="1" applyFont="1" applyBorder="1" applyAlignment="1">
      <alignment horizontal="center"/>
    </xf>
    <xf numFmtId="165" fontId="12" fillId="0" borderId="46" xfId="0" applyNumberFormat="1" applyFont="1" applyBorder="1" applyAlignment="1">
      <alignment horizontal="right"/>
    </xf>
    <xf numFmtId="165" fontId="12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2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169" fontId="17" fillId="0" borderId="102" xfId="0" applyNumberFormat="1" applyFont="1" applyBorder="1" applyAlignment="1">
      <alignment horizontal="right" vertical="center"/>
    </xf>
    <xf numFmtId="169" fontId="17" fillId="0" borderId="103" xfId="0" applyNumberFormat="1" applyFont="1" applyBorder="1" applyAlignment="1">
      <alignment horizontal="right" vertical="center"/>
    </xf>
    <xf numFmtId="0" fontId="17" fillId="10" borderId="0" xfId="0" applyFont="1" applyFill="1"/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right" vertical="center"/>
    </xf>
    <xf numFmtId="169" fontId="18" fillId="0" borderId="105" xfId="0" applyNumberFormat="1" applyFont="1" applyBorder="1" applyAlignment="1">
      <alignment horizontal="right" vertical="center"/>
    </xf>
    <xf numFmtId="0" fontId="18" fillId="10" borderId="0" xfId="0" applyFont="1" applyFill="1"/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vertical="center"/>
    </xf>
    <xf numFmtId="169" fontId="0" fillId="0" borderId="107" xfId="0" applyNumberFormat="1" applyBorder="1" applyAlignment="1">
      <alignment horizontal="right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vertical="center"/>
    </xf>
    <xf numFmtId="169" fontId="0" fillId="0" borderId="109" xfId="0" applyNumberFormat="1" applyBorder="1" applyAlignment="1">
      <alignment horizontal="right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right" vertical="center"/>
    </xf>
    <xf numFmtId="169" fontId="0" fillId="0" borderId="111" xfId="0" applyNumberFormat="1" applyBorder="1" applyAlignment="1">
      <alignment horizontal="right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vertical="center"/>
    </xf>
    <xf numFmtId="169" fontId="0" fillId="0" borderId="113" xfId="0" applyNumberFormat="1" applyBorder="1" applyAlignment="1">
      <alignment horizontal="right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vertical="center"/>
    </xf>
    <xf numFmtId="169" fontId="0" fillId="0" borderId="115" xfId="0" applyNumberFormat="1" applyBorder="1" applyAlignment="1">
      <alignment horizontal="right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vertical="center"/>
    </xf>
    <xf numFmtId="169" fontId="0" fillId="0" borderId="53" xfId="0" applyNumberFormat="1" applyBorder="1" applyAlignment="1">
      <alignment horizontal="right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right" vertical="center"/>
    </xf>
    <xf numFmtId="169" fontId="0" fillId="0" borderId="91" xfId="0" applyNumberFormat="1" applyBorder="1" applyAlignment="1">
      <alignment horizontal="right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2" xfId="0" applyNumberFormat="1" applyFont="1" applyBorder="1" applyAlignment="1">
      <alignment horizontal="right"/>
    </xf>
    <xf numFmtId="169" fontId="17" fillId="0" borderId="103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 applyAlignment="1">
      <alignment horizontal="right"/>
    </xf>
    <xf numFmtId="169" fontId="0" fillId="0" borderId="120" xfId="0" applyNumberFormat="1" applyBorder="1" applyAlignment="1">
      <alignment horizontal="right"/>
    </xf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5" fillId="12" borderId="140" xfId="0" applyFont="1" applyFill="1" applyBorder="1" applyAlignment="1">
      <alignment horizontal="center"/>
    </xf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  <xf numFmtId="0" fontId="3" fillId="3" borderId="5" xfId="0" applyFont="1" applyFill="1" applyBorder="1" applyAlignment="1">
      <alignment horizontal="center" vertical="center" wrapText="1"/>
    </xf>
    <xf numFmtId="0" fontId="5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50" xfId="0" applyFont="1" applyBorder="1" applyAlignment="1">
      <alignment horizontal="left" indent="1"/>
    </xf>
    <xf numFmtId="3" fontId="28" fillId="0" borderId="150" xfId="0" applyNumberFormat="1" applyFont="1" applyBorder="1" applyAlignment="1">
      <alignment horizontal="right"/>
    </xf>
    <xf numFmtId="164" fontId="28" fillId="0" borderId="150" xfId="1" applyNumberFormat="1" applyFont="1" applyBorder="1" applyAlignment="1">
      <alignment horizontal="right"/>
    </xf>
    <xf numFmtId="0" fontId="29" fillId="0" borderId="150" xfId="0" applyFont="1" applyBorder="1" applyAlignment="1">
      <alignment horizontal="left" indent="2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51" xfId="0" applyFont="1" applyBorder="1" applyAlignment="1">
      <alignment horizontal="left" indent="1"/>
    </xf>
    <xf numFmtId="3" fontId="30" fillId="0" borderId="151" xfId="0" applyNumberFormat="1" applyFont="1" applyBorder="1" applyAlignment="1">
      <alignment horizontal="right"/>
    </xf>
    <xf numFmtId="164" fontId="30" fillId="0" borderId="151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52" xfId="0" applyFont="1" applyBorder="1" applyAlignment="1">
      <alignment horizontal="left" indent="1"/>
    </xf>
    <xf numFmtId="3" fontId="31" fillId="0" borderId="152" xfId="0" applyNumberFormat="1" applyFont="1" applyBorder="1" applyAlignment="1">
      <alignment horizontal="right" vertical="center"/>
    </xf>
    <xf numFmtId="164" fontId="31" fillId="0" borderId="152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3" fontId="0" fillId="0" borderId="31" xfId="0" applyNumberFormat="1" applyBorder="1" applyAlignment="1">
      <alignment horizontal="left" indent="4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53" xfId="0" applyFont="1" applyBorder="1" applyAlignment="1">
      <alignment horizontal="left" indent="1"/>
    </xf>
    <xf numFmtId="3" fontId="33" fillId="0" borderId="153" xfId="0" applyNumberFormat="1" applyFont="1" applyBorder="1" applyAlignment="1">
      <alignment horizontal="right" vertical="center"/>
    </xf>
    <xf numFmtId="164" fontId="33" fillId="0" borderId="153" xfId="1" applyNumberFormat="1" applyFont="1" applyBorder="1" applyAlignment="1">
      <alignment horizontal="right" vertical="center"/>
    </xf>
    <xf numFmtId="0" fontId="34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55" xfId="0" applyFont="1" applyBorder="1" applyAlignment="1">
      <alignment horizontal="left" indent="1"/>
    </xf>
    <xf numFmtId="3" fontId="35" fillId="0" borderId="155" xfId="0" applyNumberFormat="1" applyFont="1" applyBorder="1" applyAlignment="1">
      <alignment horizontal="right" vertical="center"/>
    </xf>
    <xf numFmtId="164" fontId="35" fillId="0" borderId="155" xfId="1" applyNumberFormat="1" applyFont="1" applyBorder="1" applyAlignment="1">
      <alignment horizontal="right" vertical="center"/>
    </xf>
    <xf numFmtId="0" fontId="27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39B5052B-4DD8-462A-9392-EB138D0171C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968636-7D00-4D35-BC47-9BFFC27C7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FE3D9D40-7BE2-4629-9AE5-FECAF813A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D5D8D-8796-4956-B280-B5AD09D12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DF17-096B-4400-849F-0C25CD945638}">
  <dimension ref="A1:T381"/>
  <sheetViews>
    <sheetView tabSelected="1" zoomScaleNormal="100" workbookViewId="0">
      <pane xSplit="1" ySplit="6" topLeftCell="B7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145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junio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2022</v>
      </c>
      <c r="C6" s="17">
        <v>2023</v>
      </c>
      <c r="D6" s="17">
        <v>2024</v>
      </c>
      <c r="E6" s="17">
        <v>2025</v>
      </c>
      <c r="F6" s="17" t="str">
        <f>CONCATENATE("var ",RIGHT(E6,2),"/",RIGHT(D6,2))</f>
        <v>var 25/24</v>
      </c>
      <c r="G6" s="17" t="str">
        <f>CONCATENATE("var ",RIGHT(D6,2),"/",RIGHT(C6,2))</f>
        <v>var 24/23</v>
      </c>
      <c r="H6" s="17" t="str">
        <f>CONCATENATE("dif ",RIGHT(E6,2),"-",RIGHT(D6,2))</f>
        <v>dif 25-24</v>
      </c>
      <c r="I6" s="17" t="str">
        <f>CONCATENATE("dif ",RIGHT(D6,2),"-",RIGHT(C6,2))</f>
        <v>dif 24-23</v>
      </c>
      <c r="J6" s="17" t="str">
        <f>CONCATENATE("cuota ",RIGHT(E6,2))</f>
        <v>cuota 25</v>
      </c>
      <c r="K6" s="18"/>
      <c r="L6" s="17">
        <v>2022</v>
      </c>
      <c r="M6" s="17">
        <v>2023</v>
      </c>
      <c r="N6" s="17">
        <v>2024</v>
      </c>
      <c r="O6" s="17">
        <v>2025</v>
      </c>
      <c r="P6" s="17" t="str">
        <f>CONCATENATE("var ",RIGHT(O6,2),"/",RIGHT(N6,2))</f>
        <v>var 25/24</v>
      </c>
      <c r="Q6" s="17" t="str">
        <f>CONCATENATE("var ",RIGHT(N6,2),"/",RIGHT(M6,2))</f>
        <v>var 24/23</v>
      </c>
      <c r="R6" s="17" t="str">
        <f>CONCATENATE("dif ",RIGHT(O6,2),"-",RIGHT(N6,2))</f>
        <v>dif 25-24</v>
      </c>
      <c r="S6" s="17" t="str">
        <f>CONCATENATE("dif ",RIGHT(N6,2),"-",RIGHT(M6,2))</f>
        <v>dif 24-23</v>
      </c>
      <c r="T6" s="17" t="str">
        <f>CONCATENATE("cuota ",RIGHT(O6,2))</f>
        <v>cuota 25</v>
      </c>
    </row>
    <row r="7" spans="1:20" x14ac:dyDescent="0.25">
      <c r="A7" s="19" t="s">
        <v>4</v>
      </c>
      <c r="B7" s="20">
        <v>381871</v>
      </c>
      <c r="C7" s="20">
        <v>431303</v>
      </c>
      <c r="D7" s="20">
        <v>446421</v>
      </c>
      <c r="E7" s="20">
        <v>437805</v>
      </c>
      <c r="F7" s="21">
        <f>E7/D7-1</f>
        <v>-1.9300167330837947E-2</v>
      </c>
      <c r="G7" s="21">
        <f>D7/C7-1</f>
        <v>3.5051924053391748E-2</v>
      </c>
      <c r="H7" s="20">
        <f>E7-D7</f>
        <v>-8616</v>
      </c>
      <c r="I7" s="20">
        <f>D7-C7</f>
        <v>15118</v>
      </c>
      <c r="J7" s="21">
        <f t="shared" ref="J7:J18" si="0">E7/$E$7</f>
        <v>1</v>
      </c>
      <c r="K7" s="22"/>
      <c r="L7" s="20">
        <v>2203401</v>
      </c>
      <c r="M7" s="20">
        <v>2523398</v>
      </c>
      <c r="N7" s="20">
        <v>2685619</v>
      </c>
      <c r="O7" s="20">
        <v>2666692</v>
      </c>
      <c r="P7" s="21">
        <f>O7/N7-1</f>
        <v>-7.0475372716680695E-3</v>
      </c>
      <c r="Q7" s="21">
        <f>N7/M7-1</f>
        <v>6.4286727658498632E-2</v>
      </c>
      <c r="R7" s="20">
        <f>O7-N7</f>
        <v>-18927</v>
      </c>
      <c r="S7" s="20">
        <f>N7-M7</f>
        <v>162221</v>
      </c>
      <c r="T7" s="21">
        <f t="shared" ref="T7:T18" si="1">O7/$O$7</f>
        <v>1</v>
      </c>
    </row>
    <row r="8" spans="1:20" x14ac:dyDescent="0.25">
      <c r="A8" s="23" t="s">
        <v>5</v>
      </c>
      <c r="B8" s="24">
        <v>305537</v>
      </c>
      <c r="C8" s="24">
        <v>337785</v>
      </c>
      <c r="D8" s="24">
        <v>348451</v>
      </c>
      <c r="E8" s="24">
        <v>333209</v>
      </c>
      <c r="F8" s="25">
        <f t="shared" ref="F8:F18" si="2">E8/D8-1</f>
        <v>-4.3742161738666296E-2</v>
      </c>
      <c r="G8" s="25">
        <f t="shared" ref="G8:G18" si="3">D8/C8-1</f>
        <v>3.1576298533090519E-2</v>
      </c>
      <c r="H8" s="24">
        <f t="shared" ref="H8:H18" si="4">E8-D8</f>
        <v>-15242</v>
      </c>
      <c r="I8" s="24">
        <f t="shared" ref="I8:I18" si="5">D8-C8</f>
        <v>10666</v>
      </c>
      <c r="J8" s="25">
        <f t="shared" si="0"/>
        <v>0.76108998298329167</v>
      </c>
      <c r="K8" s="26"/>
      <c r="L8" s="24">
        <v>1755213</v>
      </c>
      <c r="M8" s="24">
        <v>1992209</v>
      </c>
      <c r="N8" s="24">
        <v>2100816</v>
      </c>
      <c r="O8" s="24">
        <v>2057357</v>
      </c>
      <c r="P8" s="25">
        <f t="shared" ref="P8:P18" si="6">O8/N8-1</f>
        <v>-2.0686723635006565E-2</v>
      </c>
      <c r="Q8" s="25">
        <f t="shared" ref="Q8:Q18" si="7">N8/M8-1</f>
        <v>5.4515866558177306E-2</v>
      </c>
      <c r="R8" s="24">
        <f t="shared" ref="R8:R18" si="8">O8-N8</f>
        <v>-43459</v>
      </c>
      <c r="S8" s="24">
        <f t="shared" ref="S8:S18" si="9">N8-M8</f>
        <v>108607</v>
      </c>
      <c r="T8" s="25">
        <f t="shared" si="1"/>
        <v>0.77150154573531549</v>
      </c>
    </row>
    <row r="9" spans="1:20" x14ac:dyDescent="0.25">
      <c r="A9" s="27" t="s">
        <v>6</v>
      </c>
      <c r="B9" s="28">
        <v>56978</v>
      </c>
      <c r="C9" s="28">
        <v>59601</v>
      </c>
      <c r="D9" s="28">
        <v>61326</v>
      </c>
      <c r="E9" s="28">
        <v>59001</v>
      </c>
      <c r="F9" s="29">
        <f t="shared" si="2"/>
        <v>-3.7912141669112609E-2</v>
      </c>
      <c r="G9" s="29">
        <f t="shared" si="3"/>
        <v>2.8942467408265005E-2</v>
      </c>
      <c r="H9" s="28">
        <f t="shared" si="4"/>
        <v>-2325</v>
      </c>
      <c r="I9" s="28">
        <f t="shared" si="5"/>
        <v>1725</v>
      </c>
      <c r="J9" s="29">
        <f t="shared" si="0"/>
        <v>0.13476547778120396</v>
      </c>
      <c r="K9" s="30"/>
      <c r="L9" s="28">
        <v>363889</v>
      </c>
      <c r="M9" s="28">
        <v>364621</v>
      </c>
      <c r="N9" s="28">
        <v>406834</v>
      </c>
      <c r="O9" s="28">
        <v>395554</v>
      </c>
      <c r="P9" s="29">
        <f t="shared" si="6"/>
        <v>-2.7726296228928748E-2</v>
      </c>
      <c r="Q9" s="29">
        <f t="shared" si="7"/>
        <v>0.11577226764229165</v>
      </c>
      <c r="R9" s="28">
        <f t="shared" si="8"/>
        <v>-11280</v>
      </c>
      <c r="S9" s="28">
        <f t="shared" si="9"/>
        <v>42213</v>
      </c>
      <c r="T9" s="29">
        <f t="shared" si="1"/>
        <v>0.14833134085226191</v>
      </c>
    </row>
    <row r="10" spans="1:20" x14ac:dyDescent="0.25">
      <c r="A10" s="31" t="s">
        <v>7</v>
      </c>
      <c r="B10" s="32">
        <v>196251</v>
      </c>
      <c r="C10" s="32">
        <v>217764</v>
      </c>
      <c r="D10" s="32">
        <v>224710</v>
      </c>
      <c r="E10" s="32">
        <v>213690</v>
      </c>
      <c r="F10" s="33">
        <f t="shared" si="2"/>
        <v>-4.9040986159939459E-2</v>
      </c>
      <c r="G10" s="33">
        <f t="shared" si="3"/>
        <v>3.1896915927334124E-2</v>
      </c>
      <c r="H10" s="32">
        <f t="shared" si="4"/>
        <v>-11020</v>
      </c>
      <c r="I10" s="32">
        <f t="shared" si="5"/>
        <v>6946</v>
      </c>
      <c r="J10" s="33">
        <f t="shared" si="0"/>
        <v>0.48809401445849182</v>
      </c>
      <c r="K10" s="30"/>
      <c r="L10" s="32">
        <v>1076731</v>
      </c>
      <c r="M10" s="32">
        <v>1253009</v>
      </c>
      <c r="N10" s="32">
        <v>1320764</v>
      </c>
      <c r="O10" s="32">
        <v>1289021</v>
      </c>
      <c r="P10" s="33">
        <f>O10/N10-1</f>
        <v>-2.4033816790887674E-2</v>
      </c>
      <c r="Q10" s="33">
        <f t="shared" si="7"/>
        <v>5.4073833468075705E-2</v>
      </c>
      <c r="R10" s="32">
        <f>O10-N10</f>
        <v>-31743</v>
      </c>
      <c r="S10" s="32">
        <f t="shared" si="9"/>
        <v>67755</v>
      </c>
      <c r="T10" s="33">
        <f t="shared" si="1"/>
        <v>0.48337828290631241</v>
      </c>
    </row>
    <row r="11" spans="1:20" x14ac:dyDescent="0.25">
      <c r="A11" s="31" t="s">
        <v>8</v>
      </c>
      <c r="B11" s="32">
        <v>42042</v>
      </c>
      <c r="C11" s="32">
        <v>48836</v>
      </c>
      <c r="D11" s="32">
        <v>50248</v>
      </c>
      <c r="E11" s="32">
        <v>47472</v>
      </c>
      <c r="F11" s="33">
        <f t="shared" si="2"/>
        <v>-5.5245979939500089E-2</v>
      </c>
      <c r="G11" s="33">
        <f t="shared" si="3"/>
        <v>2.8913096895732737E-2</v>
      </c>
      <c r="H11" s="32">
        <f t="shared" si="4"/>
        <v>-2776</v>
      </c>
      <c r="I11" s="32">
        <f t="shared" si="5"/>
        <v>1412</v>
      </c>
      <c r="J11" s="33">
        <f t="shared" si="0"/>
        <v>0.10843183609141056</v>
      </c>
      <c r="K11" s="30"/>
      <c r="L11" s="32">
        <v>259894</v>
      </c>
      <c r="M11" s="32">
        <v>301103</v>
      </c>
      <c r="N11" s="32">
        <v>294756</v>
      </c>
      <c r="O11" s="32">
        <v>287071</v>
      </c>
      <c r="P11" s="33">
        <f t="shared" si="6"/>
        <v>-2.6072412436048853E-2</v>
      </c>
      <c r="Q11" s="33">
        <f t="shared" si="7"/>
        <v>-2.107916560113976E-2</v>
      </c>
      <c r="R11" s="32">
        <f t="shared" si="8"/>
        <v>-7685</v>
      </c>
      <c r="S11" s="32">
        <f t="shared" si="9"/>
        <v>-6347</v>
      </c>
      <c r="T11" s="33">
        <f t="shared" si="1"/>
        <v>0.10765060231927796</v>
      </c>
    </row>
    <row r="12" spans="1:20" x14ac:dyDescent="0.25">
      <c r="A12" s="31" t="s">
        <v>9</v>
      </c>
      <c r="B12" s="32">
        <v>7519</v>
      </c>
      <c r="C12" s="32">
        <v>8681</v>
      </c>
      <c r="D12" s="32">
        <v>9085</v>
      </c>
      <c r="E12" s="32">
        <v>9603</v>
      </c>
      <c r="F12" s="33">
        <f>E12/D12-1</f>
        <v>5.7017061089708276E-2</v>
      </c>
      <c r="G12" s="33">
        <f t="shared" si="3"/>
        <v>4.6538417233037643E-2</v>
      </c>
      <c r="H12" s="32">
        <f t="shared" si="4"/>
        <v>518</v>
      </c>
      <c r="I12" s="32">
        <f t="shared" si="5"/>
        <v>404</v>
      </c>
      <c r="J12" s="33">
        <f t="shared" si="0"/>
        <v>2.193442285949224E-2</v>
      </c>
      <c r="K12" s="30"/>
      <c r="L12" s="32">
        <v>41183</v>
      </c>
      <c r="M12" s="32">
        <v>54495</v>
      </c>
      <c r="N12" s="32">
        <v>58287</v>
      </c>
      <c r="O12" s="32">
        <v>61885</v>
      </c>
      <c r="P12" s="33">
        <f t="shared" si="6"/>
        <v>6.1729030487072567E-2</v>
      </c>
      <c r="Q12" s="33">
        <f t="shared" si="7"/>
        <v>6.958436553812275E-2</v>
      </c>
      <c r="R12" s="32">
        <f t="shared" si="8"/>
        <v>3598</v>
      </c>
      <c r="S12" s="32">
        <f t="shared" si="9"/>
        <v>3792</v>
      </c>
      <c r="T12" s="33">
        <f t="shared" si="1"/>
        <v>2.32066545367819E-2</v>
      </c>
    </row>
    <row r="13" spans="1:20" x14ac:dyDescent="0.25">
      <c r="A13" s="34" t="s">
        <v>10</v>
      </c>
      <c r="B13" s="35">
        <v>2747</v>
      </c>
      <c r="C13" s="35">
        <v>2903</v>
      </c>
      <c r="D13" s="35">
        <v>3082</v>
      </c>
      <c r="E13" s="35">
        <v>3443</v>
      </c>
      <c r="F13" s="36">
        <f t="shared" si="2"/>
        <v>0.11713173264114207</v>
      </c>
      <c r="G13" s="36">
        <f t="shared" si="3"/>
        <v>6.1660351360661281E-2</v>
      </c>
      <c r="H13" s="35">
        <f t="shared" si="4"/>
        <v>361</v>
      </c>
      <c r="I13" s="35">
        <f t="shared" si="5"/>
        <v>179</v>
      </c>
      <c r="J13" s="36">
        <f t="shared" si="0"/>
        <v>7.8642317926930945E-3</v>
      </c>
      <c r="K13" s="30"/>
      <c r="L13" s="35">
        <v>13516</v>
      </c>
      <c r="M13" s="35">
        <v>18981</v>
      </c>
      <c r="N13" s="35">
        <v>20175</v>
      </c>
      <c r="O13" s="35">
        <v>23826</v>
      </c>
      <c r="P13" s="36">
        <f t="shared" si="6"/>
        <v>0.18096654275092927</v>
      </c>
      <c r="Q13" s="36">
        <f t="shared" si="7"/>
        <v>6.2905010273431428E-2</v>
      </c>
      <c r="R13" s="35">
        <f t="shared" si="8"/>
        <v>3651</v>
      </c>
      <c r="S13" s="35">
        <f t="shared" si="9"/>
        <v>1194</v>
      </c>
      <c r="T13" s="36">
        <f t="shared" si="1"/>
        <v>8.9346651206813534E-3</v>
      </c>
    </row>
    <row r="14" spans="1:20" x14ac:dyDescent="0.25">
      <c r="A14" s="23" t="s">
        <v>11</v>
      </c>
      <c r="B14" s="24">
        <v>76334</v>
      </c>
      <c r="C14" s="24">
        <v>93518</v>
      </c>
      <c r="D14" s="24">
        <v>97970</v>
      </c>
      <c r="E14" s="24">
        <v>104596</v>
      </c>
      <c r="F14" s="25">
        <f t="shared" si="2"/>
        <v>6.7632948861896525E-2</v>
      </c>
      <c r="G14" s="25">
        <f t="shared" si="3"/>
        <v>4.7605808507453107E-2</v>
      </c>
      <c r="H14" s="24">
        <f t="shared" si="4"/>
        <v>6626</v>
      </c>
      <c r="I14" s="24">
        <f t="shared" si="5"/>
        <v>4452</v>
      </c>
      <c r="J14" s="25">
        <f t="shared" si="0"/>
        <v>0.23891001701670836</v>
      </c>
      <c r="K14" s="26"/>
      <c r="L14" s="24">
        <v>448188</v>
      </c>
      <c r="M14" s="24">
        <v>531189</v>
      </c>
      <c r="N14" s="24">
        <v>584803</v>
      </c>
      <c r="O14" s="24">
        <v>609335</v>
      </c>
      <c r="P14" s="25">
        <f t="shared" si="6"/>
        <v>4.1949169207408321E-2</v>
      </c>
      <c r="Q14" s="25">
        <f t="shared" si="7"/>
        <v>0.100932059963591</v>
      </c>
      <c r="R14" s="24">
        <f t="shared" si="8"/>
        <v>24532</v>
      </c>
      <c r="S14" s="24">
        <f t="shared" si="9"/>
        <v>53614</v>
      </c>
      <c r="T14" s="25">
        <f t="shared" si="1"/>
        <v>0.22849845426468449</v>
      </c>
    </row>
    <row r="15" spans="1:20" x14ac:dyDescent="0.25">
      <c r="A15" s="37" t="s">
        <v>12</v>
      </c>
      <c r="B15" s="28">
        <v>6208</v>
      </c>
      <c r="C15" s="28">
        <v>4794</v>
      </c>
      <c r="D15" s="28">
        <v>8889</v>
      </c>
      <c r="E15" s="28">
        <v>8390</v>
      </c>
      <c r="F15" s="29">
        <f t="shared" si="2"/>
        <v>-5.6136798290021384E-2</v>
      </c>
      <c r="G15" s="29">
        <f t="shared" si="3"/>
        <v>0.8541927409261576</v>
      </c>
      <c r="H15" s="28">
        <f t="shared" si="4"/>
        <v>-499</v>
      </c>
      <c r="I15" s="28">
        <f t="shared" si="5"/>
        <v>4095</v>
      </c>
      <c r="J15" s="29">
        <f t="shared" si="0"/>
        <v>1.9163782962734549E-2</v>
      </c>
      <c r="K15" s="30"/>
      <c r="L15" s="28">
        <v>38505</v>
      </c>
      <c r="M15" s="28">
        <v>38353</v>
      </c>
      <c r="N15" s="28">
        <v>55255</v>
      </c>
      <c r="O15" s="28">
        <v>54864</v>
      </c>
      <c r="P15" s="29">
        <f t="shared" si="6"/>
        <v>-7.0762826893493447E-3</v>
      </c>
      <c r="Q15" s="29">
        <f t="shared" si="7"/>
        <v>0.44069564310484188</v>
      </c>
      <c r="R15" s="28">
        <f t="shared" si="8"/>
        <v>-391</v>
      </c>
      <c r="S15" s="28">
        <f t="shared" si="9"/>
        <v>16902</v>
      </c>
      <c r="T15" s="29">
        <f t="shared" si="1"/>
        <v>2.0573804548856787E-2</v>
      </c>
    </row>
    <row r="16" spans="1:20" x14ac:dyDescent="0.25">
      <c r="A16" s="38" t="s">
        <v>8</v>
      </c>
      <c r="B16" s="32">
        <v>47701</v>
      </c>
      <c r="C16" s="32">
        <v>57143</v>
      </c>
      <c r="D16" s="32">
        <v>58509</v>
      </c>
      <c r="E16" s="32">
        <v>63723</v>
      </c>
      <c r="F16" s="33">
        <f t="shared" si="2"/>
        <v>8.9114495205865785E-2</v>
      </c>
      <c r="G16" s="33">
        <f t="shared" si="3"/>
        <v>2.3904940237649441E-2</v>
      </c>
      <c r="H16" s="32">
        <f t="shared" si="4"/>
        <v>5214</v>
      </c>
      <c r="I16" s="32">
        <f t="shared" si="5"/>
        <v>1366</v>
      </c>
      <c r="J16" s="33">
        <f t="shared" si="0"/>
        <v>0.14555110151779901</v>
      </c>
      <c r="K16" s="30"/>
      <c r="L16" s="32">
        <v>263375</v>
      </c>
      <c r="M16" s="32">
        <v>304426</v>
      </c>
      <c r="N16" s="32">
        <v>332274</v>
      </c>
      <c r="O16" s="32">
        <v>357371</v>
      </c>
      <c r="P16" s="33">
        <f t="shared" si="6"/>
        <v>7.5531037637612375E-2</v>
      </c>
      <c r="Q16" s="33">
        <f t="shared" si="7"/>
        <v>9.147707488847856E-2</v>
      </c>
      <c r="R16" s="32">
        <f t="shared" si="8"/>
        <v>25097</v>
      </c>
      <c r="S16" s="32">
        <f t="shared" si="9"/>
        <v>27848</v>
      </c>
      <c r="T16" s="33">
        <f t="shared" si="1"/>
        <v>0.13401285187790715</v>
      </c>
    </row>
    <row r="17" spans="1:20" x14ac:dyDescent="0.25">
      <c r="A17" s="38" t="s">
        <v>9</v>
      </c>
      <c r="B17" s="32">
        <v>16034</v>
      </c>
      <c r="C17" s="32">
        <v>23129</v>
      </c>
      <c r="D17" s="32">
        <v>21060</v>
      </c>
      <c r="E17" s="32">
        <v>22704</v>
      </c>
      <c r="F17" s="33">
        <f t="shared" si="2"/>
        <v>7.8062678062678081E-2</v>
      </c>
      <c r="G17" s="33">
        <f t="shared" si="3"/>
        <v>-8.9454797008085118E-2</v>
      </c>
      <c r="H17" s="32">
        <f t="shared" si="4"/>
        <v>1644</v>
      </c>
      <c r="I17" s="32">
        <f t="shared" si="5"/>
        <v>-2069</v>
      </c>
      <c r="J17" s="33">
        <f t="shared" si="0"/>
        <v>5.1858704217631134E-2</v>
      </c>
      <c r="K17" s="30"/>
      <c r="L17" s="32">
        <v>104358</v>
      </c>
      <c r="M17" s="32">
        <v>136934</v>
      </c>
      <c r="N17" s="32">
        <v>141323</v>
      </c>
      <c r="O17" s="32">
        <v>137171</v>
      </c>
      <c r="P17" s="33">
        <f t="shared" si="6"/>
        <v>-2.9379506520523901E-2</v>
      </c>
      <c r="Q17" s="33">
        <f t="shared" si="7"/>
        <v>3.2051937429710575E-2</v>
      </c>
      <c r="R17" s="32">
        <f t="shared" si="8"/>
        <v>-4152</v>
      </c>
      <c r="S17" s="32">
        <f t="shared" si="9"/>
        <v>4389</v>
      </c>
      <c r="T17" s="33">
        <f t="shared" si="1"/>
        <v>5.143863633295484E-2</v>
      </c>
    </row>
    <row r="18" spans="1:20" x14ac:dyDescent="0.25">
      <c r="A18" s="39" t="s">
        <v>10</v>
      </c>
      <c r="B18" s="40">
        <v>6391</v>
      </c>
      <c r="C18" s="40">
        <v>8452</v>
      </c>
      <c r="D18" s="40">
        <v>9512</v>
      </c>
      <c r="E18" s="40">
        <v>9779</v>
      </c>
      <c r="F18" s="41">
        <f t="shared" si="2"/>
        <v>2.806980656013458E-2</v>
      </c>
      <c r="G18" s="41">
        <f t="shared" si="3"/>
        <v>0.12541410317084711</v>
      </c>
      <c r="H18" s="40">
        <f t="shared" si="4"/>
        <v>267</v>
      </c>
      <c r="I18" s="40">
        <f t="shared" si="5"/>
        <v>1060</v>
      </c>
      <c r="J18" s="41">
        <f t="shared" si="0"/>
        <v>2.2336428318543645E-2</v>
      </c>
      <c r="K18" s="42"/>
      <c r="L18" s="40">
        <v>41950</v>
      </c>
      <c r="M18" s="40">
        <v>51476</v>
      </c>
      <c r="N18" s="40">
        <v>55951</v>
      </c>
      <c r="O18" s="40">
        <v>59929</v>
      </c>
      <c r="P18" s="41">
        <f t="shared" si="6"/>
        <v>7.1097924970063175E-2</v>
      </c>
      <c r="Q18" s="41">
        <f t="shared" si="7"/>
        <v>8.6933716683502915E-2</v>
      </c>
      <c r="R18" s="40">
        <f t="shared" si="8"/>
        <v>3978</v>
      </c>
      <c r="S18" s="40">
        <f t="shared" si="9"/>
        <v>4475</v>
      </c>
      <c r="T18" s="41">
        <f t="shared" si="1"/>
        <v>2.2473161504965703E-2</v>
      </c>
    </row>
    <row r="19" spans="1:20" x14ac:dyDescent="0.25">
      <c r="A19" s="43" t="s">
        <v>13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</row>
    <row r="20" spans="1:20" ht="21" x14ac:dyDescent="0.35">
      <c r="A20" s="46" t="s">
        <v>14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</row>
    <row r="21" spans="1:20" x14ac:dyDescent="0.25">
      <c r="A21" s="10"/>
      <c r="B21" s="11" t="s">
        <v>145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junio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7">
        <f>B$6</f>
        <v>2022</v>
      </c>
      <c r="C22" s="17">
        <f>C$6</f>
        <v>2023</v>
      </c>
      <c r="D22" s="17">
        <f>D$6</f>
        <v>2024</v>
      </c>
      <c r="E22" s="17">
        <f>E$6</f>
        <v>2025</v>
      </c>
      <c r="F22" s="17" t="str">
        <f>CONCATENATE("var ",RIGHT(E22,2),"/",RIGHT(D22,2))</f>
        <v>var 25/24</v>
      </c>
      <c r="G22" s="17" t="str">
        <f>CONCATENATE("var ",RIGHT(D22,2),"/",RIGHT(C22,2))</f>
        <v>var 24/23</v>
      </c>
      <c r="H22" s="17" t="str">
        <f>CONCATENATE("dif ",RIGHT(E22,2),"-",RIGHT(D22,2))</f>
        <v>dif 25-24</v>
      </c>
      <c r="I22" s="17" t="str">
        <f>CONCATENATE("dif ",RIGHT(D22,2),"-",RIGHT(C22,2))</f>
        <v>dif 24-23</v>
      </c>
      <c r="J22" s="17" t="str">
        <f>CONCATENATE("cuota ",RIGHT(E22,2))</f>
        <v>cuota 25</v>
      </c>
      <c r="K22" s="18"/>
      <c r="L22" s="17">
        <f>L$6</f>
        <v>2022</v>
      </c>
      <c r="M22" s="17">
        <f>M$6</f>
        <v>2023</v>
      </c>
      <c r="N22" s="17">
        <f>N$6</f>
        <v>2024</v>
      </c>
      <c r="O22" s="17">
        <f>O$6</f>
        <v>2025</v>
      </c>
      <c r="P22" s="17" t="str">
        <f>CONCATENATE("var ",RIGHT(O22,2),"/",RIGHT(N22,2))</f>
        <v>var 25/24</v>
      </c>
      <c r="Q22" s="17" t="str">
        <f>CONCATENATE("var ",RIGHT(N22,2),"/",RIGHT(M22,2))</f>
        <v>var 24/23</v>
      </c>
      <c r="R22" s="17" t="str">
        <f>CONCATENATE("dif ",RIGHT(O22,2),"-",RIGHT(N22,2))</f>
        <v>dif 25-24</v>
      </c>
      <c r="S22" s="17" t="str">
        <f>CONCATENATE("dif ",RIGHT(N22,2),"-",RIGHT(M22,2))</f>
        <v>dif 24-23</v>
      </c>
      <c r="T22" s="17" t="str">
        <f>CONCATENATE("cuota ",RIGHT(O22,2))</f>
        <v>cuota 25</v>
      </c>
    </row>
    <row r="23" spans="1:20" x14ac:dyDescent="0.25">
      <c r="A23" s="19" t="s">
        <v>15</v>
      </c>
      <c r="B23" s="20">
        <v>381871</v>
      </c>
      <c r="C23" s="20">
        <v>431303</v>
      </c>
      <c r="D23" s="20">
        <v>446421</v>
      </c>
      <c r="E23" s="20">
        <v>437805</v>
      </c>
      <c r="F23" s="21">
        <f>E23/D23-1</f>
        <v>-1.9300167330837947E-2</v>
      </c>
      <c r="G23" s="21">
        <f t="shared" ref="G23:G54" si="10">D23/C23-1</f>
        <v>3.5051924053391748E-2</v>
      </c>
      <c r="H23" s="20">
        <f>E23-D23</f>
        <v>-8616</v>
      </c>
      <c r="I23" s="20">
        <f t="shared" ref="I23:I54" si="11">D23-C23</f>
        <v>15118</v>
      </c>
      <c r="J23" s="21">
        <f t="shared" ref="J23:J54" si="12">E23/$E$23</f>
        <v>1</v>
      </c>
      <c r="K23" s="22"/>
      <c r="L23" s="20">
        <v>2203401</v>
      </c>
      <c r="M23" s="20">
        <v>2523398</v>
      </c>
      <c r="N23" s="20">
        <v>2685619</v>
      </c>
      <c r="O23" s="20">
        <v>2666692</v>
      </c>
      <c r="P23" s="21">
        <f>O23/N23-1</f>
        <v>-7.0475372716680695E-3</v>
      </c>
      <c r="Q23" s="21">
        <f t="shared" ref="Q23:Q54" si="13">N23/M23-1</f>
        <v>6.4286727658498632E-2</v>
      </c>
      <c r="R23" s="20">
        <f>O23-N23</f>
        <v>-18927</v>
      </c>
      <c r="S23" s="20">
        <f t="shared" ref="S23:S54" si="14">N23-M23</f>
        <v>162221</v>
      </c>
      <c r="T23" s="21">
        <f t="shared" ref="T23:T54" si="15">O23/$O$23</f>
        <v>1</v>
      </c>
    </row>
    <row r="24" spans="1:20" x14ac:dyDescent="0.25">
      <c r="A24" s="23" t="s">
        <v>16</v>
      </c>
      <c r="B24" s="24">
        <v>101392</v>
      </c>
      <c r="C24" s="24">
        <v>118625</v>
      </c>
      <c r="D24" s="24">
        <v>112853</v>
      </c>
      <c r="E24" s="24">
        <v>107331</v>
      </c>
      <c r="F24" s="25">
        <f t="shared" ref="F24:F54" si="16">E24/D24-1</f>
        <v>-4.8930910122017113E-2</v>
      </c>
      <c r="G24" s="25">
        <f t="shared" si="10"/>
        <v>-4.8657534246575374E-2</v>
      </c>
      <c r="H24" s="24">
        <f t="shared" ref="H24:H54" si="17">E24-D24</f>
        <v>-5522</v>
      </c>
      <c r="I24" s="24">
        <f t="shared" si="11"/>
        <v>-5772</v>
      </c>
      <c r="J24" s="25">
        <f t="shared" si="12"/>
        <v>0.24515709048549011</v>
      </c>
      <c r="K24" s="49"/>
      <c r="L24" s="24">
        <v>447228</v>
      </c>
      <c r="M24" s="24">
        <v>487504</v>
      </c>
      <c r="N24" s="24">
        <v>481191</v>
      </c>
      <c r="O24" s="24">
        <v>480637</v>
      </c>
      <c r="P24" s="25">
        <f t="shared" ref="P24:P54" si="18">O24/N24-1</f>
        <v>-1.1513099787817671E-3</v>
      </c>
      <c r="Q24" s="25">
        <f t="shared" si="13"/>
        <v>-1.294963733630905E-2</v>
      </c>
      <c r="R24" s="24">
        <f t="shared" ref="R24:R54" si="19">O24-N24</f>
        <v>-554</v>
      </c>
      <c r="S24" s="24">
        <f t="shared" si="14"/>
        <v>-6313</v>
      </c>
      <c r="T24" s="25">
        <f t="shared" si="15"/>
        <v>0.18023716274695389</v>
      </c>
    </row>
    <row r="25" spans="1:20" x14ac:dyDescent="0.25">
      <c r="A25" s="50" t="s">
        <v>17</v>
      </c>
      <c r="B25" s="28">
        <v>39451</v>
      </c>
      <c r="C25" s="28">
        <v>51886</v>
      </c>
      <c r="D25" s="28">
        <v>48022</v>
      </c>
      <c r="E25" s="28">
        <v>41036</v>
      </c>
      <c r="F25" s="29">
        <f t="shared" si="16"/>
        <v>-0.14547499062929492</v>
      </c>
      <c r="G25" s="29">
        <f t="shared" si="10"/>
        <v>-7.4470955556412144E-2</v>
      </c>
      <c r="H25" s="28">
        <f t="shared" si="17"/>
        <v>-6986</v>
      </c>
      <c r="I25" s="28">
        <f t="shared" si="11"/>
        <v>-3864</v>
      </c>
      <c r="J25" s="29">
        <f t="shared" si="12"/>
        <v>9.373122737291717E-2</v>
      </c>
      <c r="K25" s="30"/>
      <c r="L25" s="28">
        <v>188636</v>
      </c>
      <c r="M25" s="28">
        <v>198523</v>
      </c>
      <c r="N25" s="28">
        <v>188788</v>
      </c>
      <c r="O25" s="28">
        <v>176794</v>
      </c>
      <c r="P25" s="29">
        <f t="shared" si="18"/>
        <v>-6.3531580397059084E-2</v>
      </c>
      <c r="Q25" s="29">
        <f t="shared" si="13"/>
        <v>-4.9037139273535035E-2</v>
      </c>
      <c r="R25" s="28">
        <f>O25-N25</f>
        <v>-11994</v>
      </c>
      <c r="S25" s="28">
        <f t="shared" si="14"/>
        <v>-9735</v>
      </c>
      <c r="T25" s="29">
        <f t="shared" si="15"/>
        <v>6.629712017735831E-2</v>
      </c>
    </row>
    <row r="26" spans="1:20" x14ac:dyDescent="0.25">
      <c r="A26" s="51" t="s">
        <v>18</v>
      </c>
      <c r="B26" s="28">
        <v>16438</v>
      </c>
      <c r="C26" s="28">
        <v>27807</v>
      </c>
      <c r="D26" s="28">
        <v>26053</v>
      </c>
      <c r="E26" s="28">
        <v>19488</v>
      </c>
      <c r="F26" s="52">
        <f t="shared" si="16"/>
        <v>-0.25198633554677008</v>
      </c>
      <c r="G26" s="52">
        <f t="shared" si="10"/>
        <v>-6.3077642320279015E-2</v>
      </c>
      <c r="H26" s="28">
        <f t="shared" si="17"/>
        <v>-6565</v>
      </c>
      <c r="I26" s="53">
        <f t="shared" si="11"/>
        <v>-1754</v>
      </c>
      <c r="J26" s="52">
        <f t="shared" si="12"/>
        <v>4.4512968102237295E-2</v>
      </c>
      <c r="K26" s="30"/>
      <c r="L26" s="28">
        <v>84792</v>
      </c>
      <c r="M26" s="28">
        <v>115705</v>
      </c>
      <c r="N26" s="28">
        <v>92239</v>
      </c>
      <c r="O26" s="28">
        <v>93704</v>
      </c>
      <c r="P26" s="52">
        <f t="shared" si="18"/>
        <v>1.5882652674031661E-2</v>
      </c>
      <c r="Q26" s="52">
        <f t="shared" si="13"/>
        <v>-0.20280886737824644</v>
      </c>
      <c r="R26" s="53">
        <f>O26-N26</f>
        <v>1465</v>
      </c>
      <c r="S26" s="53">
        <f t="shared" si="14"/>
        <v>-23466</v>
      </c>
      <c r="T26" s="52">
        <f t="shared" si="15"/>
        <v>3.5138666182671266E-2</v>
      </c>
    </row>
    <row r="27" spans="1:20" x14ac:dyDescent="0.25">
      <c r="A27" s="51" t="s">
        <v>19</v>
      </c>
      <c r="B27" s="53">
        <f>B25-B26</f>
        <v>23013</v>
      </c>
      <c r="C27" s="53">
        <f>C25-C26</f>
        <v>24079</v>
      </c>
      <c r="D27" s="53">
        <f>D25-D26</f>
        <v>21969</v>
      </c>
      <c r="E27" s="53">
        <f>E25-E26</f>
        <v>21548</v>
      </c>
      <c r="F27" s="52">
        <f t="shared" si="16"/>
        <v>-1.9163366561973705E-2</v>
      </c>
      <c r="G27" s="52">
        <f t="shared" si="10"/>
        <v>-8.7628223763445368E-2</v>
      </c>
      <c r="H27" s="53">
        <f t="shared" si="17"/>
        <v>-421</v>
      </c>
      <c r="I27" s="53">
        <f t="shared" si="11"/>
        <v>-2110</v>
      </c>
      <c r="J27" s="52">
        <f t="shared" si="12"/>
        <v>4.9218259270679868E-2</v>
      </c>
      <c r="K27" s="30"/>
      <c r="L27" s="53">
        <f>L25-L26</f>
        <v>103844</v>
      </c>
      <c r="M27" s="53">
        <f>M25-M26</f>
        <v>82818</v>
      </c>
      <c r="N27" s="53">
        <f>N25-N26</f>
        <v>96549</v>
      </c>
      <c r="O27" s="53">
        <f>O25-O26</f>
        <v>83090</v>
      </c>
      <c r="P27" s="52">
        <f>O27/N27-1</f>
        <v>-0.13940071880599492</v>
      </c>
      <c r="Q27" s="52">
        <f t="shared" si="13"/>
        <v>0.16579729044410629</v>
      </c>
      <c r="R27" s="53">
        <f t="shared" si="19"/>
        <v>-13459</v>
      </c>
      <c r="S27" s="53">
        <f t="shared" si="14"/>
        <v>13731</v>
      </c>
      <c r="T27" s="52">
        <f t="shared" si="15"/>
        <v>3.1158453994687051E-2</v>
      </c>
    </row>
    <row r="28" spans="1:20" x14ac:dyDescent="0.25">
      <c r="A28" s="54" t="s">
        <v>20</v>
      </c>
      <c r="B28" s="35">
        <v>61941</v>
      </c>
      <c r="C28" s="35">
        <v>66739</v>
      </c>
      <c r="D28" s="35">
        <v>64831</v>
      </c>
      <c r="E28" s="35">
        <v>66295</v>
      </c>
      <c r="F28" s="36">
        <f t="shared" si="16"/>
        <v>2.2581789575974565E-2</v>
      </c>
      <c r="G28" s="36">
        <f t="shared" si="10"/>
        <v>-2.858898095566309E-2</v>
      </c>
      <c r="H28" s="35">
        <f t="shared" si="17"/>
        <v>1464</v>
      </c>
      <c r="I28" s="35">
        <f t="shared" si="11"/>
        <v>-1908</v>
      </c>
      <c r="J28" s="36">
        <f t="shared" si="12"/>
        <v>0.15142586311257294</v>
      </c>
      <c r="K28" s="30"/>
      <c r="L28" s="28">
        <v>258592</v>
      </c>
      <c r="M28" s="28">
        <v>288981</v>
      </c>
      <c r="N28" s="28">
        <v>292403</v>
      </c>
      <c r="O28" s="28">
        <v>303843</v>
      </c>
      <c r="P28" s="36">
        <f t="shared" si="18"/>
        <v>3.9124085594197E-2</v>
      </c>
      <c r="Q28" s="36">
        <f t="shared" si="13"/>
        <v>1.1841608963911066E-2</v>
      </c>
      <c r="R28" s="35">
        <f t="shared" si="19"/>
        <v>11440</v>
      </c>
      <c r="S28" s="35">
        <f t="shared" si="14"/>
        <v>3422</v>
      </c>
      <c r="T28" s="36">
        <f t="shared" si="15"/>
        <v>0.11394004256959558</v>
      </c>
    </row>
    <row r="29" spans="1:20" x14ac:dyDescent="0.25">
      <c r="A29" s="23" t="s">
        <v>21</v>
      </c>
      <c r="B29" s="24">
        <v>280479</v>
      </c>
      <c r="C29" s="24">
        <v>312678</v>
      </c>
      <c r="D29" s="24">
        <v>333568</v>
      </c>
      <c r="E29" s="24">
        <v>330474</v>
      </c>
      <c r="F29" s="25">
        <f t="shared" si="16"/>
        <v>-9.2754700690713676E-3</v>
      </c>
      <c r="G29" s="25">
        <f t="shared" si="10"/>
        <v>6.6809945055296582E-2</v>
      </c>
      <c r="H29" s="24">
        <f t="shared" si="17"/>
        <v>-3094</v>
      </c>
      <c r="I29" s="24">
        <f t="shared" si="11"/>
        <v>20890</v>
      </c>
      <c r="J29" s="25">
        <f t="shared" si="12"/>
        <v>0.75484290951450983</v>
      </c>
      <c r="K29" s="49"/>
      <c r="L29" s="24">
        <v>1756173</v>
      </c>
      <c r="M29" s="24">
        <v>2035894</v>
      </c>
      <c r="N29" s="24">
        <v>2204428</v>
      </c>
      <c r="O29" s="24">
        <v>2186055</v>
      </c>
      <c r="P29" s="25">
        <f t="shared" si="18"/>
        <v>-8.3345883830181489E-3</v>
      </c>
      <c r="Q29" s="25">
        <f t="shared" si="13"/>
        <v>8.2781323585608968E-2</v>
      </c>
      <c r="R29" s="24">
        <f t="shared" si="19"/>
        <v>-18373</v>
      </c>
      <c r="S29" s="24">
        <f t="shared" si="14"/>
        <v>168534</v>
      </c>
      <c r="T29" s="25">
        <f t="shared" si="15"/>
        <v>0.81976283725304611</v>
      </c>
    </row>
    <row r="30" spans="1:20" x14ac:dyDescent="0.25">
      <c r="A30" s="50" t="s">
        <v>22</v>
      </c>
      <c r="B30" s="28">
        <v>28586</v>
      </c>
      <c r="C30" s="28">
        <v>29614</v>
      </c>
      <c r="D30" s="28">
        <v>26950</v>
      </c>
      <c r="E30" s="28">
        <v>29135</v>
      </c>
      <c r="F30" s="29">
        <f t="shared" si="16"/>
        <v>8.1076066790352508E-2</v>
      </c>
      <c r="G30" s="29">
        <f t="shared" si="10"/>
        <v>-8.9957452556223449E-2</v>
      </c>
      <c r="H30" s="28">
        <f t="shared" si="17"/>
        <v>2185</v>
      </c>
      <c r="I30" s="28">
        <f t="shared" si="11"/>
        <v>-2664</v>
      </c>
      <c r="J30" s="29">
        <f t="shared" si="12"/>
        <v>6.6547892326492386E-2</v>
      </c>
      <c r="K30" s="30"/>
      <c r="L30" s="28">
        <v>184689</v>
      </c>
      <c r="M30" s="28">
        <v>216766</v>
      </c>
      <c r="N30" s="28">
        <v>229323</v>
      </c>
      <c r="O30" s="28">
        <v>223453</v>
      </c>
      <c r="P30" s="29">
        <f t="shared" si="18"/>
        <v>-2.5597083589522174E-2</v>
      </c>
      <c r="Q30" s="29">
        <f t="shared" si="13"/>
        <v>5.7928826476477013E-2</v>
      </c>
      <c r="R30" s="28">
        <f t="shared" si="19"/>
        <v>-5870</v>
      </c>
      <c r="S30" s="28">
        <f t="shared" si="14"/>
        <v>12557</v>
      </c>
      <c r="T30" s="29">
        <f t="shared" si="15"/>
        <v>8.3794078956249921E-2</v>
      </c>
    </row>
    <row r="31" spans="1:20" x14ac:dyDescent="0.25">
      <c r="A31" s="55" t="s">
        <v>23</v>
      </c>
      <c r="B31" s="32">
        <v>1236</v>
      </c>
      <c r="C31" s="32">
        <v>1595</v>
      </c>
      <c r="D31" s="32">
        <v>1604</v>
      </c>
      <c r="E31" s="32">
        <v>1532</v>
      </c>
      <c r="F31" s="33">
        <f t="shared" si="16"/>
        <v>-4.4887780548628409E-2</v>
      </c>
      <c r="G31" s="33">
        <f t="shared" si="10"/>
        <v>5.642633228840177E-3</v>
      </c>
      <c r="H31" s="32">
        <f t="shared" si="17"/>
        <v>-72</v>
      </c>
      <c r="I31" s="32">
        <f t="shared" si="11"/>
        <v>9</v>
      </c>
      <c r="J31" s="33">
        <f t="shared" si="12"/>
        <v>3.4992747912883588E-3</v>
      </c>
      <c r="K31" s="30"/>
      <c r="L31" s="32">
        <v>11882</v>
      </c>
      <c r="M31" s="32">
        <v>13826</v>
      </c>
      <c r="N31" s="32">
        <v>15317</v>
      </c>
      <c r="O31" s="32">
        <v>14995</v>
      </c>
      <c r="P31" s="33">
        <f t="shared" si="18"/>
        <v>-2.1022393419076857E-2</v>
      </c>
      <c r="Q31" s="33">
        <f t="shared" si="13"/>
        <v>0.10784030088239538</v>
      </c>
      <c r="R31" s="32">
        <f t="shared" si="19"/>
        <v>-322</v>
      </c>
      <c r="S31" s="32">
        <f t="shared" si="14"/>
        <v>1491</v>
      </c>
      <c r="T31" s="33">
        <f t="shared" si="15"/>
        <v>5.6230715808199818E-3</v>
      </c>
    </row>
    <row r="32" spans="1:20" x14ac:dyDescent="0.25">
      <c r="A32" s="55" t="s">
        <v>24</v>
      </c>
      <c r="B32" s="32">
        <v>263</v>
      </c>
      <c r="C32" s="32">
        <v>345</v>
      </c>
      <c r="D32" s="32">
        <v>306</v>
      </c>
      <c r="E32" s="32">
        <v>365</v>
      </c>
      <c r="F32" s="33">
        <f t="shared" si="16"/>
        <v>0.19281045751633985</v>
      </c>
      <c r="G32" s="33">
        <f t="shared" si="10"/>
        <v>-0.11304347826086958</v>
      </c>
      <c r="H32" s="32">
        <f t="shared" si="17"/>
        <v>59</v>
      </c>
      <c r="I32" s="32">
        <f t="shared" si="11"/>
        <v>-39</v>
      </c>
      <c r="J32" s="33">
        <f t="shared" si="12"/>
        <v>8.3370450314637797E-4</v>
      </c>
      <c r="K32" s="30"/>
      <c r="L32" s="32">
        <v>1850</v>
      </c>
      <c r="M32" s="32">
        <v>3054</v>
      </c>
      <c r="N32" s="32">
        <v>3147</v>
      </c>
      <c r="O32" s="32">
        <v>3877</v>
      </c>
      <c r="P32" s="33">
        <f t="shared" si="18"/>
        <v>0.23196695265332057</v>
      </c>
      <c r="Q32" s="33">
        <f t="shared" si="13"/>
        <v>3.0451866404715089E-2</v>
      </c>
      <c r="R32" s="32">
        <f t="shared" si="19"/>
        <v>730</v>
      </c>
      <c r="S32" s="32">
        <f t="shared" si="14"/>
        <v>93</v>
      </c>
      <c r="T32" s="33">
        <f t="shared" si="15"/>
        <v>1.453861188318711E-3</v>
      </c>
    </row>
    <row r="33" spans="1:20" x14ac:dyDescent="0.25">
      <c r="A33" s="55" t="s">
        <v>25</v>
      </c>
      <c r="B33" s="32">
        <v>926</v>
      </c>
      <c r="C33" s="32">
        <v>1189</v>
      </c>
      <c r="D33" s="32">
        <v>1054</v>
      </c>
      <c r="E33" s="32">
        <v>1019</v>
      </c>
      <c r="F33" s="33">
        <f t="shared" si="16"/>
        <v>-3.3206831119544589E-2</v>
      </c>
      <c r="G33" s="33">
        <f t="shared" si="10"/>
        <v>-0.11354079058031963</v>
      </c>
      <c r="H33" s="32">
        <f t="shared" si="17"/>
        <v>-35</v>
      </c>
      <c r="I33" s="32">
        <f t="shared" si="11"/>
        <v>-135</v>
      </c>
      <c r="J33" s="33">
        <f t="shared" si="12"/>
        <v>2.3275202430305731E-3</v>
      </c>
      <c r="K33" s="30"/>
      <c r="L33" s="32">
        <v>32955</v>
      </c>
      <c r="M33" s="32">
        <v>42447</v>
      </c>
      <c r="N33" s="32">
        <v>37444</v>
      </c>
      <c r="O33" s="32">
        <v>36595</v>
      </c>
      <c r="P33" s="33">
        <f t="shared" si="18"/>
        <v>-2.2673859630381377E-2</v>
      </c>
      <c r="Q33" s="33">
        <f t="shared" si="13"/>
        <v>-0.11786463118712742</v>
      </c>
      <c r="R33" s="32">
        <f t="shared" si="19"/>
        <v>-849</v>
      </c>
      <c r="S33" s="32">
        <f t="shared" si="14"/>
        <v>-5003</v>
      </c>
      <c r="T33" s="33">
        <f t="shared" si="15"/>
        <v>1.3722994631551E-2</v>
      </c>
    </row>
    <row r="34" spans="1:20" x14ac:dyDescent="0.25">
      <c r="A34" s="55" t="s">
        <v>26</v>
      </c>
      <c r="B34" s="32">
        <v>3423</v>
      </c>
      <c r="C34" s="32">
        <v>3793</v>
      </c>
      <c r="D34" s="32">
        <v>5097</v>
      </c>
      <c r="E34" s="32">
        <v>2277</v>
      </c>
      <c r="F34" s="33">
        <f t="shared" si="16"/>
        <v>-0.55326662742789878</v>
      </c>
      <c r="G34" s="33">
        <f t="shared" si="10"/>
        <v>0.34379119430529914</v>
      </c>
      <c r="H34" s="32">
        <f t="shared" si="17"/>
        <v>-2820</v>
      </c>
      <c r="I34" s="32">
        <f t="shared" si="11"/>
        <v>1304</v>
      </c>
      <c r="J34" s="33">
        <f t="shared" si="12"/>
        <v>5.2009456264775411E-3</v>
      </c>
      <c r="K34" s="30"/>
      <c r="L34" s="32">
        <v>12746</v>
      </c>
      <c r="M34" s="32">
        <v>17698</v>
      </c>
      <c r="N34" s="32">
        <v>17964</v>
      </c>
      <c r="O34" s="32">
        <v>20071</v>
      </c>
      <c r="P34" s="33">
        <f t="shared" si="18"/>
        <v>0.11729013582721004</v>
      </c>
      <c r="Q34" s="33">
        <f t="shared" si="13"/>
        <v>1.5029946886653933E-2</v>
      </c>
      <c r="R34" s="32">
        <f t="shared" si="19"/>
        <v>2107</v>
      </c>
      <c r="S34" s="32">
        <f t="shared" si="14"/>
        <v>266</v>
      </c>
      <c r="T34" s="33">
        <f t="shared" si="15"/>
        <v>7.5265534977417715E-3</v>
      </c>
    </row>
    <row r="35" spans="1:20" x14ac:dyDescent="0.25">
      <c r="A35" s="55" t="s">
        <v>27</v>
      </c>
      <c r="B35" s="32">
        <v>229</v>
      </c>
      <c r="C35" s="32">
        <v>269</v>
      </c>
      <c r="D35" s="32">
        <v>131</v>
      </c>
      <c r="E35" s="32">
        <v>124</v>
      </c>
      <c r="F35" s="33">
        <f t="shared" si="16"/>
        <v>-5.3435114503816772E-2</v>
      </c>
      <c r="G35" s="33">
        <f t="shared" si="10"/>
        <v>-0.51301115241635686</v>
      </c>
      <c r="H35" s="32">
        <f t="shared" si="17"/>
        <v>-7</v>
      </c>
      <c r="I35" s="32">
        <f t="shared" si="11"/>
        <v>-138</v>
      </c>
      <c r="J35" s="33">
        <f t="shared" si="12"/>
        <v>2.8323111887712564E-4</v>
      </c>
      <c r="K35" s="30"/>
      <c r="L35" s="32">
        <v>26824</v>
      </c>
      <c r="M35" s="32">
        <v>35734</v>
      </c>
      <c r="N35" s="32">
        <v>35712</v>
      </c>
      <c r="O35" s="32">
        <v>29601</v>
      </c>
      <c r="P35" s="33">
        <f t="shared" si="18"/>
        <v>-0.17111895161290325</v>
      </c>
      <c r="Q35" s="33">
        <f t="shared" si="13"/>
        <v>-6.1566015559411102E-4</v>
      </c>
      <c r="R35" s="32">
        <f t="shared" si="19"/>
        <v>-6111</v>
      </c>
      <c r="S35" s="32">
        <f t="shared" si="14"/>
        <v>-22</v>
      </c>
      <c r="T35" s="33">
        <f t="shared" si="15"/>
        <v>1.11002695474393E-2</v>
      </c>
    </row>
    <row r="36" spans="1:20" x14ac:dyDescent="0.25">
      <c r="A36" s="55" t="s">
        <v>28</v>
      </c>
      <c r="B36" s="32">
        <v>216</v>
      </c>
      <c r="C36" s="32">
        <v>210</v>
      </c>
      <c r="D36" s="32">
        <v>246</v>
      </c>
      <c r="E36" s="32">
        <v>320</v>
      </c>
      <c r="F36" s="33">
        <f t="shared" si="16"/>
        <v>0.30081300813008127</v>
      </c>
      <c r="G36" s="33">
        <f t="shared" si="10"/>
        <v>0.17142857142857149</v>
      </c>
      <c r="H36" s="32">
        <f t="shared" si="17"/>
        <v>74</v>
      </c>
      <c r="I36" s="32">
        <f t="shared" si="11"/>
        <v>36</v>
      </c>
      <c r="J36" s="33">
        <f t="shared" si="12"/>
        <v>7.309190164570985E-4</v>
      </c>
      <c r="K36" s="30"/>
      <c r="L36" s="32">
        <v>2597</v>
      </c>
      <c r="M36" s="32">
        <v>2537</v>
      </c>
      <c r="N36" s="32">
        <v>3208</v>
      </c>
      <c r="O36" s="32">
        <v>2926</v>
      </c>
      <c r="P36" s="33">
        <f t="shared" si="18"/>
        <v>-8.7905236907730666E-2</v>
      </c>
      <c r="Q36" s="33">
        <f t="shared" si="13"/>
        <v>0.26448561292865591</v>
      </c>
      <c r="R36" s="32">
        <f t="shared" si="19"/>
        <v>-282</v>
      </c>
      <c r="S36" s="32">
        <f t="shared" si="14"/>
        <v>671</v>
      </c>
      <c r="T36" s="33">
        <f t="shared" si="15"/>
        <v>1.0972395762240258E-3</v>
      </c>
    </row>
    <row r="37" spans="1:20" x14ac:dyDescent="0.25">
      <c r="A37" s="55" t="s">
        <v>29</v>
      </c>
      <c r="B37" s="32">
        <v>147240</v>
      </c>
      <c r="C37" s="32">
        <v>168411</v>
      </c>
      <c r="D37" s="32">
        <v>184316</v>
      </c>
      <c r="E37" s="32">
        <v>180359</v>
      </c>
      <c r="F37" s="33">
        <f t="shared" si="16"/>
        <v>-2.1468564856008121E-2</v>
      </c>
      <c r="G37" s="33">
        <f t="shared" si="10"/>
        <v>9.4441574481476831E-2</v>
      </c>
      <c r="H37" s="32">
        <f t="shared" si="17"/>
        <v>-3957</v>
      </c>
      <c r="I37" s="32">
        <f t="shared" si="11"/>
        <v>15905</v>
      </c>
      <c r="J37" s="33">
        <f t="shared" si="12"/>
        <v>0.41196194652870571</v>
      </c>
      <c r="K37" s="30"/>
      <c r="L37" s="32">
        <v>777169</v>
      </c>
      <c r="M37" s="32">
        <v>923966</v>
      </c>
      <c r="N37" s="32">
        <v>1011957</v>
      </c>
      <c r="O37" s="32">
        <v>1011754</v>
      </c>
      <c r="P37" s="33">
        <f t="shared" si="18"/>
        <v>-2.0060140895317158E-4</v>
      </c>
      <c r="Q37" s="33">
        <f t="shared" si="13"/>
        <v>9.523185918096555E-2</v>
      </c>
      <c r="R37" s="32">
        <f t="shared" si="19"/>
        <v>-203</v>
      </c>
      <c r="S37" s="32">
        <f t="shared" si="14"/>
        <v>87991</v>
      </c>
      <c r="T37" s="33">
        <f t="shared" si="15"/>
        <v>0.3794041456606162</v>
      </c>
    </row>
    <row r="38" spans="1:20" x14ac:dyDescent="0.25">
      <c r="A38" s="55" t="s">
        <v>30</v>
      </c>
      <c r="B38" s="32">
        <v>11317</v>
      </c>
      <c r="C38" s="32">
        <v>12929</v>
      </c>
      <c r="D38" s="32">
        <v>15088</v>
      </c>
      <c r="E38" s="32">
        <v>14012</v>
      </c>
      <c r="F38" s="33">
        <f t="shared" si="16"/>
        <v>-7.1314952279957544E-2</v>
      </c>
      <c r="G38" s="33">
        <f t="shared" si="10"/>
        <v>0.16698893959316274</v>
      </c>
      <c r="H38" s="32">
        <f t="shared" si="17"/>
        <v>-1076</v>
      </c>
      <c r="I38" s="32">
        <f t="shared" si="11"/>
        <v>2159</v>
      </c>
      <c r="J38" s="33">
        <f t="shared" si="12"/>
        <v>3.2005116433115197E-2</v>
      </c>
      <c r="K38" s="30"/>
      <c r="L38" s="32">
        <v>95149</v>
      </c>
      <c r="M38" s="32">
        <v>110039</v>
      </c>
      <c r="N38" s="32">
        <v>118072</v>
      </c>
      <c r="O38" s="32">
        <v>110967</v>
      </c>
      <c r="P38" s="33">
        <f t="shared" si="18"/>
        <v>-6.0175147367707793E-2</v>
      </c>
      <c r="Q38" s="33">
        <f t="shared" si="13"/>
        <v>7.30013904161253E-2</v>
      </c>
      <c r="R38" s="32">
        <f t="shared" si="19"/>
        <v>-7105</v>
      </c>
      <c r="S38" s="32">
        <f t="shared" si="14"/>
        <v>8033</v>
      </c>
      <c r="T38" s="33">
        <f t="shared" si="15"/>
        <v>4.1612229683818003E-2</v>
      </c>
    </row>
    <row r="39" spans="1:20" ht="15.75" customHeight="1" x14ac:dyDescent="0.25">
      <c r="A39" s="55" t="s">
        <v>31</v>
      </c>
      <c r="B39" s="32">
        <v>11750</v>
      </c>
      <c r="C39" s="32">
        <v>11182</v>
      </c>
      <c r="D39" s="32">
        <v>11624</v>
      </c>
      <c r="E39" s="32">
        <v>9836</v>
      </c>
      <c r="F39" s="33">
        <f t="shared" si="16"/>
        <v>-0.15381968341362695</v>
      </c>
      <c r="G39" s="33">
        <f t="shared" si="10"/>
        <v>3.9527812555893327E-2</v>
      </c>
      <c r="H39" s="32">
        <f t="shared" si="17"/>
        <v>-1788</v>
      </c>
      <c r="I39" s="32">
        <f t="shared" si="11"/>
        <v>442</v>
      </c>
      <c r="J39" s="33">
        <f t="shared" si="12"/>
        <v>2.2466623268350066E-2</v>
      </c>
      <c r="K39" s="30"/>
      <c r="L39" s="32">
        <v>87311</v>
      </c>
      <c r="M39" s="32">
        <v>76308</v>
      </c>
      <c r="N39" s="32">
        <v>83930</v>
      </c>
      <c r="O39" s="32">
        <v>76694</v>
      </c>
      <c r="P39" s="33">
        <f t="shared" si="18"/>
        <v>-8.621470272846421E-2</v>
      </c>
      <c r="Q39" s="33">
        <f t="shared" si="13"/>
        <v>9.9884677884363393E-2</v>
      </c>
      <c r="R39" s="32">
        <f t="shared" si="19"/>
        <v>-7236</v>
      </c>
      <c r="S39" s="32">
        <f t="shared" si="14"/>
        <v>7622</v>
      </c>
      <c r="T39" s="33">
        <f t="shared" si="15"/>
        <v>2.8759976780220589E-2</v>
      </c>
    </row>
    <row r="40" spans="1:20" x14ac:dyDescent="0.25">
      <c r="A40" s="55" t="s">
        <v>32</v>
      </c>
      <c r="B40" s="32">
        <v>8661</v>
      </c>
      <c r="C40" s="32">
        <v>9490</v>
      </c>
      <c r="D40" s="32">
        <v>9964</v>
      </c>
      <c r="E40" s="32">
        <v>8994</v>
      </c>
      <c r="F40" s="33">
        <f t="shared" si="16"/>
        <v>-9.7350461661983134E-2</v>
      </c>
      <c r="G40" s="33">
        <f t="shared" si="10"/>
        <v>4.9947312961011514E-2</v>
      </c>
      <c r="H40" s="32">
        <f t="shared" si="17"/>
        <v>-970</v>
      </c>
      <c r="I40" s="32">
        <f t="shared" si="11"/>
        <v>474</v>
      </c>
      <c r="J40" s="33">
        <f t="shared" si="12"/>
        <v>2.0543392606297325E-2</v>
      </c>
      <c r="K40" s="30"/>
      <c r="L40" s="32">
        <v>71159</v>
      </c>
      <c r="M40" s="32">
        <v>70191</v>
      </c>
      <c r="N40" s="32">
        <v>75941</v>
      </c>
      <c r="O40" s="32">
        <v>69339</v>
      </c>
      <c r="P40" s="33">
        <f t="shared" si="18"/>
        <v>-8.69359107728368E-2</v>
      </c>
      <c r="Q40" s="33">
        <f t="shared" si="13"/>
        <v>8.1919334387599463E-2</v>
      </c>
      <c r="R40" s="32">
        <f t="shared" si="19"/>
        <v>-6602</v>
      </c>
      <c r="S40" s="32">
        <f t="shared" si="14"/>
        <v>5750</v>
      </c>
      <c r="T40" s="33">
        <f t="shared" si="15"/>
        <v>2.600187798215917E-2</v>
      </c>
    </row>
    <row r="41" spans="1:20" x14ac:dyDescent="0.25">
      <c r="A41" s="55" t="s">
        <v>33</v>
      </c>
      <c r="B41" s="32">
        <v>11328</v>
      </c>
      <c r="C41" s="32">
        <v>13673</v>
      </c>
      <c r="D41" s="32">
        <v>17343</v>
      </c>
      <c r="E41" s="32">
        <v>20824</v>
      </c>
      <c r="F41" s="33">
        <f t="shared" si="16"/>
        <v>0.20071498587326309</v>
      </c>
      <c r="G41" s="33">
        <f t="shared" si="10"/>
        <v>0.26841219922474946</v>
      </c>
      <c r="H41" s="32">
        <f t="shared" si="17"/>
        <v>3481</v>
      </c>
      <c r="I41" s="32">
        <f t="shared" si="11"/>
        <v>3670</v>
      </c>
      <c r="J41" s="33">
        <f t="shared" si="12"/>
        <v>4.7564554995945682E-2</v>
      </c>
      <c r="K41" s="30"/>
      <c r="L41" s="32">
        <v>67824</v>
      </c>
      <c r="M41" s="32">
        <v>73935</v>
      </c>
      <c r="N41" s="32">
        <v>96667</v>
      </c>
      <c r="O41" s="32">
        <v>110956</v>
      </c>
      <c r="P41" s="33">
        <f t="shared" si="18"/>
        <v>0.14781673166644249</v>
      </c>
      <c r="Q41" s="33">
        <f t="shared" si="13"/>
        <v>0.30745925475079461</v>
      </c>
      <c r="R41" s="32">
        <f t="shared" si="19"/>
        <v>14289</v>
      </c>
      <c r="S41" s="32">
        <f t="shared" si="14"/>
        <v>22732</v>
      </c>
      <c r="T41" s="33">
        <f t="shared" si="15"/>
        <v>4.1608104723005135E-2</v>
      </c>
    </row>
    <row r="42" spans="1:20" x14ac:dyDescent="0.25">
      <c r="A42" s="55" t="s">
        <v>34</v>
      </c>
      <c r="B42" s="32">
        <v>4239</v>
      </c>
      <c r="C42" s="32">
        <v>4309</v>
      </c>
      <c r="D42" s="32">
        <v>3106</v>
      </c>
      <c r="E42" s="32">
        <v>3142</v>
      </c>
      <c r="F42" s="33">
        <f t="shared" si="16"/>
        <v>1.1590470057952329E-2</v>
      </c>
      <c r="G42" s="33">
        <f t="shared" si="10"/>
        <v>-0.27918310512880018</v>
      </c>
      <c r="H42" s="32">
        <f t="shared" si="17"/>
        <v>36</v>
      </c>
      <c r="I42" s="32">
        <f t="shared" si="11"/>
        <v>-1203</v>
      </c>
      <c r="J42" s="33">
        <f t="shared" si="12"/>
        <v>7.1767110928381353E-3</v>
      </c>
      <c r="K42" s="30"/>
      <c r="L42" s="32">
        <v>26132</v>
      </c>
      <c r="M42" s="32">
        <v>28873</v>
      </c>
      <c r="N42" s="32">
        <v>26555</v>
      </c>
      <c r="O42" s="32">
        <v>26325</v>
      </c>
      <c r="P42" s="33">
        <f t="shared" si="18"/>
        <v>-8.6612690642063894E-3</v>
      </c>
      <c r="Q42" s="33">
        <f t="shared" si="13"/>
        <v>-8.028261697779937E-2</v>
      </c>
      <c r="R42" s="32">
        <f t="shared" si="19"/>
        <v>-230</v>
      </c>
      <c r="S42" s="32">
        <f t="shared" si="14"/>
        <v>-2318</v>
      </c>
      <c r="T42" s="33">
        <f t="shared" si="15"/>
        <v>9.8717812180784282E-3</v>
      </c>
    </row>
    <row r="43" spans="1:20" x14ac:dyDescent="0.25">
      <c r="A43" s="55" t="s">
        <v>35</v>
      </c>
      <c r="B43" s="32">
        <v>11083</v>
      </c>
      <c r="C43" s="32">
        <v>11576</v>
      </c>
      <c r="D43" s="32">
        <v>12898</v>
      </c>
      <c r="E43" s="32">
        <v>12254</v>
      </c>
      <c r="F43" s="33">
        <f t="shared" si="16"/>
        <v>-4.9930221739804659E-2</v>
      </c>
      <c r="G43" s="33">
        <f t="shared" si="10"/>
        <v>0.11420179682100895</v>
      </c>
      <c r="H43" s="32">
        <f t="shared" si="17"/>
        <v>-644</v>
      </c>
      <c r="I43" s="32">
        <f t="shared" si="11"/>
        <v>1322</v>
      </c>
      <c r="J43" s="33">
        <f t="shared" si="12"/>
        <v>2.7989630086454016E-2</v>
      </c>
      <c r="K43" s="30"/>
      <c r="L43" s="32">
        <v>70716</v>
      </c>
      <c r="M43" s="32">
        <v>77463</v>
      </c>
      <c r="N43" s="32">
        <v>92151</v>
      </c>
      <c r="O43" s="32">
        <v>91953</v>
      </c>
      <c r="P43" s="33">
        <f t="shared" si="18"/>
        <v>-2.1486473288406804E-3</v>
      </c>
      <c r="Q43" s="33">
        <f t="shared" si="13"/>
        <v>0.18961310561171141</v>
      </c>
      <c r="R43" s="32">
        <f t="shared" si="19"/>
        <v>-198</v>
      </c>
      <c r="S43" s="32">
        <f t="shared" si="14"/>
        <v>14688</v>
      </c>
      <c r="T43" s="33">
        <f t="shared" si="15"/>
        <v>3.4482047420549507E-2</v>
      </c>
    </row>
    <row r="44" spans="1:20" x14ac:dyDescent="0.25">
      <c r="A44" s="55" t="s">
        <v>36</v>
      </c>
      <c r="B44" s="32">
        <v>557</v>
      </c>
      <c r="C44" s="32">
        <v>590</v>
      </c>
      <c r="D44" s="32">
        <v>737</v>
      </c>
      <c r="E44" s="32">
        <v>563</v>
      </c>
      <c r="F44" s="33">
        <f t="shared" si="16"/>
        <v>-0.23609226594301225</v>
      </c>
      <c r="G44" s="33">
        <f t="shared" si="10"/>
        <v>0.24915254237288131</v>
      </c>
      <c r="H44" s="32">
        <f t="shared" si="17"/>
        <v>-174</v>
      </c>
      <c r="I44" s="32">
        <f t="shared" si="11"/>
        <v>147</v>
      </c>
      <c r="J44" s="33">
        <f t="shared" si="12"/>
        <v>1.2859606445792076E-3</v>
      </c>
      <c r="K44" s="30"/>
      <c r="L44" s="32">
        <v>16292</v>
      </c>
      <c r="M44" s="32">
        <v>26355</v>
      </c>
      <c r="N44" s="32">
        <v>29533</v>
      </c>
      <c r="O44" s="32">
        <v>30290</v>
      </c>
      <c r="P44" s="33">
        <f t="shared" si="18"/>
        <v>2.5632343480174624E-2</v>
      </c>
      <c r="Q44" s="33">
        <f t="shared" si="13"/>
        <v>0.12058432934926966</v>
      </c>
      <c r="R44" s="32">
        <f t="shared" si="19"/>
        <v>757</v>
      </c>
      <c r="S44" s="32">
        <f t="shared" si="14"/>
        <v>3178</v>
      </c>
      <c r="T44" s="33">
        <f t="shared" si="15"/>
        <v>1.1358642092900117E-2</v>
      </c>
    </row>
    <row r="45" spans="1:20" x14ac:dyDescent="0.25">
      <c r="A45" s="55" t="s">
        <v>37</v>
      </c>
      <c r="B45" s="32">
        <v>719</v>
      </c>
      <c r="C45" s="32">
        <v>918</v>
      </c>
      <c r="D45" s="32">
        <v>519</v>
      </c>
      <c r="E45" s="32">
        <v>663</v>
      </c>
      <c r="F45" s="33">
        <f t="shared" si="16"/>
        <v>0.27745664739884401</v>
      </c>
      <c r="G45" s="33">
        <f t="shared" si="10"/>
        <v>-0.434640522875817</v>
      </c>
      <c r="H45" s="32">
        <f t="shared" si="17"/>
        <v>144</v>
      </c>
      <c r="I45" s="32">
        <f t="shared" si="11"/>
        <v>-399</v>
      </c>
      <c r="J45" s="33">
        <f t="shared" si="12"/>
        <v>1.514372837222051E-3</v>
      </c>
      <c r="K45" s="30"/>
      <c r="L45" s="32">
        <v>26073</v>
      </c>
      <c r="M45" s="32">
        <v>38768</v>
      </c>
      <c r="N45" s="32">
        <v>40388</v>
      </c>
      <c r="O45" s="32">
        <v>32298</v>
      </c>
      <c r="P45" s="33">
        <f t="shared" si="18"/>
        <v>-0.20030702188768945</v>
      </c>
      <c r="Q45" s="33">
        <f t="shared" si="13"/>
        <v>4.1787040858439983E-2</v>
      </c>
      <c r="R45" s="32">
        <f t="shared" si="19"/>
        <v>-8090</v>
      </c>
      <c r="S45" s="32">
        <f t="shared" si="14"/>
        <v>1620</v>
      </c>
      <c r="T45" s="33">
        <f t="shared" si="15"/>
        <v>1.2111634939468076E-2</v>
      </c>
    </row>
    <row r="46" spans="1:20" x14ac:dyDescent="0.25">
      <c r="A46" s="55" t="s">
        <v>38</v>
      </c>
      <c r="B46" s="32">
        <v>2029</v>
      </c>
      <c r="C46" s="32">
        <v>2326</v>
      </c>
      <c r="D46" s="32">
        <v>2545</v>
      </c>
      <c r="E46" s="32">
        <v>2003</v>
      </c>
      <c r="F46" s="33">
        <f t="shared" si="16"/>
        <v>-0.21296660117878197</v>
      </c>
      <c r="G46" s="33">
        <f t="shared" si="10"/>
        <v>9.4153052450558938E-2</v>
      </c>
      <c r="H46" s="32">
        <f t="shared" si="17"/>
        <v>-542</v>
      </c>
      <c r="I46" s="32">
        <f t="shared" si="11"/>
        <v>219</v>
      </c>
      <c r="J46" s="33">
        <f t="shared" si="12"/>
        <v>4.5750962186361507E-3</v>
      </c>
      <c r="K46" s="30"/>
      <c r="L46" s="32">
        <v>13251</v>
      </c>
      <c r="M46" s="32">
        <v>13721</v>
      </c>
      <c r="N46" s="32">
        <v>16178</v>
      </c>
      <c r="O46" s="32">
        <v>12788</v>
      </c>
      <c r="P46" s="33">
        <f t="shared" si="18"/>
        <v>-0.20954382494745949</v>
      </c>
      <c r="Q46" s="33">
        <f t="shared" si="13"/>
        <v>0.17906858100721523</v>
      </c>
      <c r="R46" s="32">
        <f t="shared" si="19"/>
        <v>-3390</v>
      </c>
      <c r="S46" s="32">
        <f t="shared" si="14"/>
        <v>2457</v>
      </c>
      <c r="T46" s="33">
        <f t="shared" si="15"/>
        <v>4.7954544431827902E-3</v>
      </c>
    </row>
    <row r="47" spans="1:20" x14ac:dyDescent="0.25">
      <c r="A47" s="55" t="s">
        <v>39</v>
      </c>
      <c r="B47" s="32">
        <v>1386</v>
      </c>
      <c r="C47" s="32">
        <v>1731</v>
      </c>
      <c r="D47" s="32">
        <v>2156</v>
      </c>
      <c r="E47" s="32">
        <v>2028</v>
      </c>
      <c r="F47" s="33">
        <f t="shared" si="16"/>
        <v>-5.9369202226345119E-2</v>
      </c>
      <c r="G47" s="33">
        <f t="shared" si="10"/>
        <v>0.24552281917966501</v>
      </c>
      <c r="H47" s="32">
        <f t="shared" si="17"/>
        <v>-128</v>
      </c>
      <c r="I47" s="32">
        <f t="shared" si="11"/>
        <v>425</v>
      </c>
      <c r="J47" s="33">
        <f t="shared" si="12"/>
        <v>4.6321992667968616E-3</v>
      </c>
      <c r="K47" s="30"/>
      <c r="L47" s="32">
        <v>7287</v>
      </c>
      <c r="M47" s="32">
        <v>9378</v>
      </c>
      <c r="N47" s="32">
        <v>12891</v>
      </c>
      <c r="O47" s="32">
        <v>12097</v>
      </c>
      <c r="P47" s="33">
        <f t="shared" si="18"/>
        <v>-6.1593359708323692E-2</v>
      </c>
      <c r="Q47" s="33">
        <f t="shared" si="13"/>
        <v>0.37460012795905318</v>
      </c>
      <c r="R47" s="32">
        <f t="shared" si="19"/>
        <v>-794</v>
      </c>
      <c r="S47" s="32">
        <f t="shared" si="14"/>
        <v>3513</v>
      </c>
      <c r="T47" s="33">
        <f t="shared" si="15"/>
        <v>4.5363319048469042E-3</v>
      </c>
    </row>
    <row r="48" spans="1:20" x14ac:dyDescent="0.25">
      <c r="A48" s="55" t="s">
        <v>40</v>
      </c>
      <c r="B48" s="32">
        <v>2250</v>
      </c>
      <c r="C48" s="32">
        <v>3238</v>
      </c>
      <c r="D48" s="32">
        <v>2541</v>
      </c>
      <c r="E48" s="32">
        <v>2944</v>
      </c>
      <c r="F48" s="33">
        <f t="shared" si="16"/>
        <v>0.15859897678079493</v>
      </c>
      <c r="G48" s="33">
        <f t="shared" si="10"/>
        <v>-0.21525633106856079</v>
      </c>
      <c r="H48" s="32">
        <f t="shared" si="17"/>
        <v>403</v>
      </c>
      <c r="I48" s="32">
        <f t="shared" si="11"/>
        <v>-697</v>
      </c>
      <c r="J48" s="33">
        <f t="shared" si="12"/>
        <v>6.7244549514053056E-3</v>
      </c>
      <c r="K48" s="30"/>
      <c r="L48" s="32">
        <v>7167</v>
      </c>
      <c r="M48" s="32">
        <v>9989</v>
      </c>
      <c r="N48" s="32">
        <v>9273</v>
      </c>
      <c r="O48" s="32">
        <v>9626</v>
      </c>
      <c r="P48" s="33">
        <f t="shared" si="18"/>
        <v>3.8067507818397406E-2</v>
      </c>
      <c r="Q48" s="33">
        <f t="shared" si="13"/>
        <v>-7.1678846731404566E-2</v>
      </c>
      <c r="R48" s="32">
        <f t="shared" si="19"/>
        <v>353</v>
      </c>
      <c r="S48" s="32">
        <f t="shared" si="14"/>
        <v>-716</v>
      </c>
      <c r="T48" s="33">
        <f t="shared" si="15"/>
        <v>3.6097157077007768E-3</v>
      </c>
    </row>
    <row r="49" spans="1:20" x14ac:dyDescent="0.25">
      <c r="A49" s="55" t="s">
        <v>41</v>
      </c>
      <c r="B49" s="32">
        <v>699</v>
      </c>
      <c r="C49" s="32">
        <v>673</v>
      </c>
      <c r="D49" s="32">
        <v>642</v>
      </c>
      <c r="E49" s="32">
        <v>562</v>
      </c>
      <c r="F49" s="33">
        <f t="shared" si="16"/>
        <v>-0.12461059190031154</v>
      </c>
      <c r="G49" s="33">
        <f t="shared" si="10"/>
        <v>-4.6062407132243632E-2</v>
      </c>
      <c r="H49" s="32">
        <f t="shared" si="17"/>
        <v>-80</v>
      </c>
      <c r="I49" s="32">
        <f t="shared" si="11"/>
        <v>-31</v>
      </c>
      <c r="J49" s="33">
        <f t="shared" si="12"/>
        <v>1.2836765226527792E-3</v>
      </c>
      <c r="K49" s="30"/>
      <c r="L49" s="32">
        <v>12795</v>
      </c>
      <c r="M49" s="32">
        <v>12998</v>
      </c>
      <c r="N49" s="32">
        <v>13892</v>
      </c>
      <c r="O49" s="32">
        <v>10377</v>
      </c>
      <c r="P49" s="33">
        <f t="shared" si="18"/>
        <v>-0.25302332277569828</v>
      </c>
      <c r="Q49" s="33">
        <f t="shared" si="13"/>
        <v>6.8779812278812136E-2</v>
      </c>
      <c r="R49" s="32">
        <f t="shared" si="19"/>
        <v>-3515</v>
      </c>
      <c r="S49" s="32">
        <f t="shared" si="14"/>
        <v>894</v>
      </c>
      <c r="T49" s="33">
        <f t="shared" si="15"/>
        <v>3.8913380322886932E-3</v>
      </c>
    </row>
    <row r="50" spans="1:20" x14ac:dyDescent="0.25">
      <c r="A50" s="55" t="s">
        <v>42</v>
      </c>
      <c r="B50" s="32">
        <v>3163</v>
      </c>
      <c r="C50" s="32">
        <v>3722</v>
      </c>
      <c r="D50" s="32">
        <v>3869</v>
      </c>
      <c r="E50" s="32">
        <v>4286</v>
      </c>
      <c r="F50" s="33">
        <f t="shared" si="16"/>
        <v>0.10777978805892996</v>
      </c>
      <c r="G50" s="33">
        <f t="shared" si="10"/>
        <v>3.9494895217624837E-2</v>
      </c>
      <c r="H50" s="32">
        <f t="shared" si="17"/>
        <v>417</v>
      </c>
      <c r="I50" s="32">
        <f t="shared" si="11"/>
        <v>147</v>
      </c>
      <c r="J50" s="33">
        <f t="shared" si="12"/>
        <v>9.7897465766722622E-3</v>
      </c>
      <c r="K50" s="30"/>
      <c r="L50" s="32">
        <v>13260</v>
      </c>
      <c r="M50" s="32">
        <v>16382</v>
      </c>
      <c r="N50" s="32">
        <v>19946</v>
      </c>
      <c r="O50" s="32">
        <v>19113</v>
      </c>
      <c r="P50" s="33">
        <f t="shared" si="18"/>
        <v>-4.176275945051644E-2</v>
      </c>
      <c r="Q50" s="33">
        <f t="shared" si="13"/>
        <v>0.21755585398608224</v>
      </c>
      <c r="R50" s="32">
        <f t="shared" si="19"/>
        <v>-833</v>
      </c>
      <c r="S50" s="32">
        <f t="shared" si="14"/>
        <v>3564</v>
      </c>
      <c r="T50" s="33">
        <f t="shared" si="15"/>
        <v>7.1673069105843493E-3</v>
      </c>
    </row>
    <row r="51" spans="1:20" x14ac:dyDescent="0.25">
      <c r="A51" s="55" t="s">
        <v>43</v>
      </c>
      <c r="B51" s="32">
        <v>7190</v>
      </c>
      <c r="C51" s="32">
        <v>7793</v>
      </c>
      <c r="D51" s="32">
        <v>10112</v>
      </c>
      <c r="E51" s="32">
        <v>10598</v>
      </c>
      <c r="F51" s="33">
        <f t="shared" si="16"/>
        <v>4.8061708860759556E-2</v>
      </c>
      <c r="G51" s="33">
        <f t="shared" si="10"/>
        <v>0.29757474656743232</v>
      </c>
      <c r="H51" s="32">
        <f t="shared" si="17"/>
        <v>486</v>
      </c>
      <c r="I51" s="32">
        <f t="shared" si="11"/>
        <v>2319</v>
      </c>
      <c r="J51" s="33">
        <f t="shared" si="12"/>
        <v>2.4207124176288529E-2</v>
      </c>
      <c r="K51" s="30"/>
      <c r="L51" s="32">
        <v>43197</v>
      </c>
      <c r="M51" s="32">
        <v>50585</v>
      </c>
      <c r="N51" s="32">
        <v>69738</v>
      </c>
      <c r="O51" s="32">
        <v>70941</v>
      </c>
      <c r="P51" s="33">
        <f t="shared" si="18"/>
        <v>1.7250279617998743E-2</v>
      </c>
      <c r="Q51" s="33">
        <f t="shared" si="13"/>
        <v>0.37863002866462381</v>
      </c>
      <c r="R51" s="32">
        <f t="shared" si="19"/>
        <v>1203</v>
      </c>
      <c r="S51" s="32">
        <f t="shared" si="14"/>
        <v>19153</v>
      </c>
      <c r="T51" s="33">
        <f t="shared" si="15"/>
        <v>2.6602622275088385E-2</v>
      </c>
    </row>
    <row r="52" spans="1:20" x14ac:dyDescent="0.25">
      <c r="A52" s="55" t="s">
        <v>44</v>
      </c>
      <c r="B52" s="32">
        <v>2624</v>
      </c>
      <c r="C52" s="32">
        <v>2844</v>
      </c>
      <c r="D52" s="32">
        <v>2248</v>
      </c>
      <c r="E52" s="32">
        <v>2701</v>
      </c>
      <c r="F52" s="33">
        <f t="shared" si="16"/>
        <v>0.20151245551601416</v>
      </c>
      <c r="G52" s="33">
        <f t="shared" si="10"/>
        <v>-0.20956399437412099</v>
      </c>
      <c r="H52" s="32">
        <f t="shared" si="17"/>
        <v>453</v>
      </c>
      <c r="I52" s="32">
        <f t="shared" si="11"/>
        <v>-596</v>
      </c>
      <c r="J52" s="33">
        <f t="shared" si="12"/>
        <v>6.1694133232831965E-3</v>
      </c>
      <c r="K52" s="30"/>
      <c r="L52" s="32">
        <v>19329</v>
      </c>
      <c r="M52" s="32">
        <v>23545</v>
      </c>
      <c r="N52" s="32">
        <v>20932</v>
      </c>
      <c r="O52" s="32">
        <v>22523</v>
      </c>
      <c r="P52" s="33">
        <f t="shared" si="18"/>
        <v>7.6008025988916428E-2</v>
      </c>
      <c r="Q52" s="33">
        <f t="shared" si="13"/>
        <v>-0.11097897642811638</v>
      </c>
      <c r="R52" s="32">
        <f t="shared" si="19"/>
        <v>1591</v>
      </c>
      <c r="S52" s="32">
        <f t="shared" si="14"/>
        <v>-2613</v>
      </c>
      <c r="T52" s="33">
        <f t="shared" si="15"/>
        <v>8.4460447625747549E-3</v>
      </c>
    </row>
    <row r="53" spans="1:20" x14ac:dyDescent="0.25">
      <c r="A53" s="56" t="s">
        <v>45</v>
      </c>
      <c r="B53" s="32">
        <v>402</v>
      </c>
      <c r="C53" s="32">
        <v>574</v>
      </c>
      <c r="D53" s="32">
        <v>511</v>
      </c>
      <c r="E53" s="32">
        <v>427</v>
      </c>
      <c r="F53" s="33">
        <f t="shared" si="16"/>
        <v>-0.16438356164383561</v>
      </c>
      <c r="G53" s="33">
        <f t="shared" si="10"/>
        <v>-0.1097560975609756</v>
      </c>
      <c r="H53" s="32">
        <f t="shared" si="17"/>
        <v>-84</v>
      </c>
      <c r="I53" s="32">
        <f t="shared" si="11"/>
        <v>-63</v>
      </c>
      <c r="J53" s="33">
        <f t="shared" si="12"/>
        <v>9.7532006258494082E-4</v>
      </c>
      <c r="K53" s="30"/>
      <c r="L53" s="32">
        <v>3909</v>
      </c>
      <c r="M53" s="32">
        <v>4697</v>
      </c>
      <c r="N53" s="32">
        <v>4126</v>
      </c>
      <c r="O53" s="32">
        <v>4084</v>
      </c>
      <c r="P53" s="33">
        <f t="shared" si="18"/>
        <v>-1.0179350460494452E-2</v>
      </c>
      <c r="Q53" s="33">
        <f t="shared" si="13"/>
        <v>-0.12156695763253145</v>
      </c>
      <c r="R53" s="32">
        <f t="shared" si="19"/>
        <v>-42</v>
      </c>
      <c r="S53" s="32">
        <f t="shared" si="14"/>
        <v>-571</v>
      </c>
      <c r="T53" s="33">
        <f t="shared" si="15"/>
        <v>1.5314854508882165E-3</v>
      </c>
    </row>
    <row r="54" spans="1:20" x14ac:dyDescent="0.25">
      <c r="A54" s="54" t="s">
        <v>46</v>
      </c>
      <c r="B54" s="35">
        <f>B29-SUM(B30:B53)</f>
        <v>18963</v>
      </c>
      <c r="C54" s="35">
        <f>C29-SUM(C30:C53)</f>
        <v>19684</v>
      </c>
      <c r="D54" s="35">
        <f>D29-SUM(D30:D53)</f>
        <v>17961</v>
      </c>
      <c r="E54" s="35">
        <f>E29-SUM(E30:E53)</f>
        <v>19506</v>
      </c>
      <c r="F54" s="36">
        <f t="shared" si="16"/>
        <v>8.6019709370302344E-2</v>
      </c>
      <c r="G54" s="36">
        <f t="shared" si="10"/>
        <v>-8.7533021743548045E-2</v>
      </c>
      <c r="H54" s="35">
        <f t="shared" si="17"/>
        <v>1545</v>
      </c>
      <c r="I54" s="35">
        <f t="shared" si="11"/>
        <v>-1723</v>
      </c>
      <c r="J54" s="36">
        <f t="shared" si="12"/>
        <v>4.455408229691301E-2</v>
      </c>
      <c r="K54" s="30"/>
      <c r="L54" s="35">
        <f>L29-SUM(L30:L53)</f>
        <v>124610</v>
      </c>
      <c r="M54" s="35">
        <f>M29-SUM(M30:M53)</f>
        <v>136639</v>
      </c>
      <c r="N54" s="35">
        <f>N29-SUM(N30:N53)</f>
        <v>120143</v>
      </c>
      <c r="O54" s="35">
        <f>O29-SUM(O30:O53)</f>
        <v>132412</v>
      </c>
      <c r="P54" s="36">
        <f t="shared" si="18"/>
        <v>0.10211997369800985</v>
      </c>
      <c r="Q54" s="36">
        <f t="shared" si="13"/>
        <v>-0.12072687885596356</v>
      </c>
      <c r="R54" s="35">
        <f t="shared" si="19"/>
        <v>12269</v>
      </c>
      <c r="S54" s="35">
        <f t="shared" si="14"/>
        <v>-16496</v>
      </c>
      <c r="T54" s="36">
        <f t="shared" si="15"/>
        <v>4.9654028286731274E-2</v>
      </c>
    </row>
    <row r="55" spans="1:20" ht="21" x14ac:dyDescent="0.35">
      <c r="A55" s="57" t="s">
        <v>47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9"/>
    </row>
    <row r="56" spans="1:20" x14ac:dyDescent="0.25">
      <c r="A56" s="10"/>
      <c r="B56" s="11" t="s">
        <v>145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junio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7">
        <f>B$6</f>
        <v>2022</v>
      </c>
      <c r="C57" s="17">
        <f>C$6</f>
        <v>2023</v>
      </c>
      <c r="D57" s="17">
        <f>D$6</f>
        <v>2024</v>
      </c>
      <c r="E57" s="17">
        <f>E$6</f>
        <v>2025</v>
      </c>
      <c r="F57" s="17" t="str">
        <f>CONCATENATE("var ",RIGHT(E57,2),"/",RIGHT(D57,2))</f>
        <v>var 25/24</v>
      </c>
      <c r="G57" s="17" t="str">
        <f>CONCATENATE("var ",RIGHT(D57,2),"/",RIGHT(C57,2))</f>
        <v>var 24/23</v>
      </c>
      <c r="H57" s="17" t="str">
        <f>CONCATENATE("dif ",RIGHT(E57,2),"-",RIGHT(D57,2))</f>
        <v>dif 25-24</v>
      </c>
      <c r="I57" s="17" t="str">
        <f>CONCATENATE("dif ",RIGHT(D57,2),"-",RIGHT(C57,2))</f>
        <v>dif 24-23</v>
      </c>
      <c r="J57" s="17" t="str">
        <f>CONCATENATE("cuota ",RIGHT(E57,2))</f>
        <v>cuota 25</v>
      </c>
      <c r="K57" s="18"/>
      <c r="L57" s="17">
        <f>L$6</f>
        <v>2022</v>
      </c>
      <c r="M57" s="17">
        <f>M$6</f>
        <v>2023</v>
      </c>
      <c r="N57" s="17">
        <f>N$6</f>
        <v>2024</v>
      </c>
      <c r="O57" s="17">
        <f>O$6</f>
        <v>2025</v>
      </c>
      <c r="P57" s="17" t="str">
        <f>CONCATENATE("var ",RIGHT(O57,2),"/",RIGHT(N57,2))</f>
        <v>var 25/24</v>
      </c>
      <c r="Q57" s="17" t="str">
        <f>CONCATENATE("var ",RIGHT(N57,2),"/",RIGHT(M57,2))</f>
        <v>var 24/23</v>
      </c>
      <c r="R57" s="17" t="str">
        <f>CONCATENATE("dif ",RIGHT(O57,2),"-",RIGHT(N57,2))</f>
        <v>dif 25-24</v>
      </c>
      <c r="S57" s="17" t="str">
        <f>CONCATENATE("dif ",RIGHT(N57,2),"-",RIGHT(M57,2))</f>
        <v>dif 24-23</v>
      </c>
      <c r="T57" s="17" t="str">
        <f>CONCATENATE("cuota ",RIGHT(O57,2))</f>
        <v>cuota 25</v>
      </c>
    </row>
    <row r="58" spans="1:20" x14ac:dyDescent="0.25">
      <c r="A58" s="19" t="s">
        <v>48</v>
      </c>
      <c r="B58" s="20">
        <v>381871</v>
      </c>
      <c r="C58" s="20">
        <v>431303</v>
      </c>
      <c r="D58" s="20">
        <v>446421</v>
      </c>
      <c r="E58" s="20">
        <v>437805</v>
      </c>
      <c r="F58" s="21">
        <f>E58/D58-1</f>
        <v>-1.9300167330837947E-2</v>
      </c>
      <c r="G58" s="21">
        <f t="shared" ref="G58:G68" si="20">D58/C58-1</f>
        <v>3.5051924053391748E-2</v>
      </c>
      <c r="H58" s="20">
        <f>E58-D58</f>
        <v>-8616</v>
      </c>
      <c r="I58" s="20">
        <f t="shared" ref="I58:I68" si="21">D58-C58</f>
        <v>15118</v>
      </c>
      <c r="J58" s="21">
        <f t="shared" ref="J58:J68" si="22">E58/$E$58</f>
        <v>1</v>
      </c>
      <c r="K58" s="22"/>
      <c r="L58" s="20">
        <v>2203401</v>
      </c>
      <c r="M58" s="20">
        <v>2523398</v>
      </c>
      <c r="N58" s="20">
        <v>2685619</v>
      </c>
      <c r="O58" s="20">
        <v>2666692</v>
      </c>
      <c r="P58" s="21">
        <f>O58/N58-1</f>
        <v>-7.0475372716680695E-3</v>
      </c>
      <c r="Q58" s="21">
        <f t="shared" ref="Q58:Q68" si="23">N58/M58-1</f>
        <v>6.4286727658498632E-2</v>
      </c>
      <c r="R58" s="20">
        <f>O58-N58</f>
        <v>-18927</v>
      </c>
      <c r="S58" s="20">
        <f t="shared" ref="S58:S68" si="24">N58-M58</f>
        <v>162221</v>
      </c>
      <c r="T58" s="21">
        <f t="shared" ref="T58:T68" si="25">O58/$O$58</f>
        <v>1</v>
      </c>
    </row>
    <row r="59" spans="1:20" x14ac:dyDescent="0.25">
      <c r="A59" s="60" t="s">
        <v>49</v>
      </c>
      <c r="B59" s="61">
        <v>144989</v>
      </c>
      <c r="C59" s="61">
        <v>157350</v>
      </c>
      <c r="D59" s="61">
        <v>157065</v>
      </c>
      <c r="E59" s="61">
        <v>145993</v>
      </c>
      <c r="F59" s="62">
        <f t="shared" ref="F59:F68" si="26">E59/D59-1</f>
        <v>-7.0493107948938372E-2</v>
      </c>
      <c r="G59" s="62">
        <f t="shared" si="20"/>
        <v>-1.8112488083888989E-3</v>
      </c>
      <c r="H59" s="61">
        <f>E59-D59</f>
        <v>-11072</v>
      </c>
      <c r="I59" s="61">
        <f t="shared" si="21"/>
        <v>-285</v>
      </c>
      <c r="J59" s="62">
        <f t="shared" si="22"/>
        <v>0.33346581240506618</v>
      </c>
      <c r="K59" s="63"/>
      <c r="L59" s="61">
        <v>828210</v>
      </c>
      <c r="M59" s="61">
        <v>916045</v>
      </c>
      <c r="N59" s="61">
        <v>958917</v>
      </c>
      <c r="O59" s="61">
        <v>917365</v>
      </c>
      <c r="P59" s="62">
        <f t="shared" ref="P59:P68" si="27">O59/N59-1</f>
        <v>-4.3332217491190539E-2</v>
      </c>
      <c r="Q59" s="62">
        <f>N59/M59-1</f>
        <v>4.6801194264473933E-2</v>
      </c>
      <c r="R59" s="61">
        <f t="shared" ref="R59:R68" si="28">O59-N59</f>
        <v>-41552</v>
      </c>
      <c r="S59" s="61">
        <f t="shared" si="24"/>
        <v>42872</v>
      </c>
      <c r="T59" s="62">
        <f t="shared" si="25"/>
        <v>0.34400860691823426</v>
      </c>
    </row>
    <row r="60" spans="1:20" x14ac:dyDescent="0.25">
      <c r="A60" s="64" t="s">
        <v>50</v>
      </c>
      <c r="B60" s="32">
        <v>99145</v>
      </c>
      <c r="C60" s="32">
        <v>109784</v>
      </c>
      <c r="D60" s="32">
        <v>113390</v>
      </c>
      <c r="E60" s="32">
        <v>117164</v>
      </c>
      <c r="F60" s="33">
        <f t="shared" si="26"/>
        <v>3.3283358320839618E-2</v>
      </c>
      <c r="G60" s="33">
        <f t="shared" si="20"/>
        <v>3.2846316403118747E-2</v>
      </c>
      <c r="H60" s="32">
        <f t="shared" ref="H60:H68" si="29">E60-D60</f>
        <v>3774</v>
      </c>
      <c r="I60" s="32">
        <f t="shared" si="21"/>
        <v>3606</v>
      </c>
      <c r="J60" s="33">
        <f t="shared" si="22"/>
        <v>0.2676168613880609</v>
      </c>
      <c r="K60" s="30"/>
      <c r="L60" s="32">
        <v>573119</v>
      </c>
      <c r="M60" s="32">
        <v>637900</v>
      </c>
      <c r="N60" s="32">
        <v>674898</v>
      </c>
      <c r="O60" s="32">
        <v>696244</v>
      </c>
      <c r="P60" s="33">
        <f>O60/N60-1</f>
        <v>3.1628483118930628E-2</v>
      </c>
      <c r="Q60" s="33">
        <f t="shared" si="23"/>
        <v>5.7999686471233769E-2</v>
      </c>
      <c r="R60" s="32">
        <f>O60-N60</f>
        <v>21346</v>
      </c>
      <c r="S60" s="32">
        <f>N60-M60</f>
        <v>36998</v>
      </c>
      <c r="T60" s="33">
        <f t="shared" si="25"/>
        <v>0.2610890196543133</v>
      </c>
    </row>
    <row r="61" spans="1:20" x14ac:dyDescent="0.25">
      <c r="A61" s="65" t="s">
        <v>51</v>
      </c>
      <c r="B61" s="66">
        <v>2523</v>
      </c>
      <c r="C61" s="66">
        <v>3080</v>
      </c>
      <c r="D61" s="66">
        <v>2377</v>
      </c>
      <c r="E61" s="66">
        <v>3338</v>
      </c>
      <c r="F61" s="67">
        <f t="shared" si="26"/>
        <v>0.40429112326461936</v>
      </c>
      <c r="G61" s="67">
        <f t="shared" si="20"/>
        <v>-0.22824675324675325</v>
      </c>
      <c r="H61" s="66">
        <f t="shared" si="29"/>
        <v>961</v>
      </c>
      <c r="I61" s="66">
        <f t="shared" si="21"/>
        <v>-703</v>
      </c>
      <c r="J61" s="67">
        <f t="shared" si="22"/>
        <v>7.6243989904181087E-3</v>
      </c>
      <c r="K61" s="30"/>
      <c r="L61" s="66">
        <v>16823</v>
      </c>
      <c r="M61" s="66">
        <v>27446</v>
      </c>
      <c r="N61" s="66">
        <v>23231</v>
      </c>
      <c r="O61" s="66">
        <v>21785</v>
      </c>
      <c r="P61" s="67">
        <f t="shared" si="27"/>
        <v>-6.2244414790581515E-2</v>
      </c>
      <c r="Q61" s="67">
        <f t="shared" si="23"/>
        <v>-0.15357429133571376</v>
      </c>
      <c r="R61" s="66">
        <f t="shared" si="28"/>
        <v>-1446</v>
      </c>
      <c r="S61" s="66">
        <f t="shared" si="24"/>
        <v>-4215</v>
      </c>
      <c r="T61" s="67">
        <f t="shared" si="25"/>
        <v>8.1692973916747784E-3</v>
      </c>
    </row>
    <row r="62" spans="1:20" x14ac:dyDescent="0.25">
      <c r="A62" s="64" t="s">
        <v>52</v>
      </c>
      <c r="B62" s="32">
        <v>63207</v>
      </c>
      <c r="C62" s="32">
        <v>71344</v>
      </c>
      <c r="D62" s="32">
        <v>83393</v>
      </c>
      <c r="E62" s="32">
        <v>77257</v>
      </c>
      <c r="F62" s="33">
        <f t="shared" si="26"/>
        <v>-7.3579317208878448E-2</v>
      </c>
      <c r="G62" s="33">
        <f t="shared" si="20"/>
        <v>0.16888596097779773</v>
      </c>
      <c r="H62" s="32">
        <f t="shared" si="29"/>
        <v>-6136</v>
      </c>
      <c r="I62" s="32">
        <f t="shared" si="21"/>
        <v>12049</v>
      </c>
      <c r="J62" s="33">
        <f t="shared" si="22"/>
        <v>0.17646440767008142</v>
      </c>
      <c r="K62" s="30"/>
      <c r="L62" s="32">
        <v>321332</v>
      </c>
      <c r="M62" s="32">
        <v>378937</v>
      </c>
      <c r="N62" s="32">
        <v>434631</v>
      </c>
      <c r="O62" s="32">
        <v>443938</v>
      </c>
      <c r="P62" s="33">
        <f t="shared" si="27"/>
        <v>2.1413566910781778E-2</v>
      </c>
      <c r="Q62" s="33">
        <f t="shared" si="23"/>
        <v>0.1469742991579075</v>
      </c>
      <c r="R62" s="32">
        <f>O62-N62</f>
        <v>9307</v>
      </c>
      <c r="S62" s="32">
        <f t="shared" si="24"/>
        <v>55694</v>
      </c>
      <c r="T62" s="33">
        <f t="shared" si="25"/>
        <v>0.16647516848589938</v>
      </c>
    </row>
    <row r="63" spans="1:20" x14ac:dyDescent="0.25">
      <c r="A63" s="64" t="s">
        <v>53</v>
      </c>
      <c r="B63" s="32">
        <v>13606</v>
      </c>
      <c r="C63" s="32">
        <v>22097</v>
      </c>
      <c r="D63" s="32">
        <v>19721</v>
      </c>
      <c r="E63" s="32">
        <v>20354</v>
      </c>
      <c r="F63" s="33">
        <f t="shared" si="26"/>
        <v>3.2097763805080781E-2</v>
      </c>
      <c r="G63" s="33">
        <f t="shared" si="20"/>
        <v>-0.10752590849436572</v>
      </c>
      <c r="H63" s="32">
        <f t="shared" si="29"/>
        <v>633</v>
      </c>
      <c r="I63" s="32">
        <f t="shared" si="21"/>
        <v>-2376</v>
      </c>
      <c r="J63" s="33">
        <f t="shared" si="22"/>
        <v>4.6491017690524321E-2</v>
      </c>
      <c r="K63" s="30"/>
      <c r="L63" s="32">
        <v>92080</v>
      </c>
      <c r="M63" s="32">
        <v>126756</v>
      </c>
      <c r="N63" s="32">
        <v>118276</v>
      </c>
      <c r="O63" s="32">
        <v>128577</v>
      </c>
      <c r="P63" s="33">
        <f t="shared" si="27"/>
        <v>8.7092901349386187E-2</v>
      </c>
      <c r="Q63" s="33">
        <f t="shared" si="23"/>
        <v>-6.6900186184480459E-2</v>
      </c>
      <c r="R63" s="32">
        <f t="shared" si="28"/>
        <v>10301</v>
      </c>
      <c r="S63" s="32">
        <f t="shared" si="24"/>
        <v>-8480</v>
      </c>
      <c r="T63" s="33">
        <f t="shared" si="25"/>
        <v>4.8215916948788989E-2</v>
      </c>
    </row>
    <row r="64" spans="1:20" x14ac:dyDescent="0.25">
      <c r="A64" s="64" t="s">
        <v>54</v>
      </c>
      <c r="B64" s="32">
        <v>17608</v>
      </c>
      <c r="C64" s="32">
        <v>17983</v>
      </c>
      <c r="D64" s="32">
        <v>19479</v>
      </c>
      <c r="E64" s="32">
        <v>20873</v>
      </c>
      <c r="F64" s="33">
        <f t="shared" si="26"/>
        <v>7.1564248678063658E-2</v>
      </c>
      <c r="G64" s="33">
        <f t="shared" si="20"/>
        <v>8.3189679141411288E-2</v>
      </c>
      <c r="H64" s="32">
        <f t="shared" si="29"/>
        <v>1394</v>
      </c>
      <c r="I64" s="32">
        <f t="shared" si="21"/>
        <v>1496</v>
      </c>
      <c r="J64" s="33">
        <f t="shared" si="22"/>
        <v>4.7676476970340678E-2</v>
      </c>
      <c r="K64" s="30"/>
      <c r="L64" s="32">
        <v>104421</v>
      </c>
      <c r="M64" s="32">
        <v>126576</v>
      </c>
      <c r="N64" s="32">
        <v>125410</v>
      </c>
      <c r="O64" s="32">
        <v>140761</v>
      </c>
      <c r="P64" s="33">
        <f t="shared" si="27"/>
        <v>0.12240650665816122</v>
      </c>
      <c r="Q64" s="33">
        <f t="shared" si="23"/>
        <v>-9.2118569081026669E-3</v>
      </c>
      <c r="R64" s="32">
        <f t="shared" si="28"/>
        <v>15351</v>
      </c>
      <c r="S64" s="32">
        <f t="shared" si="24"/>
        <v>-1166</v>
      </c>
      <c r="T64" s="33">
        <f t="shared" si="25"/>
        <v>5.2784873543701337E-2</v>
      </c>
    </row>
    <row r="65" spans="1:20" x14ac:dyDescent="0.25">
      <c r="A65" s="64" t="s">
        <v>55</v>
      </c>
      <c r="B65" s="32">
        <v>4520</v>
      </c>
      <c r="C65" s="32">
        <v>4181</v>
      </c>
      <c r="D65" s="32">
        <v>3964</v>
      </c>
      <c r="E65" s="32">
        <v>4119</v>
      </c>
      <c r="F65" s="33">
        <f t="shared" si="26"/>
        <v>3.9101917255297769E-2</v>
      </c>
      <c r="G65" s="33">
        <f t="shared" si="20"/>
        <v>-5.1901458981104986E-2</v>
      </c>
      <c r="H65" s="32">
        <f t="shared" si="29"/>
        <v>155</v>
      </c>
      <c r="I65" s="32">
        <f t="shared" si="21"/>
        <v>-217</v>
      </c>
      <c r="J65" s="33">
        <f t="shared" si="22"/>
        <v>9.4082982149587147E-3</v>
      </c>
      <c r="K65" s="30"/>
      <c r="L65" s="32">
        <v>24671</v>
      </c>
      <c r="M65" s="32">
        <v>30683</v>
      </c>
      <c r="N65" s="32">
        <v>29198</v>
      </c>
      <c r="O65" s="32">
        <v>28272</v>
      </c>
      <c r="P65" s="33">
        <f t="shared" si="27"/>
        <v>-3.1714500993218708E-2</v>
      </c>
      <c r="Q65" s="33">
        <f t="shared" si="23"/>
        <v>-4.8398135775510887E-2</v>
      </c>
      <c r="R65" s="32">
        <f>O65-N65</f>
        <v>-926</v>
      </c>
      <c r="S65" s="32">
        <f t="shared" si="24"/>
        <v>-1485</v>
      </c>
      <c r="T65" s="33">
        <f t="shared" si="25"/>
        <v>1.0601899281956822E-2</v>
      </c>
    </row>
    <row r="66" spans="1:20" x14ac:dyDescent="0.25">
      <c r="A66" s="64" t="s">
        <v>56</v>
      </c>
      <c r="B66" s="32">
        <v>18886</v>
      </c>
      <c r="C66" s="32">
        <v>21065</v>
      </c>
      <c r="D66" s="32">
        <v>22841</v>
      </c>
      <c r="E66" s="32">
        <v>23159</v>
      </c>
      <c r="F66" s="33">
        <f t="shared" si="26"/>
        <v>1.3922332647432256E-2</v>
      </c>
      <c r="G66" s="33">
        <f t="shared" si="20"/>
        <v>8.4310467600284822E-2</v>
      </c>
      <c r="H66" s="32">
        <f t="shared" si="29"/>
        <v>318</v>
      </c>
      <c r="I66" s="32">
        <f t="shared" si="21"/>
        <v>1776</v>
      </c>
      <c r="J66" s="33">
        <f t="shared" si="22"/>
        <v>5.2897979694156071E-2</v>
      </c>
      <c r="K66" s="30"/>
      <c r="L66" s="32">
        <v>122526</v>
      </c>
      <c r="M66" s="32">
        <v>133361</v>
      </c>
      <c r="N66" s="32">
        <v>142422</v>
      </c>
      <c r="O66" s="32">
        <v>136065</v>
      </c>
      <c r="P66" s="33">
        <f t="shared" si="27"/>
        <v>-4.4634958082318765E-2</v>
      </c>
      <c r="Q66" s="33">
        <f t="shared" si="23"/>
        <v>6.7943401744138043E-2</v>
      </c>
      <c r="R66" s="32">
        <f t="shared" si="28"/>
        <v>-6357</v>
      </c>
      <c r="S66" s="32">
        <f t="shared" si="24"/>
        <v>9061</v>
      </c>
      <c r="T66" s="33">
        <f t="shared" si="25"/>
        <v>5.1023890273042403E-2</v>
      </c>
    </row>
    <row r="67" spans="1:20" x14ac:dyDescent="0.25">
      <c r="A67" s="68" t="s">
        <v>57</v>
      </c>
      <c r="B67" s="40">
        <v>10420</v>
      </c>
      <c r="C67" s="40">
        <v>14934</v>
      </c>
      <c r="D67" s="40">
        <v>16055</v>
      </c>
      <c r="E67" s="40">
        <v>16193</v>
      </c>
      <c r="F67" s="41">
        <f t="shared" si="26"/>
        <v>8.595453129865982E-3</v>
      </c>
      <c r="G67" s="41">
        <f t="shared" si="20"/>
        <v>7.5063613231552084E-2</v>
      </c>
      <c r="H67" s="40">
        <f t="shared" si="29"/>
        <v>138</v>
      </c>
      <c r="I67" s="40">
        <f t="shared" si="21"/>
        <v>1121</v>
      </c>
      <c r="J67" s="41">
        <f t="shared" si="22"/>
        <v>3.6986786354655611E-2</v>
      </c>
      <c r="K67" s="30"/>
      <c r="L67" s="40">
        <v>67366</v>
      </c>
      <c r="M67" s="40">
        <v>86656</v>
      </c>
      <c r="N67" s="40">
        <v>116855</v>
      </c>
      <c r="O67" s="40">
        <v>94193</v>
      </c>
      <c r="P67" s="41">
        <f t="shared" si="27"/>
        <v>-0.19393265157674044</v>
      </c>
      <c r="Q67" s="41">
        <f t="shared" si="23"/>
        <v>0.34849289143279183</v>
      </c>
      <c r="R67" s="40">
        <f>O67-N67</f>
        <v>-22662</v>
      </c>
      <c r="S67" s="40">
        <f t="shared" si="24"/>
        <v>30199</v>
      </c>
      <c r="T67" s="41">
        <f t="shared" si="25"/>
        <v>3.5322039440625314E-2</v>
      </c>
    </row>
    <row r="68" spans="1:20" x14ac:dyDescent="0.25">
      <c r="A68" s="69" t="s">
        <v>58</v>
      </c>
      <c r="B68" s="70">
        <f>B58-SUM(B59:B67)</f>
        <v>6967</v>
      </c>
      <c r="C68" s="70">
        <f>C58-SUM(C59:C67)</f>
        <v>9485</v>
      </c>
      <c r="D68" s="70">
        <f>D58-SUM(D59:D67)</f>
        <v>8136</v>
      </c>
      <c r="E68" s="70">
        <f>E58-SUM(E59:E67)</f>
        <v>9355</v>
      </c>
      <c r="F68" s="71">
        <f t="shared" si="26"/>
        <v>0.14982792527040312</v>
      </c>
      <c r="G68" s="71">
        <f t="shared" si="20"/>
        <v>-0.14222456510279391</v>
      </c>
      <c r="H68" s="70">
        <f t="shared" si="29"/>
        <v>1219</v>
      </c>
      <c r="I68" s="70">
        <f t="shared" si="21"/>
        <v>-1349</v>
      </c>
      <c r="J68" s="71">
        <f t="shared" si="22"/>
        <v>2.1367960621737989E-2</v>
      </c>
      <c r="K68" s="30"/>
      <c r="L68" s="70">
        <f>L58-SUM(L59:L67)</f>
        <v>52853</v>
      </c>
      <c r="M68" s="70">
        <f>M58-SUM(M59:M67)</f>
        <v>59038</v>
      </c>
      <c r="N68" s="70">
        <f>N58-SUM(N59:N67)</f>
        <v>61781</v>
      </c>
      <c r="O68" s="70">
        <f>O58-SUM(O59:O67)</f>
        <v>59492</v>
      </c>
      <c r="P68" s="71">
        <f t="shared" si="27"/>
        <v>-3.7050225797575331E-2</v>
      </c>
      <c r="Q68" s="71">
        <f t="shared" si="23"/>
        <v>4.6461601002744102E-2</v>
      </c>
      <c r="R68" s="70">
        <f t="shared" si="28"/>
        <v>-2289</v>
      </c>
      <c r="S68" s="70">
        <f t="shared" si="24"/>
        <v>2743</v>
      </c>
      <c r="T68" s="71">
        <f t="shared" si="25"/>
        <v>2.2309288061763414E-2</v>
      </c>
    </row>
    <row r="69" spans="1:20" ht="21" x14ac:dyDescent="0.35">
      <c r="A69" s="72" t="s">
        <v>59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20" x14ac:dyDescent="0.25">
      <c r="A70" s="73"/>
      <c r="B70" s="11" t="s">
        <v>145</v>
      </c>
      <c r="C70" s="12"/>
      <c r="D70" s="12"/>
      <c r="E70" s="12"/>
      <c r="F70" s="12"/>
      <c r="G70" s="12"/>
      <c r="H70" s="12"/>
      <c r="I70" s="12"/>
      <c r="J70" s="13"/>
      <c r="K70" s="74"/>
      <c r="L70" s="11" t="str">
        <f>L$5</f>
        <v>acumulado junio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7">
        <f>B$6</f>
        <v>2022</v>
      </c>
      <c r="C71" s="17">
        <f>C$6</f>
        <v>2023</v>
      </c>
      <c r="D71" s="17">
        <f>D$6</f>
        <v>2024</v>
      </c>
      <c r="E71" s="17">
        <f>E$6</f>
        <v>2025</v>
      </c>
      <c r="F71" s="17" t="str">
        <f>CONCATENATE("var ",RIGHT(E71,2),"/",RIGHT(D71,2))</f>
        <v>var 25/24</v>
      </c>
      <c r="G71" s="17" t="str">
        <f>CONCATENATE("var ",RIGHT(D71,2),"/",RIGHT(C71,2))</f>
        <v>var 24/23</v>
      </c>
      <c r="H71" s="17" t="str">
        <f>CONCATENATE("dif ",RIGHT(E71,2),"-",RIGHT(D71,2))</f>
        <v>dif 25-24</v>
      </c>
      <c r="I71" s="17" t="str">
        <f>CONCATENATE("dif ",RIGHT(D71,2),"-",RIGHT(C71,2))</f>
        <v>dif 24-23</v>
      </c>
      <c r="J71" s="17" t="str">
        <f>CONCATENATE("cuota ",RIGHT(E71,2))</f>
        <v>cuota 25</v>
      </c>
      <c r="K71" s="75"/>
      <c r="L71" s="17">
        <f>L$6</f>
        <v>2022</v>
      </c>
      <c r="M71" s="17">
        <f>M$6</f>
        <v>2023</v>
      </c>
      <c r="N71" s="17">
        <f>N$6</f>
        <v>2024</v>
      </c>
      <c r="O71" s="17">
        <f>O$6</f>
        <v>2025</v>
      </c>
      <c r="P71" s="17" t="str">
        <f>CONCATENATE("var ",RIGHT(O71,2),"/",RIGHT(N71,2))</f>
        <v>var 25/24</v>
      </c>
      <c r="Q71" s="17" t="str">
        <f>CONCATENATE("var ",RIGHT(N71,2),"/",RIGHT(M71,2))</f>
        <v>var 24/23</v>
      </c>
      <c r="R71" s="17" t="str">
        <f>CONCATENATE("dif ",RIGHT(O71,2),"-",RIGHT(N71,2))</f>
        <v>dif 25-24</v>
      </c>
      <c r="S71" s="17" t="str">
        <f>CONCATENATE("dif ",RIGHT(N71,2),"-",RIGHT(M71,2))</f>
        <v>dif 24-23</v>
      </c>
      <c r="T71" s="17" t="str">
        <f>CONCATENATE("cuota ",RIGHT(O71,2))</f>
        <v>cuota 25</v>
      </c>
    </row>
    <row r="72" spans="1:20" x14ac:dyDescent="0.25">
      <c r="A72" s="76" t="s">
        <v>4</v>
      </c>
      <c r="B72" s="77">
        <v>2454749</v>
      </c>
      <c r="C72" s="77">
        <v>2670685</v>
      </c>
      <c r="D72" s="77">
        <v>2787401</v>
      </c>
      <c r="E72" s="77">
        <v>2736656</v>
      </c>
      <c r="F72" s="78">
        <f>E72/D72-1</f>
        <v>-1.8205130872809505E-2</v>
      </c>
      <c r="G72" s="78">
        <f t="shared" ref="G72:G83" si="30">D72/C72-1</f>
        <v>4.3702645575947718E-2</v>
      </c>
      <c r="H72" s="77">
        <f>E72-D72</f>
        <v>-50745</v>
      </c>
      <c r="I72" s="77">
        <f t="shared" ref="I72:I83" si="31">D72-C72</f>
        <v>116716</v>
      </c>
      <c r="J72" s="78">
        <f t="shared" ref="J72:J83" si="32">E72/$E$72</f>
        <v>1</v>
      </c>
      <c r="K72" s="79"/>
      <c r="L72" s="77">
        <v>14358521</v>
      </c>
      <c r="M72" s="77">
        <v>16459932</v>
      </c>
      <c r="N72" s="77">
        <v>17554900</v>
      </c>
      <c r="O72" s="77">
        <v>16983898</v>
      </c>
      <c r="P72" s="78">
        <f>O72/N72-1</f>
        <v>-3.2526644982312614E-2</v>
      </c>
      <c r="Q72" s="78">
        <f t="shared" ref="Q72:Q83" si="33">N72/M72-1</f>
        <v>6.652323958567985E-2</v>
      </c>
      <c r="R72" s="77">
        <f>O72-N72</f>
        <v>-571002</v>
      </c>
      <c r="S72" s="77">
        <f t="shared" ref="S72:S83" si="34">N72-M72</f>
        <v>1094968</v>
      </c>
      <c r="T72" s="78">
        <f t="shared" ref="T72:T83" si="35">O72/$O$72</f>
        <v>1</v>
      </c>
    </row>
    <row r="73" spans="1:20" x14ac:dyDescent="0.25">
      <c r="A73" s="80" t="s">
        <v>5</v>
      </c>
      <c r="B73" s="81">
        <v>1928652</v>
      </c>
      <c r="C73" s="81">
        <v>2052019</v>
      </c>
      <c r="D73" s="81">
        <v>2123035</v>
      </c>
      <c r="E73" s="81">
        <v>2043311</v>
      </c>
      <c r="F73" s="82">
        <f t="shared" ref="F73:F83" si="36">E73/D73-1</f>
        <v>-3.7551900934275739E-2</v>
      </c>
      <c r="G73" s="82">
        <f t="shared" si="30"/>
        <v>3.4607866691292788E-2</v>
      </c>
      <c r="H73" s="81">
        <f t="shared" ref="H73:H83" si="37">E73-D73</f>
        <v>-79724</v>
      </c>
      <c r="I73" s="81">
        <f t="shared" si="31"/>
        <v>71016</v>
      </c>
      <c r="J73" s="82">
        <f t="shared" si="32"/>
        <v>0.74664517571810263</v>
      </c>
      <c r="K73" s="83"/>
      <c r="L73" s="81">
        <v>11059652</v>
      </c>
      <c r="M73" s="81">
        <v>12556043</v>
      </c>
      <c r="N73" s="81">
        <v>13218082</v>
      </c>
      <c r="O73" s="81">
        <v>12617792</v>
      </c>
      <c r="P73" s="82">
        <f t="shared" ref="P73:P83" si="38">O73/N73-1</f>
        <v>-4.5414304435393849E-2</v>
      </c>
      <c r="Q73" s="82">
        <f t="shared" si="33"/>
        <v>5.272672290147451E-2</v>
      </c>
      <c r="R73" s="81">
        <f t="shared" ref="R73:R83" si="39">O73-N73</f>
        <v>-600290</v>
      </c>
      <c r="S73" s="81">
        <f t="shared" si="34"/>
        <v>662039</v>
      </c>
      <c r="T73" s="82">
        <f t="shared" si="35"/>
        <v>0.74292674155249872</v>
      </c>
    </row>
    <row r="74" spans="1:20" x14ac:dyDescent="0.25">
      <c r="A74" s="38" t="s">
        <v>6</v>
      </c>
      <c r="B74" s="32">
        <v>358323</v>
      </c>
      <c r="C74" s="32">
        <v>330951</v>
      </c>
      <c r="D74" s="32">
        <v>353397</v>
      </c>
      <c r="E74" s="32">
        <v>356990</v>
      </c>
      <c r="F74" s="33">
        <f t="shared" si="36"/>
        <v>1.0167035939750546E-2</v>
      </c>
      <c r="G74" s="33">
        <f t="shared" si="30"/>
        <v>6.7822729044480834E-2</v>
      </c>
      <c r="H74" s="32">
        <f t="shared" si="37"/>
        <v>3593</v>
      </c>
      <c r="I74" s="32">
        <f t="shared" si="31"/>
        <v>22446</v>
      </c>
      <c r="J74" s="33">
        <f t="shared" si="32"/>
        <v>0.13044752427780473</v>
      </c>
      <c r="K74" s="84"/>
      <c r="L74" s="32">
        <v>2307280</v>
      </c>
      <c r="M74" s="32">
        <v>2278438</v>
      </c>
      <c r="N74" s="32">
        <v>2536376</v>
      </c>
      <c r="O74" s="32">
        <v>2381847</v>
      </c>
      <c r="P74" s="33">
        <f>O74/N74-1</f>
        <v>-6.0925115203739555E-2</v>
      </c>
      <c r="Q74" s="33">
        <f t="shared" si="33"/>
        <v>0.11320825934258472</v>
      </c>
      <c r="R74" s="32">
        <f>O74-N74</f>
        <v>-154529</v>
      </c>
      <c r="S74" s="32">
        <f t="shared" si="34"/>
        <v>257938</v>
      </c>
      <c r="T74" s="33">
        <f t="shared" si="35"/>
        <v>0.14024148048934348</v>
      </c>
    </row>
    <row r="75" spans="1:20" x14ac:dyDescent="0.25">
      <c r="A75" s="38" t="s">
        <v>7</v>
      </c>
      <c r="B75" s="32">
        <v>1267134</v>
      </c>
      <c r="C75" s="32">
        <v>1395605</v>
      </c>
      <c r="D75" s="32">
        <v>1435662</v>
      </c>
      <c r="E75" s="32">
        <v>1368014</v>
      </c>
      <c r="F75" s="33">
        <f t="shared" si="36"/>
        <v>-4.7119725952208813E-2</v>
      </c>
      <c r="G75" s="33">
        <f t="shared" si="30"/>
        <v>2.8702247412412563E-2</v>
      </c>
      <c r="H75" s="32">
        <f t="shared" si="37"/>
        <v>-67648</v>
      </c>
      <c r="I75" s="32">
        <f t="shared" si="31"/>
        <v>40057</v>
      </c>
      <c r="J75" s="33">
        <f t="shared" si="32"/>
        <v>0.49988526142854639</v>
      </c>
      <c r="K75" s="84"/>
      <c r="L75" s="32">
        <v>6907415</v>
      </c>
      <c r="M75" s="32">
        <v>8237840</v>
      </c>
      <c r="N75" s="32">
        <v>8642217</v>
      </c>
      <c r="O75" s="32">
        <v>8264979</v>
      </c>
      <c r="P75" s="33">
        <f t="shared" si="38"/>
        <v>-4.3650604931581793E-2</v>
      </c>
      <c r="Q75" s="33">
        <f t="shared" si="33"/>
        <v>4.9087746302428847E-2</v>
      </c>
      <c r="R75" s="32">
        <f t="shared" si="39"/>
        <v>-377238</v>
      </c>
      <c r="S75" s="32">
        <f t="shared" si="34"/>
        <v>404377</v>
      </c>
      <c r="T75" s="33">
        <f t="shared" si="35"/>
        <v>0.48663616561993012</v>
      </c>
    </row>
    <row r="76" spans="1:20" x14ac:dyDescent="0.25">
      <c r="A76" s="38" t="s">
        <v>8</v>
      </c>
      <c r="B76" s="32">
        <v>267374</v>
      </c>
      <c r="C76" s="32">
        <v>282674</v>
      </c>
      <c r="D76" s="32">
        <v>289595</v>
      </c>
      <c r="E76" s="32">
        <v>273876</v>
      </c>
      <c r="F76" s="33">
        <f t="shared" si="36"/>
        <v>-5.4279252058909822E-2</v>
      </c>
      <c r="G76" s="33">
        <f t="shared" si="30"/>
        <v>2.4484034612309635E-2</v>
      </c>
      <c r="H76" s="32">
        <f t="shared" si="37"/>
        <v>-15719</v>
      </c>
      <c r="I76" s="32">
        <f t="shared" si="31"/>
        <v>6921</v>
      </c>
      <c r="J76" s="33">
        <f t="shared" si="32"/>
        <v>0.1000768821510632</v>
      </c>
      <c r="K76" s="84"/>
      <c r="L76" s="32">
        <v>1620030</v>
      </c>
      <c r="M76" s="32">
        <v>1749482</v>
      </c>
      <c r="N76" s="32">
        <v>1737996</v>
      </c>
      <c r="O76" s="32">
        <v>1675424</v>
      </c>
      <c r="P76" s="33">
        <f t="shared" si="38"/>
        <v>-3.6002384355314998E-2</v>
      </c>
      <c r="Q76" s="33">
        <f t="shared" si="33"/>
        <v>-6.5653719215172934E-3</v>
      </c>
      <c r="R76" s="32">
        <f>O76-N76</f>
        <v>-62572</v>
      </c>
      <c r="S76" s="32">
        <f t="shared" si="34"/>
        <v>-11486</v>
      </c>
      <c r="T76" s="33">
        <f t="shared" si="35"/>
        <v>9.8647789806556779E-2</v>
      </c>
    </row>
    <row r="77" spans="1:20" x14ac:dyDescent="0.25">
      <c r="A77" s="38" t="s">
        <v>9</v>
      </c>
      <c r="B77" s="32">
        <v>26632</v>
      </c>
      <c r="C77" s="32">
        <v>33210</v>
      </c>
      <c r="D77" s="32">
        <v>33119</v>
      </c>
      <c r="E77" s="32">
        <v>33649</v>
      </c>
      <c r="F77" s="33">
        <f t="shared" si="36"/>
        <v>1.600289863824389E-2</v>
      </c>
      <c r="G77" s="33">
        <f t="shared" si="30"/>
        <v>-2.7401385124962152E-3</v>
      </c>
      <c r="H77" s="32">
        <f t="shared" si="37"/>
        <v>530</v>
      </c>
      <c r="I77" s="32">
        <f t="shared" si="31"/>
        <v>-91</v>
      </c>
      <c r="J77" s="33">
        <f t="shared" si="32"/>
        <v>1.2295663028162838E-2</v>
      </c>
      <c r="K77" s="84"/>
      <c r="L77" s="32">
        <v>172852</v>
      </c>
      <c r="M77" s="32">
        <v>220249</v>
      </c>
      <c r="N77" s="32">
        <v>225653</v>
      </c>
      <c r="O77" s="32">
        <v>220260</v>
      </c>
      <c r="P77" s="33">
        <f t="shared" si="38"/>
        <v>-2.3899527150093247E-2</v>
      </c>
      <c r="Q77" s="33">
        <f t="shared" si="33"/>
        <v>2.4535866224137282E-2</v>
      </c>
      <c r="R77" s="32">
        <f t="shared" si="39"/>
        <v>-5393</v>
      </c>
      <c r="S77" s="32">
        <f t="shared" si="34"/>
        <v>5404</v>
      </c>
      <c r="T77" s="33">
        <f t="shared" si="35"/>
        <v>1.2968754287148922E-2</v>
      </c>
    </row>
    <row r="78" spans="1:20" x14ac:dyDescent="0.25">
      <c r="A78" s="85" t="s">
        <v>10</v>
      </c>
      <c r="B78" s="35">
        <v>9189</v>
      </c>
      <c r="C78" s="35">
        <v>9579</v>
      </c>
      <c r="D78" s="35">
        <v>11262</v>
      </c>
      <c r="E78" s="35">
        <v>10782</v>
      </c>
      <c r="F78" s="36">
        <f t="shared" si="36"/>
        <v>-4.2621204049014372E-2</v>
      </c>
      <c r="G78" s="36">
        <f t="shared" si="30"/>
        <v>0.17569683683056692</v>
      </c>
      <c r="H78" s="35">
        <f t="shared" si="37"/>
        <v>-480</v>
      </c>
      <c r="I78" s="35">
        <f t="shared" si="31"/>
        <v>1683</v>
      </c>
      <c r="J78" s="36">
        <f t="shared" si="32"/>
        <v>3.9398448325255351E-3</v>
      </c>
      <c r="K78" s="84"/>
      <c r="L78" s="35">
        <v>52075</v>
      </c>
      <c r="M78" s="35">
        <v>70034</v>
      </c>
      <c r="N78" s="35">
        <v>75840</v>
      </c>
      <c r="O78" s="35">
        <v>75282</v>
      </c>
      <c r="P78" s="36">
        <f t="shared" si="38"/>
        <v>-7.3575949367088445E-3</v>
      </c>
      <c r="Q78" s="36">
        <f t="shared" si="33"/>
        <v>8.290259017048851E-2</v>
      </c>
      <c r="R78" s="35">
        <f t="shared" si="39"/>
        <v>-558</v>
      </c>
      <c r="S78" s="35">
        <f t="shared" si="34"/>
        <v>5806</v>
      </c>
      <c r="T78" s="36">
        <f t="shared" si="35"/>
        <v>4.4325513495194098E-3</v>
      </c>
    </row>
    <row r="79" spans="1:20" x14ac:dyDescent="0.25">
      <c r="A79" s="80" t="s">
        <v>11</v>
      </c>
      <c r="B79" s="81">
        <v>526097</v>
      </c>
      <c r="C79" s="81">
        <v>618666</v>
      </c>
      <c r="D79" s="81">
        <v>664366</v>
      </c>
      <c r="E79" s="81">
        <v>693345</v>
      </c>
      <c r="F79" s="82">
        <f t="shared" si="36"/>
        <v>4.3619029270010712E-2</v>
      </c>
      <c r="G79" s="82">
        <f t="shared" si="30"/>
        <v>7.3868614082558182E-2</v>
      </c>
      <c r="H79" s="81">
        <f t="shared" si="37"/>
        <v>28979</v>
      </c>
      <c r="I79" s="81">
        <f t="shared" si="31"/>
        <v>45700</v>
      </c>
      <c r="J79" s="82">
        <f t="shared" si="32"/>
        <v>0.25335482428189732</v>
      </c>
      <c r="K79" s="83"/>
      <c r="L79" s="81">
        <v>3298869</v>
      </c>
      <c r="M79" s="81">
        <v>3903889</v>
      </c>
      <c r="N79" s="81">
        <v>4336818</v>
      </c>
      <c r="O79" s="81">
        <v>4366106</v>
      </c>
      <c r="P79" s="82">
        <f t="shared" si="38"/>
        <v>6.7533385076339325E-3</v>
      </c>
      <c r="Q79" s="82">
        <f t="shared" si="33"/>
        <v>0.1108968518315967</v>
      </c>
      <c r="R79" s="81">
        <f t="shared" si="39"/>
        <v>29288</v>
      </c>
      <c r="S79" s="81">
        <f t="shared" si="34"/>
        <v>432929</v>
      </c>
      <c r="T79" s="82">
        <f t="shared" si="35"/>
        <v>0.25707325844750128</v>
      </c>
    </row>
    <row r="80" spans="1:20" x14ac:dyDescent="0.25">
      <c r="A80" s="37" t="s">
        <v>12</v>
      </c>
      <c r="B80" s="32">
        <v>41023</v>
      </c>
      <c r="C80" s="32">
        <v>31279</v>
      </c>
      <c r="D80" s="32">
        <v>55240</v>
      </c>
      <c r="E80" s="32">
        <v>53628</v>
      </c>
      <c r="F80" s="33">
        <f t="shared" si="36"/>
        <v>-2.9181752353367174E-2</v>
      </c>
      <c r="G80" s="33">
        <f t="shared" si="30"/>
        <v>0.76604111384635054</v>
      </c>
      <c r="H80" s="32">
        <f t="shared" si="37"/>
        <v>-1612</v>
      </c>
      <c r="I80" s="32">
        <f t="shared" si="31"/>
        <v>23961</v>
      </c>
      <c r="J80" s="33">
        <f t="shared" si="32"/>
        <v>1.9596178693997345E-2</v>
      </c>
      <c r="K80" s="84"/>
      <c r="L80" s="32">
        <v>261594</v>
      </c>
      <c r="M80" s="32">
        <v>244649</v>
      </c>
      <c r="N80" s="32">
        <v>332936</v>
      </c>
      <c r="O80" s="32">
        <v>337399</v>
      </c>
      <c r="P80" s="33">
        <f t="shared" si="38"/>
        <v>1.340497873465174E-2</v>
      </c>
      <c r="Q80" s="33">
        <f t="shared" si="33"/>
        <v>0.36087210656900304</v>
      </c>
      <c r="R80" s="32">
        <f t="shared" si="39"/>
        <v>4463</v>
      </c>
      <c r="S80" s="32">
        <f t="shared" si="34"/>
        <v>88287</v>
      </c>
      <c r="T80" s="33">
        <f t="shared" si="35"/>
        <v>1.9865816433895209E-2</v>
      </c>
    </row>
    <row r="81" spans="1:20" x14ac:dyDescent="0.25">
      <c r="A81" s="38" t="s">
        <v>8</v>
      </c>
      <c r="B81" s="32">
        <v>332042</v>
      </c>
      <c r="C81" s="32">
        <v>393424</v>
      </c>
      <c r="D81" s="32">
        <v>413950</v>
      </c>
      <c r="E81" s="32">
        <v>438341</v>
      </c>
      <c r="F81" s="33">
        <f t="shared" si="36"/>
        <v>5.8922575190240467E-2</v>
      </c>
      <c r="G81" s="33">
        <f t="shared" si="30"/>
        <v>5.2172719508723375E-2</v>
      </c>
      <c r="H81" s="32">
        <f t="shared" si="37"/>
        <v>24391</v>
      </c>
      <c r="I81" s="32">
        <f t="shared" si="31"/>
        <v>20526</v>
      </c>
      <c r="J81" s="33">
        <f t="shared" si="32"/>
        <v>0.1601739495208751</v>
      </c>
      <c r="K81" s="84"/>
      <c r="L81" s="32">
        <v>1993295</v>
      </c>
      <c r="M81" s="32">
        <v>2367051</v>
      </c>
      <c r="N81" s="32">
        <v>2612085</v>
      </c>
      <c r="O81" s="32">
        <v>2689363</v>
      </c>
      <c r="P81" s="33">
        <f t="shared" si="38"/>
        <v>2.9584795288055243E-2</v>
      </c>
      <c r="Q81" s="33">
        <f t="shared" si="33"/>
        <v>0.10351868210697623</v>
      </c>
      <c r="R81" s="32">
        <f t="shared" si="39"/>
        <v>77278</v>
      </c>
      <c r="S81" s="32">
        <f t="shared" si="34"/>
        <v>245034</v>
      </c>
      <c r="T81" s="33">
        <f t="shared" si="35"/>
        <v>0.15834780684622576</v>
      </c>
    </row>
    <row r="82" spans="1:20" x14ac:dyDescent="0.25">
      <c r="A82" s="38" t="s">
        <v>9</v>
      </c>
      <c r="B82" s="32">
        <v>115960</v>
      </c>
      <c r="C82" s="32">
        <v>138644</v>
      </c>
      <c r="D82" s="32">
        <v>135314</v>
      </c>
      <c r="E82" s="32">
        <v>136566</v>
      </c>
      <c r="F82" s="33">
        <f t="shared" si="36"/>
        <v>9.2525533204250721E-3</v>
      </c>
      <c r="G82" s="33">
        <f t="shared" si="30"/>
        <v>-2.4018349153226981E-2</v>
      </c>
      <c r="H82" s="32">
        <f t="shared" si="37"/>
        <v>1252</v>
      </c>
      <c r="I82" s="32">
        <f t="shared" si="31"/>
        <v>-3330</v>
      </c>
      <c r="J82" s="33">
        <f t="shared" si="32"/>
        <v>4.9902508755210739E-2</v>
      </c>
      <c r="K82" s="84"/>
      <c r="L82" s="32">
        <v>755328</v>
      </c>
      <c r="M82" s="32">
        <v>917591</v>
      </c>
      <c r="N82" s="32">
        <v>984967</v>
      </c>
      <c r="O82" s="32">
        <v>904325</v>
      </c>
      <c r="P82" s="33">
        <f t="shared" si="38"/>
        <v>-8.1872793707809532E-2</v>
      </c>
      <c r="Q82" s="33">
        <f t="shared" si="33"/>
        <v>7.3427049742205375E-2</v>
      </c>
      <c r="R82" s="32">
        <f t="shared" si="39"/>
        <v>-80642</v>
      </c>
      <c r="S82" s="32">
        <f t="shared" si="34"/>
        <v>67376</v>
      </c>
      <c r="T82" s="33">
        <f t="shared" si="35"/>
        <v>5.3246021614119447E-2</v>
      </c>
    </row>
    <row r="83" spans="1:20" x14ac:dyDescent="0.25">
      <c r="A83" s="39" t="s">
        <v>10</v>
      </c>
      <c r="B83" s="70">
        <v>37072</v>
      </c>
      <c r="C83" s="70">
        <v>55319</v>
      </c>
      <c r="D83" s="70">
        <v>59862</v>
      </c>
      <c r="E83" s="70">
        <v>64810</v>
      </c>
      <c r="F83" s="71">
        <f t="shared" si="36"/>
        <v>8.265677725435161E-2</v>
      </c>
      <c r="G83" s="71">
        <f t="shared" si="30"/>
        <v>8.2123682640683926E-2</v>
      </c>
      <c r="H83" s="70">
        <f t="shared" si="37"/>
        <v>4948</v>
      </c>
      <c r="I83" s="70">
        <f t="shared" si="31"/>
        <v>4543</v>
      </c>
      <c r="J83" s="71">
        <f t="shared" si="32"/>
        <v>2.3682187311814127E-2</v>
      </c>
      <c r="K83" s="84"/>
      <c r="L83" s="70">
        <v>288652</v>
      </c>
      <c r="M83" s="70">
        <v>374598</v>
      </c>
      <c r="N83" s="70">
        <v>406830</v>
      </c>
      <c r="O83" s="70">
        <v>435019</v>
      </c>
      <c r="P83" s="71">
        <f t="shared" si="38"/>
        <v>6.9289383772091595E-2</v>
      </c>
      <c r="Q83" s="71">
        <f t="shared" si="33"/>
        <v>8.6044239424663216E-2</v>
      </c>
      <c r="R83" s="70">
        <f t="shared" si="39"/>
        <v>28189</v>
      </c>
      <c r="S83" s="70">
        <f t="shared" si="34"/>
        <v>32232</v>
      </c>
      <c r="T83" s="71">
        <f t="shared" si="35"/>
        <v>2.5613613553260858E-2</v>
      </c>
    </row>
    <row r="84" spans="1:20" x14ac:dyDescent="0.25">
      <c r="A84" s="43" t="s">
        <v>13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5"/>
    </row>
    <row r="85" spans="1:20" ht="21" x14ac:dyDescent="0.35">
      <c r="A85" s="72" t="s">
        <v>60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  <row r="86" spans="1:20" x14ac:dyDescent="0.25">
      <c r="A86" s="73"/>
      <c r="B86" s="11" t="s">
        <v>145</v>
      </c>
      <c r="C86" s="12"/>
      <c r="D86" s="12"/>
      <c r="E86" s="12"/>
      <c r="F86" s="12"/>
      <c r="G86" s="12"/>
      <c r="H86" s="12"/>
      <c r="I86" s="12"/>
      <c r="J86" s="13"/>
      <c r="K86" s="74"/>
      <c r="L86" s="11" t="str">
        <f>L$5</f>
        <v>acumulado junio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7">
        <f>B$6</f>
        <v>2022</v>
      </c>
      <c r="C87" s="17">
        <f>C$6</f>
        <v>2023</v>
      </c>
      <c r="D87" s="17">
        <f>D$6</f>
        <v>2024</v>
      </c>
      <c r="E87" s="17">
        <f>E$6</f>
        <v>2025</v>
      </c>
      <c r="F87" s="17" t="str">
        <f>CONCATENATE("var ",RIGHT(E87,2),"/",RIGHT(D87,2))</f>
        <v>var 25/24</v>
      </c>
      <c r="G87" s="17" t="str">
        <f>CONCATENATE("var ",RIGHT(D87,2),"/",RIGHT(C87,2))</f>
        <v>var 24/23</v>
      </c>
      <c r="H87" s="17" t="str">
        <f>CONCATENATE("dif ",RIGHT(E87,2),"-",RIGHT(D87,2))</f>
        <v>dif 25-24</v>
      </c>
      <c r="I87" s="17" t="str">
        <f>CONCATENATE("dif ",RIGHT(D87,2),"-",RIGHT(C87,2))</f>
        <v>dif 24-23</v>
      </c>
      <c r="J87" s="17" t="str">
        <f>CONCATENATE("cuota ",RIGHT(E87,2))</f>
        <v>cuota 25</v>
      </c>
      <c r="K87" s="75"/>
      <c r="L87" s="17">
        <f>L$6</f>
        <v>2022</v>
      </c>
      <c r="M87" s="17">
        <f>M$6</f>
        <v>2023</v>
      </c>
      <c r="N87" s="17">
        <f>N$6</f>
        <v>2024</v>
      </c>
      <c r="O87" s="17">
        <f>O$6</f>
        <v>2025</v>
      </c>
      <c r="P87" s="17" t="str">
        <f>CONCATENATE("var ",RIGHT(O87,2),"/",RIGHT(N87,2))</f>
        <v>var 25/24</v>
      </c>
      <c r="Q87" s="17" t="str">
        <f>CONCATENATE("var ",RIGHT(N87,2),"/",RIGHT(M87,2))</f>
        <v>var 24/23</v>
      </c>
      <c r="R87" s="17" t="str">
        <f>CONCATENATE("dif ",RIGHT(O87,2),"-",RIGHT(N87,2))</f>
        <v>dif 25-24</v>
      </c>
      <c r="S87" s="17" t="str">
        <f>CONCATENATE("dif ",RIGHT(N87,2),"-",RIGHT(M87,2))</f>
        <v>dif 24-23</v>
      </c>
      <c r="T87" s="17" t="str">
        <f>CONCATENATE("cuota ",RIGHT(O87,2))</f>
        <v>cuota 25</v>
      </c>
    </row>
    <row r="88" spans="1:20" x14ac:dyDescent="0.25">
      <c r="A88" s="76" t="s">
        <v>15</v>
      </c>
      <c r="B88" s="77">
        <v>2454749</v>
      </c>
      <c r="C88" s="77">
        <v>2670685</v>
      </c>
      <c r="D88" s="77">
        <v>2787401</v>
      </c>
      <c r="E88" s="77">
        <v>2736656</v>
      </c>
      <c r="F88" s="78">
        <f>E88/D88-1</f>
        <v>-1.8205130872809505E-2</v>
      </c>
      <c r="G88" s="78">
        <f t="shared" ref="G88:G119" si="40">D88/C88-1</f>
        <v>4.3702645575947718E-2</v>
      </c>
      <c r="H88" s="77">
        <f>E88-D88</f>
        <v>-50745</v>
      </c>
      <c r="I88" s="77">
        <f t="shared" ref="I88:I119" si="41">D88-C88</f>
        <v>116716</v>
      </c>
      <c r="J88" s="78">
        <f>E88/$E$88</f>
        <v>1</v>
      </c>
      <c r="K88" s="79"/>
      <c r="L88" s="77">
        <v>14358521</v>
      </c>
      <c r="M88" s="77">
        <v>16459932</v>
      </c>
      <c r="N88" s="77">
        <v>17554900</v>
      </c>
      <c r="O88" s="77">
        <v>16983898</v>
      </c>
      <c r="P88" s="78">
        <f>O88/N88-1</f>
        <v>-3.2526644982312614E-2</v>
      </c>
      <c r="Q88" s="78">
        <f t="shared" ref="Q88:Q119" si="42">N88/M88-1</f>
        <v>6.652323958567985E-2</v>
      </c>
      <c r="R88" s="77">
        <f>O88-N88</f>
        <v>-571002</v>
      </c>
      <c r="S88" s="77">
        <f t="shared" ref="S88:S119" si="43">N88-M88</f>
        <v>1094968</v>
      </c>
      <c r="T88" s="78">
        <f>O88/$O$88</f>
        <v>1</v>
      </c>
    </row>
    <row r="89" spans="1:20" x14ac:dyDescent="0.25">
      <c r="A89" s="86" t="s">
        <v>16</v>
      </c>
      <c r="B89" s="87">
        <v>410726</v>
      </c>
      <c r="C89" s="87">
        <v>431964</v>
      </c>
      <c r="D89" s="87">
        <v>431283</v>
      </c>
      <c r="E89" s="87">
        <v>420260</v>
      </c>
      <c r="F89" s="88">
        <f t="shared" ref="F89:F119" si="44">E89/D89-1</f>
        <v>-2.55586239197928E-2</v>
      </c>
      <c r="G89" s="88">
        <f t="shared" si="40"/>
        <v>-1.5765202655776411E-3</v>
      </c>
      <c r="H89" s="87">
        <f t="shared" ref="H89:H119" si="45">E89-D89</f>
        <v>-11023</v>
      </c>
      <c r="I89" s="87">
        <f t="shared" si="41"/>
        <v>-681</v>
      </c>
      <c r="J89" s="88">
        <f>E89/$E$88</f>
        <v>0.15356698101624758</v>
      </c>
      <c r="K89" s="89"/>
      <c r="L89" s="87">
        <v>1755026</v>
      </c>
      <c r="M89" s="87">
        <v>1899221</v>
      </c>
      <c r="N89" s="87">
        <v>1879401</v>
      </c>
      <c r="O89" s="87">
        <v>1820886</v>
      </c>
      <c r="P89" s="88">
        <f t="shared" ref="P89:P119" si="46">O89/N89-1</f>
        <v>-3.1134920115504894E-2</v>
      </c>
      <c r="Q89" s="88">
        <f t="shared" si="42"/>
        <v>-1.0435857649004565E-2</v>
      </c>
      <c r="R89" s="87">
        <f t="shared" ref="R89:R119" si="47">O89-N89</f>
        <v>-58515</v>
      </c>
      <c r="S89" s="87">
        <f t="shared" si="43"/>
        <v>-19820</v>
      </c>
      <c r="T89" s="88">
        <f>O89/$O$88</f>
        <v>0.10721249032465928</v>
      </c>
    </row>
    <row r="90" spans="1:20" x14ac:dyDescent="0.25">
      <c r="A90" s="56" t="s">
        <v>17</v>
      </c>
      <c r="B90" s="28">
        <v>109327</v>
      </c>
      <c r="C90" s="28">
        <v>137289</v>
      </c>
      <c r="D90" s="28">
        <v>148398</v>
      </c>
      <c r="E90" s="28">
        <v>116313</v>
      </c>
      <c r="F90" s="29">
        <f t="shared" si="44"/>
        <v>-0.2162091133303683</v>
      </c>
      <c r="G90" s="29">
        <f t="shared" si="40"/>
        <v>8.0916897930642717E-2</v>
      </c>
      <c r="H90" s="28">
        <f t="shared" si="45"/>
        <v>-32085</v>
      </c>
      <c r="I90" s="28">
        <f t="shared" si="41"/>
        <v>11109</v>
      </c>
      <c r="J90" s="29">
        <f>E90/$E$23</f>
        <v>0.26567307362867032</v>
      </c>
      <c r="K90" s="90"/>
      <c r="L90" s="28">
        <v>504192</v>
      </c>
      <c r="M90" s="28">
        <v>576863</v>
      </c>
      <c r="N90" s="28">
        <v>597150</v>
      </c>
      <c r="O90" s="28">
        <v>504286</v>
      </c>
      <c r="P90" s="29">
        <f t="shared" si="46"/>
        <v>-0.15551201540651427</v>
      </c>
      <c r="Q90" s="29">
        <f t="shared" si="42"/>
        <v>3.5167795473102004E-2</v>
      </c>
      <c r="R90" s="28">
        <f>O90-N90</f>
        <v>-92864</v>
      </c>
      <c r="S90" s="28">
        <f t="shared" si="43"/>
        <v>20287</v>
      </c>
      <c r="T90" s="29">
        <f>O90/$O$23</f>
        <v>0.18910545349819177</v>
      </c>
    </row>
    <row r="91" spans="1:20" x14ac:dyDescent="0.25">
      <c r="A91" s="51" t="s">
        <v>18</v>
      </c>
      <c r="B91" s="28">
        <v>46187</v>
      </c>
      <c r="C91" s="28">
        <v>80457</v>
      </c>
      <c r="D91" s="28">
        <v>78330</v>
      </c>
      <c r="E91" s="28">
        <v>63066</v>
      </c>
      <c r="F91" s="52">
        <f t="shared" si="44"/>
        <v>-0.19486786671773271</v>
      </c>
      <c r="G91" s="52">
        <f t="shared" si="40"/>
        <v>-2.6436481598866468E-2</v>
      </c>
      <c r="H91" s="28">
        <f t="shared" si="45"/>
        <v>-15264</v>
      </c>
      <c r="I91" s="53">
        <f t="shared" si="41"/>
        <v>-2127</v>
      </c>
      <c r="J91" s="52">
        <f>E91/$E$23</f>
        <v>0.14405043341213555</v>
      </c>
      <c r="K91" s="91"/>
      <c r="L91" s="28">
        <v>234997</v>
      </c>
      <c r="M91" s="28">
        <v>349051</v>
      </c>
      <c r="N91" s="28">
        <v>276691</v>
      </c>
      <c r="O91" s="28">
        <v>299818</v>
      </c>
      <c r="P91" s="52">
        <f t="shared" si="46"/>
        <v>8.3584214882305607E-2</v>
      </c>
      <c r="Q91" s="52">
        <f t="shared" si="42"/>
        <v>-0.20730494970648983</v>
      </c>
      <c r="R91" s="53">
        <f t="shared" si="47"/>
        <v>23127</v>
      </c>
      <c r="S91" s="53">
        <f t="shared" si="43"/>
        <v>-72360</v>
      </c>
      <c r="T91" s="52">
        <f>O91/$O$23</f>
        <v>0.11243068190852187</v>
      </c>
    </row>
    <row r="92" spans="1:20" x14ac:dyDescent="0.25">
      <c r="A92" s="51" t="s">
        <v>19</v>
      </c>
      <c r="B92" s="53">
        <f>B90-B91</f>
        <v>63140</v>
      </c>
      <c r="C92" s="53">
        <f>C90-C91</f>
        <v>56832</v>
      </c>
      <c r="D92" s="53">
        <f>D90-D91</f>
        <v>70068</v>
      </c>
      <c r="E92" s="53">
        <f>E90-E91</f>
        <v>53247</v>
      </c>
      <c r="F92" s="52">
        <f t="shared" si="44"/>
        <v>-0.24006679225894845</v>
      </c>
      <c r="G92" s="52">
        <f t="shared" si="40"/>
        <v>0.23289695945945943</v>
      </c>
      <c r="H92" s="53">
        <f t="shared" si="45"/>
        <v>-16821</v>
      </c>
      <c r="I92" s="53">
        <f t="shared" si="41"/>
        <v>13236</v>
      </c>
      <c r="J92" s="52">
        <f>E92/$E$23</f>
        <v>0.12162264021653475</v>
      </c>
      <c r="K92" s="91"/>
      <c r="L92" s="53">
        <f>L90-L91</f>
        <v>269195</v>
      </c>
      <c r="M92" s="53">
        <f>M90-M91</f>
        <v>227812</v>
      </c>
      <c r="N92" s="53">
        <f>N90-N91</f>
        <v>320459</v>
      </c>
      <c r="O92" s="53">
        <f>O90-O91</f>
        <v>204468</v>
      </c>
      <c r="P92" s="52">
        <f t="shared" si="46"/>
        <v>-0.36195269909723238</v>
      </c>
      <c r="Q92" s="52">
        <f t="shared" si="42"/>
        <v>0.40668182536477437</v>
      </c>
      <c r="R92" s="53">
        <f t="shared" si="47"/>
        <v>-115991</v>
      </c>
      <c r="S92" s="53">
        <f t="shared" si="43"/>
        <v>92647</v>
      </c>
      <c r="T92" s="52">
        <f>O92/$O$23</f>
        <v>7.6674771589669899E-2</v>
      </c>
    </row>
    <row r="93" spans="1:20" x14ac:dyDescent="0.25">
      <c r="A93" s="92" t="s">
        <v>20</v>
      </c>
      <c r="B93" s="35">
        <v>301399</v>
      </c>
      <c r="C93" s="35">
        <v>294675</v>
      </c>
      <c r="D93" s="35">
        <v>282885</v>
      </c>
      <c r="E93" s="35">
        <v>303947</v>
      </c>
      <c r="F93" s="36">
        <f t="shared" si="44"/>
        <v>7.4454283542782385E-2</v>
      </c>
      <c r="G93" s="36">
        <f t="shared" si="40"/>
        <v>-4.0010180707559129E-2</v>
      </c>
      <c r="H93" s="35">
        <f t="shared" si="45"/>
        <v>21062</v>
      </c>
      <c r="I93" s="35">
        <f t="shared" si="41"/>
        <v>-11790</v>
      </c>
      <c r="J93" s="36">
        <f>E93/$E$23</f>
        <v>0.69425200717214286</v>
      </c>
      <c r="K93" s="91"/>
      <c r="L93" s="28">
        <v>1250834</v>
      </c>
      <c r="M93" s="28">
        <v>1322358</v>
      </c>
      <c r="N93" s="28">
        <v>1282251</v>
      </c>
      <c r="O93" s="28">
        <v>1316600</v>
      </c>
      <c r="P93" s="36">
        <f t="shared" si="46"/>
        <v>2.678804695804482E-2</v>
      </c>
      <c r="Q93" s="36">
        <f t="shared" si="42"/>
        <v>-3.032991065959445E-2</v>
      </c>
      <c r="R93" s="35">
        <f t="shared" si="47"/>
        <v>34349</v>
      </c>
      <c r="S93" s="35">
        <f t="shared" si="43"/>
        <v>-40107</v>
      </c>
      <c r="T93" s="36">
        <f>O93/$O$23</f>
        <v>0.49372030965705826</v>
      </c>
    </row>
    <row r="94" spans="1:20" x14ac:dyDescent="0.25">
      <c r="A94" s="86" t="s">
        <v>21</v>
      </c>
      <c r="B94" s="87">
        <v>2044023</v>
      </c>
      <c r="C94" s="87">
        <v>2238721</v>
      </c>
      <c r="D94" s="87">
        <v>2356118</v>
      </c>
      <c r="E94" s="87">
        <v>2316396</v>
      </c>
      <c r="F94" s="88">
        <f t="shared" si="44"/>
        <v>-1.685908770273814E-2</v>
      </c>
      <c r="G94" s="88">
        <f t="shared" si="40"/>
        <v>5.2439316913541312E-2</v>
      </c>
      <c r="H94" s="87">
        <f t="shared" si="45"/>
        <v>-39722</v>
      </c>
      <c r="I94" s="87">
        <f t="shared" si="41"/>
        <v>117397</v>
      </c>
      <c r="J94" s="88">
        <f t="shared" ref="J94:J119" si="48">E94/$E$88</f>
        <v>0.84643301898375245</v>
      </c>
      <c r="K94" s="89"/>
      <c r="L94" s="87">
        <v>12603495</v>
      </c>
      <c r="M94" s="87">
        <v>14560711</v>
      </c>
      <c r="N94" s="87">
        <v>15675499</v>
      </c>
      <c r="O94" s="87">
        <v>15163012</v>
      </c>
      <c r="P94" s="88">
        <f t="shared" si="46"/>
        <v>-3.269350468524157E-2</v>
      </c>
      <c r="Q94" s="88">
        <f t="shared" si="42"/>
        <v>7.6561371213260232E-2</v>
      </c>
      <c r="R94" s="87">
        <f t="shared" si="47"/>
        <v>-512487</v>
      </c>
      <c r="S94" s="87">
        <f t="shared" si="43"/>
        <v>1114788</v>
      </c>
      <c r="T94" s="88">
        <f t="shared" ref="T94:T119" si="49">O94/$O$88</f>
        <v>0.89278750967534071</v>
      </c>
    </row>
    <row r="95" spans="1:20" x14ac:dyDescent="0.25">
      <c r="A95" s="50" t="s">
        <v>22</v>
      </c>
      <c r="B95" s="93">
        <v>232142</v>
      </c>
      <c r="C95" s="93">
        <v>246979</v>
      </c>
      <c r="D95" s="93">
        <v>225798</v>
      </c>
      <c r="E95" s="93">
        <v>236018</v>
      </c>
      <c r="F95" s="94">
        <f t="shared" si="44"/>
        <v>4.5261694080549919E-2</v>
      </c>
      <c r="G95" s="94">
        <f t="shared" si="40"/>
        <v>-8.5760327801149061E-2</v>
      </c>
      <c r="H95" s="93">
        <f t="shared" si="45"/>
        <v>10220</v>
      </c>
      <c r="I95" s="93">
        <f t="shared" si="41"/>
        <v>-21181</v>
      </c>
      <c r="J95" s="94">
        <f t="shared" si="48"/>
        <v>8.6243210692173222E-2</v>
      </c>
      <c r="K95" s="90"/>
      <c r="L95" s="93">
        <v>1508875</v>
      </c>
      <c r="M95" s="93">
        <v>1798043</v>
      </c>
      <c r="N95" s="93">
        <v>1923711</v>
      </c>
      <c r="O95" s="93">
        <v>1819538</v>
      </c>
      <c r="P95" s="94">
        <f t="shared" si="46"/>
        <v>-5.4152104967949977E-2</v>
      </c>
      <c r="Q95" s="94">
        <f t="shared" si="42"/>
        <v>6.9891543194462002E-2</v>
      </c>
      <c r="R95" s="93">
        <f t="shared" si="47"/>
        <v>-104173</v>
      </c>
      <c r="S95" s="93">
        <f t="shared" si="43"/>
        <v>125668</v>
      </c>
      <c r="T95" s="94">
        <f t="shared" si="49"/>
        <v>0.10713312103028409</v>
      </c>
    </row>
    <row r="96" spans="1:20" x14ac:dyDescent="0.25">
      <c r="A96" s="55" t="s">
        <v>23</v>
      </c>
      <c r="B96" s="32">
        <v>9791</v>
      </c>
      <c r="C96" s="32">
        <v>11858</v>
      </c>
      <c r="D96" s="32">
        <v>11590</v>
      </c>
      <c r="E96" s="32">
        <v>10953</v>
      </c>
      <c r="F96" s="33">
        <f t="shared" si="44"/>
        <v>-5.4961173425366661E-2</v>
      </c>
      <c r="G96" s="33">
        <f t="shared" si="40"/>
        <v>-2.2600775847529064E-2</v>
      </c>
      <c r="H96" s="32">
        <f t="shared" si="45"/>
        <v>-637</v>
      </c>
      <c r="I96" s="32">
        <f t="shared" si="41"/>
        <v>-268</v>
      </c>
      <c r="J96" s="33">
        <f t="shared" si="48"/>
        <v>4.0023298507375427E-3</v>
      </c>
      <c r="K96" s="91"/>
      <c r="L96" s="32">
        <v>97839</v>
      </c>
      <c r="M96" s="32">
        <v>116452</v>
      </c>
      <c r="N96" s="32">
        <v>123848</v>
      </c>
      <c r="O96" s="32">
        <v>113881</v>
      </c>
      <c r="P96" s="33">
        <f t="shared" si="46"/>
        <v>-8.0477682320263533E-2</v>
      </c>
      <c r="Q96" s="33">
        <f t="shared" si="42"/>
        <v>6.3511146223336645E-2</v>
      </c>
      <c r="R96" s="32">
        <f t="shared" si="47"/>
        <v>-9967</v>
      </c>
      <c r="S96" s="32">
        <f t="shared" si="43"/>
        <v>7396</v>
      </c>
      <c r="T96" s="33">
        <f t="shared" si="49"/>
        <v>6.705233392240109E-3</v>
      </c>
    </row>
    <row r="97" spans="1:20" x14ac:dyDescent="0.25">
      <c r="A97" s="55" t="s">
        <v>24</v>
      </c>
      <c r="B97" s="32">
        <v>1346</v>
      </c>
      <c r="C97" s="32">
        <v>2203</v>
      </c>
      <c r="D97" s="32">
        <v>1210</v>
      </c>
      <c r="E97" s="32">
        <v>1750</v>
      </c>
      <c r="F97" s="33">
        <f t="shared" si="44"/>
        <v>0.44628099173553726</v>
      </c>
      <c r="G97" s="33">
        <f t="shared" si="40"/>
        <v>-0.45074897866545616</v>
      </c>
      <c r="H97" s="32">
        <f t="shared" si="45"/>
        <v>540</v>
      </c>
      <c r="I97" s="32">
        <f t="shared" si="41"/>
        <v>-993</v>
      </c>
      <c r="J97" s="33">
        <f t="shared" si="48"/>
        <v>6.394665606492011E-4</v>
      </c>
      <c r="K97" s="91"/>
      <c r="L97" s="32">
        <v>9604</v>
      </c>
      <c r="M97" s="32">
        <v>17094</v>
      </c>
      <c r="N97" s="32">
        <v>17060</v>
      </c>
      <c r="O97" s="32">
        <v>18449</v>
      </c>
      <c r="P97" s="33">
        <f t="shared" si="46"/>
        <v>8.1418522860492448E-2</v>
      </c>
      <c r="Q97" s="33">
        <f t="shared" si="42"/>
        <v>-1.9890019890019817E-3</v>
      </c>
      <c r="R97" s="32">
        <f t="shared" si="47"/>
        <v>1389</v>
      </c>
      <c r="S97" s="32">
        <f t="shared" si="43"/>
        <v>-34</v>
      </c>
      <c r="T97" s="33">
        <f t="shared" si="49"/>
        <v>1.0862641779878801E-3</v>
      </c>
    </row>
    <row r="98" spans="1:20" x14ac:dyDescent="0.25">
      <c r="A98" s="55" t="s">
        <v>25</v>
      </c>
      <c r="B98" s="32">
        <v>6382</v>
      </c>
      <c r="C98" s="32">
        <v>8954</v>
      </c>
      <c r="D98" s="32">
        <v>9037</v>
      </c>
      <c r="E98" s="32">
        <v>8273</v>
      </c>
      <c r="F98" s="33">
        <f t="shared" si="44"/>
        <v>-8.4541330087418376E-2</v>
      </c>
      <c r="G98" s="33">
        <f t="shared" si="40"/>
        <v>9.2696001786911619E-3</v>
      </c>
      <c r="H98" s="32">
        <f t="shared" si="45"/>
        <v>-764</v>
      </c>
      <c r="I98" s="32">
        <f t="shared" si="41"/>
        <v>83</v>
      </c>
      <c r="J98" s="33">
        <f t="shared" si="48"/>
        <v>3.0230324892861946E-3</v>
      </c>
      <c r="K98" s="91"/>
      <c r="L98" s="32">
        <v>263411</v>
      </c>
      <c r="M98" s="32">
        <v>333863</v>
      </c>
      <c r="N98" s="32">
        <v>312478</v>
      </c>
      <c r="O98" s="32">
        <v>303207</v>
      </c>
      <c r="P98" s="33">
        <f t="shared" si="46"/>
        <v>-2.9669288717925735E-2</v>
      </c>
      <c r="Q98" s="33">
        <f t="shared" si="42"/>
        <v>-6.4053219434318853E-2</v>
      </c>
      <c r="R98" s="32">
        <f t="shared" si="47"/>
        <v>-9271</v>
      </c>
      <c r="S98" s="32">
        <f t="shared" si="43"/>
        <v>-21385</v>
      </c>
      <c r="T98" s="33">
        <f t="shared" si="49"/>
        <v>1.7852615459654785E-2</v>
      </c>
    </row>
    <row r="99" spans="1:20" x14ac:dyDescent="0.25">
      <c r="A99" s="55" t="s">
        <v>26</v>
      </c>
      <c r="B99" s="32">
        <v>15325</v>
      </c>
      <c r="C99" s="32">
        <v>15931</v>
      </c>
      <c r="D99" s="32">
        <v>19407</v>
      </c>
      <c r="E99" s="32">
        <v>9044</v>
      </c>
      <c r="F99" s="33">
        <f t="shared" si="44"/>
        <v>-0.53398258360385431</v>
      </c>
      <c r="G99" s="33">
        <f t="shared" si="40"/>
        <v>0.21819094846525644</v>
      </c>
      <c r="H99" s="32">
        <f t="shared" si="45"/>
        <v>-10363</v>
      </c>
      <c r="I99" s="32">
        <f t="shared" si="41"/>
        <v>3476</v>
      </c>
      <c r="J99" s="33">
        <f t="shared" si="48"/>
        <v>3.304763185435071E-3</v>
      </c>
      <c r="K99" s="91"/>
      <c r="L99" s="32">
        <v>64772</v>
      </c>
      <c r="M99" s="32">
        <v>79765</v>
      </c>
      <c r="N99" s="32">
        <v>76724</v>
      </c>
      <c r="O99" s="32">
        <v>77470</v>
      </c>
      <c r="P99" s="33">
        <f t="shared" si="46"/>
        <v>9.7231635472603273E-3</v>
      </c>
      <c r="Q99" s="33">
        <f t="shared" si="42"/>
        <v>-3.8124490691405999E-2</v>
      </c>
      <c r="R99" s="32">
        <f t="shared" si="47"/>
        <v>746</v>
      </c>
      <c r="S99" s="32">
        <f t="shared" si="43"/>
        <v>-3041</v>
      </c>
      <c r="T99" s="33">
        <f t="shared" si="49"/>
        <v>4.5613792546328295E-3</v>
      </c>
    </row>
    <row r="100" spans="1:20" x14ac:dyDescent="0.25">
      <c r="A100" s="55" t="s">
        <v>27</v>
      </c>
      <c r="B100" s="32">
        <v>3196</v>
      </c>
      <c r="C100" s="32">
        <v>3990</v>
      </c>
      <c r="D100" s="32">
        <v>1496</v>
      </c>
      <c r="E100" s="32">
        <v>665</v>
      </c>
      <c r="F100" s="33">
        <f t="shared" si="44"/>
        <v>-0.55548128342245984</v>
      </c>
      <c r="G100" s="33">
        <f t="shared" si="40"/>
        <v>-0.62506265664160399</v>
      </c>
      <c r="H100" s="32">
        <f t="shared" si="45"/>
        <v>-831</v>
      </c>
      <c r="I100" s="32">
        <f t="shared" si="41"/>
        <v>-2494</v>
      </c>
      <c r="J100" s="33">
        <f t="shared" si="48"/>
        <v>2.429972930466964E-4</v>
      </c>
      <c r="K100" s="91"/>
      <c r="L100" s="32">
        <v>214973</v>
      </c>
      <c r="M100" s="32">
        <v>305894</v>
      </c>
      <c r="N100" s="32">
        <v>295178</v>
      </c>
      <c r="O100" s="32">
        <v>246709</v>
      </c>
      <c r="P100" s="33">
        <f t="shared" si="46"/>
        <v>-0.16420261672617875</v>
      </c>
      <c r="Q100" s="33">
        <f t="shared" si="42"/>
        <v>-3.5031743022092665E-2</v>
      </c>
      <c r="R100" s="32">
        <f t="shared" si="47"/>
        <v>-48469</v>
      </c>
      <c r="S100" s="32">
        <f t="shared" si="43"/>
        <v>-10716</v>
      </c>
      <c r="T100" s="33">
        <f t="shared" si="49"/>
        <v>1.4526052853120055E-2</v>
      </c>
    </row>
    <row r="101" spans="1:20" x14ac:dyDescent="0.25">
      <c r="A101" s="55" t="s">
        <v>28</v>
      </c>
      <c r="B101" s="32">
        <v>1587</v>
      </c>
      <c r="C101" s="32">
        <v>2040</v>
      </c>
      <c r="D101" s="32">
        <v>2470</v>
      </c>
      <c r="E101" s="32">
        <v>2575</v>
      </c>
      <c r="F101" s="33">
        <f t="shared" si="44"/>
        <v>4.2510121457489891E-2</v>
      </c>
      <c r="G101" s="33">
        <f t="shared" si="40"/>
        <v>0.21078431372549011</v>
      </c>
      <c r="H101" s="32">
        <f t="shared" si="45"/>
        <v>105</v>
      </c>
      <c r="I101" s="32">
        <f t="shared" si="41"/>
        <v>430</v>
      </c>
      <c r="J101" s="33">
        <f t="shared" si="48"/>
        <v>9.4092936781239585E-4</v>
      </c>
      <c r="K101" s="91"/>
      <c r="L101" s="32">
        <v>20243</v>
      </c>
      <c r="M101" s="32">
        <v>20990</v>
      </c>
      <c r="N101" s="32">
        <v>26895</v>
      </c>
      <c r="O101" s="32">
        <v>23440</v>
      </c>
      <c r="P101" s="33">
        <f t="shared" si="46"/>
        <v>-0.12846253950548425</v>
      </c>
      <c r="Q101" s="33">
        <f t="shared" si="42"/>
        <v>0.28132444020962355</v>
      </c>
      <c r="R101" s="32">
        <f t="shared" si="47"/>
        <v>-3455</v>
      </c>
      <c r="S101" s="32">
        <f t="shared" si="43"/>
        <v>5905</v>
      </c>
      <c r="T101" s="33">
        <f t="shared" si="49"/>
        <v>1.3801307567909323E-3</v>
      </c>
    </row>
    <row r="102" spans="1:20" x14ac:dyDescent="0.25">
      <c r="A102" s="55" t="s">
        <v>29</v>
      </c>
      <c r="B102" s="32">
        <v>1088743</v>
      </c>
      <c r="C102" s="32">
        <v>1193615</v>
      </c>
      <c r="D102" s="32">
        <v>1285987</v>
      </c>
      <c r="E102" s="32">
        <v>1248218</v>
      </c>
      <c r="F102" s="33">
        <f t="shared" si="44"/>
        <v>-2.9369659257830749E-2</v>
      </c>
      <c r="G102" s="33">
        <f t="shared" si="40"/>
        <v>7.7388437645304453E-2</v>
      </c>
      <c r="H102" s="32">
        <f t="shared" si="45"/>
        <v>-37769</v>
      </c>
      <c r="I102" s="32">
        <f t="shared" si="41"/>
        <v>92372</v>
      </c>
      <c r="J102" s="33">
        <f t="shared" si="48"/>
        <v>0.45611066937167111</v>
      </c>
      <c r="K102" s="91"/>
      <c r="L102" s="32">
        <v>5625002</v>
      </c>
      <c r="M102" s="32">
        <v>6422185</v>
      </c>
      <c r="N102" s="32">
        <v>6978702</v>
      </c>
      <c r="O102" s="32">
        <v>6814372</v>
      </c>
      <c r="P102" s="33">
        <f t="shared" si="46"/>
        <v>-2.3547358806838337E-2</v>
      </c>
      <c r="Q102" s="33">
        <f t="shared" si="42"/>
        <v>8.6655398435267816E-2</v>
      </c>
      <c r="R102" s="32">
        <f t="shared" si="47"/>
        <v>-164330</v>
      </c>
      <c r="S102" s="32">
        <f t="shared" si="43"/>
        <v>556517</v>
      </c>
      <c r="T102" s="33">
        <f t="shared" si="49"/>
        <v>0.40122544306377722</v>
      </c>
    </row>
    <row r="103" spans="1:20" x14ac:dyDescent="0.25">
      <c r="A103" s="55" t="s">
        <v>30</v>
      </c>
      <c r="B103" s="32">
        <v>75211</v>
      </c>
      <c r="C103" s="32">
        <v>88212</v>
      </c>
      <c r="D103" s="32">
        <v>98115</v>
      </c>
      <c r="E103" s="32">
        <v>100892</v>
      </c>
      <c r="F103" s="33">
        <f t="shared" si="44"/>
        <v>2.8303521377974761E-2</v>
      </c>
      <c r="G103" s="33">
        <f t="shared" si="40"/>
        <v>0.11226363760032654</v>
      </c>
      <c r="H103" s="32">
        <f t="shared" si="45"/>
        <v>2777</v>
      </c>
      <c r="I103" s="32">
        <f t="shared" si="41"/>
        <v>9903</v>
      </c>
      <c r="J103" s="33">
        <f t="shared" si="48"/>
        <v>3.6866891564010969E-2</v>
      </c>
      <c r="K103" s="91"/>
      <c r="L103" s="32">
        <v>599710</v>
      </c>
      <c r="M103" s="32">
        <v>735409</v>
      </c>
      <c r="N103" s="32">
        <v>803310</v>
      </c>
      <c r="O103" s="32">
        <v>751344</v>
      </c>
      <c r="P103" s="33">
        <f t="shared" si="46"/>
        <v>-6.4689845763154952E-2</v>
      </c>
      <c r="Q103" s="33">
        <f t="shared" si="42"/>
        <v>9.2330934214838178E-2</v>
      </c>
      <c r="R103" s="32">
        <f t="shared" si="47"/>
        <v>-51966</v>
      </c>
      <c r="S103" s="32">
        <f t="shared" si="43"/>
        <v>67901</v>
      </c>
      <c r="T103" s="33">
        <f t="shared" si="49"/>
        <v>4.4238607650611182E-2</v>
      </c>
    </row>
    <row r="104" spans="1:20" x14ac:dyDescent="0.25">
      <c r="A104" s="55" t="s">
        <v>31</v>
      </c>
      <c r="B104" s="32">
        <v>92592</v>
      </c>
      <c r="C104" s="32">
        <v>94339</v>
      </c>
      <c r="D104" s="32">
        <v>97442</v>
      </c>
      <c r="E104" s="32">
        <v>84518</v>
      </c>
      <c r="F104" s="33">
        <f t="shared" si="44"/>
        <v>-0.13263274563329985</v>
      </c>
      <c r="G104" s="33">
        <f t="shared" si="40"/>
        <v>3.2892017087312819E-2</v>
      </c>
      <c r="H104" s="32">
        <f t="shared" si="45"/>
        <v>-12924</v>
      </c>
      <c r="I104" s="32">
        <f t="shared" si="41"/>
        <v>3103</v>
      </c>
      <c r="J104" s="33">
        <f t="shared" si="48"/>
        <v>3.0883677013113814E-2</v>
      </c>
      <c r="K104" s="91"/>
      <c r="L104" s="32">
        <v>631180</v>
      </c>
      <c r="M104" s="32">
        <v>592295</v>
      </c>
      <c r="N104" s="32">
        <v>644516</v>
      </c>
      <c r="O104" s="32">
        <v>593115</v>
      </c>
      <c r="P104" s="33">
        <f t="shared" si="46"/>
        <v>-7.975131726753093E-2</v>
      </c>
      <c r="Q104" s="33">
        <f t="shared" si="42"/>
        <v>8.8167213972766945E-2</v>
      </c>
      <c r="R104" s="32">
        <f t="shared" si="47"/>
        <v>-51401</v>
      </c>
      <c r="S104" s="32">
        <f t="shared" si="43"/>
        <v>52221</v>
      </c>
      <c r="T104" s="33">
        <f t="shared" si="49"/>
        <v>3.4922195128585909E-2</v>
      </c>
    </row>
    <row r="105" spans="1:20" x14ac:dyDescent="0.25">
      <c r="A105" s="55" t="s">
        <v>32</v>
      </c>
      <c r="B105" s="32">
        <v>69929</v>
      </c>
      <c r="C105" s="32">
        <v>73827</v>
      </c>
      <c r="D105" s="32">
        <v>75568</v>
      </c>
      <c r="E105" s="32">
        <v>70703</v>
      </c>
      <c r="F105" s="33">
        <f t="shared" si="44"/>
        <v>-6.4379102265509247E-2</v>
      </c>
      <c r="G105" s="33">
        <f t="shared" si="40"/>
        <v>2.358215828897281E-2</v>
      </c>
      <c r="H105" s="32">
        <f t="shared" si="45"/>
        <v>-4865</v>
      </c>
      <c r="I105" s="32">
        <f t="shared" si="41"/>
        <v>1741</v>
      </c>
      <c r="J105" s="33">
        <f t="shared" si="48"/>
        <v>2.5835545278617408E-2</v>
      </c>
      <c r="K105" s="91"/>
      <c r="L105" s="32">
        <v>545121</v>
      </c>
      <c r="M105" s="32">
        <v>540701</v>
      </c>
      <c r="N105" s="32">
        <v>576082</v>
      </c>
      <c r="O105" s="32">
        <v>527185</v>
      </c>
      <c r="P105" s="33">
        <f t="shared" si="46"/>
        <v>-8.4878541596508872E-2</v>
      </c>
      <c r="Q105" s="33">
        <f t="shared" si="42"/>
        <v>6.5435425493942212E-2</v>
      </c>
      <c r="R105" s="32">
        <f t="shared" si="47"/>
        <v>-48897</v>
      </c>
      <c r="S105" s="32">
        <f t="shared" si="43"/>
        <v>35381</v>
      </c>
      <c r="T105" s="33">
        <f t="shared" si="49"/>
        <v>3.1040282978618924E-2</v>
      </c>
    </row>
    <row r="106" spans="1:20" x14ac:dyDescent="0.25">
      <c r="A106" s="55" t="s">
        <v>33</v>
      </c>
      <c r="B106" s="32">
        <v>87990</v>
      </c>
      <c r="C106" s="32">
        <v>106380</v>
      </c>
      <c r="D106" s="32">
        <v>133391</v>
      </c>
      <c r="E106" s="32">
        <v>156807</v>
      </c>
      <c r="F106" s="33">
        <f t="shared" si="44"/>
        <v>0.1755440771866168</v>
      </c>
      <c r="G106" s="33">
        <f t="shared" si="40"/>
        <v>0.25391050949426575</v>
      </c>
      <c r="H106" s="32">
        <f t="shared" si="45"/>
        <v>23416</v>
      </c>
      <c r="I106" s="32">
        <f t="shared" si="41"/>
        <v>27011</v>
      </c>
      <c r="J106" s="33">
        <f t="shared" si="48"/>
        <v>5.7298761700411011E-2</v>
      </c>
      <c r="K106" s="91"/>
      <c r="L106" s="32">
        <v>486305</v>
      </c>
      <c r="M106" s="32">
        <v>538687</v>
      </c>
      <c r="N106" s="32">
        <v>686785</v>
      </c>
      <c r="O106" s="32">
        <v>767293</v>
      </c>
      <c r="P106" s="33">
        <f t="shared" si="46"/>
        <v>0.117224458891793</v>
      </c>
      <c r="Q106" s="33">
        <f t="shared" si="42"/>
        <v>0.27492402823903306</v>
      </c>
      <c r="R106" s="32">
        <f t="shared" si="47"/>
        <v>80508</v>
      </c>
      <c r="S106" s="32">
        <f t="shared" si="43"/>
        <v>148098</v>
      </c>
      <c r="T106" s="33">
        <f t="shared" si="49"/>
        <v>4.5177673582354298E-2</v>
      </c>
    </row>
    <row r="107" spans="1:20" x14ac:dyDescent="0.25">
      <c r="A107" s="55" t="s">
        <v>34</v>
      </c>
      <c r="B107" s="32">
        <v>39955</v>
      </c>
      <c r="C107" s="32">
        <v>41476</v>
      </c>
      <c r="D107" s="32">
        <v>29096</v>
      </c>
      <c r="E107" s="32">
        <v>30835</v>
      </c>
      <c r="F107" s="33">
        <f t="shared" si="44"/>
        <v>5.9767665658509772E-2</v>
      </c>
      <c r="G107" s="33">
        <f t="shared" si="40"/>
        <v>-0.29848587134728521</v>
      </c>
      <c r="H107" s="32">
        <f t="shared" si="45"/>
        <v>1739</v>
      </c>
      <c r="I107" s="32">
        <f t="shared" si="41"/>
        <v>-12380</v>
      </c>
      <c r="J107" s="33">
        <f t="shared" si="48"/>
        <v>1.1267400798638923E-2</v>
      </c>
      <c r="K107" s="91"/>
      <c r="L107" s="32">
        <v>249357</v>
      </c>
      <c r="M107" s="32">
        <v>272987</v>
      </c>
      <c r="N107" s="32">
        <v>236370</v>
      </c>
      <c r="O107" s="32">
        <v>231404</v>
      </c>
      <c r="P107" s="33">
        <f t="shared" si="46"/>
        <v>-2.1009434361382584E-2</v>
      </c>
      <c r="Q107" s="33">
        <f t="shared" si="42"/>
        <v>-0.13413459248975224</v>
      </c>
      <c r="R107" s="32">
        <f t="shared" si="47"/>
        <v>-4966</v>
      </c>
      <c r="S107" s="32">
        <f t="shared" si="43"/>
        <v>-36617</v>
      </c>
      <c r="T107" s="33">
        <f t="shared" si="49"/>
        <v>1.3624905189609593E-2</v>
      </c>
    </row>
    <row r="108" spans="1:20" x14ac:dyDescent="0.25">
      <c r="A108" s="55" t="s">
        <v>35</v>
      </c>
      <c r="B108" s="32">
        <v>70281</v>
      </c>
      <c r="C108" s="32">
        <v>74941</v>
      </c>
      <c r="D108" s="32">
        <v>80646</v>
      </c>
      <c r="E108" s="32">
        <v>72755</v>
      </c>
      <c r="F108" s="33">
        <f t="shared" si="44"/>
        <v>-9.7847382387223125E-2</v>
      </c>
      <c r="G108" s="33">
        <f t="shared" si="40"/>
        <v>7.6126552888272192E-2</v>
      </c>
      <c r="H108" s="32">
        <f t="shared" si="45"/>
        <v>-7891</v>
      </c>
      <c r="I108" s="32">
        <f t="shared" si="41"/>
        <v>5705</v>
      </c>
      <c r="J108" s="33">
        <f t="shared" si="48"/>
        <v>2.6585365497161499E-2</v>
      </c>
      <c r="K108" s="91"/>
      <c r="L108" s="32">
        <v>432445</v>
      </c>
      <c r="M108" s="32">
        <v>508211</v>
      </c>
      <c r="N108" s="32">
        <v>583462</v>
      </c>
      <c r="O108" s="32">
        <v>570311</v>
      </c>
      <c r="P108" s="33">
        <f t="shared" si="46"/>
        <v>-2.2539599836835955E-2</v>
      </c>
      <c r="Q108" s="33">
        <f t="shared" si="42"/>
        <v>0.14807038808683792</v>
      </c>
      <c r="R108" s="32">
        <f t="shared" si="47"/>
        <v>-13151</v>
      </c>
      <c r="S108" s="32">
        <f t="shared" si="43"/>
        <v>75251</v>
      </c>
      <c r="T108" s="33">
        <f t="shared" si="49"/>
        <v>3.3579511605639649E-2</v>
      </c>
    </row>
    <row r="109" spans="1:20" x14ac:dyDescent="0.25">
      <c r="A109" s="55" t="s">
        <v>36</v>
      </c>
      <c r="B109" s="32">
        <v>3131</v>
      </c>
      <c r="C109" s="32">
        <v>4669</v>
      </c>
      <c r="D109" s="32">
        <v>5000</v>
      </c>
      <c r="E109" s="32">
        <v>3361</v>
      </c>
      <c r="F109" s="33">
        <f t="shared" si="44"/>
        <v>-0.32779999999999998</v>
      </c>
      <c r="G109" s="33">
        <f t="shared" si="40"/>
        <v>7.0893124866138413E-2</v>
      </c>
      <c r="H109" s="32">
        <f t="shared" si="45"/>
        <v>-1639</v>
      </c>
      <c r="I109" s="32">
        <f t="shared" si="41"/>
        <v>331</v>
      </c>
      <c r="J109" s="33">
        <f t="shared" si="48"/>
        <v>1.2281412059096941E-3</v>
      </c>
      <c r="K109" s="91"/>
      <c r="L109" s="32">
        <v>137781</v>
      </c>
      <c r="M109" s="32">
        <v>239489</v>
      </c>
      <c r="N109" s="32">
        <v>277988</v>
      </c>
      <c r="O109" s="32">
        <v>276122</v>
      </c>
      <c r="P109" s="33">
        <f t="shared" si="46"/>
        <v>-6.7125199648905287E-3</v>
      </c>
      <c r="Q109" s="33">
        <f t="shared" si="42"/>
        <v>0.16075477370568159</v>
      </c>
      <c r="R109" s="32">
        <f t="shared" si="47"/>
        <v>-1866</v>
      </c>
      <c r="S109" s="32">
        <f t="shared" si="43"/>
        <v>38499</v>
      </c>
      <c r="T109" s="33">
        <f t="shared" si="49"/>
        <v>1.6257869659838983E-2</v>
      </c>
    </row>
    <row r="110" spans="1:20" x14ac:dyDescent="0.25">
      <c r="A110" s="55" t="s">
        <v>37</v>
      </c>
      <c r="B110" s="32">
        <v>4948</v>
      </c>
      <c r="C110" s="32">
        <v>6600</v>
      </c>
      <c r="D110" s="32">
        <v>3661</v>
      </c>
      <c r="E110" s="32">
        <v>4115</v>
      </c>
      <c r="F110" s="33">
        <f t="shared" si="44"/>
        <v>0.12400983337885818</v>
      </c>
      <c r="G110" s="33">
        <f t="shared" si="40"/>
        <v>-0.44530303030303031</v>
      </c>
      <c r="H110" s="32">
        <f t="shared" si="45"/>
        <v>454</v>
      </c>
      <c r="I110" s="32">
        <f t="shared" si="41"/>
        <v>-2939</v>
      </c>
      <c r="J110" s="33">
        <f t="shared" si="48"/>
        <v>1.5036599411836929E-3</v>
      </c>
      <c r="K110" s="91"/>
      <c r="L110" s="32">
        <v>207192</v>
      </c>
      <c r="M110" s="32">
        <v>303795</v>
      </c>
      <c r="N110" s="32">
        <v>324486</v>
      </c>
      <c r="O110" s="32">
        <v>276550</v>
      </c>
      <c r="P110" s="33">
        <f t="shared" si="46"/>
        <v>-0.14772902374832808</v>
      </c>
      <c r="Q110" s="33">
        <f t="shared" si="42"/>
        <v>6.8108428380980524E-2</v>
      </c>
      <c r="R110" s="32">
        <f t="shared" si="47"/>
        <v>-47936</v>
      </c>
      <c r="S110" s="32">
        <f t="shared" si="43"/>
        <v>20691</v>
      </c>
      <c r="T110" s="33">
        <f t="shared" si="49"/>
        <v>1.6283069999596087E-2</v>
      </c>
    </row>
    <row r="111" spans="1:20" x14ac:dyDescent="0.25">
      <c r="A111" s="55" t="s">
        <v>38</v>
      </c>
      <c r="B111" s="32">
        <v>14157</v>
      </c>
      <c r="C111" s="32">
        <v>14409</v>
      </c>
      <c r="D111" s="32">
        <v>16753</v>
      </c>
      <c r="E111" s="32">
        <v>12343</v>
      </c>
      <c r="F111" s="33">
        <f t="shared" si="44"/>
        <v>-0.26323643526532559</v>
      </c>
      <c r="G111" s="33">
        <f t="shared" si="40"/>
        <v>0.16267610521202025</v>
      </c>
      <c r="H111" s="32">
        <f t="shared" si="45"/>
        <v>-4410</v>
      </c>
      <c r="I111" s="32">
        <f t="shared" si="41"/>
        <v>2344</v>
      </c>
      <c r="J111" s="33">
        <f t="shared" si="48"/>
        <v>4.5102490046246219E-3</v>
      </c>
      <c r="K111" s="91"/>
      <c r="L111" s="32">
        <v>90902</v>
      </c>
      <c r="M111" s="32">
        <v>90661</v>
      </c>
      <c r="N111" s="32">
        <v>102290</v>
      </c>
      <c r="O111" s="32">
        <v>78924</v>
      </c>
      <c r="P111" s="33">
        <f t="shared" si="46"/>
        <v>-0.22842897643953464</v>
      </c>
      <c r="Q111" s="33">
        <f t="shared" si="42"/>
        <v>0.12826904622715385</v>
      </c>
      <c r="R111" s="32">
        <f t="shared" si="47"/>
        <v>-23366</v>
      </c>
      <c r="S111" s="32">
        <f t="shared" si="43"/>
        <v>11629</v>
      </c>
      <c r="T111" s="33">
        <f t="shared" si="49"/>
        <v>4.646989754648786E-3</v>
      </c>
    </row>
    <row r="112" spans="1:20" x14ac:dyDescent="0.25">
      <c r="A112" s="55" t="s">
        <v>39</v>
      </c>
      <c r="B112" s="32">
        <v>9326</v>
      </c>
      <c r="C112" s="32">
        <v>11493</v>
      </c>
      <c r="D112" s="32">
        <v>14039</v>
      </c>
      <c r="E112" s="32">
        <v>11973</v>
      </c>
      <c r="F112" s="33">
        <f t="shared" si="44"/>
        <v>-0.14716147873780183</v>
      </c>
      <c r="G112" s="33">
        <f t="shared" si="40"/>
        <v>0.22152614634995205</v>
      </c>
      <c r="H112" s="32">
        <f t="shared" si="45"/>
        <v>-2066</v>
      </c>
      <c r="I112" s="32">
        <f t="shared" si="41"/>
        <v>2546</v>
      </c>
      <c r="J112" s="33">
        <f t="shared" si="48"/>
        <v>4.3750475032302196E-3</v>
      </c>
      <c r="K112" s="91"/>
      <c r="L112" s="32">
        <v>49984</v>
      </c>
      <c r="M112" s="32">
        <v>59268</v>
      </c>
      <c r="N112" s="32">
        <v>80718</v>
      </c>
      <c r="O112" s="32">
        <v>72830</v>
      </c>
      <c r="P112" s="33">
        <f t="shared" si="46"/>
        <v>-9.7722936643623526E-2</v>
      </c>
      <c r="Q112" s="33">
        <f t="shared" si="42"/>
        <v>0.36191536748329622</v>
      </c>
      <c r="R112" s="32">
        <f t="shared" si="47"/>
        <v>-7888</v>
      </c>
      <c r="S112" s="32">
        <f t="shared" si="43"/>
        <v>21450</v>
      </c>
      <c r="T112" s="33">
        <f t="shared" si="49"/>
        <v>4.288179309602542E-3</v>
      </c>
    </row>
    <row r="113" spans="1:20" x14ac:dyDescent="0.25">
      <c r="A113" s="55" t="s">
        <v>40</v>
      </c>
      <c r="B113" s="32">
        <v>13299</v>
      </c>
      <c r="C113" s="32">
        <v>18094</v>
      </c>
      <c r="D113" s="32">
        <v>14857</v>
      </c>
      <c r="E113" s="32">
        <v>15056</v>
      </c>
      <c r="F113" s="33">
        <f t="shared" si="44"/>
        <v>1.3394359561149649E-2</v>
      </c>
      <c r="G113" s="33">
        <f t="shared" si="40"/>
        <v>-0.17889908256880738</v>
      </c>
      <c r="H113" s="32">
        <f t="shared" si="45"/>
        <v>199</v>
      </c>
      <c r="I113" s="32">
        <f t="shared" si="41"/>
        <v>-3237</v>
      </c>
      <c r="J113" s="33">
        <f t="shared" si="48"/>
        <v>5.5016048783624975E-3</v>
      </c>
      <c r="K113" s="91"/>
      <c r="L113" s="32">
        <v>37727</v>
      </c>
      <c r="M113" s="32">
        <v>51793</v>
      </c>
      <c r="N113" s="32">
        <v>48702</v>
      </c>
      <c r="O113" s="32">
        <v>47552</v>
      </c>
      <c r="P113" s="33">
        <f t="shared" si="46"/>
        <v>-2.3612993306229679E-2</v>
      </c>
      <c r="Q113" s="33">
        <f t="shared" si="42"/>
        <v>-5.9679879520398549E-2</v>
      </c>
      <c r="R113" s="32">
        <f t="shared" si="47"/>
        <v>-1150</v>
      </c>
      <c r="S113" s="32">
        <f t="shared" si="43"/>
        <v>-3091</v>
      </c>
      <c r="T113" s="33">
        <f t="shared" si="49"/>
        <v>2.7998284021724575E-3</v>
      </c>
    </row>
    <row r="114" spans="1:20" x14ac:dyDescent="0.25">
      <c r="A114" s="55" t="s">
        <v>41</v>
      </c>
      <c r="B114" s="32">
        <v>4613</v>
      </c>
      <c r="C114" s="32">
        <v>4999</v>
      </c>
      <c r="D114" s="32">
        <v>4910</v>
      </c>
      <c r="E114" s="32">
        <v>3692</v>
      </c>
      <c r="F114" s="33">
        <f t="shared" si="44"/>
        <v>-0.24806517311608967</v>
      </c>
      <c r="G114" s="33">
        <f t="shared" si="40"/>
        <v>-1.7803560712142397E-2</v>
      </c>
      <c r="H114" s="32">
        <f t="shared" si="45"/>
        <v>-1218</v>
      </c>
      <c r="I114" s="32">
        <f t="shared" si="41"/>
        <v>-89</v>
      </c>
      <c r="J114" s="33">
        <f t="shared" si="48"/>
        <v>1.3490917382382001E-3</v>
      </c>
      <c r="K114" s="91"/>
      <c r="L114" s="32">
        <v>90441</v>
      </c>
      <c r="M114" s="32">
        <v>91719</v>
      </c>
      <c r="N114" s="32">
        <v>94665</v>
      </c>
      <c r="O114" s="32">
        <v>66506</v>
      </c>
      <c r="P114" s="33">
        <f t="shared" si="46"/>
        <v>-0.2974594623144774</v>
      </c>
      <c r="Q114" s="33">
        <f t="shared" si="42"/>
        <v>3.2119844307068268E-2</v>
      </c>
      <c r="R114" s="32">
        <f t="shared" si="47"/>
        <v>-28159</v>
      </c>
      <c r="S114" s="32">
        <f t="shared" si="43"/>
        <v>2946</v>
      </c>
      <c r="T114" s="33">
        <f t="shared" si="49"/>
        <v>3.9158266259017808E-3</v>
      </c>
    </row>
    <row r="115" spans="1:20" x14ac:dyDescent="0.25">
      <c r="A115" s="55" t="s">
        <v>42</v>
      </c>
      <c r="B115" s="32">
        <v>20758</v>
      </c>
      <c r="C115" s="32">
        <v>23893</v>
      </c>
      <c r="D115" s="32">
        <v>25172</v>
      </c>
      <c r="E115" s="32">
        <v>26860</v>
      </c>
      <c r="F115" s="33">
        <f t="shared" si="44"/>
        <v>6.7058636580327402E-2</v>
      </c>
      <c r="G115" s="33">
        <f t="shared" si="40"/>
        <v>5.3530322688653653E-2</v>
      </c>
      <c r="H115" s="32">
        <f t="shared" si="45"/>
        <v>1688</v>
      </c>
      <c r="I115" s="32">
        <f t="shared" si="41"/>
        <v>1279</v>
      </c>
      <c r="J115" s="33">
        <f t="shared" si="48"/>
        <v>9.8148981823071666E-3</v>
      </c>
      <c r="K115" s="91"/>
      <c r="L115" s="32">
        <v>78135</v>
      </c>
      <c r="M115" s="32">
        <v>97281</v>
      </c>
      <c r="N115" s="32">
        <v>113483</v>
      </c>
      <c r="O115" s="32">
        <v>106484</v>
      </c>
      <c r="P115" s="33">
        <f t="shared" si="46"/>
        <v>-6.1674435818580786E-2</v>
      </c>
      <c r="Q115" s="33">
        <f t="shared" si="42"/>
        <v>0.16654845242133609</v>
      </c>
      <c r="R115" s="32">
        <f t="shared" si="47"/>
        <v>-6999</v>
      </c>
      <c r="S115" s="32">
        <f t="shared" si="43"/>
        <v>16202</v>
      </c>
      <c r="T115" s="33">
        <f t="shared" si="49"/>
        <v>6.2697032212510936E-3</v>
      </c>
    </row>
    <row r="116" spans="1:20" x14ac:dyDescent="0.25">
      <c r="A116" s="55" t="s">
        <v>43</v>
      </c>
      <c r="B116" s="32">
        <v>52458</v>
      </c>
      <c r="C116" s="32">
        <v>54228</v>
      </c>
      <c r="D116" s="32">
        <v>74993</v>
      </c>
      <c r="E116" s="32">
        <v>71340</v>
      </c>
      <c r="F116" s="33">
        <f t="shared" si="44"/>
        <v>-4.8711213046551016E-2</v>
      </c>
      <c r="G116" s="33">
        <f t="shared" si="40"/>
        <v>0.38292026259496947</v>
      </c>
      <c r="H116" s="32">
        <f t="shared" si="45"/>
        <v>-3653</v>
      </c>
      <c r="I116" s="32">
        <f t="shared" si="41"/>
        <v>20765</v>
      </c>
      <c r="J116" s="33">
        <f t="shared" si="48"/>
        <v>2.6068311106693717E-2</v>
      </c>
      <c r="K116" s="91"/>
      <c r="L116" s="32">
        <v>290933</v>
      </c>
      <c r="M116" s="32">
        <v>342526</v>
      </c>
      <c r="N116" s="32">
        <v>462610</v>
      </c>
      <c r="O116" s="32">
        <v>463070</v>
      </c>
      <c r="P116" s="33">
        <f t="shared" si="46"/>
        <v>9.9435809861447844E-4</v>
      </c>
      <c r="Q116" s="33">
        <f t="shared" si="42"/>
        <v>0.35058360533215005</v>
      </c>
      <c r="R116" s="32">
        <f t="shared" si="47"/>
        <v>460</v>
      </c>
      <c r="S116" s="32">
        <f t="shared" si="43"/>
        <v>120084</v>
      </c>
      <c r="T116" s="33">
        <f t="shared" si="49"/>
        <v>2.726523675542564E-2</v>
      </c>
    </row>
    <row r="117" spans="1:20" x14ac:dyDescent="0.25">
      <c r="A117" s="55" t="s">
        <v>44</v>
      </c>
      <c r="B117" s="32">
        <v>19321</v>
      </c>
      <c r="C117" s="32">
        <v>21370</v>
      </c>
      <c r="D117" s="32">
        <v>16098</v>
      </c>
      <c r="E117" s="32">
        <v>18814</v>
      </c>
      <c r="F117" s="33">
        <f t="shared" si="44"/>
        <v>0.16871661075910049</v>
      </c>
      <c r="G117" s="33">
        <f t="shared" si="40"/>
        <v>-0.24670098268600837</v>
      </c>
      <c r="H117" s="32">
        <f t="shared" si="45"/>
        <v>2716</v>
      </c>
      <c r="I117" s="32">
        <f t="shared" si="41"/>
        <v>-5272</v>
      </c>
      <c r="J117" s="33">
        <f t="shared" si="48"/>
        <v>6.8748136411737534E-3</v>
      </c>
      <c r="K117" s="91"/>
      <c r="L117" s="32">
        <v>134722</v>
      </c>
      <c r="M117" s="32">
        <v>166956</v>
      </c>
      <c r="N117" s="32">
        <v>147974</v>
      </c>
      <c r="O117" s="32">
        <v>153875</v>
      </c>
      <c r="P117" s="33">
        <f t="shared" si="46"/>
        <v>3.9878627326422222E-2</v>
      </c>
      <c r="Q117" s="33">
        <f t="shared" si="42"/>
        <v>-0.11369462612904002</v>
      </c>
      <c r="R117" s="32">
        <f t="shared" si="47"/>
        <v>5901</v>
      </c>
      <c r="S117" s="32">
        <f t="shared" si="43"/>
        <v>-18982</v>
      </c>
      <c r="T117" s="33">
        <f t="shared" si="49"/>
        <v>9.0600520563653888E-3</v>
      </c>
    </row>
    <row r="118" spans="1:20" x14ac:dyDescent="0.25">
      <c r="A118" s="56" t="s">
        <v>45</v>
      </c>
      <c r="B118" s="32">
        <v>2599</v>
      </c>
      <c r="C118" s="32">
        <v>3783</v>
      </c>
      <c r="D118" s="32">
        <v>3354</v>
      </c>
      <c r="E118" s="32">
        <v>2542</v>
      </c>
      <c r="F118" s="33">
        <f t="shared" si="44"/>
        <v>-0.24209898628503279</v>
      </c>
      <c r="G118" s="33">
        <f t="shared" si="40"/>
        <v>-0.11340206185567014</v>
      </c>
      <c r="H118" s="32">
        <f t="shared" si="45"/>
        <v>-812</v>
      </c>
      <c r="I118" s="32">
        <f t="shared" si="41"/>
        <v>-429</v>
      </c>
      <c r="J118" s="33">
        <f t="shared" si="48"/>
        <v>9.2887085552586807E-4</v>
      </c>
      <c r="K118" s="91"/>
      <c r="L118" s="32">
        <v>24770</v>
      </c>
      <c r="M118" s="32">
        <v>31025</v>
      </c>
      <c r="N118" s="32">
        <v>24936</v>
      </c>
      <c r="O118" s="32">
        <v>23169</v>
      </c>
      <c r="P118" s="33">
        <f t="shared" si="46"/>
        <v>-7.0861405197305105E-2</v>
      </c>
      <c r="Q118" s="33">
        <f t="shared" si="42"/>
        <v>-0.19626107977437546</v>
      </c>
      <c r="R118" s="32">
        <f t="shared" si="47"/>
        <v>-1767</v>
      </c>
      <c r="S118" s="32">
        <f t="shared" si="43"/>
        <v>-6089</v>
      </c>
      <c r="T118" s="33">
        <f t="shared" si="49"/>
        <v>1.3641744668979995E-3</v>
      </c>
    </row>
    <row r="119" spans="1:20" x14ac:dyDescent="0.25">
      <c r="A119" s="54" t="s">
        <v>46</v>
      </c>
      <c r="B119" s="70">
        <f>B94-SUM(B95:B118)</f>
        <v>104943</v>
      </c>
      <c r="C119" s="70">
        <f>C94-SUM(C95:C118)</f>
        <v>110438</v>
      </c>
      <c r="D119" s="70">
        <f>D94-SUM(D95:D118)</f>
        <v>106028</v>
      </c>
      <c r="E119" s="70">
        <f>E94-SUM(E95:E118)</f>
        <v>112294</v>
      </c>
      <c r="F119" s="71">
        <f t="shared" si="44"/>
        <v>5.9097596861206414E-2</v>
      </c>
      <c r="G119" s="71">
        <f t="shared" si="40"/>
        <v>-3.9931907495608376E-2</v>
      </c>
      <c r="H119" s="70">
        <f t="shared" si="45"/>
        <v>6266</v>
      </c>
      <c r="I119" s="70">
        <f t="shared" si="41"/>
        <v>-4410</v>
      </c>
      <c r="J119" s="71">
        <f t="shared" si="48"/>
        <v>4.1033290263737934E-2</v>
      </c>
      <c r="K119" s="91"/>
      <c r="L119" s="70">
        <f>L94-SUM(L95:L118)</f>
        <v>712071</v>
      </c>
      <c r="M119" s="70">
        <f>M94-SUM(M95:M118)</f>
        <v>803622</v>
      </c>
      <c r="N119" s="70">
        <f>N94-SUM(N95:N118)</f>
        <v>712526</v>
      </c>
      <c r="O119" s="70">
        <f>O94-SUM(O95:O118)</f>
        <v>740212</v>
      </c>
      <c r="P119" s="71">
        <f t="shared" si="46"/>
        <v>3.8856125951895137E-2</v>
      </c>
      <c r="Q119" s="71">
        <f t="shared" si="42"/>
        <v>-0.11335677719126658</v>
      </c>
      <c r="R119" s="70">
        <f t="shared" si="47"/>
        <v>27686</v>
      </c>
      <c r="S119" s="70">
        <f t="shared" si="43"/>
        <v>-91096</v>
      </c>
      <c r="T119" s="71">
        <f t="shared" si="49"/>
        <v>4.358316329973249E-2</v>
      </c>
    </row>
    <row r="120" spans="1:20" ht="21" x14ac:dyDescent="0.35">
      <c r="A120" s="72" t="s">
        <v>61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</row>
    <row r="121" spans="1:20" x14ac:dyDescent="0.25">
      <c r="A121" s="73"/>
      <c r="B121" s="11" t="s">
        <v>145</v>
      </c>
      <c r="C121" s="12"/>
      <c r="D121" s="12"/>
      <c r="E121" s="12"/>
      <c r="F121" s="12"/>
      <c r="G121" s="12"/>
      <c r="H121" s="12"/>
      <c r="I121" s="12"/>
      <c r="J121" s="13"/>
      <c r="K121" s="74"/>
      <c r="L121" s="11" t="str">
        <f>L$5</f>
        <v>acumulado junio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7">
        <f>B$6</f>
        <v>2022</v>
      </c>
      <c r="C122" s="17">
        <f>C$6</f>
        <v>2023</v>
      </c>
      <c r="D122" s="17">
        <f>D$6</f>
        <v>2024</v>
      </c>
      <c r="E122" s="17">
        <f>E$6</f>
        <v>2025</v>
      </c>
      <c r="F122" s="17" t="str">
        <f>CONCATENATE("var ",RIGHT(E122,2),"/",RIGHT(D122,2))</f>
        <v>var 25/24</v>
      </c>
      <c r="G122" s="17" t="str">
        <f>CONCATENATE("var ",RIGHT(D122,2),"/",RIGHT(C122,2))</f>
        <v>var 24/23</v>
      </c>
      <c r="H122" s="17" t="str">
        <f>CONCATENATE("dif ",RIGHT(E122,2),"-",RIGHT(D122,2))</f>
        <v>dif 25-24</v>
      </c>
      <c r="I122" s="17" t="str">
        <f>CONCATENATE("dif ",RIGHT(D122,2),"-",RIGHT(C122,2))</f>
        <v>dif 24-23</v>
      </c>
      <c r="J122" s="17" t="str">
        <f>CONCATENATE("cuota ",RIGHT(E122,2))</f>
        <v>cuota 25</v>
      </c>
      <c r="K122" s="75"/>
      <c r="L122" s="17">
        <f>L$6</f>
        <v>2022</v>
      </c>
      <c r="M122" s="17">
        <f>M$6</f>
        <v>2023</v>
      </c>
      <c r="N122" s="17">
        <f>N$6</f>
        <v>2024</v>
      </c>
      <c r="O122" s="17">
        <f>O$6</f>
        <v>2025</v>
      </c>
      <c r="P122" s="17" t="str">
        <f>CONCATENATE("var ",RIGHT(O122,2),"/",RIGHT(M122,2))</f>
        <v>var 25/23</v>
      </c>
      <c r="Q122" s="17" t="str">
        <f>CONCATENATE("var ",RIGHT(N122,2),"/",RIGHT(M122,2))</f>
        <v>var 24/23</v>
      </c>
      <c r="R122" s="17" t="str">
        <f>CONCATENATE("dif ",RIGHT(O122,2),"-",RIGHT(N122,2))</f>
        <v>dif 25-24</v>
      </c>
      <c r="S122" s="17" t="str">
        <f>CONCATENATE("dif ",RIGHT(N122,2),"-",RIGHT(M122,2))</f>
        <v>dif 24-23</v>
      </c>
      <c r="T122" s="17" t="str">
        <f>CONCATENATE("cuota ",RIGHT(O122,2))</f>
        <v>cuota 25</v>
      </c>
    </row>
    <row r="123" spans="1:20" x14ac:dyDescent="0.25">
      <c r="A123" s="76" t="s">
        <v>48</v>
      </c>
      <c r="B123" s="77">
        <v>2454749</v>
      </c>
      <c r="C123" s="77">
        <v>2670685</v>
      </c>
      <c r="D123" s="77">
        <v>2787401</v>
      </c>
      <c r="E123" s="77">
        <v>2736656</v>
      </c>
      <c r="F123" s="78">
        <f>E123/D123-1</f>
        <v>-1.8205130872809505E-2</v>
      </c>
      <c r="G123" s="78">
        <f t="shared" ref="G123:G133" si="50">D123/C123-1</f>
        <v>4.3702645575947718E-2</v>
      </c>
      <c r="H123" s="77">
        <f>E123-D123</f>
        <v>-50745</v>
      </c>
      <c r="I123" s="77">
        <f t="shared" ref="I123:I133" si="51">D123-C123</f>
        <v>116716</v>
      </c>
      <c r="J123" s="78">
        <f t="shared" ref="J123:J133" si="52">E123/$E$123</f>
        <v>1</v>
      </c>
      <c r="K123" s="79"/>
      <c r="L123" s="77">
        <v>14358521</v>
      </c>
      <c r="M123" s="77">
        <v>16459932</v>
      </c>
      <c r="N123" s="77">
        <v>17554900</v>
      </c>
      <c r="O123" s="77">
        <v>16983898</v>
      </c>
      <c r="P123" s="78">
        <f>O123/N123-1</f>
        <v>-3.2526644982312614E-2</v>
      </c>
      <c r="Q123" s="78">
        <f t="shared" ref="Q123:Q133" si="53">N123/M123-1</f>
        <v>6.652323958567985E-2</v>
      </c>
      <c r="R123" s="77">
        <f>O123-N123</f>
        <v>-571002</v>
      </c>
      <c r="S123" s="77">
        <f t="shared" ref="S123:S133" si="54">N123-M123</f>
        <v>1094968</v>
      </c>
      <c r="T123" s="78">
        <f>O123/$O$123</f>
        <v>1</v>
      </c>
    </row>
    <row r="124" spans="1:20" x14ac:dyDescent="0.25">
      <c r="A124" s="95" t="s">
        <v>49</v>
      </c>
      <c r="B124" s="96">
        <v>1029864</v>
      </c>
      <c r="C124" s="96">
        <v>1069466</v>
      </c>
      <c r="D124" s="96">
        <v>1059592</v>
      </c>
      <c r="E124" s="96">
        <v>1003656</v>
      </c>
      <c r="F124" s="97">
        <f t="shared" ref="F124:F133" si="55">E124/D124-1</f>
        <v>-5.2790130540811941E-2</v>
      </c>
      <c r="G124" s="97">
        <f t="shared" si="50"/>
        <v>-9.232645077075885E-3</v>
      </c>
      <c r="H124" s="96">
        <f t="shared" ref="H124:H133" si="56">E124-D124</f>
        <v>-55936</v>
      </c>
      <c r="I124" s="96">
        <f t="shared" si="51"/>
        <v>-9874</v>
      </c>
      <c r="J124" s="97">
        <f t="shared" si="52"/>
        <v>0.36674540022567687</v>
      </c>
      <c r="K124" s="91"/>
      <c r="L124" s="96">
        <v>5898536</v>
      </c>
      <c r="M124" s="96">
        <v>6497274</v>
      </c>
      <c r="N124" s="96">
        <v>6720449</v>
      </c>
      <c r="O124" s="96">
        <v>6373385</v>
      </c>
      <c r="P124" s="97">
        <f t="shared" ref="P124:P133" si="57">O124/N124-1</f>
        <v>-5.1642978021260166E-2</v>
      </c>
      <c r="Q124" s="97">
        <f t="shared" si="53"/>
        <v>3.4349020835507282E-2</v>
      </c>
      <c r="R124" s="96">
        <f t="shared" ref="R124:R133" si="58">O124-N124</f>
        <v>-347064</v>
      </c>
      <c r="S124" s="96">
        <f t="shared" si="54"/>
        <v>223175</v>
      </c>
      <c r="T124" s="97">
        <f t="shared" ref="T124:T133" si="59">O124/$O$123</f>
        <v>0.37526043785708085</v>
      </c>
    </row>
    <row r="125" spans="1:20" x14ac:dyDescent="0.25">
      <c r="A125" s="98" t="s">
        <v>50</v>
      </c>
      <c r="B125" s="32">
        <v>672943</v>
      </c>
      <c r="C125" s="32">
        <v>758024</v>
      </c>
      <c r="D125" s="32">
        <v>787690</v>
      </c>
      <c r="E125" s="32">
        <v>808867</v>
      </c>
      <c r="F125" s="33">
        <f t="shared" si="55"/>
        <v>2.6884942045728666E-2</v>
      </c>
      <c r="G125" s="33">
        <f t="shared" si="50"/>
        <v>3.9135964032801063E-2</v>
      </c>
      <c r="H125" s="32">
        <f t="shared" si="56"/>
        <v>21177</v>
      </c>
      <c r="I125" s="32">
        <f t="shared" si="51"/>
        <v>29666</v>
      </c>
      <c r="J125" s="33">
        <f t="shared" si="52"/>
        <v>0.29556765629293563</v>
      </c>
      <c r="K125" s="91"/>
      <c r="L125" s="32">
        <v>3984750</v>
      </c>
      <c r="M125" s="32">
        <v>4577973</v>
      </c>
      <c r="N125" s="32">
        <v>4852701</v>
      </c>
      <c r="O125" s="32">
        <v>4821619</v>
      </c>
      <c r="P125" s="33">
        <f t="shared" si="57"/>
        <v>-6.4050927514388567E-3</v>
      </c>
      <c r="Q125" s="33">
        <f t="shared" si="53"/>
        <v>6.0010838858158388E-2</v>
      </c>
      <c r="R125" s="32">
        <f t="shared" si="58"/>
        <v>-31082</v>
      </c>
      <c r="S125" s="32">
        <f t="shared" si="54"/>
        <v>274728</v>
      </c>
      <c r="T125" s="33">
        <f t="shared" si="59"/>
        <v>0.28389354434417824</v>
      </c>
    </row>
    <row r="126" spans="1:20" x14ac:dyDescent="0.25">
      <c r="A126" s="98" t="s">
        <v>51</v>
      </c>
      <c r="B126" s="32">
        <v>11814</v>
      </c>
      <c r="C126" s="32">
        <v>11134</v>
      </c>
      <c r="D126" s="32">
        <v>12283</v>
      </c>
      <c r="E126" s="32">
        <v>17483</v>
      </c>
      <c r="F126" s="33">
        <f t="shared" si="55"/>
        <v>0.42334934462264928</v>
      </c>
      <c r="G126" s="33">
        <f t="shared" si="50"/>
        <v>0.10319741332854315</v>
      </c>
      <c r="H126" s="32">
        <f t="shared" si="56"/>
        <v>5200</v>
      </c>
      <c r="I126" s="32">
        <f t="shared" si="51"/>
        <v>1149</v>
      </c>
      <c r="J126" s="33">
        <f t="shared" si="52"/>
        <v>6.3884536456171323E-3</v>
      </c>
      <c r="K126" s="91"/>
      <c r="L126" s="32">
        <v>79184</v>
      </c>
      <c r="M126" s="32">
        <v>87423</v>
      </c>
      <c r="N126" s="32">
        <v>95439</v>
      </c>
      <c r="O126" s="32">
        <v>98196</v>
      </c>
      <c r="P126" s="33">
        <f t="shared" si="57"/>
        <v>2.8887561688617946E-2</v>
      </c>
      <c r="Q126" s="33">
        <f t="shared" si="53"/>
        <v>9.1692117634947223E-2</v>
      </c>
      <c r="R126" s="32">
        <f>O126-N126</f>
        <v>2757</v>
      </c>
      <c r="S126" s="32">
        <f t="shared" si="54"/>
        <v>8016</v>
      </c>
      <c r="T126" s="33">
        <f t="shared" si="59"/>
        <v>5.7817115953004428E-3</v>
      </c>
    </row>
    <row r="127" spans="1:20" x14ac:dyDescent="0.25">
      <c r="A127" s="98" t="s">
        <v>52</v>
      </c>
      <c r="B127" s="32">
        <v>364068</v>
      </c>
      <c r="C127" s="32">
        <v>393768</v>
      </c>
      <c r="D127" s="32">
        <v>460449</v>
      </c>
      <c r="E127" s="32">
        <v>430081</v>
      </c>
      <c r="F127" s="33">
        <f t="shared" si="55"/>
        <v>-6.5953015426246986E-2</v>
      </c>
      <c r="G127" s="33">
        <f t="shared" si="50"/>
        <v>0.16934083013347956</v>
      </c>
      <c r="H127" s="32">
        <f t="shared" si="56"/>
        <v>-30368</v>
      </c>
      <c r="I127" s="32">
        <f t="shared" si="51"/>
        <v>66681</v>
      </c>
      <c r="J127" s="33">
        <f t="shared" si="52"/>
        <v>0.1571556673546109</v>
      </c>
      <c r="K127" s="91"/>
      <c r="L127" s="32">
        <v>1952510</v>
      </c>
      <c r="M127" s="32">
        <v>2421026</v>
      </c>
      <c r="N127" s="32">
        <v>2735886</v>
      </c>
      <c r="O127" s="32">
        <v>2729210</v>
      </c>
      <c r="P127" s="33">
        <f t="shared" si="57"/>
        <v>-2.4401601528718508E-3</v>
      </c>
      <c r="Q127" s="33">
        <f t="shared" si="53"/>
        <v>0.13005230014051894</v>
      </c>
      <c r="R127" s="32">
        <f t="shared" si="58"/>
        <v>-6676</v>
      </c>
      <c r="S127" s="32">
        <f t="shared" si="54"/>
        <v>314860</v>
      </c>
      <c r="T127" s="33">
        <f t="shared" si="59"/>
        <v>0.16069397025347185</v>
      </c>
    </row>
    <row r="128" spans="1:20" x14ac:dyDescent="0.25">
      <c r="A128" s="98" t="s">
        <v>53</v>
      </c>
      <c r="B128" s="32">
        <v>93083</v>
      </c>
      <c r="C128" s="32">
        <v>128219</v>
      </c>
      <c r="D128" s="32">
        <v>124929</v>
      </c>
      <c r="E128" s="32">
        <v>121111</v>
      </c>
      <c r="F128" s="33">
        <f t="shared" si="55"/>
        <v>-3.0561358851827869E-2</v>
      </c>
      <c r="G128" s="33">
        <f t="shared" si="50"/>
        <v>-2.5659223671998688E-2</v>
      </c>
      <c r="H128" s="32">
        <f t="shared" si="56"/>
        <v>-3818</v>
      </c>
      <c r="I128" s="32">
        <f t="shared" si="51"/>
        <v>-3290</v>
      </c>
      <c r="J128" s="33">
        <f t="shared" si="52"/>
        <v>4.4255105501020221E-2</v>
      </c>
      <c r="K128" s="91"/>
      <c r="L128" s="32">
        <v>616496</v>
      </c>
      <c r="M128" s="32">
        <v>677250</v>
      </c>
      <c r="N128" s="32">
        <v>706701</v>
      </c>
      <c r="O128" s="32">
        <v>709471</v>
      </c>
      <c r="P128" s="33">
        <f t="shared" si="57"/>
        <v>3.9196208863436777E-3</v>
      </c>
      <c r="Q128" s="33">
        <f t="shared" si="53"/>
        <v>4.3486157253599167E-2</v>
      </c>
      <c r="R128" s="32">
        <f>O128-N128</f>
        <v>2770</v>
      </c>
      <c r="S128" s="32">
        <f t="shared" si="54"/>
        <v>29451</v>
      </c>
      <c r="T128" s="33">
        <f t="shared" si="59"/>
        <v>4.1773154784608336E-2</v>
      </c>
    </row>
    <row r="129" spans="1:20" x14ac:dyDescent="0.25">
      <c r="A129" s="98" t="s">
        <v>54</v>
      </c>
      <c r="B129" s="32">
        <v>40470</v>
      </c>
      <c r="C129" s="32">
        <v>38639</v>
      </c>
      <c r="D129" s="32">
        <v>40074</v>
      </c>
      <c r="E129" s="32">
        <v>42497</v>
      </c>
      <c r="F129" s="33">
        <f t="shared" si="55"/>
        <v>6.0463143185107482E-2</v>
      </c>
      <c r="G129" s="33">
        <f t="shared" si="50"/>
        <v>3.7138642304407554E-2</v>
      </c>
      <c r="H129" s="32">
        <f t="shared" si="56"/>
        <v>2423</v>
      </c>
      <c r="I129" s="32">
        <f t="shared" si="51"/>
        <v>1435</v>
      </c>
      <c r="J129" s="33">
        <f t="shared" si="52"/>
        <v>1.5528805958805198E-2</v>
      </c>
      <c r="K129" s="91"/>
      <c r="L129" s="32">
        <v>257944</v>
      </c>
      <c r="M129" s="32">
        <v>294093</v>
      </c>
      <c r="N129" s="32">
        <v>301774</v>
      </c>
      <c r="O129" s="32">
        <v>301669</v>
      </c>
      <c r="P129" s="33">
        <f t="shared" si="57"/>
        <v>-3.4794250001657367E-4</v>
      </c>
      <c r="Q129" s="33">
        <f t="shared" si="53"/>
        <v>2.6117588653929102E-2</v>
      </c>
      <c r="R129" s="32">
        <f t="shared" si="58"/>
        <v>-105</v>
      </c>
      <c r="S129" s="32">
        <f t="shared" si="54"/>
        <v>7681</v>
      </c>
      <c r="T129" s="33">
        <f t="shared" si="59"/>
        <v>1.7762059098565007E-2</v>
      </c>
    </row>
    <row r="130" spans="1:20" x14ac:dyDescent="0.25">
      <c r="A130" s="98" t="s">
        <v>55</v>
      </c>
      <c r="B130" s="32">
        <v>11277</v>
      </c>
      <c r="C130" s="32">
        <v>10373</v>
      </c>
      <c r="D130" s="32">
        <v>10115</v>
      </c>
      <c r="E130" s="32">
        <v>11658</v>
      </c>
      <c r="F130" s="33">
        <f t="shared" si="55"/>
        <v>0.15254572417202183</v>
      </c>
      <c r="G130" s="33">
        <f t="shared" si="50"/>
        <v>-2.4872264532922017E-2</v>
      </c>
      <c r="H130" s="32">
        <f t="shared" si="56"/>
        <v>1543</v>
      </c>
      <c r="I130" s="32">
        <f t="shared" si="51"/>
        <v>-258</v>
      </c>
      <c r="J130" s="33">
        <f t="shared" si="52"/>
        <v>4.2599435223133631E-3</v>
      </c>
      <c r="K130" s="91"/>
      <c r="L130" s="32">
        <v>69048</v>
      </c>
      <c r="M130" s="32">
        <v>80076</v>
      </c>
      <c r="N130" s="32">
        <v>81078</v>
      </c>
      <c r="O130" s="32">
        <v>78508</v>
      </c>
      <c r="P130" s="33">
        <f t="shared" si="57"/>
        <v>-3.169787118577172E-2</v>
      </c>
      <c r="Q130" s="33">
        <f t="shared" si="53"/>
        <v>1.251311254308396E-2</v>
      </c>
      <c r="R130" s="32">
        <f t="shared" si="58"/>
        <v>-2570</v>
      </c>
      <c r="S130" s="32">
        <f t="shared" si="54"/>
        <v>1002</v>
      </c>
      <c r="T130" s="33">
        <f t="shared" si="59"/>
        <v>4.6224959664736562E-3</v>
      </c>
    </row>
    <row r="131" spans="1:20" x14ac:dyDescent="0.25">
      <c r="A131" s="98" t="s">
        <v>56</v>
      </c>
      <c r="B131" s="32">
        <v>132220</v>
      </c>
      <c r="C131" s="32">
        <v>142289</v>
      </c>
      <c r="D131" s="32">
        <v>157113</v>
      </c>
      <c r="E131" s="32">
        <v>156124</v>
      </c>
      <c r="F131" s="33">
        <f t="shared" si="55"/>
        <v>-6.2948323817888507E-3</v>
      </c>
      <c r="G131" s="33">
        <f t="shared" si="50"/>
        <v>0.10418233313889336</v>
      </c>
      <c r="H131" s="32">
        <f t="shared" si="56"/>
        <v>-989</v>
      </c>
      <c r="I131" s="32">
        <f t="shared" si="51"/>
        <v>14824</v>
      </c>
      <c r="J131" s="33">
        <f t="shared" si="52"/>
        <v>5.704918703702621E-2</v>
      </c>
      <c r="K131" s="91"/>
      <c r="L131" s="32">
        <v>815705</v>
      </c>
      <c r="M131" s="32">
        <v>894003</v>
      </c>
      <c r="N131" s="32">
        <v>988736</v>
      </c>
      <c r="O131" s="32">
        <v>963996</v>
      </c>
      <c r="P131" s="33">
        <f t="shared" si="57"/>
        <v>-2.5021846074179566E-2</v>
      </c>
      <c r="Q131" s="33">
        <f t="shared" si="53"/>
        <v>0.10596496879764383</v>
      </c>
      <c r="R131" s="32">
        <f>O131-N131</f>
        <v>-24740</v>
      </c>
      <c r="S131" s="32">
        <f t="shared" si="54"/>
        <v>94733</v>
      </c>
      <c r="T131" s="33">
        <f t="shared" si="59"/>
        <v>5.6759408234788034E-2</v>
      </c>
    </row>
    <row r="132" spans="1:20" x14ac:dyDescent="0.25">
      <c r="A132" s="99" t="s">
        <v>57</v>
      </c>
      <c r="B132" s="40">
        <v>50889</v>
      </c>
      <c r="C132" s="40">
        <v>61354</v>
      </c>
      <c r="D132" s="40">
        <v>78527</v>
      </c>
      <c r="E132" s="40">
        <v>92544</v>
      </c>
      <c r="F132" s="41">
        <f t="shared" si="55"/>
        <v>0.17849911495409221</v>
      </c>
      <c r="G132" s="41">
        <f t="shared" si="50"/>
        <v>0.27990025100237959</v>
      </c>
      <c r="H132" s="40">
        <f t="shared" si="56"/>
        <v>14017</v>
      </c>
      <c r="I132" s="40">
        <f t="shared" si="51"/>
        <v>17173</v>
      </c>
      <c r="J132" s="41">
        <f t="shared" si="52"/>
        <v>3.3816453364982665E-2</v>
      </c>
      <c r="K132" s="91"/>
      <c r="L132" s="40">
        <v>391208</v>
      </c>
      <c r="M132" s="40">
        <v>518511</v>
      </c>
      <c r="N132" s="40">
        <v>690117</v>
      </c>
      <c r="O132" s="40">
        <v>540830</v>
      </c>
      <c r="P132" s="41">
        <f t="shared" si="57"/>
        <v>-0.21632129044785164</v>
      </c>
      <c r="Q132" s="41">
        <f t="shared" si="53"/>
        <v>0.3309592274802271</v>
      </c>
      <c r="R132" s="40">
        <f t="shared" si="58"/>
        <v>-149287</v>
      </c>
      <c r="S132" s="40">
        <f t="shared" si="54"/>
        <v>171606</v>
      </c>
      <c r="T132" s="41">
        <f t="shared" si="59"/>
        <v>3.1843691006622862E-2</v>
      </c>
    </row>
    <row r="133" spans="1:20" x14ac:dyDescent="0.25">
      <c r="A133" s="100" t="s">
        <v>58</v>
      </c>
      <c r="B133" s="101">
        <f>B123-SUM(B124:B132)</f>
        <v>48121</v>
      </c>
      <c r="C133" s="101">
        <f>C123-SUM(C124:C132)</f>
        <v>57419</v>
      </c>
      <c r="D133" s="101">
        <f>D123-SUM(D124:D132)</f>
        <v>56629</v>
      </c>
      <c r="E133" s="101">
        <f>E123-SUM(E124:E132)</f>
        <v>52635</v>
      </c>
      <c r="F133" s="102">
        <f t="shared" si="55"/>
        <v>-7.0529234137985841E-2</v>
      </c>
      <c r="G133" s="102">
        <f t="shared" si="50"/>
        <v>-1.3758511990804467E-2</v>
      </c>
      <c r="H133" s="101">
        <f t="shared" si="56"/>
        <v>-3994</v>
      </c>
      <c r="I133" s="101">
        <f t="shared" si="51"/>
        <v>-790</v>
      </c>
      <c r="J133" s="102">
        <f t="shared" si="52"/>
        <v>1.9233327097011827E-2</v>
      </c>
      <c r="K133" s="91"/>
      <c r="L133" s="101">
        <f>L123-SUM(L124:L132)</f>
        <v>293140</v>
      </c>
      <c r="M133" s="101">
        <f>M123-SUM(M124:M132)</f>
        <v>412303</v>
      </c>
      <c r="N133" s="101">
        <f>N123-SUM(N124:N132)</f>
        <v>382019</v>
      </c>
      <c r="O133" s="101">
        <f>O123-SUM(O124:O132)</f>
        <v>367014</v>
      </c>
      <c r="P133" s="102">
        <f t="shared" si="57"/>
        <v>-3.9278151086726054E-2</v>
      </c>
      <c r="Q133" s="102">
        <f t="shared" si="53"/>
        <v>-7.3450835914363966E-2</v>
      </c>
      <c r="R133" s="101">
        <f t="shared" si="58"/>
        <v>-15005</v>
      </c>
      <c r="S133" s="101">
        <f t="shared" si="54"/>
        <v>-30284</v>
      </c>
      <c r="T133" s="102">
        <f t="shared" si="59"/>
        <v>2.1609526858910717E-2</v>
      </c>
    </row>
    <row r="134" spans="1:20" ht="21" x14ac:dyDescent="0.35">
      <c r="A134" s="103" t="s">
        <v>62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x14ac:dyDescent="0.25">
      <c r="A135" s="73"/>
      <c r="B135" s="11" t="s">
        <v>145</v>
      </c>
      <c r="C135" s="12"/>
      <c r="D135" s="12"/>
      <c r="E135" s="12"/>
      <c r="F135" s="12"/>
      <c r="G135" s="12"/>
      <c r="H135" s="12"/>
      <c r="I135" s="12"/>
      <c r="J135" s="13"/>
      <c r="K135" s="104"/>
      <c r="L135" s="11" t="str">
        <f>L$5</f>
        <v>acumulado junio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5">
        <f>B$6</f>
        <v>2022</v>
      </c>
      <c r="C136" s="106">
        <f>C$6</f>
        <v>2023</v>
      </c>
      <c r="D136" s="11">
        <f>D$6</f>
        <v>2024</v>
      </c>
      <c r="E136" s="13"/>
      <c r="F136" s="107">
        <f>E$6</f>
        <v>2025</v>
      </c>
      <c r="G136" s="108" t="str">
        <f>CONCATENATE("dif ",RIGHT(E122,2),"-",RIGHT(D122,2))</f>
        <v>dif 25-24</v>
      </c>
      <c r="H136" s="109"/>
      <c r="I136" s="108" t="str">
        <f>CONCATENATE("dif ",RIGHT(D136,2),"-",RIGHT(C136,2))</f>
        <v>dif 24-23</v>
      </c>
      <c r="J136" s="109"/>
      <c r="K136" s="110"/>
      <c r="L136" s="105">
        <f>L$6</f>
        <v>2022</v>
      </c>
      <c r="M136" s="106">
        <f>M$6</f>
        <v>2023</v>
      </c>
      <c r="N136" s="11">
        <f>N$6</f>
        <v>2024</v>
      </c>
      <c r="O136" s="13"/>
      <c r="P136" s="107">
        <f>O$6</f>
        <v>2025</v>
      </c>
      <c r="Q136" s="108" t="str">
        <f>CONCATENATE("dif ",RIGHT(O122,2),"-",RIGHT(N122,2))</f>
        <v>dif 25-24</v>
      </c>
      <c r="R136" s="109"/>
      <c r="S136" s="108" t="str">
        <f>CONCATENATE("dif ",RIGHT(N136,2),"-",RIGHT(M136,2))</f>
        <v>dif 24-23</v>
      </c>
      <c r="T136" s="109"/>
    </row>
    <row r="137" spans="1:20" x14ac:dyDescent="0.25">
      <c r="A137" s="111" t="s">
        <v>4</v>
      </c>
      <c r="B137" s="112">
        <f t="shared" ref="B137:D148" si="60">B72/B7</f>
        <v>6.4282152873614384</v>
      </c>
      <c r="C137" s="113">
        <f>C72/C7</f>
        <v>6.1921317496052657</v>
      </c>
      <c r="D137" s="114">
        <f>D72/D7</f>
        <v>6.2438841362749509</v>
      </c>
      <c r="E137" s="115"/>
      <c r="F137" s="112">
        <f t="shared" ref="F137:F148" si="61">E72/E7</f>
        <v>6.2508559746919294</v>
      </c>
      <c r="G137" s="114">
        <f>F137-D137</f>
        <v>6.9718384169785708E-3</v>
      </c>
      <c r="H137" s="115"/>
      <c r="I137" s="114">
        <f>D137-C137</f>
        <v>5.175238666968518E-2</v>
      </c>
      <c r="J137" s="115"/>
      <c r="K137" s="116"/>
      <c r="L137" s="112">
        <f t="shared" ref="L137:N148" si="62">L72/L7</f>
        <v>6.5165264969926033</v>
      </c>
      <c r="M137" s="113">
        <f t="shared" si="62"/>
        <v>6.5229234548018189</v>
      </c>
      <c r="N137" s="114">
        <f>N72/N7</f>
        <v>6.5366308474880466</v>
      </c>
      <c r="O137" s="115"/>
      <c r="P137" s="112">
        <f t="shared" ref="P137:P148" si="63">O72/O7</f>
        <v>6.3689012454381686</v>
      </c>
      <c r="Q137" s="114">
        <f>P137-N137</f>
        <v>-0.16772960204987797</v>
      </c>
      <c r="R137" s="115"/>
      <c r="S137" s="114">
        <f>N137-M137</f>
        <v>1.3707392686227671E-2</v>
      </c>
      <c r="T137" s="115"/>
    </row>
    <row r="138" spans="1:20" x14ac:dyDescent="0.25">
      <c r="A138" s="117" t="s">
        <v>5</v>
      </c>
      <c r="B138" s="118">
        <f t="shared" si="60"/>
        <v>6.3123353309091863</v>
      </c>
      <c r="C138" s="119">
        <f t="shared" si="60"/>
        <v>6.0749263584824664</v>
      </c>
      <c r="D138" s="120">
        <f t="shared" si="60"/>
        <v>6.0927791855956794</v>
      </c>
      <c r="E138" s="121"/>
      <c r="F138" s="118">
        <f t="shared" si="61"/>
        <v>6.132220318178681</v>
      </c>
      <c r="G138" s="120">
        <f t="shared" ref="G138:G148" si="64">F138-D138</f>
        <v>3.9441132583001526E-2</v>
      </c>
      <c r="H138" s="121"/>
      <c r="I138" s="120">
        <f t="shared" ref="I138:I148" si="65">D138-C138</f>
        <v>1.785282711321301E-2</v>
      </c>
      <c r="J138" s="121"/>
      <c r="K138" s="116"/>
      <c r="L138" s="118">
        <f t="shared" si="62"/>
        <v>6.3010312708486094</v>
      </c>
      <c r="M138" s="119">
        <f t="shared" si="62"/>
        <v>6.3025731737985318</v>
      </c>
      <c r="N138" s="120">
        <f t="shared" si="62"/>
        <v>6.2918799171369599</v>
      </c>
      <c r="O138" s="121"/>
      <c r="P138" s="118">
        <f t="shared" si="63"/>
        <v>6.133010459536191</v>
      </c>
      <c r="Q138" s="120">
        <f t="shared" ref="Q138:Q148" si="66">P138-N138</f>
        <v>-0.15886945760076898</v>
      </c>
      <c r="R138" s="121"/>
      <c r="S138" s="120">
        <f t="shared" ref="S138:S148" si="67">N138-M138</f>
        <v>-1.0693256661571837E-2</v>
      </c>
      <c r="T138" s="121"/>
    </row>
    <row r="139" spans="1:20" x14ac:dyDescent="0.25">
      <c r="A139" s="122" t="s">
        <v>6</v>
      </c>
      <c r="B139" s="123">
        <f t="shared" si="60"/>
        <v>6.2887956755238861</v>
      </c>
      <c r="C139" s="124">
        <f t="shared" si="60"/>
        <v>5.5527759601348974</v>
      </c>
      <c r="D139" s="125">
        <f t="shared" si="60"/>
        <v>5.7625966148126411</v>
      </c>
      <c r="E139" s="126"/>
      <c r="F139" s="123">
        <f t="shared" si="61"/>
        <v>6.0505754139760342</v>
      </c>
      <c r="G139" s="125">
        <f t="shared" si="64"/>
        <v>0.28797879916339308</v>
      </c>
      <c r="H139" s="126"/>
      <c r="I139" s="125">
        <f t="shared" si="65"/>
        <v>0.20982065467774369</v>
      </c>
      <c r="J139" s="126"/>
      <c r="K139" s="127"/>
      <c r="L139" s="123">
        <f t="shared" si="62"/>
        <v>6.3406148578275241</v>
      </c>
      <c r="M139" s="124">
        <f t="shared" si="62"/>
        <v>6.2487843541650099</v>
      </c>
      <c r="N139" s="125">
        <f>N74/N9</f>
        <v>6.2344248514135989</v>
      </c>
      <c r="O139" s="126"/>
      <c r="P139" s="123">
        <f t="shared" si="63"/>
        <v>6.0215469948477329</v>
      </c>
      <c r="Q139" s="125">
        <f t="shared" si="66"/>
        <v>-0.212877856565866</v>
      </c>
      <c r="R139" s="126"/>
      <c r="S139" s="125">
        <f t="shared" si="67"/>
        <v>-1.4359502751410957E-2</v>
      </c>
      <c r="T139" s="126"/>
    </row>
    <row r="140" spans="1:20" x14ac:dyDescent="0.25">
      <c r="A140" s="38" t="s">
        <v>7</v>
      </c>
      <c r="B140" s="128">
        <f t="shared" si="60"/>
        <v>6.4567008575752478</v>
      </c>
      <c r="C140" s="129">
        <f t="shared" si="60"/>
        <v>6.4087957605481165</v>
      </c>
      <c r="D140" s="130">
        <f t="shared" si="60"/>
        <v>6.3889546526634327</v>
      </c>
      <c r="E140" s="131"/>
      <c r="F140" s="128">
        <f t="shared" si="61"/>
        <v>6.4018625111142313</v>
      </c>
      <c r="G140" s="130">
        <f t="shared" si="64"/>
        <v>1.290785845079867E-2</v>
      </c>
      <c r="H140" s="131"/>
      <c r="I140" s="130">
        <f t="shared" si="65"/>
        <v>-1.9841107884683851E-2</v>
      </c>
      <c r="J140" s="131"/>
      <c r="K140" s="127"/>
      <c r="L140" s="128">
        <f t="shared" si="62"/>
        <v>6.4151724061070032</v>
      </c>
      <c r="M140" s="129">
        <f t="shared" si="62"/>
        <v>6.5744459936041961</v>
      </c>
      <c r="N140" s="130">
        <f t="shared" si="62"/>
        <v>6.5433468810476363</v>
      </c>
      <c r="O140" s="131"/>
      <c r="P140" s="128">
        <f t="shared" si="63"/>
        <v>6.411826494680847</v>
      </c>
      <c r="Q140" s="130">
        <f>P140-N140</f>
        <v>-0.13152038636678931</v>
      </c>
      <c r="R140" s="131"/>
      <c r="S140" s="130">
        <f t="shared" si="67"/>
        <v>-3.1099112556559838E-2</v>
      </c>
      <c r="T140" s="131"/>
    </row>
    <row r="141" spans="1:20" x14ac:dyDescent="0.25">
      <c r="A141" s="38" t="s">
        <v>8</v>
      </c>
      <c r="B141" s="128">
        <f t="shared" si="60"/>
        <v>6.3596879311165022</v>
      </c>
      <c r="C141" s="129">
        <f t="shared" si="60"/>
        <v>5.7882299942665245</v>
      </c>
      <c r="D141" s="130">
        <f t="shared" si="60"/>
        <v>5.7633139627447862</v>
      </c>
      <c r="E141" s="131"/>
      <c r="F141" s="128">
        <f t="shared" si="61"/>
        <v>5.7692113245702732</v>
      </c>
      <c r="G141" s="130">
        <f t="shared" si="64"/>
        <v>5.8973618254869464E-3</v>
      </c>
      <c r="H141" s="131"/>
      <c r="I141" s="130">
        <f t="shared" si="65"/>
        <v>-2.4916031521738269E-2</v>
      </c>
      <c r="J141" s="131"/>
      <c r="K141" s="127"/>
      <c r="L141" s="128">
        <f t="shared" si="62"/>
        <v>6.2334259351889614</v>
      </c>
      <c r="M141" s="129">
        <f t="shared" si="62"/>
        <v>5.8102443349950015</v>
      </c>
      <c r="N141" s="130">
        <f t="shared" si="62"/>
        <v>5.8963888775801001</v>
      </c>
      <c r="O141" s="131"/>
      <c r="P141" s="128">
        <f t="shared" si="63"/>
        <v>5.8362704696747496</v>
      </c>
      <c r="Q141" s="130">
        <f t="shared" si="66"/>
        <v>-6.0118407905350502E-2</v>
      </c>
      <c r="R141" s="131"/>
      <c r="S141" s="130">
        <f t="shared" si="67"/>
        <v>8.6144542585098627E-2</v>
      </c>
      <c r="T141" s="131"/>
    </row>
    <row r="142" spans="1:20" x14ac:dyDescent="0.25">
      <c r="A142" s="38" t="s">
        <v>9</v>
      </c>
      <c r="B142" s="128">
        <f t="shared" si="60"/>
        <v>3.541960367070089</v>
      </c>
      <c r="C142" s="129">
        <f t="shared" si="60"/>
        <v>3.8255961294781708</v>
      </c>
      <c r="D142" s="130">
        <f t="shared" si="60"/>
        <v>3.6454595487066594</v>
      </c>
      <c r="E142" s="131"/>
      <c r="F142" s="128">
        <f t="shared" si="61"/>
        <v>3.5040091638029782</v>
      </c>
      <c r="G142" s="130">
        <f t="shared" si="64"/>
        <v>-0.14145038490368123</v>
      </c>
      <c r="H142" s="131"/>
      <c r="I142" s="130">
        <f t="shared" si="65"/>
        <v>-0.1801365807715114</v>
      </c>
      <c r="J142" s="131"/>
      <c r="K142" s="127"/>
      <c r="L142" s="128">
        <f t="shared" si="62"/>
        <v>4.1971687346720739</v>
      </c>
      <c r="M142" s="129">
        <f t="shared" si="62"/>
        <v>4.0416368474171946</v>
      </c>
      <c r="N142" s="130">
        <f t="shared" si="62"/>
        <v>3.8714121502221763</v>
      </c>
      <c r="O142" s="131"/>
      <c r="P142" s="128">
        <f t="shared" si="63"/>
        <v>3.5591823543669712</v>
      </c>
      <c r="Q142" s="130">
        <f t="shared" si="66"/>
        <v>-0.31222979585520516</v>
      </c>
      <c r="R142" s="131"/>
      <c r="S142" s="130">
        <f t="shared" si="67"/>
        <v>-0.17022469719501832</v>
      </c>
      <c r="T142" s="131"/>
    </row>
    <row r="143" spans="1:20" x14ac:dyDescent="0.25">
      <c r="A143" s="132" t="s">
        <v>10</v>
      </c>
      <c r="B143" s="133">
        <f t="shared" si="60"/>
        <v>3.345103749544958</v>
      </c>
      <c r="C143" s="134">
        <f t="shared" si="60"/>
        <v>3.2996899758870133</v>
      </c>
      <c r="D143" s="135">
        <f t="shared" si="60"/>
        <v>3.6541207008436078</v>
      </c>
      <c r="E143" s="136"/>
      <c r="F143" s="133">
        <f t="shared" si="61"/>
        <v>3.131571304095266</v>
      </c>
      <c r="G143" s="135">
        <f t="shared" si="64"/>
        <v>-0.52254939674834189</v>
      </c>
      <c r="H143" s="136"/>
      <c r="I143" s="135">
        <f t="shared" si="65"/>
        <v>0.35443072495659456</v>
      </c>
      <c r="J143" s="136"/>
      <c r="K143" s="127"/>
      <c r="L143" s="133">
        <f t="shared" si="62"/>
        <v>3.8528410772417874</v>
      </c>
      <c r="M143" s="134">
        <f t="shared" si="62"/>
        <v>3.6896896896896898</v>
      </c>
      <c r="N143" s="135">
        <f t="shared" si="62"/>
        <v>3.7591078066914498</v>
      </c>
      <c r="O143" s="136"/>
      <c r="P143" s="133">
        <f t="shared" si="63"/>
        <v>3.1596575169982373</v>
      </c>
      <c r="Q143" s="135">
        <f t="shared" si="66"/>
        <v>-0.59945028969321257</v>
      </c>
      <c r="R143" s="136"/>
      <c r="S143" s="135">
        <f t="shared" si="67"/>
        <v>6.9418117001760038E-2</v>
      </c>
      <c r="T143" s="136"/>
    </row>
    <row r="144" spans="1:20" x14ac:dyDescent="0.25">
      <c r="A144" s="137" t="s">
        <v>11</v>
      </c>
      <c r="B144" s="138">
        <f t="shared" si="60"/>
        <v>6.8920402441900075</v>
      </c>
      <c r="C144" s="119">
        <f t="shared" si="60"/>
        <v>6.6154750957035011</v>
      </c>
      <c r="D144" s="120">
        <f t="shared" si="60"/>
        <v>6.7813208124936208</v>
      </c>
      <c r="E144" s="121"/>
      <c r="F144" s="138">
        <f t="shared" si="61"/>
        <v>6.6287907759378948</v>
      </c>
      <c r="G144" s="120">
        <f t="shared" si="64"/>
        <v>-0.15253003655572606</v>
      </c>
      <c r="H144" s="121"/>
      <c r="I144" s="120">
        <f t="shared" si="65"/>
        <v>0.16584571679011972</v>
      </c>
      <c r="J144" s="121"/>
      <c r="K144" s="116"/>
      <c r="L144" s="138">
        <f t="shared" si="62"/>
        <v>7.3604581113282821</v>
      </c>
      <c r="M144" s="119">
        <f t="shared" si="62"/>
        <v>7.3493408184280922</v>
      </c>
      <c r="N144" s="120">
        <f t="shared" si="62"/>
        <v>7.4158614097396898</v>
      </c>
      <c r="O144" s="121"/>
      <c r="P144" s="138">
        <f t="shared" si="63"/>
        <v>7.1653622391623655</v>
      </c>
      <c r="Q144" s="120">
        <f t="shared" si="66"/>
        <v>-0.25049917057732429</v>
      </c>
      <c r="R144" s="121"/>
      <c r="S144" s="120">
        <f t="shared" si="67"/>
        <v>6.6520591311597599E-2</v>
      </c>
      <c r="T144" s="121"/>
    </row>
    <row r="145" spans="1:20" x14ac:dyDescent="0.25">
      <c r="A145" s="37" t="s">
        <v>12</v>
      </c>
      <c r="B145" s="139">
        <f t="shared" si="60"/>
        <v>6.6080863402061851</v>
      </c>
      <c r="C145" s="140">
        <f t="shared" si="60"/>
        <v>6.5246141009595329</v>
      </c>
      <c r="D145" s="141">
        <f t="shared" si="60"/>
        <v>6.2144223197210033</v>
      </c>
      <c r="E145" s="142"/>
      <c r="F145" s="139">
        <f t="shared" si="61"/>
        <v>6.3918951132300359</v>
      </c>
      <c r="G145" s="141">
        <f t="shared" si="64"/>
        <v>0.17747279350903256</v>
      </c>
      <c r="H145" s="142"/>
      <c r="I145" s="141">
        <f t="shared" si="65"/>
        <v>-0.31019178123852953</v>
      </c>
      <c r="J145" s="142"/>
      <c r="K145" s="127"/>
      <c r="L145" s="139">
        <f t="shared" si="62"/>
        <v>6.7937670432411377</v>
      </c>
      <c r="M145" s="140">
        <f t="shared" si="62"/>
        <v>6.3788751857742554</v>
      </c>
      <c r="N145" s="141">
        <f t="shared" si="62"/>
        <v>6.0254456610261515</v>
      </c>
      <c r="O145" s="142"/>
      <c r="P145" s="139">
        <f t="shared" si="63"/>
        <v>6.1497338874307381</v>
      </c>
      <c r="Q145" s="141">
        <f t="shared" si="66"/>
        <v>0.12428822640458659</v>
      </c>
      <c r="R145" s="142"/>
      <c r="S145" s="141">
        <f t="shared" si="67"/>
        <v>-0.35342952474810385</v>
      </c>
      <c r="T145" s="142"/>
    </row>
    <row r="146" spans="1:20" x14ac:dyDescent="0.25">
      <c r="A146" s="38" t="s">
        <v>8</v>
      </c>
      <c r="B146" s="143">
        <f t="shared" si="60"/>
        <v>6.9609022871637913</v>
      </c>
      <c r="C146" s="144">
        <f t="shared" si="60"/>
        <v>6.8849027877430302</v>
      </c>
      <c r="D146" s="145">
        <f t="shared" si="60"/>
        <v>7.0749799176195118</v>
      </c>
      <c r="E146" s="146"/>
      <c r="F146" s="143">
        <f t="shared" si="61"/>
        <v>6.8788506504715725</v>
      </c>
      <c r="G146" s="145">
        <f t="shared" si="64"/>
        <v>-0.19612926714793932</v>
      </c>
      <c r="H146" s="146"/>
      <c r="I146" s="145">
        <f t="shared" si="65"/>
        <v>0.19007712987648162</v>
      </c>
      <c r="J146" s="146"/>
      <c r="K146" s="127"/>
      <c r="L146" s="143">
        <f t="shared" si="62"/>
        <v>7.5682771713336496</v>
      </c>
      <c r="M146" s="144">
        <f t="shared" si="62"/>
        <v>7.7754561042749302</v>
      </c>
      <c r="N146" s="145">
        <f t="shared" si="62"/>
        <v>7.8612380144097944</v>
      </c>
      <c r="O146" s="146"/>
      <c r="P146" s="143">
        <f t="shared" si="63"/>
        <v>7.5254091686230833</v>
      </c>
      <c r="Q146" s="145">
        <f t="shared" si="66"/>
        <v>-0.33582884578671113</v>
      </c>
      <c r="R146" s="146"/>
      <c r="S146" s="145">
        <f t="shared" si="67"/>
        <v>8.5781910134864248E-2</v>
      </c>
      <c r="T146" s="146"/>
    </row>
    <row r="147" spans="1:20" x14ac:dyDescent="0.25">
      <c r="A147" s="38" t="s">
        <v>9</v>
      </c>
      <c r="B147" s="143">
        <f t="shared" si="60"/>
        <v>7.2321317200947988</v>
      </c>
      <c r="C147" s="144">
        <f t="shared" si="60"/>
        <v>5.9943793505988152</v>
      </c>
      <c r="D147" s="145">
        <f t="shared" si="60"/>
        <v>6.4251661918328589</v>
      </c>
      <c r="E147" s="146"/>
      <c r="F147" s="143">
        <f t="shared" si="61"/>
        <v>6.0150634249471455</v>
      </c>
      <c r="G147" s="145">
        <f t="shared" si="64"/>
        <v>-0.41010276688571334</v>
      </c>
      <c r="H147" s="146"/>
      <c r="I147" s="145">
        <f t="shared" si="65"/>
        <v>0.43078684123404365</v>
      </c>
      <c r="J147" s="146"/>
      <c r="K147" s="127"/>
      <c r="L147" s="143">
        <f t="shared" si="62"/>
        <v>7.2378543092048524</v>
      </c>
      <c r="M147" s="144">
        <f t="shared" si="62"/>
        <v>6.7009727313888439</v>
      </c>
      <c r="N147" s="145">
        <f t="shared" si="62"/>
        <v>6.9696157030348918</v>
      </c>
      <c r="O147" s="146"/>
      <c r="P147" s="143">
        <f t="shared" si="63"/>
        <v>6.5926835847227183</v>
      </c>
      <c r="Q147" s="145">
        <f t="shared" si="66"/>
        <v>-0.37693211831217344</v>
      </c>
      <c r="R147" s="146"/>
      <c r="S147" s="145">
        <f t="shared" si="67"/>
        <v>0.26864297164604789</v>
      </c>
      <c r="T147" s="146"/>
    </row>
    <row r="148" spans="1:20" x14ac:dyDescent="0.25">
      <c r="A148" s="39" t="s">
        <v>10</v>
      </c>
      <c r="B148" s="147">
        <f t="shared" si="60"/>
        <v>5.8006571741511497</v>
      </c>
      <c r="C148" s="148">
        <f t="shared" si="60"/>
        <v>6.5450780880265027</v>
      </c>
      <c r="D148" s="149">
        <f t="shared" si="60"/>
        <v>6.2933137089991593</v>
      </c>
      <c r="E148" s="150"/>
      <c r="F148" s="147">
        <f t="shared" si="61"/>
        <v>6.6274670211678082</v>
      </c>
      <c r="G148" s="149">
        <f t="shared" si="64"/>
        <v>0.33415331216864885</v>
      </c>
      <c r="H148" s="150"/>
      <c r="I148" s="149">
        <f t="shared" si="65"/>
        <v>-0.25176437902734339</v>
      </c>
      <c r="J148" s="150"/>
      <c r="K148" s="127"/>
      <c r="L148" s="147">
        <f t="shared" si="62"/>
        <v>6.8808581644815252</v>
      </c>
      <c r="M148" s="148">
        <f t="shared" si="62"/>
        <v>7.2771388608283472</v>
      </c>
      <c r="N148" s="149">
        <f t="shared" si="62"/>
        <v>7.2711837143214595</v>
      </c>
      <c r="O148" s="150"/>
      <c r="P148" s="147">
        <f t="shared" si="63"/>
        <v>7.2589063725408396</v>
      </c>
      <c r="Q148" s="149">
        <f t="shared" si="66"/>
        <v>-1.2277341780619899E-2</v>
      </c>
      <c r="R148" s="150"/>
      <c r="S148" s="149">
        <f t="shared" si="67"/>
        <v>-5.9551465068876652E-3</v>
      </c>
      <c r="T148" s="150"/>
    </row>
    <row r="149" spans="1:20" x14ac:dyDescent="0.25">
      <c r="A149" s="43" t="s">
        <v>13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5"/>
    </row>
    <row r="150" spans="1:20" ht="21" x14ac:dyDescent="0.35">
      <c r="A150" s="103" t="s">
        <v>63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x14ac:dyDescent="0.25">
      <c r="A151" s="73"/>
      <c r="B151" s="11" t="s">
        <v>145</v>
      </c>
      <c r="C151" s="12"/>
      <c r="D151" s="12"/>
      <c r="E151" s="12"/>
      <c r="F151" s="12"/>
      <c r="G151" s="12"/>
      <c r="H151" s="12"/>
      <c r="I151" s="12"/>
      <c r="J151" s="13"/>
      <c r="K151" s="104"/>
      <c r="L151" s="11" t="str">
        <f>L$5</f>
        <v>acumulado junio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5">
        <f>B$6</f>
        <v>2022</v>
      </c>
      <c r="C152" s="106">
        <f>C$6</f>
        <v>2023</v>
      </c>
      <c r="D152" s="11">
        <f>D$6</f>
        <v>2024</v>
      </c>
      <c r="E152" s="13"/>
      <c r="F152" s="107">
        <f>E$6</f>
        <v>2025</v>
      </c>
      <c r="G152" s="108" t="str">
        <f>CONCATENATE("dif ",RIGHT(F152,2),"-",RIGHT(D152,2))</f>
        <v>dif 25-24</v>
      </c>
      <c r="H152" s="109"/>
      <c r="I152" s="108" t="str">
        <f>CONCATENATE("dif ",RIGHT(D152,2),"-",RIGHT(C152,2))</f>
        <v>dif 24-23</v>
      </c>
      <c r="J152" s="109"/>
      <c r="K152" s="110"/>
      <c r="L152" s="105">
        <f>L$6</f>
        <v>2022</v>
      </c>
      <c r="M152" s="106">
        <f>M$6</f>
        <v>2023</v>
      </c>
      <c r="N152" s="11">
        <f>N$6</f>
        <v>2024</v>
      </c>
      <c r="O152" s="13"/>
      <c r="P152" s="107">
        <f>O$6</f>
        <v>2025</v>
      </c>
      <c r="Q152" s="108" t="str">
        <f>CONCATENATE("dif ",RIGHT(P152,2),"-",RIGHT(N152,2))</f>
        <v>dif 25-24</v>
      </c>
      <c r="R152" s="109"/>
      <c r="S152" s="108" t="str">
        <f>CONCATENATE("dif ",RIGHT(N152,2),"-",RIGHT(M152,2))</f>
        <v>dif 24-23</v>
      </c>
      <c r="T152" s="109"/>
    </row>
    <row r="153" spans="1:20" x14ac:dyDescent="0.25">
      <c r="A153" s="111" t="s">
        <v>15</v>
      </c>
      <c r="B153" s="151">
        <f t="shared" ref="B153:D168" si="68">B88/B23</f>
        <v>6.4282152873614384</v>
      </c>
      <c r="C153" s="152">
        <f t="shared" si="68"/>
        <v>6.1921317496052657</v>
      </c>
      <c r="D153" s="153">
        <f t="shared" si="68"/>
        <v>6.2438841362749509</v>
      </c>
      <c r="E153" s="154"/>
      <c r="F153" s="155">
        <f t="shared" ref="F153:F184" si="69">E88/E23</f>
        <v>6.2508559746919294</v>
      </c>
      <c r="G153" s="114">
        <f>F153-D153</f>
        <v>6.9718384169785708E-3</v>
      </c>
      <c r="H153" s="115"/>
      <c r="I153" s="114">
        <f t="shared" ref="I153:I184" si="70">D153-C153</f>
        <v>5.175238666968518E-2</v>
      </c>
      <c r="J153" s="115"/>
      <c r="K153" s="116"/>
      <c r="L153" s="151">
        <f t="shared" ref="L153:N168" si="71">L88/L23</f>
        <v>6.5165264969926033</v>
      </c>
      <c r="M153" s="152">
        <f>M88/M23</f>
        <v>6.5229234548018189</v>
      </c>
      <c r="N153" s="153">
        <f>N88/N23</f>
        <v>6.5366308474880466</v>
      </c>
      <c r="O153" s="154"/>
      <c r="P153" s="155">
        <f t="shared" ref="P153:P184" si="72">O88/O23</f>
        <v>6.3689012454381686</v>
      </c>
      <c r="Q153" s="114">
        <f>P153-N153</f>
        <v>-0.16772960204987797</v>
      </c>
      <c r="R153" s="115"/>
      <c r="S153" s="114">
        <f t="shared" ref="S153:S184" si="73">N153-M153</f>
        <v>1.3707392686227671E-2</v>
      </c>
      <c r="T153" s="115"/>
    </row>
    <row r="154" spans="1:20" x14ac:dyDescent="0.25">
      <c r="A154" s="156" t="s">
        <v>16</v>
      </c>
      <c r="B154" s="112">
        <f t="shared" si="68"/>
        <v>4.050871863657882</v>
      </c>
      <c r="C154" s="152">
        <f t="shared" si="68"/>
        <v>3.6414246575342464</v>
      </c>
      <c r="D154" s="114">
        <f t="shared" si="68"/>
        <v>3.8216352245841936</v>
      </c>
      <c r="E154" s="115"/>
      <c r="F154" s="157">
        <f t="shared" si="69"/>
        <v>3.9155509591823425</v>
      </c>
      <c r="G154" s="120">
        <f t="shared" ref="G154:G184" si="74">F154-D154</f>
        <v>9.3915734598148948E-2</v>
      </c>
      <c r="H154" s="121"/>
      <c r="I154" s="120">
        <f t="shared" si="70"/>
        <v>0.1802105670499472</v>
      </c>
      <c r="J154" s="121"/>
      <c r="K154" s="116"/>
      <c r="L154" s="151">
        <f t="shared" si="71"/>
        <v>3.9242310409902781</v>
      </c>
      <c r="M154" s="152">
        <f t="shared" si="71"/>
        <v>3.8958059831303946</v>
      </c>
      <c r="N154" s="114">
        <f t="shared" si="71"/>
        <v>3.9057276632355968</v>
      </c>
      <c r="O154" s="115"/>
      <c r="P154" s="155">
        <f t="shared" si="72"/>
        <v>3.788484864877236</v>
      </c>
      <c r="Q154" s="120">
        <f t="shared" ref="Q154:Q184" si="75">P154-N154</f>
        <v>-0.11724279835836082</v>
      </c>
      <c r="R154" s="121"/>
      <c r="S154" s="120">
        <f t="shared" si="73"/>
        <v>9.9216801052022241E-3</v>
      </c>
      <c r="T154" s="121"/>
    </row>
    <row r="155" spans="1:20" x14ac:dyDescent="0.25">
      <c r="A155" s="158" t="s">
        <v>17</v>
      </c>
      <c r="B155" s="123">
        <f t="shared" si="68"/>
        <v>2.7712098552634914</v>
      </c>
      <c r="C155" s="159">
        <f t="shared" si="68"/>
        <v>2.6459738657826772</v>
      </c>
      <c r="D155" s="160">
        <f t="shared" si="68"/>
        <v>3.0902086543667484</v>
      </c>
      <c r="E155" s="161"/>
      <c r="F155" s="162">
        <f t="shared" si="69"/>
        <v>2.8344136855444</v>
      </c>
      <c r="G155" s="125">
        <f t="shared" si="74"/>
        <v>-0.25579496882234842</v>
      </c>
      <c r="H155" s="126"/>
      <c r="I155" s="125">
        <f t="shared" si="70"/>
        <v>0.44423478858407117</v>
      </c>
      <c r="J155" s="126"/>
      <c r="K155" s="127"/>
      <c r="L155" s="163">
        <f t="shared" si="71"/>
        <v>2.6728302126847474</v>
      </c>
      <c r="M155" s="159">
        <f t="shared" si="71"/>
        <v>2.9057741420389576</v>
      </c>
      <c r="N155" s="160">
        <f t="shared" si="71"/>
        <v>3.1630718054113607</v>
      </c>
      <c r="O155" s="161"/>
      <c r="P155" s="164">
        <f t="shared" si="72"/>
        <v>2.8523931807640532</v>
      </c>
      <c r="Q155" s="125">
        <f t="shared" si="75"/>
        <v>-0.31067862464730744</v>
      </c>
      <c r="R155" s="126"/>
      <c r="S155" s="125">
        <f t="shared" si="73"/>
        <v>0.25729766337240312</v>
      </c>
      <c r="T155" s="126"/>
    </row>
    <row r="156" spans="1:20" x14ac:dyDescent="0.25">
      <c r="A156" s="122" t="s">
        <v>18</v>
      </c>
      <c r="B156" s="123">
        <f t="shared" si="68"/>
        <v>2.8097700450176419</v>
      </c>
      <c r="C156" s="159">
        <f t="shared" si="68"/>
        <v>2.8934081346423564</v>
      </c>
      <c r="D156" s="160">
        <f t="shared" si="68"/>
        <v>3.0065635435458486</v>
      </c>
      <c r="E156" s="161"/>
      <c r="F156" s="162">
        <f t="shared" si="69"/>
        <v>3.2361453201970445</v>
      </c>
      <c r="G156" s="125">
        <f t="shared" si="74"/>
        <v>0.22958177665119583</v>
      </c>
      <c r="H156" s="126"/>
      <c r="I156" s="125">
        <f t="shared" si="70"/>
        <v>0.11315540890349229</v>
      </c>
      <c r="J156" s="126"/>
      <c r="K156" s="127"/>
      <c r="L156" s="163">
        <f t="shared" si="71"/>
        <v>2.771452495518445</v>
      </c>
      <c r="M156" s="159">
        <f t="shared" si="71"/>
        <v>3.0167322069054925</v>
      </c>
      <c r="N156" s="160">
        <f t="shared" si="71"/>
        <v>2.9997181235702901</v>
      </c>
      <c r="O156" s="161"/>
      <c r="P156" s="164">
        <f t="shared" si="72"/>
        <v>3.1996286177751219</v>
      </c>
      <c r="Q156" s="125">
        <f t="shared" si="75"/>
        <v>0.19991049420483176</v>
      </c>
      <c r="R156" s="126"/>
      <c r="S156" s="125">
        <f t="shared" si="73"/>
        <v>-1.7014083335202379E-2</v>
      </c>
      <c r="T156" s="126"/>
    </row>
    <row r="157" spans="1:20" x14ac:dyDescent="0.25">
      <c r="A157" s="122" t="s">
        <v>19</v>
      </c>
      <c r="B157" s="123">
        <f t="shared" si="68"/>
        <v>2.7436666232129667</v>
      </c>
      <c r="C157" s="159">
        <f t="shared" si="68"/>
        <v>2.3602309065991114</v>
      </c>
      <c r="D157" s="125">
        <f t="shared" si="68"/>
        <v>3.1894032500341392</v>
      </c>
      <c r="E157" s="126"/>
      <c r="F157" s="162">
        <f t="shared" si="69"/>
        <v>2.4710878039725266</v>
      </c>
      <c r="G157" s="125">
        <f t="shared" si="74"/>
        <v>-0.71831544606161257</v>
      </c>
      <c r="H157" s="126"/>
      <c r="I157" s="125">
        <f t="shared" si="70"/>
        <v>0.82917234343502777</v>
      </c>
      <c r="J157" s="126"/>
      <c r="K157" s="127"/>
      <c r="L157" s="163">
        <f t="shared" si="71"/>
        <v>2.5923019144100765</v>
      </c>
      <c r="M157" s="159">
        <f t="shared" si="71"/>
        <v>2.7507546668598613</v>
      </c>
      <c r="N157" s="125">
        <f t="shared" si="71"/>
        <v>3.3191332898321058</v>
      </c>
      <c r="O157" s="126"/>
      <c r="P157" s="164">
        <f t="shared" si="72"/>
        <v>2.4608015404982551</v>
      </c>
      <c r="Q157" s="125">
        <f>P157-N157</f>
        <v>-0.8583317493338507</v>
      </c>
      <c r="R157" s="126"/>
      <c r="S157" s="125">
        <f t="shared" si="73"/>
        <v>0.56837862297224451</v>
      </c>
      <c r="T157" s="126"/>
    </row>
    <row r="158" spans="1:20" x14ac:dyDescent="0.25">
      <c r="A158" s="165" t="s">
        <v>64</v>
      </c>
      <c r="B158" s="133">
        <f t="shared" si="68"/>
        <v>4.8659046512003359</v>
      </c>
      <c r="C158" s="166">
        <f t="shared" si="68"/>
        <v>4.4153343622169947</v>
      </c>
      <c r="D158" s="135">
        <f t="shared" si="68"/>
        <v>4.3634218198084254</v>
      </c>
      <c r="E158" s="136"/>
      <c r="F158" s="167">
        <f t="shared" si="69"/>
        <v>4.584765065238706</v>
      </c>
      <c r="G158" s="130">
        <f t="shared" si="74"/>
        <v>0.22134324543028061</v>
      </c>
      <c r="H158" s="131"/>
      <c r="I158" s="130">
        <f t="shared" si="70"/>
        <v>-5.1912542408569351E-2</v>
      </c>
      <c r="J158" s="131"/>
      <c r="K158" s="127"/>
      <c r="L158" s="168">
        <f t="shared" si="71"/>
        <v>4.8370947283752015</v>
      </c>
      <c r="M158" s="166">
        <f t="shared" si="71"/>
        <v>4.5759340579484462</v>
      </c>
      <c r="N158" s="135">
        <f t="shared" si="71"/>
        <v>4.3852183459130032</v>
      </c>
      <c r="O158" s="136"/>
      <c r="P158" s="169">
        <f t="shared" si="72"/>
        <v>4.3331589011430243</v>
      </c>
      <c r="Q158" s="130">
        <f t="shared" si="75"/>
        <v>-5.2059444769978924E-2</v>
      </c>
      <c r="R158" s="131"/>
      <c r="S158" s="130">
        <f t="shared" si="73"/>
        <v>-0.19071571203544302</v>
      </c>
      <c r="T158" s="131"/>
    </row>
    <row r="159" spans="1:20" x14ac:dyDescent="0.25">
      <c r="A159" s="170" t="s">
        <v>21</v>
      </c>
      <c r="B159" s="118">
        <f t="shared" si="68"/>
        <v>7.2876151155701496</v>
      </c>
      <c r="C159" s="171">
        <f t="shared" si="68"/>
        <v>7.1598289614235728</v>
      </c>
      <c r="D159" s="120">
        <f t="shared" si="68"/>
        <v>7.0633813795088258</v>
      </c>
      <c r="E159" s="121"/>
      <c r="F159" s="172">
        <f t="shared" si="69"/>
        <v>7.0093138945877742</v>
      </c>
      <c r="G159" s="120">
        <f t="shared" si="74"/>
        <v>-5.4067484921051623E-2</v>
      </c>
      <c r="H159" s="121"/>
      <c r="I159" s="120">
        <f t="shared" si="70"/>
        <v>-9.6447581914747005E-2</v>
      </c>
      <c r="J159" s="121"/>
      <c r="K159" s="116"/>
      <c r="L159" s="173">
        <f t="shared" si="71"/>
        <v>7.1766819100396146</v>
      </c>
      <c r="M159" s="171">
        <f t="shared" si="71"/>
        <v>7.1519985814585629</v>
      </c>
      <c r="N159" s="120">
        <f t="shared" si="71"/>
        <v>7.1109144866604854</v>
      </c>
      <c r="O159" s="121"/>
      <c r="P159" s="174">
        <f t="shared" si="72"/>
        <v>6.9362445135186439</v>
      </c>
      <c r="Q159" s="120">
        <f t="shared" si="75"/>
        <v>-0.17466997314184152</v>
      </c>
      <c r="R159" s="121"/>
      <c r="S159" s="120">
        <f t="shared" si="73"/>
        <v>-4.1084094798077508E-2</v>
      </c>
      <c r="T159" s="121"/>
    </row>
    <row r="160" spans="1:20" x14ac:dyDescent="0.25">
      <c r="A160" s="50" t="s">
        <v>22</v>
      </c>
      <c r="B160" s="143">
        <f t="shared" si="68"/>
        <v>8.1208283775274612</v>
      </c>
      <c r="C160" s="175">
        <f t="shared" si="68"/>
        <v>8.339940568649963</v>
      </c>
      <c r="D160" s="141">
        <f t="shared" si="68"/>
        <v>8.3784044526901678</v>
      </c>
      <c r="E160" s="142"/>
      <c r="F160" s="176">
        <f t="shared" si="69"/>
        <v>8.1008409129912469</v>
      </c>
      <c r="G160" s="141">
        <f t="shared" si="74"/>
        <v>-0.27756353969892089</v>
      </c>
      <c r="H160" s="142"/>
      <c r="I160" s="141">
        <f t="shared" si="70"/>
        <v>3.8463884040204732E-2</v>
      </c>
      <c r="J160" s="142"/>
      <c r="K160" s="127"/>
      <c r="L160" s="177">
        <f t="shared" si="71"/>
        <v>8.1698152028545277</v>
      </c>
      <c r="M160" s="175">
        <f t="shared" si="71"/>
        <v>8.2948571270402187</v>
      </c>
      <c r="N160" s="141">
        <f t="shared" si="71"/>
        <v>8.3886526863855781</v>
      </c>
      <c r="O160" s="142"/>
      <c r="P160" s="178">
        <f t="shared" si="72"/>
        <v>8.1428219804612159</v>
      </c>
      <c r="Q160" s="141">
        <f t="shared" si="75"/>
        <v>-0.24583070592436229</v>
      </c>
      <c r="R160" s="142"/>
      <c r="S160" s="141">
        <f t="shared" si="73"/>
        <v>9.3795559345359436E-2</v>
      </c>
      <c r="T160" s="142"/>
    </row>
    <row r="161" spans="1:20" x14ac:dyDescent="0.25">
      <c r="A161" s="55" t="s">
        <v>23</v>
      </c>
      <c r="B161" s="143">
        <f t="shared" si="68"/>
        <v>7.9215210355987056</v>
      </c>
      <c r="C161" s="179">
        <f t="shared" si="68"/>
        <v>7.4344827586206899</v>
      </c>
      <c r="D161" s="145">
        <f t="shared" si="68"/>
        <v>7.22568578553616</v>
      </c>
      <c r="E161" s="146"/>
      <c r="F161" s="180">
        <f t="shared" si="69"/>
        <v>7.1494778067885116</v>
      </c>
      <c r="G161" s="145">
        <f t="shared" si="74"/>
        <v>-7.6207978747648397E-2</v>
      </c>
      <c r="H161" s="146"/>
      <c r="I161" s="145">
        <f t="shared" si="70"/>
        <v>-0.20879697308452982</v>
      </c>
      <c r="J161" s="146"/>
      <c r="K161" s="127"/>
      <c r="L161" s="181">
        <f t="shared" si="71"/>
        <v>8.2342198283117316</v>
      </c>
      <c r="M161" s="179">
        <f t="shared" si="71"/>
        <v>8.4226819036597718</v>
      </c>
      <c r="N161" s="145">
        <f t="shared" si="71"/>
        <v>8.0856564601423262</v>
      </c>
      <c r="O161" s="146"/>
      <c r="P161" s="182">
        <f t="shared" si="72"/>
        <v>7.5945981993998002</v>
      </c>
      <c r="Q161" s="145">
        <f t="shared" si="75"/>
        <v>-0.49105826074252601</v>
      </c>
      <c r="R161" s="146"/>
      <c r="S161" s="145">
        <f t="shared" si="73"/>
        <v>-0.33702544351744557</v>
      </c>
      <c r="T161" s="146"/>
    </row>
    <row r="162" spans="1:20" x14ac:dyDescent="0.25">
      <c r="A162" s="55" t="s">
        <v>24</v>
      </c>
      <c r="B162" s="143">
        <f t="shared" si="68"/>
        <v>5.1178707224334596</v>
      </c>
      <c r="C162" s="179">
        <f t="shared" si="68"/>
        <v>6.3855072463768119</v>
      </c>
      <c r="D162" s="145">
        <f t="shared" si="68"/>
        <v>3.9542483660130721</v>
      </c>
      <c r="E162" s="146"/>
      <c r="F162" s="180">
        <f t="shared" si="69"/>
        <v>4.7945205479452051</v>
      </c>
      <c r="G162" s="145">
        <f t="shared" si="74"/>
        <v>0.84027218193213304</v>
      </c>
      <c r="H162" s="146"/>
      <c r="I162" s="145">
        <f t="shared" si="70"/>
        <v>-2.4312588803637398</v>
      </c>
      <c r="J162" s="146"/>
      <c r="K162" s="127"/>
      <c r="L162" s="181">
        <f t="shared" si="71"/>
        <v>5.1913513513513516</v>
      </c>
      <c r="M162" s="179">
        <f t="shared" si="71"/>
        <v>5.5972495088408643</v>
      </c>
      <c r="N162" s="145">
        <f t="shared" si="71"/>
        <v>5.421035907213219</v>
      </c>
      <c r="O162" s="146"/>
      <c r="P162" s="182">
        <f t="shared" si="72"/>
        <v>4.7585762187258194</v>
      </c>
      <c r="Q162" s="145">
        <f t="shared" si="75"/>
        <v>-0.66245968848739967</v>
      </c>
      <c r="R162" s="146"/>
      <c r="S162" s="145">
        <f t="shared" si="73"/>
        <v>-0.17621360162764521</v>
      </c>
      <c r="T162" s="146"/>
    </row>
    <row r="163" spans="1:20" x14ac:dyDescent="0.25">
      <c r="A163" s="55" t="s">
        <v>25</v>
      </c>
      <c r="B163" s="143">
        <f t="shared" si="68"/>
        <v>6.8920086393088553</v>
      </c>
      <c r="C163" s="179">
        <f t="shared" si="68"/>
        <v>7.5306980656013458</v>
      </c>
      <c r="D163" s="145">
        <f t="shared" si="68"/>
        <v>8.5740037950664139</v>
      </c>
      <c r="E163" s="146"/>
      <c r="F163" s="180">
        <f t="shared" si="69"/>
        <v>8.1187438665358194</v>
      </c>
      <c r="G163" s="145">
        <f t="shared" si="74"/>
        <v>-0.45525992853059449</v>
      </c>
      <c r="H163" s="146"/>
      <c r="I163" s="145">
        <f t="shared" si="70"/>
        <v>1.0433057294650681</v>
      </c>
      <c r="J163" s="146"/>
      <c r="K163" s="127"/>
      <c r="L163" s="181">
        <f t="shared" si="71"/>
        <v>7.9930511303292366</v>
      </c>
      <c r="M163" s="179">
        <f t="shared" si="71"/>
        <v>7.8654086272292503</v>
      </c>
      <c r="N163" s="145">
        <f t="shared" si="71"/>
        <v>8.3452088452088447</v>
      </c>
      <c r="O163" s="146"/>
      <c r="P163" s="182">
        <f t="shared" si="72"/>
        <v>8.2854761579450749</v>
      </c>
      <c r="Q163" s="145">
        <f t="shared" si="75"/>
        <v>-5.973268726376979E-2</v>
      </c>
      <c r="R163" s="146"/>
      <c r="S163" s="145">
        <f t="shared" si="73"/>
        <v>0.47980021797959438</v>
      </c>
      <c r="T163" s="146"/>
    </row>
    <row r="164" spans="1:20" x14ac:dyDescent="0.25">
      <c r="A164" s="55" t="s">
        <v>26</v>
      </c>
      <c r="B164" s="143">
        <f t="shared" si="68"/>
        <v>4.4770669003797838</v>
      </c>
      <c r="C164" s="179">
        <f t="shared" si="68"/>
        <v>4.2001054574215662</v>
      </c>
      <c r="D164" s="145">
        <f t="shared" si="68"/>
        <v>3.8075338434373163</v>
      </c>
      <c r="E164" s="146"/>
      <c r="F164" s="180">
        <f t="shared" si="69"/>
        <v>3.9718928414580588</v>
      </c>
      <c r="G164" s="145">
        <f t="shared" si="74"/>
        <v>0.1643589980207425</v>
      </c>
      <c r="H164" s="146"/>
      <c r="I164" s="145">
        <f t="shared" si="70"/>
        <v>-0.39257161398424989</v>
      </c>
      <c r="J164" s="146"/>
      <c r="K164" s="127"/>
      <c r="L164" s="181">
        <f t="shared" si="71"/>
        <v>5.0817511376117999</v>
      </c>
      <c r="M164" s="179">
        <f t="shared" si="71"/>
        <v>4.5070064414058084</v>
      </c>
      <c r="N164" s="145">
        <f t="shared" si="71"/>
        <v>4.2709864172790022</v>
      </c>
      <c r="O164" s="146"/>
      <c r="P164" s="182">
        <f t="shared" si="72"/>
        <v>3.8597977181007423</v>
      </c>
      <c r="Q164" s="145">
        <f t="shared" si="75"/>
        <v>-0.41118869917825984</v>
      </c>
      <c r="R164" s="146"/>
      <c r="S164" s="145">
        <f t="shared" si="73"/>
        <v>-0.23602002412680623</v>
      </c>
      <c r="T164" s="146"/>
    </row>
    <row r="165" spans="1:20" x14ac:dyDescent="0.25">
      <c r="A165" s="55" t="s">
        <v>27</v>
      </c>
      <c r="B165" s="143">
        <f t="shared" si="68"/>
        <v>13.956331877729257</v>
      </c>
      <c r="C165" s="179">
        <f t="shared" si="68"/>
        <v>14.832713754646839</v>
      </c>
      <c r="D165" s="145">
        <f t="shared" si="68"/>
        <v>11.419847328244275</v>
      </c>
      <c r="E165" s="146"/>
      <c r="F165" s="180">
        <f t="shared" si="69"/>
        <v>5.362903225806452</v>
      </c>
      <c r="G165" s="145">
        <f t="shared" si="74"/>
        <v>-6.0569441024378232</v>
      </c>
      <c r="H165" s="146"/>
      <c r="I165" s="145">
        <f t="shared" si="70"/>
        <v>-3.4128664264025641</v>
      </c>
      <c r="J165" s="146"/>
      <c r="K165" s="127"/>
      <c r="L165" s="181">
        <f t="shared" si="71"/>
        <v>8.014203698180733</v>
      </c>
      <c r="M165" s="179">
        <f t="shared" si="71"/>
        <v>8.5603067106956967</v>
      </c>
      <c r="N165" s="145">
        <f t="shared" si="71"/>
        <v>8.2655129928315407</v>
      </c>
      <c r="O165" s="146"/>
      <c r="P165" s="182">
        <f t="shared" si="72"/>
        <v>8.3344819431775949</v>
      </c>
      <c r="Q165" s="145">
        <f t="shared" si="75"/>
        <v>6.8968950346054214E-2</v>
      </c>
      <c r="R165" s="146"/>
      <c r="S165" s="145">
        <f t="shared" si="73"/>
        <v>-0.29479371786415598</v>
      </c>
      <c r="T165" s="146"/>
    </row>
    <row r="166" spans="1:20" x14ac:dyDescent="0.25">
      <c r="A166" s="55" t="s">
        <v>28</v>
      </c>
      <c r="B166" s="143">
        <f t="shared" si="68"/>
        <v>7.3472222222222223</v>
      </c>
      <c r="C166" s="179">
        <f t="shared" si="68"/>
        <v>9.7142857142857135</v>
      </c>
      <c r="D166" s="145">
        <f t="shared" si="68"/>
        <v>10.040650406504065</v>
      </c>
      <c r="E166" s="146"/>
      <c r="F166" s="180">
        <f t="shared" si="69"/>
        <v>8.046875</v>
      </c>
      <c r="G166" s="145">
        <f t="shared" si="74"/>
        <v>-1.9937754065040654</v>
      </c>
      <c r="H166" s="146"/>
      <c r="I166" s="145">
        <f t="shared" si="70"/>
        <v>0.32636469221835185</v>
      </c>
      <c r="J166" s="146"/>
      <c r="K166" s="127"/>
      <c r="L166" s="181">
        <f t="shared" si="71"/>
        <v>7.7947631882941852</v>
      </c>
      <c r="M166" s="179">
        <f t="shared" si="71"/>
        <v>8.2735514387071341</v>
      </c>
      <c r="N166" s="145">
        <f t="shared" si="71"/>
        <v>8.383728179551122</v>
      </c>
      <c r="O166" s="146"/>
      <c r="P166" s="182">
        <f t="shared" si="72"/>
        <v>8.0109364319890641</v>
      </c>
      <c r="Q166" s="145">
        <f t="shared" si="75"/>
        <v>-0.37279174756205791</v>
      </c>
      <c r="R166" s="146"/>
      <c r="S166" s="145">
        <f t="shared" si="73"/>
        <v>0.11017674084398799</v>
      </c>
      <c r="T166" s="146"/>
    </row>
    <row r="167" spans="1:20" x14ac:dyDescent="0.25">
      <c r="A167" s="55" t="s">
        <v>29</v>
      </c>
      <c r="B167" s="143">
        <f t="shared" si="68"/>
        <v>7.3943425699538166</v>
      </c>
      <c r="C167" s="179">
        <f t="shared" si="68"/>
        <v>7.0875120983783724</v>
      </c>
      <c r="D167" s="145">
        <f>D102/D37</f>
        <v>6.9770774105340827</v>
      </c>
      <c r="E167" s="146"/>
      <c r="F167" s="180">
        <f t="shared" si="69"/>
        <v>6.9207414101874596</v>
      </c>
      <c r="G167" s="145">
        <f t="shared" si="74"/>
        <v>-5.6336000346623116E-2</v>
      </c>
      <c r="H167" s="146"/>
      <c r="I167" s="145">
        <f t="shared" si="70"/>
        <v>-0.11043468784428967</v>
      </c>
      <c r="J167" s="146"/>
      <c r="K167" s="127"/>
      <c r="L167" s="181">
        <f t="shared" si="71"/>
        <v>7.2378105662989647</v>
      </c>
      <c r="M167" s="179">
        <f t="shared" si="71"/>
        <v>6.9506724273404004</v>
      </c>
      <c r="N167" s="145">
        <f t="shared" si="71"/>
        <v>6.8962436150943169</v>
      </c>
      <c r="O167" s="146"/>
      <c r="P167" s="182">
        <f t="shared" si="72"/>
        <v>6.7352063841605769</v>
      </c>
      <c r="Q167" s="145">
        <f t="shared" si="75"/>
        <v>-0.16103723093374001</v>
      </c>
      <c r="R167" s="146"/>
      <c r="S167" s="145">
        <f t="shared" si="73"/>
        <v>-5.4428812246083424E-2</v>
      </c>
      <c r="T167" s="146"/>
    </row>
    <row r="168" spans="1:20" x14ac:dyDescent="0.25">
      <c r="A168" s="55" t="s">
        <v>30</v>
      </c>
      <c r="B168" s="143">
        <f t="shared" si="68"/>
        <v>6.645842537775029</v>
      </c>
      <c r="C168" s="179">
        <f t="shared" si="68"/>
        <v>6.822801454095444</v>
      </c>
      <c r="D168" s="145">
        <f t="shared" si="68"/>
        <v>6.5028499469777303</v>
      </c>
      <c r="E168" s="146"/>
      <c r="F168" s="180">
        <f t="shared" si="69"/>
        <v>7.200399657436483</v>
      </c>
      <c r="G168" s="145">
        <f t="shared" si="74"/>
        <v>0.69754971045875269</v>
      </c>
      <c r="H168" s="146"/>
      <c r="I168" s="145">
        <f t="shared" si="70"/>
        <v>-0.3199515071177137</v>
      </c>
      <c r="J168" s="146"/>
      <c r="K168" s="127"/>
      <c r="L168" s="181">
        <f t="shared" si="71"/>
        <v>6.302851317407435</v>
      </c>
      <c r="M168" s="179">
        <f t="shared" si="71"/>
        <v>6.6831668771980839</v>
      </c>
      <c r="N168" s="145">
        <f t="shared" si="71"/>
        <v>6.8035605393319329</v>
      </c>
      <c r="O168" s="146"/>
      <c r="P168" s="182">
        <f t="shared" si="72"/>
        <v>6.7708778285436209</v>
      </c>
      <c r="Q168" s="145">
        <f t="shared" si="75"/>
        <v>-3.2682710788312086E-2</v>
      </c>
      <c r="R168" s="146"/>
      <c r="S168" s="145">
        <f t="shared" si="73"/>
        <v>0.12039366213384906</v>
      </c>
      <c r="T168" s="146"/>
    </row>
    <row r="169" spans="1:20" x14ac:dyDescent="0.25">
      <c r="A169" s="55" t="s">
        <v>31</v>
      </c>
      <c r="B169" s="143">
        <f t="shared" ref="B169:D184" si="76">B104/B39</f>
        <v>7.8801702127659574</v>
      </c>
      <c r="C169" s="179">
        <f t="shared" si="76"/>
        <v>8.4366839563584328</v>
      </c>
      <c r="D169" s="145">
        <f t="shared" si="76"/>
        <v>8.3828286304198212</v>
      </c>
      <c r="E169" s="146"/>
      <c r="F169" s="180">
        <f t="shared" si="69"/>
        <v>8.592720618137454</v>
      </c>
      <c r="G169" s="145">
        <f t="shared" si="74"/>
        <v>0.20989198771763284</v>
      </c>
      <c r="H169" s="146"/>
      <c r="I169" s="145">
        <f t="shared" si="70"/>
        <v>-5.3855325938611642E-2</v>
      </c>
      <c r="J169" s="146"/>
      <c r="K169" s="127"/>
      <c r="L169" s="181">
        <f t="shared" ref="L169:N184" si="77">L104/L39</f>
        <v>7.2291005715201981</v>
      </c>
      <c r="M169" s="179">
        <f t="shared" si="77"/>
        <v>7.7618991455679618</v>
      </c>
      <c r="N169" s="145">
        <f t="shared" si="77"/>
        <v>7.6792088645299659</v>
      </c>
      <c r="O169" s="146"/>
      <c r="P169" s="182">
        <f t="shared" si="72"/>
        <v>7.733525438756617</v>
      </c>
      <c r="Q169" s="145">
        <f t="shared" si="75"/>
        <v>5.4316574226651149E-2</v>
      </c>
      <c r="R169" s="146"/>
      <c r="S169" s="145">
        <f t="shared" si="73"/>
        <v>-8.2690281037995916E-2</v>
      </c>
      <c r="T169" s="146"/>
    </row>
    <row r="170" spans="1:20" x14ac:dyDescent="0.25">
      <c r="A170" s="55" t="s">
        <v>32</v>
      </c>
      <c r="B170" s="143">
        <f t="shared" si="76"/>
        <v>8.0740099295693337</v>
      </c>
      <c r="C170" s="179">
        <f t="shared" si="76"/>
        <v>7.779452054794521</v>
      </c>
      <c r="D170" s="145">
        <f>D105/D40</f>
        <v>7.5841027699718992</v>
      </c>
      <c r="E170" s="146"/>
      <c r="F170" s="180">
        <f t="shared" si="69"/>
        <v>7.8611296419835446</v>
      </c>
      <c r="G170" s="145">
        <f t="shared" si="74"/>
        <v>0.27702687201164533</v>
      </c>
      <c r="H170" s="146"/>
      <c r="I170" s="145">
        <f t="shared" si="70"/>
        <v>-0.1953492848226217</v>
      </c>
      <c r="J170" s="146"/>
      <c r="K170" s="127"/>
      <c r="L170" s="181">
        <f t="shared" si="77"/>
        <v>7.6606051237369837</v>
      </c>
      <c r="M170" s="179">
        <f t="shared" si="77"/>
        <v>7.7032810474277333</v>
      </c>
      <c r="N170" s="145">
        <f t="shared" si="77"/>
        <v>7.5859153816778813</v>
      </c>
      <c r="O170" s="146"/>
      <c r="P170" s="182">
        <f t="shared" si="72"/>
        <v>7.6030084079666569</v>
      </c>
      <c r="Q170" s="145">
        <f t="shared" si="75"/>
        <v>1.7093026288775626E-2</v>
      </c>
      <c r="R170" s="146"/>
      <c r="S170" s="145">
        <f t="shared" si="73"/>
        <v>-0.11736566574985208</v>
      </c>
      <c r="T170" s="146"/>
    </row>
    <row r="171" spans="1:20" x14ac:dyDescent="0.25">
      <c r="A171" s="55" t="s">
        <v>33</v>
      </c>
      <c r="B171" s="143">
        <f t="shared" si="76"/>
        <v>7.7674788135593218</v>
      </c>
      <c r="C171" s="179">
        <f t="shared" si="76"/>
        <v>7.7802969355664446</v>
      </c>
      <c r="D171" s="145">
        <f t="shared" si="76"/>
        <v>7.691345211324454</v>
      </c>
      <c r="E171" s="146"/>
      <c r="F171" s="180">
        <f t="shared" si="69"/>
        <v>7.5301094890510951</v>
      </c>
      <c r="G171" s="145">
        <f t="shared" si="74"/>
        <v>-0.16123572227335892</v>
      </c>
      <c r="H171" s="146"/>
      <c r="I171" s="145">
        <f t="shared" si="70"/>
        <v>-8.8951724241990604E-2</v>
      </c>
      <c r="J171" s="146"/>
      <c r="K171" s="127"/>
      <c r="L171" s="181">
        <f t="shared" si="77"/>
        <v>7.1701020287803727</v>
      </c>
      <c r="M171" s="179">
        <f t="shared" si="77"/>
        <v>7.2859538784067084</v>
      </c>
      <c r="N171" s="145">
        <f t="shared" si="77"/>
        <v>7.10464791500719</v>
      </c>
      <c r="O171" s="146"/>
      <c r="P171" s="182">
        <f t="shared" si="72"/>
        <v>6.9152907458812498</v>
      </c>
      <c r="Q171" s="145">
        <f t="shared" si="75"/>
        <v>-0.18935716912594014</v>
      </c>
      <c r="R171" s="146"/>
      <c r="S171" s="145">
        <f t="shared" si="73"/>
        <v>-0.18130596339951843</v>
      </c>
      <c r="T171" s="146"/>
    </row>
    <row r="172" spans="1:20" x14ac:dyDescent="0.25">
      <c r="A172" s="55" t="s">
        <v>34</v>
      </c>
      <c r="B172" s="143">
        <f t="shared" si="76"/>
        <v>9.4255720688841702</v>
      </c>
      <c r="C172" s="179">
        <f t="shared" si="76"/>
        <v>9.6254351357623573</v>
      </c>
      <c r="D172" s="145">
        <f t="shared" si="76"/>
        <v>9.3676754668383779</v>
      </c>
      <c r="E172" s="146"/>
      <c r="F172" s="180">
        <f t="shared" si="69"/>
        <v>9.8138128580521968</v>
      </c>
      <c r="G172" s="145">
        <f t="shared" si="74"/>
        <v>0.4461373912138189</v>
      </c>
      <c r="H172" s="146"/>
      <c r="I172" s="145">
        <f t="shared" si="70"/>
        <v>-0.25775966892397939</v>
      </c>
      <c r="J172" s="146"/>
      <c r="K172" s="127"/>
      <c r="L172" s="181">
        <f t="shared" si="77"/>
        <v>9.5422087861625595</v>
      </c>
      <c r="M172" s="179">
        <f t="shared" si="77"/>
        <v>9.4547501125619089</v>
      </c>
      <c r="N172" s="145">
        <f t="shared" si="77"/>
        <v>8.9011485595932971</v>
      </c>
      <c r="O172" s="146"/>
      <c r="P172" s="182">
        <f t="shared" si="72"/>
        <v>8.7902754036087369</v>
      </c>
      <c r="Q172" s="145">
        <f t="shared" si="75"/>
        <v>-0.11087315598456016</v>
      </c>
      <c r="R172" s="146"/>
      <c r="S172" s="145">
        <f t="shared" si="73"/>
        <v>-0.5536015529686118</v>
      </c>
      <c r="T172" s="146"/>
    </row>
    <row r="173" spans="1:20" x14ac:dyDescent="0.25">
      <c r="A173" s="55" t="s">
        <v>35</v>
      </c>
      <c r="B173" s="143">
        <f t="shared" si="76"/>
        <v>6.3413335739420731</v>
      </c>
      <c r="C173" s="179">
        <f t="shared" si="76"/>
        <v>6.4738251554941257</v>
      </c>
      <c r="D173" s="145">
        <f t="shared" si="76"/>
        <v>6.2525973019072723</v>
      </c>
      <c r="E173" s="146"/>
      <c r="F173" s="180">
        <f t="shared" si="69"/>
        <v>5.9372449812306183</v>
      </c>
      <c r="G173" s="145">
        <f t="shared" si="74"/>
        <v>-0.31535232067665397</v>
      </c>
      <c r="H173" s="146"/>
      <c r="I173" s="145">
        <f t="shared" si="70"/>
        <v>-0.22122785358685348</v>
      </c>
      <c r="J173" s="146"/>
      <c r="K173" s="127"/>
      <c r="L173" s="181">
        <f t="shared" si="77"/>
        <v>6.1152355902483171</v>
      </c>
      <c r="M173" s="179">
        <f t="shared" si="77"/>
        <v>6.5606934923770055</v>
      </c>
      <c r="N173" s="145">
        <f t="shared" si="77"/>
        <v>6.3315862009093768</v>
      </c>
      <c r="O173" s="146"/>
      <c r="P173" s="182">
        <f t="shared" si="72"/>
        <v>6.2022011244875097</v>
      </c>
      <c r="Q173" s="145">
        <f t="shared" si="75"/>
        <v>-0.12938507642186714</v>
      </c>
      <c r="R173" s="146"/>
      <c r="S173" s="145">
        <f t="shared" si="73"/>
        <v>-0.22910729146762865</v>
      </c>
      <c r="T173" s="146"/>
    </row>
    <row r="174" spans="1:20" x14ac:dyDescent="0.25">
      <c r="A174" s="55" t="s">
        <v>36</v>
      </c>
      <c r="B174" s="143">
        <f t="shared" si="76"/>
        <v>5.6211849192100543</v>
      </c>
      <c r="C174" s="179">
        <f t="shared" si="76"/>
        <v>7.9135593220338984</v>
      </c>
      <c r="D174" s="145">
        <f t="shared" si="76"/>
        <v>6.7842605156037994</v>
      </c>
      <c r="E174" s="146"/>
      <c r="F174" s="180">
        <f t="shared" si="69"/>
        <v>5.9698046181172293</v>
      </c>
      <c r="G174" s="145">
        <f t="shared" si="74"/>
        <v>-0.8144558974865701</v>
      </c>
      <c r="H174" s="146"/>
      <c r="I174" s="145">
        <f t="shared" si="70"/>
        <v>-1.1292988064300991</v>
      </c>
      <c r="J174" s="146"/>
      <c r="K174" s="127"/>
      <c r="L174" s="181">
        <f t="shared" si="77"/>
        <v>8.456972747360668</v>
      </c>
      <c r="M174" s="179">
        <f t="shared" si="77"/>
        <v>9.0870423069626263</v>
      </c>
      <c r="N174" s="145">
        <f t="shared" si="77"/>
        <v>9.4127924694409639</v>
      </c>
      <c r="O174" s="146"/>
      <c r="P174" s="182">
        <f t="shared" si="72"/>
        <v>9.1159458567183886</v>
      </c>
      <c r="Q174" s="145">
        <f t="shared" si="75"/>
        <v>-0.29684661272257529</v>
      </c>
      <c r="R174" s="146"/>
      <c r="S174" s="145">
        <f t="shared" si="73"/>
        <v>0.32575016247833766</v>
      </c>
      <c r="T174" s="146"/>
    </row>
    <row r="175" spans="1:20" x14ac:dyDescent="0.25">
      <c r="A175" s="55" t="s">
        <v>37</v>
      </c>
      <c r="B175" s="143">
        <f t="shared" si="76"/>
        <v>6.8817802503477052</v>
      </c>
      <c r="C175" s="179">
        <f t="shared" si="76"/>
        <v>7.1895424836601309</v>
      </c>
      <c r="D175" s="145">
        <f t="shared" si="76"/>
        <v>7.0539499036608859</v>
      </c>
      <c r="E175" s="146"/>
      <c r="F175" s="180">
        <f t="shared" si="69"/>
        <v>6.206636500754148</v>
      </c>
      <c r="G175" s="145">
        <f t="shared" si="74"/>
        <v>-0.84731340290673796</v>
      </c>
      <c r="H175" s="146"/>
      <c r="I175" s="145">
        <f t="shared" si="70"/>
        <v>-0.13559257999924501</v>
      </c>
      <c r="J175" s="146"/>
      <c r="K175" s="127"/>
      <c r="L175" s="181">
        <f t="shared" si="77"/>
        <v>7.9466114371188583</v>
      </c>
      <c r="M175" s="179">
        <f t="shared" si="77"/>
        <v>7.8362309120924474</v>
      </c>
      <c r="N175" s="145">
        <f t="shared" si="77"/>
        <v>8.0342180845795781</v>
      </c>
      <c r="O175" s="146"/>
      <c r="P175" s="182">
        <f t="shared" si="72"/>
        <v>8.5624496872871383</v>
      </c>
      <c r="Q175" s="145">
        <f t="shared" si="75"/>
        <v>0.5282316027075602</v>
      </c>
      <c r="R175" s="146"/>
      <c r="S175" s="145">
        <f t="shared" si="73"/>
        <v>0.19798717248713071</v>
      </c>
      <c r="T175" s="146"/>
    </row>
    <row r="176" spans="1:20" x14ac:dyDescent="0.25">
      <c r="A176" s="55" t="s">
        <v>38</v>
      </c>
      <c r="B176" s="143">
        <f t="shared" si="76"/>
        <v>6.97732873336619</v>
      </c>
      <c r="C176" s="179">
        <f t="shared" si="76"/>
        <v>6.19475494411006</v>
      </c>
      <c r="D176" s="145">
        <f t="shared" si="76"/>
        <v>6.5827111984282904</v>
      </c>
      <c r="E176" s="146"/>
      <c r="F176" s="180">
        <f t="shared" si="69"/>
        <v>6.1622566150773839</v>
      </c>
      <c r="G176" s="145">
        <f t="shared" si="74"/>
        <v>-0.42045458335090657</v>
      </c>
      <c r="H176" s="146"/>
      <c r="I176" s="145">
        <f t="shared" si="70"/>
        <v>0.38795625431823044</v>
      </c>
      <c r="J176" s="146"/>
      <c r="K176" s="127"/>
      <c r="L176" s="181">
        <f t="shared" si="77"/>
        <v>6.8600105652403593</v>
      </c>
      <c r="M176" s="179">
        <f t="shared" si="77"/>
        <v>6.6074630128999345</v>
      </c>
      <c r="N176" s="145">
        <f t="shared" si="77"/>
        <v>6.3227840276919274</v>
      </c>
      <c r="O176" s="146"/>
      <c r="P176" s="182">
        <f t="shared" si="72"/>
        <v>6.1717234907725995</v>
      </c>
      <c r="Q176" s="145">
        <f t="shared" si="75"/>
        <v>-0.15106053691932786</v>
      </c>
      <c r="R176" s="146"/>
      <c r="S176" s="145">
        <f t="shared" si="73"/>
        <v>-0.28467898520800716</v>
      </c>
      <c r="T176" s="146"/>
    </row>
    <row r="177" spans="1:20" x14ac:dyDescent="0.25">
      <c r="A177" s="55" t="s">
        <v>39</v>
      </c>
      <c r="B177" s="143">
        <f t="shared" si="76"/>
        <v>6.7287157287157289</v>
      </c>
      <c r="C177" s="179">
        <f t="shared" si="76"/>
        <v>6.6395147313691512</v>
      </c>
      <c r="D177" s="145">
        <f t="shared" si="76"/>
        <v>6.5115955473098328</v>
      </c>
      <c r="E177" s="146"/>
      <c r="F177" s="180">
        <f t="shared" si="69"/>
        <v>5.9038461538461542</v>
      </c>
      <c r="G177" s="145">
        <f t="shared" si="74"/>
        <v>-0.60774939346367862</v>
      </c>
      <c r="H177" s="146"/>
      <c r="I177" s="145">
        <f t="shared" si="70"/>
        <v>-0.12791918405931835</v>
      </c>
      <c r="J177" s="146"/>
      <c r="K177" s="127"/>
      <c r="L177" s="181">
        <f t="shared" si="77"/>
        <v>6.8593385480993554</v>
      </c>
      <c r="M177" s="179">
        <f t="shared" si="77"/>
        <v>6.3198976327575176</v>
      </c>
      <c r="N177" s="145">
        <f t="shared" si="77"/>
        <v>6.2615778450081452</v>
      </c>
      <c r="O177" s="146"/>
      <c r="P177" s="182">
        <f t="shared" si="72"/>
        <v>6.0205009506489215</v>
      </c>
      <c r="Q177" s="145">
        <f t="shared" si="75"/>
        <v>-0.24107689435922364</v>
      </c>
      <c r="R177" s="146"/>
      <c r="S177" s="145">
        <f t="shared" si="73"/>
        <v>-5.8319787749372409E-2</v>
      </c>
      <c r="T177" s="146"/>
    </row>
    <row r="178" spans="1:20" x14ac:dyDescent="0.25">
      <c r="A178" s="55" t="s">
        <v>40</v>
      </c>
      <c r="B178" s="143">
        <f t="shared" si="76"/>
        <v>5.9106666666666667</v>
      </c>
      <c r="C178" s="179">
        <f t="shared" si="76"/>
        <v>5.5880172946263125</v>
      </c>
      <c r="D178" s="145">
        <f t="shared" si="76"/>
        <v>5.8469106650924836</v>
      </c>
      <c r="E178" s="146"/>
      <c r="F178" s="180">
        <f t="shared" si="69"/>
        <v>5.1141304347826084</v>
      </c>
      <c r="G178" s="145">
        <f t="shared" si="74"/>
        <v>-0.73278023030987516</v>
      </c>
      <c r="H178" s="146"/>
      <c r="I178" s="145">
        <f t="shared" si="70"/>
        <v>0.25889337046617111</v>
      </c>
      <c r="J178" s="146"/>
      <c r="K178" s="127"/>
      <c r="L178" s="181">
        <f t="shared" si="77"/>
        <v>5.2639877215013255</v>
      </c>
      <c r="M178" s="179">
        <f t="shared" si="77"/>
        <v>5.1850035038542392</v>
      </c>
      <c r="N178" s="145">
        <f t="shared" si="77"/>
        <v>5.2520219993529604</v>
      </c>
      <c r="O178" s="146"/>
      <c r="P178" s="182">
        <f t="shared" si="72"/>
        <v>4.9399542904633282</v>
      </c>
      <c r="Q178" s="145">
        <f t="shared" si="75"/>
        <v>-0.3120677088896322</v>
      </c>
      <c r="R178" s="146"/>
      <c r="S178" s="145">
        <f t="shared" si="73"/>
        <v>6.7018495498721187E-2</v>
      </c>
      <c r="T178" s="146"/>
    </row>
    <row r="179" spans="1:20" x14ac:dyDescent="0.25">
      <c r="A179" s="55" t="s">
        <v>41</v>
      </c>
      <c r="B179" s="143">
        <f t="shared" si="76"/>
        <v>6.5994277539341919</v>
      </c>
      <c r="C179" s="179">
        <f t="shared" si="76"/>
        <v>7.4279346210995545</v>
      </c>
      <c r="D179" s="145">
        <f t="shared" si="76"/>
        <v>7.64797507788162</v>
      </c>
      <c r="E179" s="146"/>
      <c r="F179" s="180">
        <f t="shared" si="69"/>
        <v>6.5693950177935942</v>
      </c>
      <c r="G179" s="145">
        <f t="shared" si="74"/>
        <v>-1.0785800600880258</v>
      </c>
      <c r="H179" s="146"/>
      <c r="I179" s="145">
        <f t="shared" si="70"/>
        <v>0.22004045678206552</v>
      </c>
      <c r="J179" s="146"/>
      <c r="K179" s="127"/>
      <c r="L179" s="181">
        <f t="shared" si="77"/>
        <v>7.0684642438452521</v>
      </c>
      <c r="M179" s="179">
        <f t="shared" si="77"/>
        <v>7.0563932912755805</v>
      </c>
      <c r="N179" s="145">
        <f t="shared" si="77"/>
        <v>6.8143535847970051</v>
      </c>
      <c r="O179" s="146"/>
      <c r="P179" s="182">
        <f t="shared" si="72"/>
        <v>6.4089814011756774</v>
      </c>
      <c r="Q179" s="145">
        <f t="shared" si="75"/>
        <v>-0.40537218362132776</v>
      </c>
      <c r="R179" s="146"/>
      <c r="S179" s="145">
        <f t="shared" si="73"/>
        <v>-0.24203970647857531</v>
      </c>
      <c r="T179" s="146"/>
    </row>
    <row r="180" spans="1:20" x14ac:dyDescent="0.25">
      <c r="A180" s="55" t="s">
        <v>42</v>
      </c>
      <c r="B180" s="143">
        <f t="shared" si="76"/>
        <v>6.5627568763831805</v>
      </c>
      <c r="C180" s="179">
        <f t="shared" si="76"/>
        <v>6.4193981730252556</v>
      </c>
      <c r="D180" s="145">
        <f t="shared" si="76"/>
        <v>6.5060739209097962</v>
      </c>
      <c r="E180" s="146"/>
      <c r="F180" s="180">
        <f t="shared" si="69"/>
        <v>6.2669155389640689</v>
      </c>
      <c r="G180" s="145">
        <f t="shared" si="74"/>
        <v>-0.23915838194572725</v>
      </c>
      <c r="H180" s="146"/>
      <c r="I180" s="145">
        <f t="shared" si="70"/>
        <v>8.6675747884540577E-2</v>
      </c>
      <c r="J180" s="146"/>
      <c r="K180" s="127"/>
      <c r="L180" s="181">
        <f t="shared" si="77"/>
        <v>5.8925339366515841</v>
      </c>
      <c r="M180" s="179">
        <f t="shared" si="77"/>
        <v>5.9382859235746555</v>
      </c>
      <c r="N180" s="145">
        <f t="shared" si="77"/>
        <v>5.6895116815401581</v>
      </c>
      <c r="O180" s="146"/>
      <c r="P180" s="182">
        <f t="shared" si="72"/>
        <v>5.5712865588866221</v>
      </c>
      <c r="Q180" s="145">
        <f t="shared" si="75"/>
        <v>-0.11822512265353602</v>
      </c>
      <c r="R180" s="146"/>
      <c r="S180" s="145">
        <f t="shared" si="73"/>
        <v>-0.24877424203449738</v>
      </c>
      <c r="T180" s="146"/>
    </row>
    <row r="181" spans="1:20" x14ac:dyDescent="0.25">
      <c r="A181" s="55" t="s">
        <v>43</v>
      </c>
      <c r="B181" s="143">
        <f t="shared" si="76"/>
        <v>7.2959666203059808</v>
      </c>
      <c r="C181" s="179">
        <f t="shared" si="76"/>
        <v>6.9585525471577059</v>
      </c>
      <c r="D181" s="145">
        <f t="shared" si="76"/>
        <v>7.416238132911392</v>
      </c>
      <c r="E181" s="146"/>
      <c r="F181" s="180">
        <f t="shared" si="69"/>
        <v>6.7314587658048692</v>
      </c>
      <c r="G181" s="145">
        <f t="shared" si="74"/>
        <v>-0.68477936710652276</v>
      </c>
      <c r="H181" s="146"/>
      <c r="I181" s="145">
        <f t="shared" si="70"/>
        <v>0.45768558575368612</v>
      </c>
      <c r="J181" s="146"/>
      <c r="K181" s="127"/>
      <c r="L181" s="181">
        <f t="shared" si="77"/>
        <v>6.735027895455703</v>
      </c>
      <c r="M181" s="179">
        <f t="shared" si="77"/>
        <v>6.7712958386873581</v>
      </c>
      <c r="N181" s="145">
        <f t="shared" si="77"/>
        <v>6.6335426883478164</v>
      </c>
      <c r="O181" s="146"/>
      <c r="P181" s="182">
        <f t="shared" si="72"/>
        <v>6.5275369673390564</v>
      </c>
      <c r="Q181" s="145">
        <f t="shared" si="75"/>
        <v>-0.10600572100875993</v>
      </c>
      <c r="R181" s="146"/>
      <c r="S181" s="145">
        <f t="shared" si="73"/>
        <v>-0.13775315033954172</v>
      </c>
      <c r="T181" s="146"/>
    </row>
    <row r="182" spans="1:20" x14ac:dyDescent="0.25">
      <c r="A182" s="55" t="s">
        <v>44</v>
      </c>
      <c r="B182" s="143">
        <f t="shared" si="76"/>
        <v>7.3631859756097562</v>
      </c>
      <c r="C182" s="179">
        <f t="shared" si="76"/>
        <v>7.5140646976090011</v>
      </c>
      <c r="D182" s="145">
        <f t="shared" si="76"/>
        <v>7.1610320284697506</v>
      </c>
      <c r="E182" s="146"/>
      <c r="F182" s="180">
        <f t="shared" si="69"/>
        <v>6.9655683080340616</v>
      </c>
      <c r="G182" s="145">
        <f t="shared" si="74"/>
        <v>-0.19546372043568905</v>
      </c>
      <c r="H182" s="146"/>
      <c r="I182" s="145">
        <f t="shared" si="70"/>
        <v>-0.35303266913925047</v>
      </c>
      <c r="J182" s="146"/>
      <c r="K182" s="127"/>
      <c r="L182" s="181">
        <f t="shared" si="77"/>
        <v>6.9699415386207253</v>
      </c>
      <c r="M182" s="179">
        <f t="shared" si="77"/>
        <v>7.0909322573794862</v>
      </c>
      <c r="N182" s="145">
        <f t="shared" si="77"/>
        <v>7.0692719281482894</v>
      </c>
      <c r="O182" s="146"/>
      <c r="P182" s="182">
        <f t="shared" si="72"/>
        <v>6.8319051636105312</v>
      </c>
      <c r="Q182" s="145">
        <f t="shared" si="75"/>
        <v>-0.23736676453775818</v>
      </c>
      <c r="R182" s="146"/>
      <c r="S182" s="145">
        <f t="shared" si="73"/>
        <v>-2.1660329231196762E-2</v>
      </c>
      <c r="T182" s="146"/>
    </row>
    <row r="183" spans="1:20" x14ac:dyDescent="0.25">
      <c r="A183" s="56" t="s">
        <v>45</v>
      </c>
      <c r="B183" s="143">
        <f t="shared" si="76"/>
        <v>6.4651741293532341</v>
      </c>
      <c r="C183" s="179">
        <f t="shared" si="76"/>
        <v>6.5905923344947732</v>
      </c>
      <c r="D183" s="145">
        <f t="shared" si="76"/>
        <v>6.5636007827788649</v>
      </c>
      <c r="E183" s="146"/>
      <c r="F183" s="180">
        <f t="shared" si="69"/>
        <v>5.9531615925058547</v>
      </c>
      <c r="G183" s="145">
        <f t="shared" si="74"/>
        <v>-0.61043919027301019</v>
      </c>
      <c r="H183" s="146"/>
      <c r="I183" s="145">
        <f t="shared" si="70"/>
        <v>-2.699155171590828E-2</v>
      </c>
      <c r="J183" s="146"/>
      <c r="K183" s="127"/>
      <c r="L183" s="181">
        <f t="shared" si="77"/>
        <v>6.3366589920695828</v>
      </c>
      <c r="M183" s="179">
        <f t="shared" si="77"/>
        <v>6.6052799659357033</v>
      </c>
      <c r="N183" s="145">
        <f t="shared" si="77"/>
        <v>6.0436257876878337</v>
      </c>
      <c r="O183" s="146"/>
      <c r="P183" s="182">
        <f t="shared" si="72"/>
        <v>5.6731145935357494</v>
      </c>
      <c r="Q183" s="145">
        <f t="shared" si="75"/>
        <v>-0.37051119415208422</v>
      </c>
      <c r="R183" s="146"/>
      <c r="S183" s="145">
        <f t="shared" si="73"/>
        <v>-0.56165417824786967</v>
      </c>
      <c r="T183" s="146"/>
    </row>
    <row r="184" spans="1:20" x14ac:dyDescent="0.25">
      <c r="A184" s="54" t="s">
        <v>46</v>
      </c>
      <c r="B184" s="143">
        <f t="shared" si="76"/>
        <v>5.5340927068501822</v>
      </c>
      <c r="C184" s="179">
        <f t="shared" si="76"/>
        <v>5.6105466368624262</v>
      </c>
      <c r="D184" s="145">
        <f t="shared" si="76"/>
        <v>5.9032347864818213</v>
      </c>
      <c r="E184" s="146"/>
      <c r="F184" s="180">
        <f t="shared" si="69"/>
        <v>5.7568953142622785</v>
      </c>
      <c r="G184" s="145">
        <f t="shared" si="74"/>
        <v>-0.1463394722195428</v>
      </c>
      <c r="H184" s="146"/>
      <c r="I184" s="145">
        <f t="shared" si="70"/>
        <v>0.29268814961939515</v>
      </c>
      <c r="J184" s="146"/>
      <c r="K184" s="127"/>
      <c r="L184" s="181">
        <f t="shared" si="77"/>
        <v>5.7143969183853622</v>
      </c>
      <c r="M184" s="179">
        <f t="shared" si="77"/>
        <v>5.8813515906878706</v>
      </c>
      <c r="N184" s="145">
        <f t="shared" si="77"/>
        <v>5.9306493095727593</v>
      </c>
      <c r="O184" s="146"/>
      <c r="P184" s="182">
        <f t="shared" si="72"/>
        <v>5.5902184092076244</v>
      </c>
      <c r="Q184" s="145">
        <f t="shared" si="75"/>
        <v>-0.3404309003651349</v>
      </c>
      <c r="R184" s="146"/>
      <c r="S184" s="145">
        <f t="shared" si="73"/>
        <v>4.9297718884888653E-2</v>
      </c>
      <c r="T184" s="146"/>
    </row>
    <row r="185" spans="1:20" ht="21" x14ac:dyDescent="0.35">
      <c r="A185" s="103" t="s">
        <v>65</v>
      </c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x14ac:dyDescent="0.25">
      <c r="A186" s="73"/>
      <c r="B186" s="11" t="s">
        <v>145</v>
      </c>
      <c r="C186" s="12"/>
      <c r="D186" s="12"/>
      <c r="E186" s="12"/>
      <c r="F186" s="12"/>
      <c r="G186" s="12"/>
      <c r="H186" s="12"/>
      <c r="I186" s="12"/>
      <c r="J186" s="13"/>
      <c r="K186" s="104"/>
      <c r="L186" s="11" t="str">
        <f>L$5</f>
        <v>acumulado junio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5">
        <f>B$6</f>
        <v>2022</v>
      </c>
      <c r="C187" s="106">
        <f>C$6</f>
        <v>2023</v>
      </c>
      <c r="D187" s="11">
        <f>D$6</f>
        <v>2024</v>
      </c>
      <c r="E187" s="13"/>
      <c r="F187" s="107">
        <f>E$6</f>
        <v>2025</v>
      </c>
      <c r="G187" s="108" t="str">
        <f>CONCATENATE("dif ",RIGHT(F187,2),"-",RIGHT(D187,2))</f>
        <v>dif 25-24</v>
      </c>
      <c r="H187" s="109"/>
      <c r="I187" s="108" t="str">
        <f>CONCATENATE("dif ",RIGHT(D187,2),"-",RIGHT(C187,2))</f>
        <v>dif 24-23</v>
      </c>
      <c r="J187" s="109"/>
      <c r="K187" s="110"/>
      <c r="L187" s="105">
        <f>L$6</f>
        <v>2022</v>
      </c>
      <c r="M187" s="106">
        <f>M$6</f>
        <v>2023</v>
      </c>
      <c r="N187" s="11">
        <f>N$6</f>
        <v>2024</v>
      </c>
      <c r="O187" s="13"/>
      <c r="P187" s="107">
        <f>O$6</f>
        <v>2025</v>
      </c>
      <c r="Q187" s="108" t="str">
        <f>CONCATENATE("dif ",RIGHT(P187,2),"-",RIGHT(N187,2))</f>
        <v>dif 25-24</v>
      </c>
      <c r="R187" s="109"/>
      <c r="S187" s="108" t="str">
        <f>CONCATENATE("dif ",RIGHT(N187,2),"-",RIGHT(M187,2))</f>
        <v>dif 24-23</v>
      </c>
      <c r="T187" s="109"/>
    </row>
    <row r="188" spans="1:20" x14ac:dyDescent="0.25">
      <c r="A188" s="111" t="s">
        <v>48</v>
      </c>
      <c r="B188" s="112">
        <f t="shared" ref="B188:D198" si="78">B123/B58</f>
        <v>6.4282152873614384</v>
      </c>
      <c r="C188" s="183">
        <f t="shared" si="78"/>
        <v>6.1921317496052657</v>
      </c>
      <c r="D188" s="153">
        <f>D123/D58</f>
        <v>6.2438841362749509</v>
      </c>
      <c r="E188" s="154"/>
      <c r="F188" s="157">
        <f t="shared" ref="F188:F198" si="79">E123/E58</f>
        <v>6.2508559746919294</v>
      </c>
      <c r="G188" s="114">
        <f>F188-D188</f>
        <v>6.9718384169785708E-3</v>
      </c>
      <c r="H188" s="115"/>
      <c r="I188" s="114">
        <f t="shared" ref="I188:I198" si="80">D188-C188</f>
        <v>5.175238666968518E-2</v>
      </c>
      <c r="J188" s="115"/>
      <c r="K188" s="116"/>
      <c r="L188" s="112">
        <f t="shared" ref="L188:N198" si="81">L123/L58</f>
        <v>6.5165264969926033</v>
      </c>
      <c r="M188" s="152">
        <f t="shared" si="81"/>
        <v>6.5229234548018189</v>
      </c>
      <c r="N188" s="153">
        <f>N123/N58</f>
        <v>6.5366308474880466</v>
      </c>
      <c r="O188" s="154"/>
      <c r="P188" s="157">
        <f t="shared" ref="P188:P198" si="82">O123/O58</f>
        <v>6.3689012454381686</v>
      </c>
      <c r="Q188" s="120">
        <f>P188-N188</f>
        <v>-0.16772960204987797</v>
      </c>
      <c r="R188" s="121"/>
      <c r="S188" s="120">
        <f t="shared" ref="S188:S198" si="83">N188-M188</f>
        <v>1.3707392686227671E-2</v>
      </c>
      <c r="T188" s="121"/>
    </row>
    <row r="189" spans="1:20" x14ac:dyDescent="0.25">
      <c r="A189" s="184" t="s">
        <v>49</v>
      </c>
      <c r="B189" s="185">
        <f t="shared" si="78"/>
        <v>7.103049196835622</v>
      </c>
      <c r="C189" s="186">
        <f t="shared" si="78"/>
        <v>6.7967333968859229</v>
      </c>
      <c r="D189" s="187">
        <f>D124/D59</f>
        <v>6.746200617578709</v>
      </c>
      <c r="E189" s="188"/>
      <c r="F189" s="189">
        <f t="shared" si="79"/>
        <v>6.8746857726055355</v>
      </c>
      <c r="G189" s="141">
        <f t="shared" ref="G189:G198" si="84">F189-D189</f>
        <v>0.12848515502682645</v>
      </c>
      <c r="H189" s="142"/>
      <c r="I189" s="141">
        <f t="shared" si="80"/>
        <v>-5.0532779307213893E-2</v>
      </c>
      <c r="J189" s="142"/>
      <c r="K189" s="127"/>
      <c r="L189" s="185">
        <f t="shared" si="81"/>
        <v>7.1220294369785444</v>
      </c>
      <c r="M189" s="186">
        <f t="shared" si="81"/>
        <v>7.0927454437282007</v>
      </c>
      <c r="N189" s="187">
        <f t="shared" si="81"/>
        <v>7.0083740302862498</v>
      </c>
      <c r="O189" s="188"/>
      <c r="P189" s="189">
        <f t="shared" si="82"/>
        <v>6.9474909114692629</v>
      </c>
      <c r="Q189" s="141">
        <f t="shared" ref="Q189:Q198" si="85">P189-N189</f>
        <v>-6.0883118816986936E-2</v>
      </c>
      <c r="R189" s="142"/>
      <c r="S189" s="141">
        <f t="shared" si="83"/>
        <v>-8.4371413441950871E-2</v>
      </c>
      <c r="T189" s="142"/>
    </row>
    <row r="190" spans="1:20" x14ac:dyDescent="0.25">
      <c r="A190" s="190" t="s">
        <v>50</v>
      </c>
      <c r="B190" s="143">
        <f t="shared" si="78"/>
        <v>6.7874628069998488</v>
      </c>
      <c r="C190" s="179">
        <f t="shared" si="78"/>
        <v>6.9046855643809666</v>
      </c>
      <c r="D190" s="145">
        <f t="shared" si="78"/>
        <v>6.9467325160948938</v>
      </c>
      <c r="E190" s="146"/>
      <c r="F190" s="180">
        <f t="shared" si="79"/>
        <v>6.9037161585469944</v>
      </c>
      <c r="G190" s="145">
        <f t="shared" si="84"/>
        <v>-4.3016357547899453E-2</v>
      </c>
      <c r="H190" s="146"/>
      <c r="I190" s="145">
        <f t="shared" si="80"/>
        <v>4.204695171392725E-2</v>
      </c>
      <c r="J190" s="146"/>
      <c r="K190" s="127"/>
      <c r="L190" s="143">
        <f t="shared" si="81"/>
        <v>6.952744543454326</v>
      </c>
      <c r="M190" s="179">
        <f t="shared" si="81"/>
        <v>7.1766311334064898</v>
      </c>
      <c r="N190" s="145">
        <f t="shared" si="81"/>
        <v>7.1902731968386338</v>
      </c>
      <c r="O190" s="146"/>
      <c r="P190" s="180">
        <f t="shared" si="82"/>
        <v>6.9251857107565735</v>
      </c>
      <c r="Q190" s="145">
        <f t="shared" si="85"/>
        <v>-0.26508748608206023</v>
      </c>
      <c r="R190" s="146"/>
      <c r="S190" s="145">
        <f t="shared" si="83"/>
        <v>1.3642063432143914E-2</v>
      </c>
      <c r="T190" s="146"/>
    </row>
    <row r="191" spans="1:20" x14ac:dyDescent="0.25">
      <c r="A191" s="190" t="s">
        <v>51</v>
      </c>
      <c r="B191" s="143">
        <f t="shared" si="78"/>
        <v>4.6825208085612369</v>
      </c>
      <c r="C191" s="179">
        <f t="shared" si="78"/>
        <v>3.6149350649350649</v>
      </c>
      <c r="D191" s="145">
        <f t="shared" si="78"/>
        <v>5.1674379469920071</v>
      </c>
      <c r="E191" s="146"/>
      <c r="F191" s="180">
        <f t="shared" si="79"/>
        <v>5.2375674056321149</v>
      </c>
      <c r="G191" s="145">
        <f t="shared" si="84"/>
        <v>7.0129458640107778E-2</v>
      </c>
      <c r="H191" s="146"/>
      <c r="I191" s="145">
        <f t="shared" si="80"/>
        <v>1.5525028820569422</v>
      </c>
      <c r="J191" s="146"/>
      <c r="K191" s="127"/>
      <c r="L191" s="143">
        <f t="shared" si="81"/>
        <v>4.7068893776377578</v>
      </c>
      <c r="M191" s="179">
        <f t="shared" si="81"/>
        <v>3.1852728995117685</v>
      </c>
      <c r="N191" s="145">
        <f t="shared" si="81"/>
        <v>4.1082605139684043</v>
      </c>
      <c r="O191" s="146"/>
      <c r="P191" s="180">
        <f t="shared" si="82"/>
        <v>4.5075051641037414</v>
      </c>
      <c r="Q191" s="145">
        <f t="shared" si="85"/>
        <v>0.39924465013533705</v>
      </c>
      <c r="R191" s="146"/>
      <c r="S191" s="145">
        <f t="shared" si="83"/>
        <v>0.9229876144566358</v>
      </c>
      <c r="T191" s="146"/>
    </row>
    <row r="192" spans="1:20" x14ac:dyDescent="0.25">
      <c r="A192" s="190" t="s">
        <v>52</v>
      </c>
      <c r="B192" s="143">
        <f t="shared" si="78"/>
        <v>5.7599316531396836</v>
      </c>
      <c r="C192" s="179">
        <f t="shared" si="78"/>
        <v>5.5192868356133662</v>
      </c>
      <c r="D192" s="145">
        <f t="shared" si="78"/>
        <v>5.5214346527886038</v>
      </c>
      <c r="E192" s="146"/>
      <c r="F192" s="180">
        <f t="shared" si="79"/>
        <v>5.5668871429126163</v>
      </c>
      <c r="G192" s="145">
        <f t="shared" si="84"/>
        <v>4.5452490124012535E-2</v>
      </c>
      <c r="H192" s="146"/>
      <c r="I192" s="145">
        <f t="shared" si="80"/>
        <v>2.1478171752375985E-3</v>
      </c>
      <c r="J192" s="146"/>
      <c r="K192" s="127"/>
      <c r="L192" s="143">
        <f t="shared" si="81"/>
        <v>6.0763011464777863</v>
      </c>
      <c r="M192" s="179">
        <f t="shared" si="81"/>
        <v>6.3889934210699932</v>
      </c>
      <c r="N192" s="145">
        <f t="shared" si="81"/>
        <v>6.2947327733180556</v>
      </c>
      <c r="O192" s="146"/>
      <c r="P192" s="180">
        <f t="shared" si="82"/>
        <v>6.1477278358689729</v>
      </c>
      <c r="Q192" s="145">
        <f t="shared" si="85"/>
        <v>-0.14700493744908272</v>
      </c>
      <c r="R192" s="146"/>
      <c r="S192" s="145">
        <f t="shared" si="83"/>
        <v>-9.4260647751937654E-2</v>
      </c>
      <c r="T192" s="146"/>
    </row>
    <row r="193" spans="1:20" x14ac:dyDescent="0.25">
      <c r="A193" s="190" t="s">
        <v>53</v>
      </c>
      <c r="B193" s="143">
        <f t="shared" si="78"/>
        <v>6.8413200058797585</v>
      </c>
      <c r="C193" s="179">
        <f t="shared" si="78"/>
        <v>5.8025523826763816</v>
      </c>
      <c r="D193" s="145">
        <f t="shared" si="78"/>
        <v>6.334820749454896</v>
      </c>
      <c r="E193" s="146"/>
      <c r="F193" s="180">
        <f t="shared" si="79"/>
        <v>5.9502309128426845</v>
      </c>
      <c r="G193" s="145">
        <f t="shared" si="84"/>
        <v>-0.38458983661221158</v>
      </c>
      <c r="H193" s="146"/>
      <c r="I193" s="145">
        <f t="shared" si="80"/>
        <v>0.53226836677851441</v>
      </c>
      <c r="J193" s="146"/>
      <c r="K193" s="127"/>
      <c r="L193" s="143">
        <f t="shared" si="81"/>
        <v>6.6952215464813207</v>
      </c>
      <c r="M193" s="179">
        <f t="shared" si="81"/>
        <v>5.3429423459244534</v>
      </c>
      <c r="N193" s="145">
        <f t="shared" si="81"/>
        <v>5.975016064121208</v>
      </c>
      <c r="O193" s="146"/>
      <c r="P193" s="180">
        <f t="shared" si="82"/>
        <v>5.5178686701354049</v>
      </c>
      <c r="Q193" s="145">
        <f t="shared" si="85"/>
        <v>-0.45714739398580306</v>
      </c>
      <c r="R193" s="146"/>
      <c r="S193" s="145">
        <f t="shared" si="83"/>
        <v>0.63207371819675462</v>
      </c>
      <c r="T193" s="146"/>
    </row>
    <row r="194" spans="1:20" x14ac:dyDescent="0.25">
      <c r="A194" s="190" t="s">
        <v>54</v>
      </c>
      <c r="B194" s="143">
        <f t="shared" si="78"/>
        <v>2.2983870967741935</v>
      </c>
      <c r="C194" s="179">
        <f t="shared" si="78"/>
        <v>2.1486403825835509</v>
      </c>
      <c r="D194" s="145">
        <f t="shared" si="78"/>
        <v>2.0572924688125673</v>
      </c>
      <c r="E194" s="146"/>
      <c r="F194" s="180">
        <f t="shared" si="79"/>
        <v>2.0359794950414409</v>
      </c>
      <c r="G194" s="145">
        <f t="shared" si="84"/>
        <v>-2.1312973771126398E-2</v>
      </c>
      <c r="H194" s="146"/>
      <c r="I194" s="145">
        <f t="shared" si="80"/>
        <v>-9.1347913770983613E-2</v>
      </c>
      <c r="J194" s="146"/>
      <c r="K194" s="127"/>
      <c r="L194" s="143">
        <f t="shared" si="81"/>
        <v>2.4702310837858286</v>
      </c>
      <c r="M194" s="179">
        <f t="shared" si="81"/>
        <v>2.3234499431171787</v>
      </c>
      <c r="N194" s="145">
        <f t="shared" si="81"/>
        <v>2.4062993381708</v>
      </c>
      <c r="O194" s="146"/>
      <c r="P194" s="180">
        <f t="shared" si="82"/>
        <v>2.1431291337799534</v>
      </c>
      <c r="Q194" s="145">
        <f>P194-N194</f>
        <v>-0.2631702043908466</v>
      </c>
      <c r="R194" s="146"/>
      <c r="S194" s="145">
        <f t="shared" si="83"/>
        <v>8.2849395053621322E-2</v>
      </c>
      <c r="T194" s="146"/>
    </row>
    <row r="195" spans="1:20" x14ac:dyDescent="0.25">
      <c r="A195" s="190" t="s">
        <v>55</v>
      </c>
      <c r="B195" s="143">
        <f t="shared" si="78"/>
        <v>2.4949115044247789</v>
      </c>
      <c r="C195" s="179">
        <f t="shared" si="78"/>
        <v>2.4809854101889499</v>
      </c>
      <c r="D195" s="145">
        <f t="shared" si="78"/>
        <v>2.5517154389505552</v>
      </c>
      <c r="E195" s="146"/>
      <c r="F195" s="180">
        <f t="shared" si="79"/>
        <v>2.8302986161689732</v>
      </c>
      <c r="G195" s="145">
        <f t="shared" si="84"/>
        <v>0.27858317721841797</v>
      </c>
      <c r="H195" s="146"/>
      <c r="I195" s="145">
        <f t="shared" si="80"/>
        <v>7.0730028761605279E-2</v>
      </c>
      <c r="J195" s="146"/>
      <c r="K195" s="127"/>
      <c r="L195" s="143">
        <f t="shared" si="81"/>
        <v>2.7987515706700172</v>
      </c>
      <c r="M195" s="179">
        <f t="shared" si="81"/>
        <v>2.6097839194342143</v>
      </c>
      <c r="N195" s="145">
        <f t="shared" si="81"/>
        <v>2.7768340297280636</v>
      </c>
      <c r="O195" s="146"/>
      <c r="P195" s="180">
        <f t="shared" si="82"/>
        <v>2.7768817204301075</v>
      </c>
      <c r="Q195" s="145">
        <f t="shared" si="85"/>
        <v>4.7690702043912125E-5</v>
      </c>
      <c r="R195" s="146"/>
      <c r="S195" s="145">
        <f t="shared" si="83"/>
        <v>0.16705011029384931</v>
      </c>
      <c r="T195" s="146"/>
    </row>
    <row r="196" spans="1:20" x14ac:dyDescent="0.25">
      <c r="A196" s="190" t="s">
        <v>56</v>
      </c>
      <c r="B196" s="143">
        <f t="shared" si="78"/>
        <v>7.000953086942709</v>
      </c>
      <c r="C196" s="179">
        <f t="shared" si="78"/>
        <v>6.7547590790410634</v>
      </c>
      <c r="D196" s="145">
        <f t="shared" si="78"/>
        <v>6.8785517271573049</v>
      </c>
      <c r="E196" s="146"/>
      <c r="F196" s="180">
        <f t="shared" si="79"/>
        <v>6.7413964333520449</v>
      </c>
      <c r="G196" s="145">
        <f t="shared" si="84"/>
        <v>-0.13715529380526004</v>
      </c>
      <c r="H196" s="146"/>
      <c r="I196" s="145">
        <f t="shared" si="80"/>
        <v>0.12379264811624147</v>
      </c>
      <c r="J196" s="146"/>
      <c r="K196" s="127"/>
      <c r="L196" s="143">
        <f t="shared" si="81"/>
        <v>6.6574033266408765</v>
      </c>
      <c r="M196" s="179">
        <f t="shared" si="81"/>
        <v>6.7036314964644834</v>
      </c>
      <c r="N196" s="145">
        <f t="shared" si="81"/>
        <v>6.9422982404403815</v>
      </c>
      <c r="O196" s="146"/>
      <c r="P196" s="180">
        <f t="shared" si="82"/>
        <v>7.0848197552640286</v>
      </c>
      <c r="Q196" s="145">
        <f t="shared" si="85"/>
        <v>0.14252151482364717</v>
      </c>
      <c r="R196" s="146"/>
      <c r="S196" s="145">
        <f t="shared" si="83"/>
        <v>0.23866674397589804</v>
      </c>
      <c r="T196" s="146"/>
    </row>
    <row r="197" spans="1:20" x14ac:dyDescent="0.25">
      <c r="A197" s="191" t="s">
        <v>57</v>
      </c>
      <c r="B197" s="143">
        <f t="shared" si="78"/>
        <v>4.8837811900191941</v>
      </c>
      <c r="C197" s="144">
        <f t="shared" si="78"/>
        <v>4.1083433775277891</v>
      </c>
      <c r="D197" s="145">
        <f t="shared" si="78"/>
        <v>4.8911242603550296</v>
      </c>
      <c r="E197" s="146"/>
      <c r="F197" s="192">
        <f t="shared" si="79"/>
        <v>5.7150620638547522</v>
      </c>
      <c r="G197" s="145">
        <f t="shared" si="84"/>
        <v>0.82393780349972268</v>
      </c>
      <c r="H197" s="146"/>
      <c r="I197" s="145">
        <f t="shared" si="80"/>
        <v>0.78278088282724045</v>
      </c>
      <c r="J197" s="146"/>
      <c r="K197" s="127"/>
      <c r="L197" s="143">
        <f t="shared" si="81"/>
        <v>5.8072024463379153</v>
      </c>
      <c r="M197" s="144">
        <f t="shared" si="81"/>
        <v>5.9835556683899558</v>
      </c>
      <c r="N197" s="145">
        <f t="shared" si="81"/>
        <v>5.9057549955072526</v>
      </c>
      <c r="O197" s="146"/>
      <c r="P197" s="192">
        <f t="shared" si="82"/>
        <v>5.7417217839966881</v>
      </c>
      <c r="Q197" s="145">
        <f t="shared" si="85"/>
        <v>-0.16403321151056449</v>
      </c>
      <c r="R197" s="146"/>
      <c r="S197" s="145">
        <f t="shared" si="83"/>
        <v>-7.7800672882703203E-2</v>
      </c>
      <c r="T197" s="146"/>
    </row>
    <row r="198" spans="1:20" x14ac:dyDescent="0.25">
      <c r="A198" s="193" t="s">
        <v>58</v>
      </c>
      <c r="B198" s="147">
        <f t="shared" si="78"/>
        <v>6.9069900961676476</v>
      </c>
      <c r="C198" s="194">
        <f t="shared" si="78"/>
        <v>6.0536636794939378</v>
      </c>
      <c r="D198" s="195">
        <f t="shared" si="78"/>
        <v>6.9602999016715827</v>
      </c>
      <c r="E198" s="196"/>
      <c r="F198" s="197">
        <f t="shared" si="79"/>
        <v>5.626402993051844</v>
      </c>
      <c r="G198" s="145">
        <f t="shared" si="84"/>
        <v>-1.3338969086197388</v>
      </c>
      <c r="H198" s="146"/>
      <c r="I198" s="145">
        <f t="shared" si="80"/>
        <v>0.90663622217764495</v>
      </c>
      <c r="J198" s="146"/>
      <c r="K198" s="127"/>
      <c r="L198" s="147">
        <f t="shared" si="81"/>
        <v>5.5463266039770689</v>
      </c>
      <c r="M198" s="194">
        <f t="shared" si="81"/>
        <v>6.9836884718317016</v>
      </c>
      <c r="N198" s="195">
        <f t="shared" si="81"/>
        <v>6.1834382739029801</v>
      </c>
      <c r="O198" s="196"/>
      <c r="P198" s="197">
        <f t="shared" si="82"/>
        <v>6.1691319841323207</v>
      </c>
      <c r="Q198" s="145">
        <f t="shared" si="85"/>
        <v>-1.4306289770659397E-2</v>
      </c>
      <c r="R198" s="146"/>
      <c r="S198" s="145">
        <f t="shared" si="83"/>
        <v>-0.80025019792872154</v>
      </c>
      <c r="T198" s="146"/>
    </row>
    <row r="199" spans="1:20" ht="21" x14ac:dyDescent="0.35">
      <c r="A199" s="198" t="s">
        <v>66</v>
      </c>
      <c r="B199" s="198"/>
      <c r="C199" s="198"/>
      <c r="D199" s="198"/>
      <c r="E199" s="198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</row>
    <row r="200" spans="1:20" x14ac:dyDescent="0.25">
      <c r="A200" s="73"/>
      <c r="B200" s="11" t="s">
        <v>145</v>
      </c>
      <c r="C200" s="12"/>
      <c r="D200" s="12"/>
      <c r="E200" s="12"/>
      <c r="F200" s="12"/>
      <c r="G200" s="12"/>
      <c r="H200" s="12"/>
      <c r="I200" s="12"/>
      <c r="J200" s="13"/>
      <c r="K200" s="199"/>
      <c r="L200" s="11" t="str">
        <f>L$5</f>
        <v>acumulado junio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7">
        <f>B$6</f>
        <v>2022</v>
      </c>
      <c r="C201" s="17">
        <f>C$6</f>
        <v>2023</v>
      </c>
      <c r="D201" s="17">
        <f>D$6</f>
        <v>2024</v>
      </c>
      <c r="E201" s="17">
        <f>E$6</f>
        <v>2025</v>
      </c>
      <c r="F201" s="17" t="str">
        <f>CONCATENATE("var ",RIGHT(E201,2),"/",RIGHT(D201,2))</f>
        <v>var 25/24</v>
      </c>
      <c r="G201" s="17" t="str">
        <f>CONCATENATE("var ",RIGHT(D201,2),"/",RIGHT(C201,2))</f>
        <v>var 24/23</v>
      </c>
      <c r="H201" s="17" t="str">
        <f>CONCATENATE("dif ",RIGHT(E201,2),"-",RIGHT(D201,2))</f>
        <v>dif 25-24</v>
      </c>
      <c r="I201" s="108" t="str">
        <f>CONCATENATE("dif ",RIGHT(D201,2),"-",RIGHT(C201,2))</f>
        <v>dif 24-23</v>
      </c>
      <c r="J201" s="109"/>
      <c r="K201" s="200"/>
      <c r="L201" s="17">
        <f>L$6</f>
        <v>2022</v>
      </c>
      <c r="M201" s="17">
        <f>M$6</f>
        <v>2023</v>
      </c>
      <c r="N201" s="17">
        <f>N$6</f>
        <v>2024</v>
      </c>
      <c r="O201" s="17">
        <f>O$6</f>
        <v>2025</v>
      </c>
      <c r="P201" s="17" t="str">
        <f>CONCATENATE("var ",RIGHT(O201,2),"/",RIGHT(N201,2))</f>
        <v>var 25/24</v>
      </c>
      <c r="Q201" s="17" t="str">
        <f>CONCATENATE("var ",RIGHT(N201,2),"/",RIGHT(M201,2))</f>
        <v>var 24/23</v>
      </c>
      <c r="R201" s="17" t="str">
        <f>CONCATENATE("dif ",RIGHT(O201,2),"-",RIGHT(N201,2))</f>
        <v>dif 25-24</v>
      </c>
      <c r="S201" s="108" t="str">
        <f>CONCATENATE("dif ",RIGHT(N201,2),"-",RIGHT(M201,2))</f>
        <v>dif 24-23</v>
      </c>
      <c r="T201" s="109"/>
    </row>
    <row r="202" spans="1:20" x14ac:dyDescent="0.25">
      <c r="A202" s="201" t="s">
        <v>4</v>
      </c>
      <c r="B202" s="202">
        <v>0.65620000000000001</v>
      </c>
      <c r="C202" s="202">
        <v>0.71660000000000001</v>
      </c>
      <c r="D202" s="202">
        <v>0.73750000000000004</v>
      </c>
      <c r="E202" s="202">
        <v>0.73739999999999994</v>
      </c>
      <c r="F202" s="202">
        <f>E202/D202-1</f>
        <v>-1.3559322033906973E-4</v>
      </c>
      <c r="G202" s="202">
        <f>D202/C202-1</f>
        <v>2.9165503767792478E-2</v>
      </c>
      <c r="H202" s="203">
        <f>(E202-D202)*100</f>
        <v>-1.0000000000010001E-2</v>
      </c>
      <c r="I202" s="204">
        <f>(D202-C202)*100</f>
        <v>2.090000000000003</v>
      </c>
      <c r="J202" s="205"/>
      <c r="K202" s="206"/>
      <c r="L202" s="202">
        <v>0.64850668439434189</v>
      </c>
      <c r="M202" s="202">
        <v>0.72567216985031291</v>
      </c>
      <c r="N202" s="202">
        <v>0.76010394107154011</v>
      </c>
      <c r="O202" s="202">
        <v>0.7490740715829608</v>
      </c>
      <c r="P202" s="202">
        <f>O202/N202-1</f>
        <v>-1.4511001578323857E-2</v>
      </c>
      <c r="Q202" s="202">
        <f t="shared" ref="Q202:Q213" si="86">N202/M202-1</f>
        <v>4.7448107632857894E-2</v>
      </c>
      <c r="R202" s="203">
        <f>(O202-N202)*100</f>
        <v>-1.1029869488579314</v>
      </c>
      <c r="S202" s="204">
        <f t="shared" ref="S202:S213" si="87">(O202-L202)*100</f>
        <v>10.05673871886189</v>
      </c>
      <c r="T202" s="205"/>
    </row>
    <row r="203" spans="1:20" x14ac:dyDescent="0.25">
      <c r="A203" s="207" t="s">
        <v>5</v>
      </c>
      <c r="B203" s="202">
        <v>0.71400000000000008</v>
      </c>
      <c r="C203" s="202">
        <v>0.77599999999999991</v>
      </c>
      <c r="D203" s="202">
        <v>0.78260000000000007</v>
      </c>
      <c r="E203" s="202">
        <v>0.77680000000000005</v>
      </c>
      <c r="F203" s="208">
        <f t="shared" ref="F203:F213" si="88">E203/D203-1</f>
        <v>-7.4111934577051342E-3</v>
      </c>
      <c r="G203" s="208">
        <f t="shared" ref="G203:G213" si="89">D203/C203-1</f>
        <v>8.5051546391754496E-3</v>
      </c>
      <c r="H203" s="209">
        <f t="shared" ref="H203:H213" si="90">(E203-D203)*100</f>
        <v>-0.58000000000000274</v>
      </c>
      <c r="I203" s="210">
        <f t="shared" ref="I203:I213" si="91">(D203-C203)*100</f>
        <v>0.66000000000001613</v>
      </c>
      <c r="J203" s="211"/>
      <c r="K203" s="206"/>
      <c r="L203" s="208">
        <v>0.34293033079802893</v>
      </c>
      <c r="M203" s="208">
        <v>0.3899281796739173</v>
      </c>
      <c r="N203" s="208">
        <v>0.39889783202878032</v>
      </c>
      <c r="O203" s="208">
        <v>0.39006422223627774</v>
      </c>
      <c r="P203" s="208">
        <f t="shared" ref="P203:P213" si="92">O203/N203-1</f>
        <v>-2.214504337507972E-2</v>
      </c>
      <c r="Q203" s="208">
        <f t="shared" si="86"/>
        <v>2.3003344775861079E-2</v>
      </c>
      <c r="R203" s="209">
        <f>(O203-N203)*100</f>
        <v>-0.88336097925025836</v>
      </c>
      <c r="S203" s="210">
        <f t="shared" si="87"/>
        <v>4.7133891438248812</v>
      </c>
      <c r="T203" s="211"/>
    </row>
    <row r="204" spans="1:20" x14ac:dyDescent="0.25">
      <c r="A204" s="212" t="s">
        <v>6</v>
      </c>
      <c r="B204" s="213">
        <v>0.6715000000000001</v>
      </c>
      <c r="C204" s="213">
        <v>0.67989999999999995</v>
      </c>
      <c r="D204" s="213">
        <v>0.6724</v>
      </c>
      <c r="E204" s="213">
        <v>0.68909999999999993</v>
      </c>
      <c r="F204" s="213">
        <f t="shared" si="88"/>
        <v>2.4836406900654362E-2</v>
      </c>
      <c r="G204" s="213">
        <f t="shared" si="89"/>
        <v>-1.1031033975584581E-2</v>
      </c>
      <c r="H204" s="214">
        <f t="shared" si="90"/>
        <v>1.6699999999999937</v>
      </c>
      <c r="I204" s="215">
        <f t="shared" si="91"/>
        <v>-0.74999999999999512</v>
      </c>
      <c r="J204" s="216"/>
      <c r="K204" s="217"/>
      <c r="L204" s="213">
        <v>0.71947139146405725</v>
      </c>
      <c r="M204" s="213">
        <v>0.76215169121329085</v>
      </c>
      <c r="N204" s="213">
        <v>0.79553213084438112</v>
      </c>
      <c r="O204" s="213">
        <v>0.737667433700126</v>
      </c>
      <c r="P204" s="213">
        <f>O204/N204-1</f>
        <v>-7.2737096216135555E-2</v>
      </c>
      <c r="Q204" s="213">
        <f t="shared" si="86"/>
        <v>4.3797632434497302E-2</v>
      </c>
      <c r="R204" s="214">
        <f t="shared" ref="R204:R213" si="93">(O204-N204)*100</f>
        <v>-5.7864697144255128</v>
      </c>
      <c r="S204" s="215">
        <f t="shared" si="87"/>
        <v>1.8196042236068743</v>
      </c>
      <c r="T204" s="216"/>
    </row>
    <row r="205" spans="1:20" x14ac:dyDescent="0.25">
      <c r="A205" s="38" t="s">
        <v>7</v>
      </c>
      <c r="B205" s="33">
        <v>0.7802</v>
      </c>
      <c r="C205" s="33">
        <v>0.83050000000000002</v>
      </c>
      <c r="D205" s="33">
        <v>0.84370000000000001</v>
      </c>
      <c r="E205" s="33">
        <v>0.83099999999999996</v>
      </c>
      <c r="F205" s="33">
        <f t="shared" si="88"/>
        <v>-1.5052743866303286E-2</v>
      </c>
      <c r="G205" s="33">
        <f t="shared" si="89"/>
        <v>1.5894039735099286E-2</v>
      </c>
      <c r="H205" s="218">
        <f t="shared" si="90"/>
        <v>-1.2700000000000045</v>
      </c>
      <c r="I205" s="219">
        <f t="shared" si="91"/>
        <v>1.319999999999999</v>
      </c>
      <c r="J205" s="220"/>
      <c r="K205" s="217"/>
      <c r="L205" s="33">
        <v>0.71256207464317556</v>
      </c>
      <c r="M205" s="33">
        <v>0.8192996453212984</v>
      </c>
      <c r="N205" s="33">
        <v>0.83646276309756784</v>
      </c>
      <c r="O205" s="33">
        <v>0.82096476169910038</v>
      </c>
      <c r="P205" s="33">
        <f t="shared" si="92"/>
        <v>-1.8528023101800351E-2</v>
      </c>
      <c r="Q205" s="33">
        <f t="shared" si="86"/>
        <v>2.0948523381257855E-2</v>
      </c>
      <c r="R205" s="218">
        <f>(O205-N205)*100</f>
        <v>-1.5498001398467465</v>
      </c>
      <c r="S205" s="219">
        <f t="shared" si="87"/>
        <v>10.840268705592482</v>
      </c>
      <c r="T205" s="220"/>
    </row>
    <row r="206" spans="1:20" x14ac:dyDescent="0.25">
      <c r="A206" s="38" t="s">
        <v>8</v>
      </c>
      <c r="B206" s="33">
        <v>0.5756</v>
      </c>
      <c r="C206" s="33">
        <v>0.71030000000000004</v>
      </c>
      <c r="D206" s="33">
        <v>0.71900000000000008</v>
      </c>
      <c r="E206" s="33">
        <v>0.71550000000000002</v>
      </c>
      <c r="F206" s="33">
        <f>E206/D206-1</f>
        <v>-4.8678720445063384E-3</v>
      </c>
      <c r="G206" s="33">
        <f t="shared" si="89"/>
        <v>1.2248345769393376E-2</v>
      </c>
      <c r="H206" s="218">
        <f t="shared" si="90"/>
        <v>-0.35000000000000586</v>
      </c>
      <c r="I206" s="219">
        <f t="shared" si="91"/>
        <v>0.8700000000000041</v>
      </c>
      <c r="J206" s="220"/>
      <c r="K206" s="217"/>
      <c r="L206" s="33">
        <v>0.581131858888014</v>
      </c>
      <c r="M206" s="33">
        <v>0.68297068563623109</v>
      </c>
      <c r="N206" s="33">
        <v>0.68255663210544859</v>
      </c>
      <c r="O206" s="33">
        <v>0.70565590648782217</v>
      </c>
      <c r="P206" s="33">
        <f t="shared" si="92"/>
        <v>3.3842282524045419E-2</v>
      </c>
      <c r="Q206" s="33">
        <f t="shared" si="86"/>
        <v>-6.0625373751843625E-4</v>
      </c>
      <c r="R206" s="218">
        <f t="shared" si="93"/>
        <v>2.309927438237358</v>
      </c>
      <c r="S206" s="219">
        <f t="shared" si="87"/>
        <v>12.452404759980817</v>
      </c>
      <c r="T206" s="220"/>
    </row>
    <row r="207" spans="1:20" x14ac:dyDescent="0.25">
      <c r="A207" s="38" t="s">
        <v>9</v>
      </c>
      <c r="B207" s="33">
        <v>0.43450000000000005</v>
      </c>
      <c r="C207" s="33">
        <v>0.54110000000000003</v>
      </c>
      <c r="D207" s="33">
        <v>0.5343</v>
      </c>
      <c r="E207" s="33">
        <v>0.53560000000000008</v>
      </c>
      <c r="F207" s="33">
        <f t="shared" si="88"/>
        <v>2.4330900243310083E-3</v>
      </c>
      <c r="G207" s="33">
        <f t="shared" si="89"/>
        <v>-1.2566993162077322E-2</v>
      </c>
      <c r="H207" s="218">
        <f t="shared" si="90"/>
        <v>0.13000000000000789</v>
      </c>
      <c r="I207" s="219">
        <f t="shared" si="91"/>
        <v>-0.68000000000000282</v>
      </c>
      <c r="J207" s="220"/>
      <c r="K207" s="217"/>
      <c r="L207" s="33">
        <v>0.50148980059592019</v>
      </c>
      <c r="M207" s="33">
        <v>0.56651465228317377</v>
      </c>
      <c r="N207" s="33">
        <v>0.59622427140856604</v>
      </c>
      <c r="O207" s="33">
        <v>0.58243030985736721</v>
      </c>
      <c r="P207" s="33">
        <f t="shared" si="92"/>
        <v>-2.3135525024184145E-2</v>
      </c>
      <c r="Q207" s="33">
        <f t="shared" si="86"/>
        <v>5.2442807976203598E-2</v>
      </c>
      <c r="R207" s="218">
        <f t="shared" si="93"/>
        <v>-1.379396155119883</v>
      </c>
      <c r="S207" s="219">
        <f t="shared" si="87"/>
        <v>8.0940509261447033</v>
      </c>
      <c r="T207" s="220"/>
    </row>
    <row r="208" spans="1:20" x14ac:dyDescent="0.25">
      <c r="A208" s="221" t="s">
        <v>10</v>
      </c>
      <c r="B208" s="222">
        <v>0.52359999999999995</v>
      </c>
      <c r="C208" s="222">
        <v>0.54579999999999995</v>
      </c>
      <c r="D208" s="222">
        <v>0.54170000000000007</v>
      </c>
      <c r="E208" s="222">
        <v>0.51939999999999997</v>
      </c>
      <c r="F208" s="222">
        <f t="shared" si="88"/>
        <v>-4.1166697434004251E-2</v>
      </c>
      <c r="G208" s="222">
        <f t="shared" si="89"/>
        <v>-7.5119091242210612E-3</v>
      </c>
      <c r="H208" s="223">
        <f t="shared" si="90"/>
        <v>-2.2300000000000098</v>
      </c>
      <c r="I208" s="224">
        <f t="shared" si="91"/>
        <v>-0.40999999999998815</v>
      </c>
      <c r="J208" s="225"/>
      <c r="K208" s="217"/>
      <c r="L208" s="222">
        <v>0.56516029606476959</v>
      </c>
      <c r="M208" s="222">
        <v>0.66141568683005147</v>
      </c>
      <c r="N208" s="222">
        <v>0.61486075641493376</v>
      </c>
      <c r="O208" s="222">
        <v>0.60104429470188103</v>
      </c>
      <c r="P208" s="222">
        <f t="shared" si="92"/>
        <v>-2.2470879087506446E-2</v>
      </c>
      <c r="Q208" s="222">
        <f t="shared" si="86"/>
        <v>-7.0386795085311982E-2</v>
      </c>
      <c r="R208" s="223">
        <f t="shared" si="93"/>
        <v>-1.381646171305273</v>
      </c>
      <c r="S208" s="224">
        <f t="shared" si="87"/>
        <v>3.5883998637111447</v>
      </c>
      <c r="T208" s="225"/>
    </row>
    <row r="209" spans="1:20" x14ac:dyDescent="0.25">
      <c r="A209" s="207" t="s">
        <v>11</v>
      </c>
      <c r="B209" s="202">
        <v>0.50590000000000002</v>
      </c>
      <c r="C209" s="202">
        <v>0.57150000000000001</v>
      </c>
      <c r="D209" s="202">
        <v>0.62259999999999993</v>
      </c>
      <c r="E209" s="202">
        <v>0.64170000000000005</v>
      </c>
      <c r="F209" s="208">
        <f t="shared" si="88"/>
        <v>3.0677802762608675E-2</v>
      </c>
      <c r="G209" s="208">
        <f t="shared" si="89"/>
        <v>8.9413823272090909E-2</v>
      </c>
      <c r="H209" s="209">
        <f t="shared" si="90"/>
        <v>1.9100000000000117</v>
      </c>
      <c r="I209" s="210">
        <f t="shared" si="91"/>
        <v>5.1099999999999923</v>
      </c>
      <c r="J209" s="211"/>
      <c r="K209" s="206"/>
      <c r="L209" s="208">
        <v>0.27418911106005933</v>
      </c>
      <c r="M209" s="208">
        <v>0.29662096264141186</v>
      </c>
      <c r="N209" s="208">
        <v>0.33227916912164135</v>
      </c>
      <c r="O209" s="208">
        <v>0.33597686171371127</v>
      </c>
      <c r="P209" s="208">
        <f t="shared" si="92"/>
        <v>1.1128270850816691E-2</v>
      </c>
      <c r="Q209" s="208">
        <f t="shared" si="86"/>
        <v>0.12021472171991121</v>
      </c>
      <c r="R209" s="209">
        <f t="shared" si="93"/>
        <v>0.36976925920699233</v>
      </c>
      <c r="S209" s="210">
        <f t="shared" si="87"/>
        <v>6.1787750653651941</v>
      </c>
      <c r="T209" s="211"/>
    </row>
    <row r="210" spans="1:20" x14ac:dyDescent="0.25">
      <c r="A210" s="37" t="s">
        <v>12</v>
      </c>
      <c r="B210" s="213">
        <v>0.61319999999999997</v>
      </c>
      <c r="C210" s="213">
        <v>0.49249999999999999</v>
      </c>
      <c r="D210" s="213">
        <v>0.86900000000000011</v>
      </c>
      <c r="E210" s="213">
        <v>0.81220000000000003</v>
      </c>
      <c r="F210" s="213">
        <f t="shared" si="88"/>
        <v>-6.5362485615650279E-2</v>
      </c>
      <c r="G210" s="213">
        <f t="shared" si="89"/>
        <v>0.7644670050761424</v>
      </c>
      <c r="H210" s="214">
        <f t="shared" si="90"/>
        <v>-5.6800000000000068</v>
      </c>
      <c r="I210" s="215">
        <f t="shared" si="91"/>
        <v>37.650000000000013</v>
      </c>
      <c r="J210" s="216"/>
      <c r="K210" s="217"/>
      <c r="L210" s="213">
        <v>0.42284105273026457</v>
      </c>
      <c r="M210" s="213">
        <v>0.40897184075693116</v>
      </c>
      <c r="N210" s="213">
        <v>0.5534451518526522</v>
      </c>
      <c r="O210" s="213">
        <v>0.55003920711955645</v>
      </c>
      <c r="P210" s="213">
        <f t="shared" si="92"/>
        <v>-6.1540781804563238E-3</v>
      </c>
      <c r="Q210" s="213">
        <f t="shared" si="86"/>
        <v>0.35325980103746923</v>
      </c>
      <c r="R210" s="214">
        <f t="shared" si="93"/>
        <v>-0.34059447330957449</v>
      </c>
      <c r="S210" s="215">
        <f t="shared" si="87"/>
        <v>12.719815438929189</v>
      </c>
      <c r="T210" s="216"/>
    </row>
    <row r="211" spans="1:20" x14ac:dyDescent="0.25">
      <c r="A211" s="38" t="s">
        <v>8</v>
      </c>
      <c r="B211" s="33">
        <v>0.54220000000000002</v>
      </c>
      <c r="C211" s="33">
        <v>0.61280000000000001</v>
      </c>
      <c r="D211" s="33">
        <v>0.64829999999999999</v>
      </c>
      <c r="E211" s="33">
        <v>0.67830000000000001</v>
      </c>
      <c r="F211" s="33">
        <f t="shared" si="88"/>
        <v>4.6274872744100026E-2</v>
      </c>
      <c r="G211" s="33">
        <f t="shared" si="89"/>
        <v>5.7930809399477701E-2</v>
      </c>
      <c r="H211" s="218">
        <f t="shared" si="90"/>
        <v>3.0000000000000027</v>
      </c>
      <c r="I211" s="219">
        <f t="shared" si="91"/>
        <v>3.5499999999999976</v>
      </c>
      <c r="J211" s="220"/>
      <c r="K211" s="217"/>
      <c r="L211" s="33">
        <v>0.55962649547381671</v>
      </c>
      <c r="M211" s="33">
        <v>0.60651967700127962</v>
      </c>
      <c r="N211" s="33">
        <v>0.67647567641481632</v>
      </c>
      <c r="O211" s="33">
        <v>0.69335816951337415</v>
      </c>
      <c r="P211" s="33">
        <f t="shared" si="92"/>
        <v>2.495654121376778E-2</v>
      </c>
      <c r="Q211" s="33">
        <f t="shared" si="86"/>
        <v>0.11534003275773208</v>
      </c>
      <c r="R211" s="218">
        <f t="shared" si="93"/>
        <v>1.6882493098557827</v>
      </c>
      <c r="S211" s="219">
        <f t="shared" si="87"/>
        <v>13.373167403955744</v>
      </c>
      <c r="T211" s="220"/>
    </row>
    <row r="212" spans="1:20" x14ac:dyDescent="0.25">
      <c r="A212" s="38" t="s">
        <v>9</v>
      </c>
      <c r="B212" s="33">
        <v>0.42840000000000006</v>
      </c>
      <c r="C212" s="33">
        <v>0.50209999999999999</v>
      </c>
      <c r="D212" s="33">
        <v>0.51919999999999999</v>
      </c>
      <c r="E212" s="33">
        <v>0.52010000000000001</v>
      </c>
      <c r="F212" s="33">
        <f t="shared" si="88"/>
        <v>1.7334360554699391E-3</v>
      </c>
      <c r="G212" s="33">
        <f t="shared" si="89"/>
        <v>3.4056960764787814E-2</v>
      </c>
      <c r="H212" s="218">
        <f t="shared" si="90"/>
        <v>9.000000000000119E-2</v>
      </c>
      <c r="I212" s="219">
        <f t="shared" si="91"/>
        <v>1.7100000000000004</v>
      </c>
      <c r="J212" s="220"/>
      <c r="K212" s="217"/>
      <c r="L212" s="33">
        <v>0.50101918103348209</v>
      </c>
      <c r="M212" s="33">
        <v>0.5460209877388047</v>
      </c>
      <c r="N212" s="33">
        <v>0.5939164039176883</v>
      </c>
      <c r="O212" s="33">
        <v>0.57018547697095689</v>
      </c>
      <c r="P212" s="33">
        <f t="shared" si="92"/>
        <v>-3.9956678734908824E-2</v>
      </c>
      <c r="Q212" s="33">
        <f t="shared" si="86"/>
        <v>8.7717170684645795E-2</v>
      </c>
      <c r="R212" s="218">
        <f t="shared" si="93"/>
        <v>-2.3730926946731401</v>
      </c>
      <c r="S212" s="219">
        <f t="shared" si="87"/>
        <v>6.9166295937474809</v>
      </c>
      <c r="T212" s="220"/>
    </row>
    <row r="213" spans="1:20" x14ac:dyDescent="0.25">
      <c r="A213" s="39" t="s">
        <v>10</v>
      </c>
      <c r="B213" s="102">
        <v>0.41220000000000001</v>
      </c>
      <c r="C213" s="102">
        <v>0.54859999999999998</v>
      </c>
      <c r="D213" s="102">
        <v>0.57389999999999997</v>
      </c>
      <c r="E213" s="102">
        <v>0.61299999999999999</v>
      </c>
      <c r="F213" s="102">
        <f t="shared" si="88"/>
        <v>6.8130336295521898E-2</v>
      </c>
      <c r="G213" s="102">
        <f t="shared" si="89"/>
        <v>4.6117389719285473E-2</v>
      </c>
      <c r="H213" s="226">
        <f t="shared" si="90"/>
        <v>3.9100000000000024</v>
      </c>
      <c r="I213" s="227">
        <f t="shared" si="91"/>
        <v>2.5299999999999989</v>
      </c>
      <c r="J213" s="228"/>
      <c r="K213" s="217"/>
      <c r="L213" s="102">
        <v>0.53194210504977535</v>
      </c>
      <c r="M213" s="102">
        <v>0.60859873698028788</v>
      </c>
      <c r="N213" s="102">
        <v>0.65402125894631247</v>
      </c>
      <c r="O213" s="102">
        <v>0.68394267081311733</v>
      </c>
      <c r="P213" s="102">
        <f t="shared" si="92"/>
        <v>4.5749907143708191E-2</v>
      </c>
      <c r="Q213" s="102">
        <f t="shared" si="86"/>
        <v>7.4634597816287895E-2</v>
      </c>
      <c r="R213" s="226">
        <f t="shared" si="93"/>
        <v>2.9921411866804859</v>
      </c>
      <c r="S213" s="227">
        <f t="shared" si="87"/>
        <v>15.200056576334198</v>
      </c>
      <c r="T213" s="228"/>
    </row>
    <row r="214" spans="1:20" x14ac:dyDescent="0.25">
      <c r="A214" s="43" t="s">
        <v>13</v>
      </c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5"/>
    </row>
    <row r="215" spans="1:20" ht="21" x14ac:dyDescent="0.35">
      <c r="A215" s="198" t="s">
        <v>67</v>
      </c>
      <c r="B215" s="198"/>
      <c r="C215" s="198"/>
      <c r="D215" s="198"/>
      <c r="E215" s="198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</row>
    <row r="216" spans="1:20" x14ac:dyDescent="0.25">
      <c r="A216" s="73"/>
      <c r="B216" s="11" t="s">
        <v>145</v>
      </c>
      <c r="C216" s="12"/>
      <c r="D216" s="12"/>
      <c r="E216" s="12"/>
      <c r="F216" s="12"/>
      <c r="G216" s="12"/>
      <c r="H216" s="12"/>
      <c r="I216" s="12"/>
      <c r="J216" s="13"/>
      <c r="K216" s="199"/>
      <c r="L216" s="11" t="str">
        <f>L$5</f>
        <v>acumulado junio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7">
        <f>B$6</f>
        <v>2022</v>
      </c>
      <c r="C217" s="17">
        <f>C$6</f>
        <v>2023</v>
      </c>
      <c r="D217" s="17">
        <f>D$6</f>
        <v>2024</v>
      </c>
      <c r="E217" s="17">
        <f>E$6</f>
        <v>2025</v>
      </c>
      <c r="F217" s="17" t="str">
        <f>CONCATENATE("var ",RIGHT(E217,2),"/",RIGHT(D217,2))</f>
        <v>var 25/24</v>
      </c>
      <c r="G217" s="17" t="str">
        <f>CONCATENATE("var ",RIGHT(D217,2),"/",RIGHT(C217,2))</f>
        <v>var 24/23</v>
      </c>
      <c r="H217" s="17" t="str">
        <f>CONCATENATE("dif ",RIGHT(E217,2),"-",RIGHT(D217,2))</f>
        <v>dif 25-24</v>
      </c>
      <c r="I217" s="108" t="str">
        <f>CONCATENATE("dif ",RIGHT(D217,2),"-",RIGHT(C217,2))</f>
        <v>dif 24-23</v>
      </c>
      <c r="J217" s="109"/>
      <c r="K217" s="200"/>
      <c r="L217" s="17">
        <f>L$6</f>
        <v>2022</v>
      </c>
      <c r="M217" s="17">
        <f>M$6</f>
        <v>2023</v>
      </c>
      <c r="N217" s="17">
        <f>N$6</f>
        <v>2024</v>
      </c>
      <c r="O217" s="17">
        <f>O$6</f>
        <v>2025</v>
      </c>
      <c r="P217" s="17" t="str">
        <f>CONCATENATE("var ",RIGHT(O217,2),"/",RIGHT(N217,2))</f>
        <v>var 25/24</v>
      </c>
      <c r="Q217" s="17" t="str">
        <f>CONCATENATE("var ",RIGHT(N217,2),"/",RIGHT(M217,2))</f>
        <v>var 24/23</v>
      </c>
      <c r="R217" s="17" t="str">
        <f>CONCATENATE("dif ",RIGHT(O217,2),"-",RIGHT(N217,2))</f>
        <v>dif 25-24</v>
      </c>
      <c r="S217" s="108" t="str">
        <f>CONCATENATE("dif ",RIGHT(N217,2),"-",RIGHT(M217,2))</f>
        <v>dif 24-23</v>
      </c>
      <c r="T217" s="109"/>
    </row>
    <row r="218" spans="1:20" x14ac:dyDescent="0.25">
      <c r="A218" s="201" t="s">
        <v>48</v>
      </c>
      <c r="B218" s="202">
        <v>0.65620000000000001</v>
      </c>
      <c r="C218" s="202">
        <v>0.71660000000000001</v>
      </c>
      <c r="D218" s="202">
        <v>0.73750000000000004</v>
      </c>
      <c r="E218" s="202">
        <v>0.73739999999999994</v>
      </c>
      <c r="F218" s="229">
        <f>IFERROR(E218/D218-1,"-")</f>
        <v>-1.3559322033906973E-4</v>
      </c>
      <c r="G218" s="229">
        <f t="shared" ref="G218:G228" si="94">D218/C218-1</f>
        <v>2.9165503767792478E-2</v>
      </c>
      <c r="H218" s="203">
        <f>IFERROR((E218-D218)*100,"-")</f>
        <v>-1.0000000000010001E-2</v>
      </c>
      <c r="I218" s="204">
        <f t="shared" ref="I218:I228" si="95">(D218-C218)*100</f>
        <v>2.090000000000003</v>
      </c>
      <c r="J218" s="205"/>
      <c r="K218" s="206"/>
      <c r="L218" s="202">
        <v>0.64850668439434189</v>
      </c>
      <c r="M218" s="202">
        <v>0.72567216985031291</v>
      </c>
      <c r="N218" s="202">
        <v>0.76010394107154011</v>
      </c>
      <c r="O218" s="202">
        <v>0.7490740715829608</v>
      </c>
      <c r="P218" s="229">
        <f>IFERROR(O218/N218-1,"-")</f>
        <v>-1.4511001578323857E-2</v>
      </c>
      <c r="Q218" s="229">
        <f>N218/M218-1</f>
        <v>4.7448107632857894E-2</v>
      </c>
      <c r="R218" s="203">
        <f>IFERROR((O218-N218)*100,"-")</f>
        <v>-1.1029869488579314</v>
      </c>
      <c r="S218" s="204">
        <f t="shared" ref="S218:S228" si="96">IFERROR((O218-L218)*100,"-")</f>
        <v>10.05673871886189</v>
      </c>
      <c r="T218" s="205"/>
    </row>
    <row r="219" spans="1:20" x14ac:dyDescent="0.25">
      <c r="A219" s="230" t="s">
        <v>49</v>
      </c>
      <c r="B219" s="213">
        <v>0.76419999999999999</v>
      </c>
      <c r="C219" s="213">
        <v>0.77629999999999999</v>
      </c>
      <c r="D219" s="213">
        <v>0.76719999999999999</v>
      </c>
      <c r="E219" s="213">
        <v>0.7611</v>
      </c>
      <c r="F219" s="231">
        <f>IFERROR(E219/D219-1,"-")</f>
        <v>-7.950990615224196E-3</v>
      </c>
      <c r="G219" s="231">
        <f t="shared" si="94"/>
        <v>-1.1722272317403082E-2</v>
      </c>
      <c r="H219" s="218">
        <f t="shared" ref="H219:H228" si="97">IFERROR((E219-D219)*100,"-")</f>
        <v>-0.60999999999999943</v>
      </c>
      <c r="I219" s="219">
        <f t="shared" si="95"/>
        <v>-0.9099999999999997</v>
      </c>
      <c r="J219" s="220"/>
      <c r="K219" s="200"/>
      <c r="L219" s="213">
        <v>0.74064276375027516</v>
      </c>
      <c r="M219" s="213">
        <v>0.78299710988998006</v>
      </c>
      <c r="N219" s="213">
        <v>0.79661756495496217</v>
      </c>
      <c r="O219" s="213">
        <v>0.78969811638701171</v>
      </c>
      <c r="P219" s="231">
        <f t="shared" ref="P219:P228" si="98">IFERROR(O219/N219-1,"-")</f>
        <v>-8.6860356491658131E-3</v>
      </c>
      <c r="Q219" s="231">
        <f t="shared" ref="Q219:Q228" si="99">N219/M219-1</f>
        <v>1.7395281403907115E-2</v>
      </c>
      <c r="R219" s="218">
        <f t="shared" ref="R219:R228" si="100">IFERROR((O219-N219)*100,"-")</f>
        <v>-0.69194485679504592</v>
      </c>
      <c r="S219" s="219">
        <f t="shared" si="96"/>
        <v>4.9055352636736549</v>
      </c>
      <c r="T219" s="220"/>
    </row>
    <row r="220" spans="1:20" x14ac:dyDescent="0.25">
      <c r="A220" s="98" t="s">
        <v>50</v>
      </c>
      <c r="B220" s="33">
        <v>0.5746</v>
      </c>
      <c r="C220" s="33">
        <v>0.68279999999999996</v>
      </c>
      <c r="D220" s="33">
        <v>0.7095999999999999</v>
      </c>
      <c r="E220" s="33">
        <v>0.72840000000000005</v>
      </c>
      <c r="F220" s="231">
        <f t="shared" ref="F220:F228" si="101">IFERROR(E220/D220-1,"-")</f>
        <v>2.6493799323562772E-2</v>
      </c>
      <c r="G220" s="231">
        <f t="shared" si="94"/>
        <v>3.9250146455770185E-2</v>
      </c>
      <c r="H220" s="218">
        <f t="shared" si="97"/>
        <v>1.880000000000015</v>
      </c>
      <c r="I220" s="219">
        <f t="shared" si="95"/>
        <v>2.6799999999999935</v>
      </c>
      <c r="J220" s="220"/>
      <c r="K220" s="200"/>
      <c r="L220" s="33">
        <v>0.58856763044200733</v>
      </c>
      <c r="M220" s="33">
        <v>0.6755994984773096</v>
      </c>
      <c r="N220" s="33">
        <v>0.70985263908695595</v>
      </c>
      <c r="O220" s="33">
        <v>0.71179858789377326</v>
      </c>
      <c r="P220" s="231">
        <f t="shared" si="98"/>
        <v>2.7413419344615164E-3</v>
      </c>
      <c r="Q220" s="231">
        <f t="shared" si="99"/>
        <v>5.0700364175591206E-2</v>
      </c>
      <c r="R220" s="218">
        <f t="shared" si="100"/>
        <v>0.19459488068173103</v>
      </c>
      <c r="S220" s="219">
        <f t="shared" si="96"/>
        <v>12.323095745176593</v>
      </c>
      <c r="T220" s="220"/>
    </row>
    <row r="221" spans="1:20" x14ac:dyDescent="0.25">
      <c r="A221" s="98" t="s">
        <v>51</v>
      </c>
      <c r="B221" s="33">
        <v>0.46659999999999996</v>
      </c>
      <c r="C221" s="33">
        <v>0.40689999999999998</v>
      </c>
      <c r="D221" s="33">
        <v>0.53659999999999997</v>
      </c>
      <c r="E221" s="33">
        <v>0.63619999999999999</v>
      </c>
      <c r="F221" s="231">
        <f>IFERROR(E221/D221-1,"-")</f>
        <v>0.18561311964219174</v>
      </c>
      <c r="G221" s="231">
        <f t="shared" si="94"/>
        <v>0.31875153600393213</v>
      </c>
      <c r="H221" s="218">
        <f t="shared" si="97"/>
        <v>9.9600000000000026</v>
      </c>
      <c r="I221" s="219">
        <f t="shared" si="95"/>
        <v>12.969999999999999</v>
      </c>
      <c r="J221" s="220"/>
      <c r="K221" s="200"/>
      <c r="L221" s="231">
        <v>0.52688873215069931</v>
      </c>
      <c r="M221" s="231">
        <v>0.52960526315789469</v>
      </c>
      <c r="N221" s="231">
        <v>0.59090233663954828</v>
      </c>
      <c r="O221" s="231">
        <v>0.59271331305229613</v>
      </c>
      <c r="P221" s="231">
        <f t="shared" si="98"/>
        <v>3.064764345063864E-3</v>
      </c>
      <c r="Q221" s="231">
        <f t="shared" si="99"/>
        <v>0.11574105800262546</v>
      </c>
      <c r="R221" s="218">
        <f t="shared" si="100"/>
        <v>0.18109764127478556</v>
      </c>
      <c r="S221" s="219">
        <f t="shared" si="96"/>
        <v>6.5824580901596814</v>
      </c>
      <c r="T221" s="220"/>
    </row>
    <row r="222" spans="1:20" x14ac:dyDescent="0.25">
      <c r="A222" s="98" t="s">
        <v>52</v>
      </c>
      <c r="B222" s="33">
        <v>0.66049999999999998</v>
      </c>
      <c r="C222" s="33">
        <v>0.70200000000000007</v>
      </c>
      <c r="D222" s="33">
        <v>0.76209999999999989</v>
      </c>
      <c r="E222" s="33">
        <v>0.73019999999999996</v>
      </c>
      <c r="F222" s="231">
        <f t="shared" si="101"/>
        <v>-4.1858023881380269E-2</v>
      </c>
      <c r="G222" s="231">
        <f t="shared" si="94"/>
        <v>8.5612535612535456E-2</v>
      </c>
      <c r="H222" s="218">
        <f t="shared" si="97"/>
        <v>-3.1899999999999928</v>
      </c>
      <c r="I222" s="219">
        <f t="shared" si="95"/>
        <v>6.009999999999982</v>
      </c>
      <c r="J222" s="220"/>
      <c r="K222" s="200"/>
      <c r="L222" s="231">
        <v>0.5895444784498064</v>
      </c>
      <c r="M222" s="231">
        <v>0.7038175222226325</v>
      </c>
      <c r="N222" s="231">
        <v>0.75324686051467404</v>
      </c>
      <c r="O222" s="231">
        <v>0.75606348671644097</v>
      </c>
      <c r="P222" s="231">
        <f t="shared" si="98"/>
        <v>3.739313562943325E-3</v>
      </c>
      <c r="Q222" s="231">
        <f t="shared" si="99"/>
        <v>7.0230332055310818E-2</v>
      </c>
      <c r="R222" s="218">
        <f>IFERROR((O222-N222)*100,"-")</f>
        <v>0.28166262017669252</v>
      </c>
      <c r="S222" s="219">
        <f t="shared" si="96"/>
        <v>16.651900826663457</v>
      </c>
      <c r="T222" s="220"/>
    </row>
    <row r="223" spans="1:20" x14ac:dyDescent="0.25">
      <c r="A223" s="98" t="s">
        <v>53</v>
      </c>
      <c r="B223" s="33">
        <v>0.75730000000000008</v>
      </c>
      <c r="C223" s="33">
        <v>0.89209999999999989</v>
      </c>
      <c r="D223" s="33">
        <v>0.86809999999999998</v>
      </c>
      <c r="E223" s="33">
        <v>0.87670000000000003</v>
      </c>
      <c r="F223" s="231">
        <f t="shared" si="101"/>
        <v>9.9066927773299174E-3</v>
      </c>
      <c r="G223" s="231">
        <f t="shared" si="94"/>
        <v>-2.6902813585920726E-2</v>
      </c>
      <c r="H223" s="218">
        <f t="shared" si="97"/>
        <v>0.8600000000000052</v>
      </c>
      <c r="I223" s="219">
        <f t="shared" si="95"/>
        <v>-2.399999999999991</v>
      </c>
      <c r="J223" s="220"/>
      <c r="K223" s="200"/>
      <c r="L223" s="231">
        <v>0.806175356373665</v>
      </c>
      <c r="M223" s="231">
        <v>0.7809878328495764</v>
      </c>
      <c r="N223" s="231">
        <v>0.80945852146602615</v>
      </c>
      <c r="O223" s="231">
        <v>0.81318176243577089</v>
      </c>
      <c r="P223" s="231">
        <f t="shared" si="98"/>
        <v>4.5996686315705748E-3</v>
      </c>
      <c r="Q223" s="231">
        <f t="shared" si="99"/>
        <v>3.6454714681750211E-2</v>
      </c>
      <c r="R223" s="218">
        <f t="shared" si="100"/>
        <v>0.37232409697447455</v>
      </c>
      <c r="S223" s="219">
        <f t="shared" si="96"/>
        <v>0.70064060621058966</v>
      </c>
      <c r="T223" s="220"/>
    </row>
    <row r="224" spans="1:20" x14ac:dyDescent="0.25">
      <c r="A224" s="98" t="s">
        <v>54</v>
      </c>
      <c r="B224" s="231">
        <v>0.49780000000000002</v>
      </c>
      <c r="C224" s="231">
        <v>0.47020000000000001</v>
      </c>
      <c r="D224" s="231">
        <v>0.48170000000000002</v>
      </c>
      <c r="E224" s="231">
        <v>0.52880000000000005</v>
      </c>
      <c r="F224" s="231">
        <f t="shared" si="101"/>
        <v>9.7778700435956045E-2</v>
      </c>
      <c r="G224" s="231">
        <f t="shared" si="94"/>
        <v>2.4457677584006854E-2</v>
      </c>
      <c r="H224" s="218">
        <f t="shared" si="97"/>
        <v>4.7100000000000026</v>
      </c>
      <c r="I224" s="219">
        <f t="shared" si="95"/>
        <v>1.150000000000001</v>
      </c>
      <c r="J224" s="220"/>
      <c r="K224" s="200"/>
      <c r="L224" s="231">
        <v>0.54874580107688153</v>
      </c>
      <c r="M224" s="231">
        <v>0.57449239917330508</v>
      </c>
      <c r="N224" s="231">
        <v>0.59820127698629644</v>
      </c>
      <c r="O224" s="231">
        <v>0.62212749459165728</v>
      </c>
      <c r="P224" s="231">
        <f t="shared" si="98"/>
        <v>3.9996935021435753E-2</v>
      </c>
      <c r="Q224" s="231">
        <f t="shared" si="99"/>
        <v>4.1269262825945896E-2</v>
      </c>
      <c r="R224" s="218">
        <f t="shared" si="100"/>
        <v>2.3926217605360844</v>
      </c>
      <c r="S224" s="219">
        <f t="shared" si="96"/>
        <v>7.3381693514775748</v>
      </c>
      <c r="T224" s="220"/>
    </row>
    <row r="225" spans="1:20" x14ac:dyDescent="0.25">
      <c r="A225" s="98" t="s">
        <v>55</v>
      </c>
      <c r="B225" s="231">
        <v>0.56700000000000006</v>
      </c>
      <c r="C225" s="231">
        <v>0.52149999999999996</v>
      </c>
      <c r="D225" s="231">
        <v>0.501</v>
      </c>
      <c r="E225" s="231">
        <v>0.57740000000000002</v>
      </c>
      <c r="F225" s="231">
        <f t="shared" si="101"/>
        <v>0.15249500998003995</v>
      </c>
      <c r="G225" s="231">
        <f t="shared" si="94"/>
        <v>-3.9309683604985546E-2</v>
      </c>
      <c r="H225" s="218">
        <f t="shared" si="97"/>
        <v>7.6400000000000023</v>
      </c>
      <c r="I225" s="219">
        <f t="shared" si="95"/>
        <v>-2.0499999999999963</v>
      </c>
      <c r="J225" s="220"/>
      <c r="K225" s="200"/>
      <c r="L225" s="231">
        <v>0.59226473842670024</v>
      </c>
      <c r="M225" s="231">
        <v>0.66728331791705209</v>
      </c>
      <c r="N225" s="231">
        <v>0.66193687441830085</v>
      </c>
      <c r="O225" s="231">
        <v>0.64449607184783231</v>
      </c>
      <c r="P225" s="231">
        <f t="shared" si="98"/>
        <v>-2.6348135667461081E-2</v>
      </c>
      <c r="Q225" s="231">
        <f t="shared" si="99"/>
        <v>-8.0122540983645907E-3</v>
      </c>
      <c r="R225" s="218">
        <f t="shared" si="100"/>
        <v>-1.7440802570468539</v>
      </c>
      <c r="S225" s="219">
        <f t="shared" si="96"/>
        <v>5.223133342113206</v>
      </c>
      <c r="T225" s="220"/>
    </row>
    <row r="226" spans="1:20" x14ac:dyDescent="0.25">
      <c r="A226" s="98" t="s">
        <v>56</v>
      </c>
      <c r="B226" s="33">
        <v>0.6873999999999999</v>
      </c>
      <c r="C226" s="33">
        <v>0.76780000000000004</v>
      </c>
      <c r="D226" s="33">
        <v>0.81640000000000001</v>
      </c>
      <c r="E226" s="33">
        <v>0.80099999999999993</v>
      </c>
      <c r="F226" s="231">
        <f t="shared" si="101"/>
        <v>-1.8863302302792873E-2</v>
      </c>
      <c r="G226" s="231">
        <f t="shared" si="94"/>
        <v>6.3297733784839716E-2</v>
      </c>
      <c r="H226" s="218">
        <f t="shared" si="97"/>
        <v>-1.540000000000008</v>
      </c>
      <c r="I226" s="219">
        <f t="shared" si="95"/>
        <v>4.8599999999999977</v>
      </c>
      <c r="J226" s="220"/>
      <c r="K226" s="200"/>
      <c r="L226" s="231">
        <v>0.70284738904609112</v>
      </c>
      <c r="M226" s="231">
        <v>0.78458686900865937</v>
      </c>
      <c r="N226" s="231">
        <v>0.84686132262126024</v>
      </c>
      <c r="O226" s="231">
        <v>0.81975446381117678</v>
      </c>
      <c r="P226" s="231">
        <f t="shared" si="98"/>
        <v>-3.2008615916216954E-2</v>
      </c>
      <c r="Q226" s="231">
        <f t="shared" si="99"/>
        <v>7.9372286323483587E-2</v>
      </c>
      <c r="R226" s="218">
        <f t="shared" si="100"/>
        <v>-2.7106858810083456</v>
      </c>
      <c r="S226" s="219">
        <f t="shared" si="96"/>
        <v>11.690707476508566</v>
      </c>
      <c r="T226" s="220"/>
    </row>
    <row r="227" spans="1:20" x14ac:dyDescent="0.25">
      <c r="A227" s="99" t="s">
        <v>57</v>
      </c>
      <c r="B227" s="232">
        <v>0.37180000000000002</v>
      </c>
      <c r="C227" s="232">
        <v>0.4783</v>
      </c>
      <c r="D227" s="232">
        <v>0.60770000000000002</v>
      </c>
      <c r="E227" s="232">
        <v>0.66830000000000001</v>
      </c>
      <c r="F227" s="232">
        <f t="shared" si="101"/>
        <v>9.9720256705611243E-2</v>
      </c>
      <c r="G227" s="232">
        <f t="shared" si="94"/>
        <v>0.27054150114990594</v>
      </c>
      <c r="H227" s="233">
        <f t="shared" si="97"/>
        <v>6.0599999999999987</v>
      </c>
      <c r="I227" s="234">
        <f t="shared" si="95"/>
        <v>12.940000000000001</v>
      </c>
      <c r="J227" s="235"/>
      <c r="K227" s="200"/>
      <c r="L227" s="232">
        <v>0.47377688858962219</v>
      </c>
      <c r="M227" s="232">
        <v>0.64150240759344579</v>
      </c>
      <c r="N227" s="232">
        <v>0.86353785283305018</v>
      </c>
      <c r="O227" s="232">
        <v>0.64731608529544127</v>
      </c>
      <c r="P227" s="232">
        <f t="shared" si="98"/>
        <v>-0.2503906074623593</v>
      </c>
      <c r="Q227" s="232">
        <f t="shared" si="99"/>
        <v>0.34611786738658679</v>
      </c>
      <c r="R227" s="233">
        <f t="shared" si="100"/>
        <v>-21.62217675376089</v>
      </c>
      <c r="S227" s="234">
        <f t="shared" si="96"/>
        <v>17.353919670581909</v>
      </c>
      <c r="T227" s="235"/>
    </row>
    <row r="228" spans="1:20" x14ac:dyDescent="0.25">
      <c r="A228" s="98" t="s">
        <v>58</v>
      </c>
      <c r="B228" s="231">
        <v>0.52159999999999995</v>
      </c>
      <c r="C228" s="231">
        <v>0.62939999999999996</v>
      </c>
      <c r="D228" s="231">
        <v>0.6119</v>
      </c>
      <c r="E228" s="231">
        <v>0.56359999999999999</v>
      </c>
      <c r="F228" s="231">
        <f t="shared" si="101"/>
        <v>-7.8934466416081039E-2</v>
      </c>
      <c r="G228" s="231">
        <f t="shared" si="94"/>
        <v>-2.7804258023514383E-2</v>
      </c>
      <c r="H228" s="218">
        <f t="shared" si="97"/>
        <v>-4.830000000000001</v>
      </c>
      <c r="I228" s="219">
        <f t="shared" si="95"/>
        <v>-1.749999999999996</v>
      </c>
      <c r="J228" s="220"/>
      <c r="K228" s="200"/>
      <c r="L228" s="231">
        <v>0.48314338220145531</v>
      </c>
      <c r="M228" s="231">
        <v>0.7409378195417109</v>
      </c>
      <c r="N228" s="231">
        <v>0.6790193457565179</v>
      </c>
      <c r="O228" s="231">
        <v>0.65233828581991526</v>
      </c>
      <c r="P228" s="231">
        <f t="shared" si="98"/>
        <v>-3.9293519548955436E-2</v>
      </c>
      <c r="Q228" s="231">
        <f t="shared" si="99"/>
        <v>-8.3567705888587418E-2</v>
      </c>
      <c r="R228" s="218">
        <f t="shared" si="100"/>
        <v>-2.6681059936602636</v>
      </c>
      <c r="S228" s="219">
        <f t="shared" si="96"/>
        <v>16.919490361845995</v>
      </c>
      <c r="T228" s="220"/>
    </row>
    <row r="229" spans="1:20" ht="23.25" x14ac:dyDescent="0.35">
      <c r="A229" s="236" t="s">
        <v>68</v>
      </c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</row>
    <row r="230" spans="1:20" ht="21" x14ac:dyDescent="0.35">
      <c r="A230" s="237" t="s">
        <v>69</v>
      </c>
      <c r="B230" s="237"/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</row>
    <row r="231" spans="1:20" x14ac:dyDescent="0.25">
      <c r="A231" s="73"/>
      <c r="B231" s="11" t="s">
        <v>145</v>
      </c>
      <c r="C231" s="12"/>
      <c r="D231" s="12"/>
      <c r="E231" s="12"/>
      <c r="F231" s="12"/>
      <c r="G231" s="12"/>
      <c r="H231" s="12"/>
      <c r="I231" s="12"/>
      <c r="J231" s="13"/>
      <c r="K231" s="238"/>
      <c r="L231" s="11" t="str">
        <f>L$5</f>
        <v>acumulado junio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7">
        <f>B$6</f>
        <v>2022</v>
      </c>
      <c r="C232" s="17">
        <f>C$6</f>
        <v>2023</v>
      </c>
      <c r="D232" s="17">
        <f>D$6</f>
        <v>2024</v>
      </c>
      <c r="E232" s="17">
        <f>E$6</f>
        <v>2025</v>
      </c>
      <c r="F232" s="17" t="str">
        <f>CONCATENATE("var ",RIGHT(E232,2),"/",RIGHT(D232,2))</f>
        <v>var 25/24</v>
      </c>
      <c r="G232" s="17" t="str">
        <f>CONCATENATE("var ",RIGHT(D232,2),"/",RIGHT(C232,2))</f>
        <v>var 24/23</v>
      </c>
      <c r="H232" s="17" t="str">
        <f>CONCATENATE("dif ",RIGHT(E232,2),"-",RIGHT(D232,2))</f>
        <v>dif 25-24</v>
      </c>
      <c r="I232" s="17" t="str">
        <f>CONCATENATE("dif ",RIGHT(D232,2),"-",RIGHT(C232,2))</f>
        <v>dif 24-23</v>
      </c>
      <c r="J232" s="17" t="str">
        <f>CONCATENATE("cuota ",RIGHT(E232,2))</f>
        <v>cuota 25</v>
      </c>
      <c r="K232" s="239"/>
      <c r="L232" s="17">
        <f>L$6</f>
        <v>2022</v>
      </c>
      <c r="M232" s="17">
        <f>M$6</f>
        <v>2023</v>
      </c>
      <c r="N232" s="17">
        <f>N$6</f>
        <v>2024</v>
      </c>
      <c r="O232" s="17">
        <f>O$6</f>
        <v>2025</v>
      </c>
      <c r="P232" s="17" t="str">
        <f>CONCATENATE("var ",RIGHT(O232,2),"/",RIGHT(N232,2))</f>
        <v>var 25/24</v>
      </c>
      <c r="Q232" s="17" t="str">
        <f>CONCATENATE("var ",RIGHT(N232,2),"/",RIGHT(M232,2))</f>
        <v>var 24/23</v>
      </c>
      <c r="R232" s="17" t="str">
        <f>CONCATENATE("dif ",RIGHT(O232,2),"-",RIGHT(N232,2))</f>
        <v>dif 25-24</v>
      </c>
      <c r="S232" s="17" t="str">
        <f>CONCATENATE("dif ",RIGHT(N232,2),"-",RIGHT(M232,2))</f>
        <v>dif 24-23</v>
      </c>
      <c r="T232" s="17" t="str">
        <f>CONCATENATE("cuota ",RIGHT(O232,2))</f>
        <v>cuota 25</v>
      </c>
    </row>
    <row r="233" spans="1:20" x14ac:dyDescent="0.25">
      <c r="A233" s="240" t="s">
        <v>4</v>
      </c>
      <c r="B233" s="241">
        <v>104515188.78</v>
      </c>
      <c r="C233" s="241">
        <v>115764505.8</v>
      </c>
      <c r="D233" s="241">
        <v>127826393.23</v>
      </c>
      <c r="E233" s="241">
        <v>137162383.41</v>
      </c>
      <c r="F233" s="242">
        <f>E233/D233-1</f>
        <v>7.3036482874093256E-2</v>
      </c>
      <c r="G233" s="242">
        <f>D233/C233-1</f>
        <v>0.10419331337049598</v>
      </c>
      <c r="H233" s="241">
        <f>E233-D233</f>
        <v>9335990.1799999923</v>
      </c>
      <c r="I233" s="241">
        <f>D233-C233</f>
        <v>12061887.430000007</v>
      </c>
      <c r="J233" s="242">
        <f t="shared" ref="J233:J244" si="102">E233/$E$233</f>
        <v>1</v>
      </c>
      <c r="K233" s="243"/>
      <c r="L233" s="241">
        <v>693903416.16999984</v>
      </c>
      <c r="M233" s="241">
        <v>842303158.99000001</v>
      </c>
      <c r="N233" s="241">
        <v>973842751.17000008</v>
      </c>
      <c r="O233" s="241">
        <v>1018934968.5399998</v>
      </c>
      <c r="P233" s="242">
        <f>O233/N233-1</f>
        <v>4.6303386574295224E-2</v>
      </c>
      <c r="Q233" s="242">
        <f t="shared" ref="Q233:Q244" si="103">N233/M233-1</f>
        <v>0.15616656636753956</v>
      </c>
      <c r="R233" s="241">
        <f>O233-N233</f>
        <v>45092217.369999766</v>
      </c>
      <c r="S233" s="241">
        <f t="shared" ref="S233:S244" si="104">N233-M233</f>
        <v>131539592.18000007</v>
      </c>
      <c r="T233" s="242">
        <f>O233/$O$233</f>
        <v>1</v>
      </c>
    </row>
    <row r="234" spans="1:20" x14ac:dyDescent="0.25">
      <c r="A234" s="244" t="s">
        <v>5</v>
      </c>
      <c r="B234" s="245">
        <v>90158796.060000002</v>
      </c>
      <c r="C234" s="245">
        <v>98742360.769999996</v>
      </c>
      <c r="D234" s="245">
        <v>107348850.25</v>
      </c>
      <c r="E234" s="245">
        <v>114242092.03</v>
      </c>
      <c r="F234" s="246">
        <f t="shared" ref="F234:F244" si="105">E234/D234-1</f>
        <v>6.4213466319822166E-2</v>
      </c>
      <c r="G234" s="246">
        <f t="shared" ref="G234:G244" si="106">D234/C234-1</f>
        <v>8.7161066566425749E-2</v>
      </c>
      <c r="H234" s="245">
        <f t="shared" ref="H234:H244" si="107">E234-D234</f>
        <v>6893241.7800000012</v>
      </c>
      <c r="I234" s="245">
        <f t="shared" ref="I234:I244" si="108">D234-C234</f>
        <v>8606489.4800000042</v>
      </c>
      <c r="J234" s="246">
        <f t="shared" si="102"/>
        <v>0.83289666736478596</v>
      </c>
      <c r="K234" s="247"/>
      <c r="L234" s="245">
        <v>595240107.0999999</v>
      </c>
      <c r="M234" s="245">
        <v>714248943.77999997</v>
      </c>
      <c r="N234" s="245">
        <v>830465918.01999998</v>
      </c>
      <c r="O234" s="245">
        <v>854767137.18000007</v>
      </c>
      <c r="P234" s="248">
        <f t="shared" ref="P234:P244" si="109">O234/N234-1</f>
        <v>2.9262151080130083E-2</v>
      </c>
      <c r="Q234" s="248">
        <f t="shared" si="103"/>
        <v>0.16271214014675062</v>
      </c>
      <c r="R234" s="249">
        <f t="shared" ref="R234:R244" si="110">O234-N234</f>
        <v>24301219.160000086</v>
      </c>
      <c r="S234" s="249">
        <f t="shared" si="104"/>
        <v>116216974.24000001</v>
      </c>
      <c r="T234" s="248">
        <f>O234/$O$233</f>
        <v>0.83888291556503281</v>
      </c>
    </row>
    <row r="235" spans="1:20" x14ac:dyDescent="0.25">
      <c r="A235" s="250" t="s">
        <v>6</v>
      </c>
      <c r="B235" s="251">
        <v>28405775.649999999</v>
      </c>
      <c r="C235" s="251">
        <v>26963773.120000001</v>
      </c>
      <c r="D235" s="251">
        <v>27722229.559999999</v>
      </c>
      <c r="E235" s="251">
        <v>33531514.699999999</v>
      </c>
      <c r="F235" s="252">
        <f t="shared" si="105"/>
        <v>0.20955331631703</v>
      </c>
      <c r="G235" s="252">
        <f t="shared" si="106"/>
        <v>2.8128720584635891E-2</v>
      </c>
      <c r="H235" s="251">
        <f t="shared" si="107"/>
        <v>5809285.1400000006</v>
      </c>
      <c r="I235" s="251">
        <f t="shared" si="108"/>
        <v>758456.43999999762</v>
      </c>
      <c r="J235" s="252">
        <f t="shared" si="102"/>
        <v>0.24446582121403515</v>
      </c>
      <c r="K235" s="253"/>
      <c r="L235" s="251">
        <v>209178932.99999997</v>
      </c>
      <c r="M235" s="251">
        <v>210432521.24000001</v>
      </c>
      <c r="N235" s="251">
        <v>241613272.09</v>
      </c>
      <c r="O235" s="251">
        <v>279669354.87</v>
      </c>
      <c r="P235" s="254">
        <f t="shared" si="109"/>
        <v>0.15750824634262739</v>
      </c>
      <c r="Q235" s="254">
        <f t="shared" si="103"/>
        <v>0.14817458188621946</v>
      </c>
      <c r="R235" s="255">
        <f t="shared" si="110"/>
        <v>38056082.780000001</v>
      </c>
      <c r="S235" s="255">
        <f t="shared" si="104"/>
        <v>31180750.849999994</v>
      </c>
      <c r="T235" s="254">
        <f t="shared" ref="T235:T244" si="111">O235/$O$233</f>
        <v>0.27447223179584218</v>
      </c>
    </row>
    <row r="236" spans="1:20" x14ac:dyDescent="0.25">
      <c r="A236" s="256" t="s">
        <v>7</v>
      </c>
      <c r="B236" s="257">
        <v>53303904.530000001</v>
      </c>
      <c r="C236" s="257">
        <v>62777228.780000001</v>
      </c>
      <c r="D236" s="257">
        <v>69455723.670000002</v>
      </c>
      <c r="E236" s="257">
        <v>69979560.450000003</v>
      </c>
      <c r="F236" s="33">
        <f t="shared" si="105"/>
        <v>7.5420246499606769E-3</v>
      </c>
      <c r="G236" s="33">
        <f t="shared" si="106"/>
        <v>0.10638403478121794</v>
      </c>
      <c r="H236" s="257">
        <f t="shared" si="107"/>
        <v>523836.78000000119</v>
      </c>
      <c r="I236" s="257">
        <f t="shared" si="108"/>
        <v>6678494.8900000006</v>
      </c>
      <c r="J236" s="33">
        <f t="shared" si="102"/>
        <v>0.51019498721322198</v>
      </c>
      <c r="K236" s="253"/>
      <c r="L236" s="257">
        <v>329717323.40999997</v>
      </c>
      <c r="M236" s="257">
        <v>433043922.58000004</v>
      </c>
      <c r="N236" s="257">
        <v>509735306.02999997</v>
      </c>
      <c r="O236" s="257">
        <v>494496997.63999999</v>
      </c>
      <c r="P236" s="231">
        <f t="shared" si="109"/>
        <v>-2.9894551563793725E-2</v>
      </c>
      <c r="Q236" s="231">
        <f t="shared" si="103"/>
        <v>0.17709839453025</v>
      </c>
      <c r="R236" s="258">
        <f t="shared" si="110"/>
        <v>-15238308.389999986</v>
      </c>
      <c r="S236" s="258">
        <f t="shared" si="104"/>
        <v>76691383.449999928</v>
      </c>
      <c r="T236" s="231">
        <f t="shared" si="111"/>
        <v>0.48530771139256251</v>
      </c>
    </row>
    <row r="237" spans="1:20" x14ac:dyDescent="0.25">
      <c r="A237" s="259" t="s">
        <v>8</v>
      </c>
      <c r="B237" s="257">
        <v>7570368.3099999996</v>
      </c>
      <c r="C237" s="257">
        <v>8007708.3899999997</v>
      </c>
      <c r="D237" s="257">
        <v>9390181.3499999996</v>
      </c>
      <c r="E237" s="257">
        <v>9607227.1899999995</v>
      </c>
      <c r="F237" s="33">
        <f t="shared" si="105"/>
        <v>2.3114126544531599E-2</v>
      </c>
      <c r="G237" s="33">
        <f t="shared" si="106"/>
        <v>0.17264277027450547</v>
      </c>
      <c r="H237" s="257">
        <f t="shared" si="107"/>
        <v>217045.83999999985</v>
      </c>
      <c r="I237" s="257">
        <f t="shared" si="108"/>
        <v>1382472.96</v>
      </c>
      <c r="J237" s="33">
        <f t="shared" si="102"/>
        <v>7.0042725644993226E-2</v>
      </c>
      <c r="K237" s="253"/>
      <c r="L237" s="257">
        <v>50438185.399999999</v>
      </c>
      <c r="M237" s="257">
        <v>62341309.560000002</v>
      </c>
      <c r="N237" s="257">
        <v>70272541.830000013</v>
      </c>
      <c r="O237" s="257">
        <v>72265288.729999989</v>
      </c>
      <c r="P237" s="231">
        <f t="shared" si="109"/>
        <v>2.835740458656999E-2</v>
      </c>
      <c r="Q237" s="231">
        <f t="shared" si="103"/>
        <v>0.12722274084355978</v>
      </c>
      <c r="R237" s="258">
        <f t="shared" si="110"/>
        <v>1992746.8999999762</v>
      </c>
      <c r="S237" s="258">
        <f t="shared" si="104"/>
        <v>7931232.2700000107</v>
      </c>
      <c r="T237" s="231">
        <f t="shared" si="111"/>
        <v>7.0922375775901256E-2</v>
      </c>
    </row>
    <row r="238" spans="1:20" x14ac:dyDescent="0.25">
      <c r="A238" s="259" t="s">
        <v>9</v>
      </c>
      <c r="B238" s="257">
        <v>582307.77</v>
      </c>
      <c r="C238" s="257">
        <v>719488.32</v>
      </c>
      <c r="D238" s="257">
        <v>509893.6</v>
      </c>
      <c r="E238" s="257">
        <v>889242.93</v>
      </c>
      <c r="F238" s="33">
        <f t="shared" si="105"/>
        <v>0.74397742980104109</v>
      </c>
      <c r="G238" s="33">
        <f t="shared" si="106"/>
        <v>-0.29131080265486453</v>
      </c>
      <c r="H238" s="257">
        <f t="shared" si="107"/>
        <v>379349.33000000007</v>
      </c>
      <c r="I238" s="257">
        <f t="shared" si="108"/>
        <v>-209594.71999999997</v>
      </c>
      <c r="J238" s="33">
        <f t="shared" si="102"/>
        <v>6.4831399680618899E-3</v>
      </c>
      <c r="K238" s="253"/>
      <c r="L238" s="257">
        <v>4361560.17</v>
      </c>
      <c r="M238" s="257">
        <v>6320923.540000001</v>
      </c>
      <c r="N238" s="257">
        <v>6356574.3200000003</v>
      </c>
      <c r="O238" s="257">
        <v>6383702.3200000003</v>
      </c>
      <c r="P238" s="231">
        <f t="shared" si="109"/>
        <v>4.2677075157677713E-3</v>
      </c>
      <c r="Q238" s="231">
        <f t="shared" si="103"/>
        <v>5.640122012929627E-3</v>
      </c>
      <c r="R238" s="258">
        <f>O238-N238</f>
        <v>27128</v>
      </c>
      <c r="S238" s="258">
        <f t="shared" si="104"/>
        <v>35650.779999999329</v>
      </c>
      <c r="T238" s="231">
        <f t="shared" si="111"/>
        <v>6.2650733531571775E-3</v>
      </c>
    </row>
    <row r="239" spans="1:20" x14ac:dyDescent="0.25">
      <c r="A239" s="260" t="s">
        <v>10</v>
      </c>
      <c r="B239" s="261">
        <v>296439.81</v>
      </c>
      <c r="C239" s="261">
        <v>274162.15000000002</v>
      </c>
      <c r="D239" s="261">
        <v>270822.06</v>
      </c>
      <c r="E239" s="261">
        <v>234546.77</v>
      </c>
      <c r="F239" s="262">
        <f t="shared" si="105"/>
        <v>-0.13394510772128387</v>
      </c>
      <c r="G239" s="262">
        <f t="shared" si="106"/>
        <v>-1.2182899791236768E-2</v>
      </c>
      <c r="H239" s="261">
        <f t="shared" si="107"/>
        <v>-36275.290000000008</v>
      </c>
      <c r="I239" s="261">
        <f t="shared" si="108"/>
        <v>-3340.0900000000256</v>
      </c>
      <c r="J239" s="262">
        <f t="shared" si="102"/>
        <v>1.7099933973799704E-3</v>
      </c>
      <c r="K239" s="253"/>
      <c r="L239" s="261">
        <v>1544105.11</v>
      </c>
      <c r="M239" s="261">
        <v>2110266.85</v>
      </c>
      <c r="N239" s="261">
        <v>2488223.7200000002</v>
      </c>
      <c r="O239" s="261">
        <v>1951793.65</v>
      </c>
      <c r="P239" s="263">
        <f t="shared" si="109"/>
        <v>-0.21558755576849831</v>
      </c>
      <c r="Q239" s="263">
        <f t="shared" si="103"/>
        <v>0.17910382755621646</v>
      </c>
      <c r="R239" s="264">
        <f t="shared" si="110"/>
        <v>-536430.0700000003</v>
      </c>
      <c r="S239" s="264">
        <f t="shared" si="104"/>
        <v>377956.87000000011</v>
      </c>
      <c r="T239" s="263">
        <f t="shared" si="111"/>
        <v>1.9155232770121378E-3</v>
      </c>
    </row>
    <row r="240" spans="1:20" x14ac:dyDescent="0.25">
      <c r="A240" s="244" t="s">
        <v>11</v>
      </c>
      <c r="B240" s="245">
        <v>14356392.720000001</v>
      </c>
      <c r="C240" s="245">
        <v>17022145.030000001</v>
      </c>
      <c r="D240" s="245">
        <v>20477542.989999998</v>
      </c>
      <c r="E240" s="245">
        <v>22920291.379999999</v>
      </c>
      <c r="F240" s="246">
        <f t="shared" si="105"/>
        <v>0.11928913499011529</v>
      </c>
      <c r="G240" s="246">
        <f t="shared" si="106"/>
        <v>0.20299427327814268</v>
      </c>
      <c r="H240" s="245">
        <f t="shared" si="107"/>
        <v>2442748.3900000006</v>
      </c>
      <c r="I240" s="245">
        <f t="shared" si="108"/>
        <v>3455397.9599999972</v>
      </c>
      <c r="J240" s="246">
        <f t="shared" si="102"/>
        <v>0.16710333263521407</v>
      </c>
      <c r="K240" s="247"/>
      <c r="L240" s="245">
        <v>98663309.060000002</v>
      </c>
      <c r="M240" s="245">
        <v>128054215.21000001</v>
      </c>
      <c r="N240" s="245">
        <v>143376833.16999999</v>
      </c>
      <c r="O240" s="245">
        <v>164167831.34</v>
      </c>
      <c r="P240" s="248">
        <f t="shared" si="109"/>
        <v>0.1450094670827915</v>
      </c>
      <c r="Q240" s="248">
        <f t="shared" si="103"/>
        <v>0.11965727121806924</v>
      </c>
      <c r="R240" s="249">
        <f t="shared" si="110"/>
        <v>20790998.170000017</v>
      </c>
      <c r="S240" s="249">
        <f t="shared" si="104"/>
        <v>15322617.959999979</v>
      </c>
      <c r="T240" s="248">
        <f>O240/$O$233</f>
        <v>0.16111708441533906</v>
      </c>
    </row>
    <row r="241" spans="1:20" x14ac:dyDescent="0.25">
      <c r="A241" s="37" t="s">
        <v>12</v>
      </c>
      <c r="B241" s="265">
        <v>1764745.38</v>
      </c>
      <c r="C241" s="265">
        <v>1304752.29</v>
      </c>
      <c r="D241" s="265">
        <v>1753745.32</v>
      </c>
      <c r="E241" s="265">
        <v>2176644.67</v>
      </c>
      <c r="F241" s="266">
        <f t="shared" si="105"/>
        <v>0.24114068626566598</v>
      </c>
      <c r="G241" s="266">
        <f t="shared" si="106"/>
        <v>0.34412128144262533</v>
      </c>
      <c r="H241" s="265">
        <f t="shared" si="107"/>
        <v>422899.34999999986</v>
      </c>
      <c r="I241" s="265">
        <f t="shared" si="108"/>
        <v>448993.03</v>
      </c>
      <c r="J241" s="266">
        <f t="shared" si="102"/>
        <v>1.5869107957198918E-2</v>
      </c>
      <c r="K241" s="253"/>
      <c r="L241" s="265">
        <v>9847595.8399999999</v>
      </c>
      <c r="M241" s="265">
        <v>11433238.93</v>
      </c>
      <c r="N241" s="265">
        <v>11687724.24</v>
      </c>
      <c r="O241" s="265">
        <v>14986665.310000001</v>
      </c>
      <c r="P241" s="267">
        <f t="shared" si="109"/>
        <v>0.28225692207125519</v>
      </c>
      <c r="Q241" s="267">
        <f t="shared" si="103"/>
        <v>2.2258374163094619E-2</v>
      </c>
      <c r="R241" s="268">
        <f t="shared" si="110"/>
        <v>3298941.0700000003</v>
      </c>
      <c r="S241" s="268">
        <f t="shared" si="104"/>
        <v>254485.31000000052</v>
      </c>
      <c r="T241" s="267">
        <f t="shared" si="111"/>
        <v>1.4708166637439018E-2</v>
      </c>
    </row>
    <row r="242" spans="1:20" x14ac:dyDescent="0.25">
      <c r="A242" s="38" t="s">
        <v>8</v>
      </c>
      <c r="B242" s="257">
        <v>8777983.6300000008</v>
      </c>
      <c r="C242" s="257">
        <v>11052269.960000001</v>
      </c>
      <c r="D242" s="257">
        <v>13563684.779999999</v>
      </c>
      <c r="E242" s="257">
        <v>14774612.48</v>
      </c>
      <c r="F242" s="33">
        <f t="shared" si="105"/>
        <v>8.9277192712819753E-2</v>
      </c>
      <c r="G242" s="33">
        <f t="shared" si="106"/>
        <v>0.22723068013079906</v>
      </c>
      <c r="H242" s="257">
        <f t="shared" si="107"/>
        <v>1210927.7000000011</v>
      </c>
      <c r="I242" s="257">
        <f t="shared" si="108"/>
        <v>2511414.8199999984</v>
      </c>
      <c r="J242" s="33">
        <f t="shared" si="102"/>
        <v>0.10771621280330448</v>
      </c>
      <c r="K242" s="253"/>
      <c r="L242" s="257">
        <v>62991980.82</v>
      </c>
      <c r="M242" s="257">
        <v>81477754.75</v>
      </c>
      <c r="N242" s="257">
        <v>89760379.200000003</v>
      </c>
      <c r="O242" s="257">
        <v>102573313.83000001</v>
      </c>
      <c r="P242" s="231">
        <f t="shared" si="109"/>
        <v>0.14274599488323036</v>
      </c>
      <c r="Q242" s="231">
        <f t="shared" si="103"/>
        <v>0.10165504039002737</v>
      </c>
      <c r="R242" s="258">
        <f t="shared" si="110"/>
        <v>12812934.63000001</v>
      </c>
      <c r="S242" s="258">
        <f t="shared" si="104"/>
        <v>8282624.450000003</v>
      </c>
      <c r="T242" s="231">
        <f t="shared" si="111"/>
        <v>0.10066718387040355</v>
      </c>
    </row>
    <row r="243" spans="1:20" x14ac:dyDescent="0.25">
      <c r="A243" s="38" t="s">
        <v>9</v>
      </c>
      <c r="B243" s="257">
        <v>2570740.88</v>
      </c>
      <c r="C243" s="257">
        <v>3174976.42</v>
      </c>
      <c r="D243" s="257">
        <v>3372002.45</v>
      </c>
      <c r="E243" s="257">
        <v>3598603.83</v>
      </c>
      <c r="F243" s="33">
        <f t="shared" si="105"/>
        <v>6.7200834922287678E-2</v>
      </c>
      <c r="G243" s="33">
        <f t="shared" si="106"/>
        <v>6.2055903394709455E-2</v>
      </c>
      <c r="H243" s="257">
        <f t="shared" si="107"/>
        <v>226601.37999999989</v>
      </c>
      <c r="I243" s="257">
        <f t="shared" si="108"/>
        <v>197026.03000000026</v>
      </c>
      <c r="J243" s="33">
        <f t="shared" si="102"/>
        <v>2.6236084125508419E-2</v>
      </c>
      <c r="K243" s="253"/>
      <c r="L243" s="257">
        <v>16264702.370000001</v>
      </c>
      <c r="M243" s="257">
        <v>23906190.440000005</v>
      </c>
      <c r="N243" s="257">
        <v>27798791.999999996</v>
      </c>
      <c r="O243" s="257">
        <v>28849719.289999999</v>
      </c>
      <c r="P243" s="231">
        <f t="shared" si="109"/>
        <v>3.7804782668254155E-2</v>
      </c>
      <c r="Q243" s="231">
        <f t="shared" si="103"/>
        <v>0.16282818334312532</v>
      </c>
      <c r="R243" s="258">
        <f t="shared" si="110"/>
        <v>1050927.2900000028</v>
      </c>
      <c r="S243" s="258">
        <f t="shared" si="104"/>
        <v>3892601.5599999912</v>
      </c>
      <c r="T243" s="231">
        <f t="shared" si="111"/>
        <v>2.8313602124518174E-2</v>
      </c>
    </row>
    <row r="244" spans="1:20" x14ac:dyDescent="0.25">
      <c r="A244" s="39" t="s">
        <v>10</v>
      </c>
      <c r="B244" s="269">
        <v>1242922.8400000001</v>
      </c>
      <c r="C244" s="269">
        <v>1490146.35</v>
      </c>
      <c r="D244" s="269">
        <v>1788110.43</v>
      </c>
      <c r="E244" s="269">
        <v>2370430.4</v>
      </c>
      <c r="F244" s="102">
        <f t="shared" si="105"/>
        <v>0.32566219637788252</v>
      </c>
      <c r="G244" s="102">
        <f t="shared" si="106"/>
        <v>0.1999562526190799</v>
      </c>
      <c r="H244" s="269">
        <f t="shared" si="107"/>
        <v>582319.97</v>
      </c>
      <c r="I244" s="269">
        <f t="shared" si="108"/>
        <v>297964.07999999984</v>
      </c>
      <c r="J244" s="102">
        <f t="shared" si="102"/>
        <v>1.7281927749202269E-2</v>
      </c>
      <c r="K244" s="253"/>
      <c r="L244" s="269">
        <v>9559030.040000001</v>
      </c>
      <c r="M244" s="269">
        <v>11237031.08</v>
      </c>
      <c r="N244" s="269">
        <v>14129937.720000001</v>
      </c>
      <c r="O244" s="269">
        <v>17758132.91</v>
      </c>
      <c r="P244" s="270">
        <f t="shared" si="109"/>
        <v>0.25677361513522645</v>
      </c>
      <c r="Q244" s="270">
        <f t="shared" si="103"/>
        <v>0.25744403654350312</v>
      </c>
      <c r="R244" s="271">
        <f t="shared" si="110"/>
        <v>3628195.1899999995</v>
      </c>
      <c r="S244" s="271">
        <f t="shared" si="104"/>
        <v>2892906.6400000006</v>
      </c>
      <c r="T244" s="270">
        <f t="shared" si="111"/>
        <v>1.7428131782978334E-2</v>
      </c>
    </row>
    <row r="245" spans="1:20" x14ac:dyDescent="0.25">
      <c r="A245" s="43" t="s">
        <v>13</v>
      </c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5"/>
    </row>
    <row r="246" spans="1:20" ht="21" x14ac:dyDescent="0.35">
      <c r="A246" s="237" t="s">
        <v>70</v>
      </c>
      <c r="B246" s="237"/>
      <c r="C246" s="237"/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</row>
    <row r="247" spans="1:20" x14ac:dyDescent="0.25">
      <c r="A247" s="73"/>
      <c r="B247" s="11" t="s">
        <v>145</v>
      </c>
      <c r="C247" s="12"/>
      <c r="D247" s="12"/>
      <c r="E247" s="12"/>
      <c r="F247" s="12"/>
      <c r="G247" s="12"/>
      <c r="H247" s="12"/>
      <c r="I247" s="12"/>
      <c r="J247" s="13"/>
      <c r="K247" s="238"/>
      <c r="L247" s="11" t="str">
        <f>L$5</f>
        <v>acumulado junio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7">
        <f>B$6</f>
        <v>2022</v>
      </c>
      <c r="C248" s="17">
        <f>C$6</f>
        <v>2023</v>
      </c>
      <c r="D248" s="17">
        <f>D$6</f>
        <v>2024</v>
      </c>
      <c r="E248" s="17">
        <f>E$6</f>
        <v>2025</v>
      </c>
      <c r="F248" s="17" t="str">
        <f>CONCATENATE("var ",RIGHT(E248,2),"/",RIGHT(D248,2))</f>
        <v>var 25/24</v>
      </c>
      <c r="G248" s="17" t="str">
        <f>CONCATENATE("var ",RIGHT(D248,2),"/",RIGHT(C248,2))</f>
        <v>var 24/23</v>
      </c>
      <c r="H248" s="17" t="str">
        <f>CONCATENATE("dif ",RIGHT(E248,2),"-",RIGHT(D248,2))</f>
        <v>dif 25-24</v>
      </c>
      <c r="I248" s="17" t="str">
        <f>CONCATENATE("dif ",RIGHT(D248,2),"-",RIGHT(C248,2))</f>
        <v>dif 24-23</v>
      </c>
      <c r="J248" s="17" t="str">
        <f>CONCATENATE("cuota ",RIGHT(E248,2))</f>
        <v>cuota 25</v>
      </c>
      <c r="K248" s="239"/>
      <c r="L248" s="17">
        <f>L$6</f>
        <v>2022</v>
      </c>
      <c r="M248" s="17">
        <f>M$6</f>
        <v>2023</v>
      </c>
      <c r="N248" s="17">
        <f>N$6</f>
        <v>2024</v>
      </c>
      <c r="O248" s="17">
        <f>O$6</f>
        <v>2025</v>
      </c>
      <c r="P248" s="17" t="str">
        <f>CONCATENATE("var ",RIGHT(O248,2),"/",RIGHT(N248,2))</f>
        <v>var 25/24</v>
      </c>
      <c r="Q248" s="17" t="str">
        <f>CONCATENATE("var ",RIGHT(N248,2),"/",RIGHT(M248,2))</f>
        <v>var 24/23</v>
      </c>
      <c r="R248" s="17" t="str">
        <f>CONCATENATE("dif ",RIGHT(O248,2),"-",RIGHT(N248,2))</f>
        <v>dif 25-24</v>
      </c>
      <c r="S248" s="17" t="str">
        <f>CONCATENATE("dif ",RIGHT(N248,2),"-",RIGHT(M248,2))</f>
        <v>dif 24-23</v>
      </c>
      <c r="T248" s="17" t="str">
        <f>CONCATENATE("cuota ",RIGHT(O248,2))</f>
        <v>cuota 25</v>
      </c>
    </row>
    <row r="249" spans="1:20" x14ac:dyDescent="0.25">
      <c r="A249" s="240" t="s">
        <v>48</v>
      </c>
      <c r="B249" s="241">
        <v>104515188.78</v>
      </c>
      <c r="C249" s="241">
        <v>115764505.8</v>
      </c>
      <c r="D249" s="241">
        <v>127826393.23</v>
      </c>
      <c r="E249" s="241">
        <v>137162383.41</v>
      </c>
      <c r="F249" s="272">
        <f>E249/D249-1</f>
        <v>7.3036482874093256E-2</v>
      </c>
      <c r="G249" s="272">
        <f t="shared" ref="G249:G259" si="112">D249/C249-1</f>
        <v>0.10419331337049598</v>
      </c>
      <c r="H249" s="241">
        <f>E249-D249</f>
        <v>9335990.1799999923</v>
      </c>
      <c r="I249" s="241">
        <f t="shared" ref="I249:I259" si="113">D249-C249</f>
        <v>12061887.430000007</v>
      </c>
      <c r="J249" s="242">
        <f t="shared" ref="J249:J259" si="114">E249/$E$249</f>
        <v>1</v>
      </c>
      <c r="K249" s="243"/>
      <c r="L249" s="241">
        <v>693903416.16999984</v>
      </c>
      <c r="M249" s="241">
        <v>842303158.99000001</v>
      </c>
      <c r="N249" s="241">
        <v>973842751.17000008</v>
      </c>
      <c r="O249" s="241">
        <v>1018934968.5399998</v>
      </c>
      <c r="P249" s="272">
        <f>O249/N249-1</f>
        <v>4.6303386574295224E-2</v>
      </c>
      <c r="Q249" s="272">
        <f t="shared" ref="Q249:Q259" si="115">N249/M249-1</f>
        <v>0.15616656636753956</v>
      </c>
      <c r="R249" s="241">
        <f>O249-N249</f>
        <v>45092217.369999766</v>
      </c>
      <c r="S249" s="241">
        <f t="shared" ref="S249:S259" si="116">N249-M249</f>
        <v>131539592.18000007</v>
      </c>
      <c r="T249" s="242">
        <f>O249/$O$249</f>
        <v>1</v>
      </c>
    </row>
    <row r="250" spans="1:20" x14ac:dyDescent="0.25">
      <c r="A250" s="95" t="s">
        <v>49</v>
      </c>
      <c r="B250" s="273">
        <v>50518902.770000003</v>
      </c>
      <c r="C250" s="273">
        <v>53856748.710000001</v>
      </c>
      <c r="D250" s="273">
        <v>57107925.619999997</v>
      </c>
      <c r="E250" s="273">
        <v>58079831.289999999</v>
      </c>
      <c r="F250" s="274">
        <f t="shared" ref="F250:F259" si="117">E250/D250-1</f>
        <v>1.7018752816677862E-2</v>
      </c>
      <c r="G250" s="274">
        <f t="shared" si="112"/>
        <v>6.0367121816180536E-2</v>
      </c>
      <c r="H250" s="273">
        <f t="shared" ref="H250:H259" si="118">E250-D250</f>
        <v>971905.67000000179</v>
      </c>
      <c r="I250" s="273">
        <f t="shared" si="113"/>
        <v>3251176.9099999964</v>
      </c>
      <c r="J250" s="97">
        <f t="shared" si="114"/>
        <v>0.42343848106218906</v>
      </c>
      <c r="K250" s="239"/>
      <c r="L250" s="273">
        <v>341076461.69999999</v>
      </c>
      <c r="M250" s="273">
        <v>405004656.38000005</v>
      </c>
      <c r="N250" s="273">
        <v>456851402.87</v>
      </c>
      <c r="O250" s="273">
        <v>457309421.34000003</v>
      </c>
      <c r="P250" s="274">
        <f t="shared" ref="P250:P259" si="119">O250/N250-1</f>
        <v>1.0025545880403275E-3</v>
      </c>
      <c r="Q250" s="274">
        <f t="shared" si="115"/>
        <v>0.12801518617937613</v>
      </c>
      <c r="R250" s="273">
        <f t="shared" ref="R250:R259" si="120">O250-N250</f>
        <v>458018.47000002861</v>
      </c>
      <c r="S250" s="273">
        <f t="shared" si="116"/>
        <v>51846746.48999995</v>
      </c>
      <c r="T250" s="97">
        <f t="shared" ref="T250:T259" si="121">O250/$O$249</f>
        <v>0.44881119547331311</v>
      </c>
    </row>
    <row r="251" spans="1:20" x14ac:dyDescent="0.25">
      <c r="A251" s="98" t="s">
        <v>50</v>
      </c>
      <c r="B251" s="257">
        <v>25427736.440000001</v>
      </c>
      <c r="C251" s="257">
        <v>28251913.699999999</v>
      </c>
      <c r="D251" s="257">
        <v>33085419.030000001</v>
      </c>
      <c r="E251" s="257">
        <v>37909065.140000001</v>
      </c>
      <c r="F251" s="231">
        <f t="shared" si="117"/>
        <v>0.14579371370893579</v>
      </c>
      <c r="G251" s="231">
        <f t="shared" si="112"/>
        <v>0.17108594417092537</v>
      </c>
      <c r="H251" s="257">
        <f t="shared" si="118"/>
        <v>4823646.1099999994</v>
      </c>
      <c r="I251" s="257">
        <f t="shared" si="113"/>
        <v>4833505.3300000019</v>
      </c>
      <c r="J251" s="33">
        <f t="shared" si="114"/>
        <v>0.27638091579878593</v>
      </c>
      <c r="K251" s="239"/>
      <c r="L251" s="257">
        <v>167057258.52000001</v>
      </c>
      <c r="M251" s="257">
        <v>204644899.53999999</v>
      </c>
      <c r="N251" s="257">
        <v>242621119.72</v>
      </c>
      <c r="O251" s="257">
        <v>260448896.87</v>
      </c>
      <c r="P251" s="231">
        <f t="shared" si="119"/>
        <v>7.3479906327093003E-2</v>
      </c>
      <c r="Q251" s="231">
        <f t="shared" si="115"/>
        <v>0.18557130065475769</v>
      </c>
      <c r="R251" s="257">
        <f t="shared" si="120"/>
        <v>17827777.150000006</v>
      </c>
      <c r="S251" s="257">
        <f t="shared" si="116"/>
        <v>37976220.180000007</v>
      </c>
      <c r="T251" s="33">
        <f t="shared" si="121"/>
        <v>0.25560894945355456</v>
      </c>
    </row>
    <row r="252" spans="1:20" x14ac:dyDescent="0.25">
      <c r="A252" s="98" t="s">
        <v>51</v>
      </c>
      <c r="B252" s="257">
        <v>521022.8</v>
      </c>
      <c r="C252" s="257">
        <v>472382.11</v>
      </c>
      <c r="D252" s="257">
        <v>466124.03</v>
      </c>
      <c r="E252" s="257">
        <v>700422.43</v>
      </c>
      <c r="F252" s="231">
        <f t="shared" si="117"/>
        <v>0.50265248071419966</v>
      </c>
      <c r="G252" s="231">
        <f t="shared" si="112"/>
        <v>-1.3247919147488352E-2</v>
      </c>
      <c r="H252" s="257">
        <f t="shared" si="118"/>
        <v>234298.40000000002</v>
      </c>
      <c r="I252" s="257">
        <f t="shared" si="113"/>
        <v>-6258.0799999999581</v>
      </c>
      <c r="J252" s="33">
        <f t="shared" si="114"/>
        <v>5.1065198240710574E-3</v>
      </c>
      <c r="K252" s="239"/>
      <c r="L252" s="257">
        <v>3518003.8</v>
      </c>
      <c r="M252" s="257">
        <v>4202675.6400000006</v>
      </c>
      <c r="N252" s="257">
        <v>4788709.37</v>
      </c>
      <c r="O252" s="257">
        <v>5527320.1399999987</v>
      </c>
      <c r="P252" s="231">
        <f>O252/N252-1</f>
        <v>0.15424004944363512</v>
      </c>
      <c r="Q252" s="231">
        <f t="shared" si="115"/>
        <v>0.13944300731236048</v>
      </c>
      <c r="R252" s="257">
        <f t="shared" si="120"/>
        <v>738610.76999999862</v>
      </c>
      <c r="S252" s="257">
        <f t="shared" si="116"/>
        <v>586033.72999999952</v>
      </c>
      <c r="T252" s="33">
        <f t="shared" si="121"/>
        <v>5.4246054072714014E-3</v>
      </c>
    </row>
    <row r="253" spans="1:20" x14ac:dyDescent="0.25">
      <c r="A253" s="98" t="s">
        <v>52</v>
      </c>
      <c r="B253" s="257">
        <v>9378882.4600000009</v>
      </c>
      <c r="C253" s="257">
        <v>11062837.130000001</v>
      </c>
      <c r="D253" s="257">
        <v>14269284.73</v>
      </c>
      <c r="E253" s="257">
        <v>15442972.35</v>
      </c>
      <c r="F253" s="231">
        <f t="shared" si="117"/>
        <v>8.2252729706375316E-2</v>
      </c>
      <c r="G253" s="231">
        <f t="shared" si="112"/>
        <v>0.28983953775336824</v>
      </c>
      <c r="H253" s="257">
        <f t="shared" si="118"/>
        <v>1173687.6199999992</v>
      </c>
      <c r="I253" s="257">
        <f t="shared" si="113"/>
        <v>3206447.5999999996</v>
      </c>
      <c r="J253" s="33">
        <f t="shared" si="114"/>
        <v>0.1125889764093594</v>
      </c>
      <c r="K253" s="239"/>
      <c r="L253" s="257">
        <v>58185875.68</v>
      </c>
      <c r="M253" s="257">
        <v>81801106.269999996</v>
      </c>
      <c r="N253" s="257">
        <v>102141611.29000001</v>
      </c>
      <c r="O253" s="257">
        <v>110876677.07999998</v>
      </c>
      <c r="P253" s="231">
        <f t="shared" si="119"/>
        <v>8.5519169706452125E-2</v>
      </c>
      <c r="Q253" s="231">
        <f t="shared" si="115"/>
        <v>0.24865806768996901</v>
      </c>
      <c r="R253" s="257">
        <f t="shared" si="120"/>
        <v>8735065.7899999768</v>
      </c>
      <c r="S253" s="257">
        <f t="shared" si="116"/>
        <v>20340505.020000011</v>
      </c>
      <c r="T253" s="33">
        <f t="shared" si="121"/>
        <v>0.10881624490606277</v>
      </c>
    </row>
    <row r="254" spans="1:20" x14ac:dyDescent="0.25">
      <c r="A254" s="98" t="s">
        <v>53</v>
      </c>
      <c r="B254" s="257">
        <v>3366417.4</v>
      </c>
      <c r="C254" s="257">
        <v>5798035.4000000004</v>
      </c>
      <c r="D254" s="257">
        <v>6737883.6500000004</v>
      </c>
      <c r="E254" s="257">
        <v>7239199.21</v>
      </c>
      <c r="F254" s="231">
        <f t="shared" si="117"/>
        <v>7.440252548736126E-2</v>
      </c>
      <c r="G254" s="231">
        <f t="shared" si="112"/>
        <v>0.16209770813058499</v>
      </c>
      <c r="H254" s="257">
        <f t="shared" si="118"/>
        <v>501315.55999999959</v>
      </c>
      <c r="I254" s="257">
        <f t="shared" si="113"/>
        <v>939848.25</v>
      </c>
      <c r="J254" s="33">
        <f t="shared" si="114"/>
        <v>5.2778313047833911E-2</v>
      </c>
      <c r="K254" s="239"/>
      <c r="L254" s="257">
        <v>24078048.459999997</v>
      </c>
      <c r="M254" s="257">
        <v>35944844.239999995</v>
      </c>
      <c r="N254" s="257">
        <v>45155976.710000001</v>
      </c>
      <c r="O254" s="257">
        <v>50719094.049999997</v>
      </c>
      <c r="P254" s="231">
        <f t="shared" si="119"/>
        <v>0.12319780780576095</v>
      </c>
      <c r="Q254" s="231">
        <f t="shared" si="115"/>
        <v>0.25625740394083318</v>
      </c>
      <c r="R254" s="257">
        <f t="shared" si="120"/>
        <v>5563117.3399999961</v>
      </c>
      <c r="S254" s="257">
        <f t="shared" si="116"/>
        <v>9211132.4700000063</v>
      </c>
      <c r="T254" s="33">
        <f>O254/$O$249</f>
        <v>4.9776576146634562E-2</v>
      </c>
    </row>
    <row r="255" spans="1:20" x14ac:dyDescent="0.25">
      <c r="A255" s="98" t="s">
        <v>54</v>
      </c>
      <c r="B255" s="257">
        <v>2140027.64</v>
      </c>
      <c r="C255" s="257">
        <v>2074555.75</v>
      </c>
      <c r="D255" s="257">
        <v>2453646.81</v>
      </c>
      <c r="E255" s="257">
        <v>2459003.3199999998</v>
      </c>
      <c r="F255" s="231">
        <f t="shared" si="117"/>
        <v>2.183081109379259E-3</v>
      </c>
      <c r="G255" s="231">
        <f t="shared" si="112"/>
        <v>0.18273360935226735</v>
      </c>
      <c r="H255" s="257">
        <f t="shared" si="118"/>
        <v>5356.5099999997765</v>
      </c>
      <c r="I255" s="257">
        <f t="shared" si="113"/>
        <v>379091.06000000006</v>
      </c>
      <c r="J255" s="33">
        <f t="shared" si="114"/>
        <v>1.7927680015953434E-2</v>
      </c>
      <c r="K255" s="239"/>
      <c r="L255" s="257">
        <v>13702694.219999999</v>
      </c>
      <c r="M255" s="257">
        <v>16977043.280000001</v>
      </c>
      <c r="N255" s="257">
        <v>19267251.879999999</v>
      </c>
      <c r="O255" s="257">
        <v>19868147.279999997</v>
      </c>
      <c r="P255" s="231">
        <f t="shared" si="119"/>
        <v>3.1187395262307627E-2</v>
      </c>
      <c r="Q255" s="231">
        <f t="shared" si="115"/>
        <v>0.13490032170077604</v>
      </c>
      <c r="R255" s="257">
        <f t="shared" si="120"/>
        <v>600895.39999999851</v>
      </c>
      <c r="S255" s="257">
        <f t="shared" si="116"/>
        <v>2290208.5999999978</v>
      </c>
      <c r="T255" s="33">
        <f t="shared" si="121"/>
        <v>1.9498935548819613E-2</v>
      </c>
    </row>
    <row r="256" spans="1:20" x14ac:dyDescent="0.25">
      <c r="A256" s="98" t="s">
        <v>55</v>
      </c>
      <c r="B256" s="257">
        <v>496521.03</v>
      </c>
      <c r="C256" s="257">
        <v>539467.63</v>
      </c>
      <c r="D256" s="257">
        <v>645273.59</v>
      </c>
      <c r="E256" s="257">
        <v>712583.9</v>
      </c>
      <c r="F256" s="231">
        <f t="shared" si="117"/>
        <v>0.10431282334056169</v>
      </c>
      <c r="G256" s="231">
        <f t="shared" si="112"/>
        <v>0.19613032203618963</v>
      </c>
      <c r="H256" s="257">
        <f t="shared" si="118"/>
        <v>67310.310000000056</v>
      </c>
      <c r="I256" s="257">
        <f t="shared" si="113"/>
        <v>105805.95999999996</v>
      </c>
      <c r="J256" s="33">
        <f t="shared" si="114"/>
        <v>5.1951845854848874E-3</v>
      </c>
      <c r="K256" s="239"/>
      <c r="L256" s="257">
        <v>3899736.33</v>
      </c>
      <c r="M256" s="257">
        <v>4714087.1399999997</v>
      </c>
      <c r="N256" s="257">
        <v>5563911.0599999996</v>
      </c>
      <c r="O256" s="257">
        <v>5940771.6000000006</v>
      </c>
      <c r="P256" s="231">
        <f t="shared" si="119"/>
        <v>6.7733027350009634E-2</v>
      </c>
      <c r="Q256" s="231">
        <f t="shared" si="115"/>
        <v>0.18027327343804678</v>
      </c>
      <c r="R256" s="257">
        <f t="shared" si="120"/>
        <v>376860.54000000097</v>
      </c>
      <c r="S256" s="257">
        <f t="shared" si="116"/>
        <v>849823.91999999993</v>
      </c>
      <c r="T256" s="33">
        <f>O256/$O$249</f>
        <v>5.830373658205437E-3</v>
      </c>
    </row>
    <row r="257" spans="1:20" x14ac:dyDescent="0.25">
      <c r="A257" s="98" t="s">
        <v>56</v>
      </c>
      <c r="B257" s="257">
        <v>6609056.7199999997</v>
      </c>
      <c r="C257" s="257">
        <v>7404937.2300000004</v>
      </c>
      <c r="D257" s="257">
        <v>8832905.2200000007</v>
      </c>
      <c r="E257" s="257">
        <v>7338203.5099999998</v>
      </c>
      <c r="F257" s="231">
        <f t="shared" si="117"/>
        <v>-0.16921971568489225</v>
      </c>
      <c r="G257" s="231">
        <f t="shared" si="112"/>
        <v>0.19283998576176997</v>
      </c>
      <c r="H257" s="257">
        <f t="shared" si="118"/>
        <v>-1494701.7100000009</v>
      </c>
      <c r="I257" s="257">
        <f t="shared" si="113"/>
        <v>1427967.9900000002</v>
      </c>
      <c r="J257" s="33">
        <f t="shared" si="114"/>
        <v>5.3500116632305465E-2</v>
      </c>
      <c r="K257" s="239"/>
      <c r="L257" s="257">
        <v>38618106.219999999</v>
      </c>
      <c r="M257" s="257">
        <v>49340902.600000009</v>
      </c>
      <c r="N257" s="257">
        <v>58259049.669999994</v>
      </c>
      <c r="O257" s="257">
        <v>48169352.310000002</v>
      </c>
      <c r="P257" s="231">
        <f t="shared" si="119"/>
        <v>-0.17318678243383012</v>
      </c>
      <c r="Q257" s="231">
        <f t="shared" si="115"/>
        <v>0.18074551943847061</v>
      </c>
      <c r="R257" s="257">
        <f t="shared" si="120"/>
        <v>-10089697.359999992</v>
      </c>
      <c r="S257" s="257">
        <f t="shared" si="116"/>
        <v>8918147.0699999854</v>
      </c>
      <c r="T257" s="33">
        <f t="shared" si="121"/>
        <v>4.7274216507674056E-2</v>
      </c>
    </row>
    <row r="258" spans="1:20" x14ac:dyDescent="0.25">
      <c r="A258" s="98" t="s">
        <v>57</v>
      </c>
      <c r="B258" s="257">
        <v>4854322.93</v>
      </c>
      <c r="C258" s="257">
        <v>5018559.3600000003</v>
      </c>
      <c r="D258" s="257">
        <v>2940252.89</v>
      </c>
      <c r="E258" s="257">
        <v>5892147.4500000002</v>
      </c>
      <c r="F258" s="231">
        <f t="shared" si="117"/>
        <v>1.0039594111239865</v>
      </c>
      <c r="G258" s="231">
        <f t="shared" si="112"/>
        <v>-0.41412411828082873</v>
      </c>
      <c r="H258" s="257">
        <f t="shared" si="118"/>
        <v>2951894.56</v>
      </c>
      <c r="I258" s="257">
        <f t="shared" si="113"/>
        <v>-2078306.4700000002</v>
      </c>
      <c r="J258" s="33">
        <f t="shared" si="114"/>
        <v>4.2957458914864743E-2</v>
      </c>
      <c r="K258" s="239"/>
      <c r="L258" s="257">
        <v>33638506.18</v>
      </c>
      <c r="M258" s="257">
        <v>27653391.799999997</v>
      </c>
      <c r="N258" s="257">
        <v>25657389.859999999</v>
      </c>
      <c r="O258" s="257">
        <v>46826416.620000005</v>
      </c>
      <c r="P258" s="231">
        <f t="shared" si="119"/>
        <v>0.82506548310288674</v>
      </c>
      <c r="Q258" s="231">
        <f t="shared" si="115"/>
        <v>-7.2179281096360737E-2</v>
      </c>
      <c r="R258" s="257">
        <f t="shared" si="120"/>
        <v>21169026.760000005</v>
      </c>
      <c r="S258" s="257">
        <f t="shared" si="116"/>
        <v>-1996001.9399999976</v>
      </c>
      <c r="T258" s="33">
        <f>O258/$O$249</f>
        <v>4.5956236723425165E-2</v>
      </c>
    </row>
    <row r="259" spans="1:20" x14ac:dyDescent="0.25">
      <c r="A259" s="100" t="s">
        <v>58</v>
      </c>
      <c r="B259" s="269">
        <v>1202298.6000000001</v>
      </c>
      <c r="C259" s="269">
        <v>1285068.78</v>
      </c>
      <c r="D259" s="269">
        <v>1287677.6599999999</v>
      </c>
      <c r="E259" s="269">
        <v>1388954.82</v>
      </c>
      <c r="F259" s="270">
        <f t="shared" si="117"/>
        <v>7.8651018920371962E-2</v>
      </c>
      <c r="G259" s="270">
        <f t="shared" si="112"/>
        <v>2.0301481450664127E-3</v>
      </c>
      <c r="H259" s="269">
        <f t="shared" si="118"/>
        <v>101277.16000000015</v>
      </c>
      <c r="I259" s="269">
        <f t="shared" si="113"/>
        <v>2608.8799999998882</v>
      </c>
      <c r="J259" s="102">
        <f t="shared" si="114"/>
        <v>1.0126353782058416E-2</v>
      </c>
      <c r="K259" s="239"/>
      <c r="L259" s="269">
        <v>10128725.059999999</v>
      </c>
      <c r="M259" s="269">
        <v>12019552.109999998</v>
      </c>
      <c r="N259" s="269">
        <v>13536328.720000001</v>
      </c>
      <c r="O259" s="269">
        <v>13248871.23</v>
      </c>
      <c r="P259" s="270">
        <f t="shared" si="119"/>
        <v>-2.1236000982694847E-2</v>
      </c>
      <c r="Q259" s="270">
        <f t="shared" si="115"/>
        <v>0.12619244012745523</v>
      </c>
      <c r="R259" s="269">
        <f t="shared" si="120"/>
        <v>-287457.49000000022</v>
      </c>
      <c r="S259" s="269">
        <f t="shared" si="116"/>
        <v>1516776.6100000031</v>
      </c>
      <c r="T259" s="102">
        <f t="shared" si="121"/>
        <v>1.300266615541117E-2</v>
      </c>
    </row>
    <row r="260" spans="1:20" ht="21" x14ac:dyDescent="0.35">
      <c r="A260" s="237" t="s">
        <v>71</v>
      </c>
      <c r="B260" s="237"/>
      <c r="C260" s="237"/>
      <c r="D260" s="237"/>
      <c r="E260" s="237"/>
      <c r="F260" s="237"/>
      <c r="G260" s="237"/>
      <c r="H260" s="237"/>
      <c r="I260" s="237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</row>
    <row r="261" spans="1:20" x14ac:dyDescent="0.25">
      <c r="A261" s="73"/>
      <c r="B261" s="11" t="s">
        <v>145</v>
      </c>
      <c r="C261" s="12"/>
      <c r="D261" s="12"/>
      <c r="E261" s="12"/>
      <c r="F261" s="12"/>
      <c r="G261" s="12"/>
      <c r="H261" s="12"/>
      <c r="I261" s="12"/>
      <c r="J261" s="13"/>
      <c r="K261" s="238"/>
      <c r="L261" s="11" t="str">
        <f>L$5</f>
        <v>acumulado junio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7">
        <f>B$6</f>
        <v>2022</v>
      </c>
      <c r="C262" s="17">
        <f>C$6</f>
        <v>2023</v>
      </c>
      <c r="D262" s="17">
        <f>D$6</f>
        <v>2024</v>
      </c>
      <c r="E262" s="17">
        <f>E$6</f>
        <v>2025</v>
      </c>
      <c r="F262" s="17" t="str">
        <f>CONCATENATE("var ",RIGHT(E262,2),"/",RIGHT(D262,2))</f>
        <v>var 25/24</v>
      </c>
      <c r="G262" s="17" t="str">
        <f>CONCATENATE("var ",RIGHT(D262,2),"/",RIGHT(C262,2))</f>
        <v>var 24/23</v>
      </c>
      <c r="H262" s="17" t="str">
        <f>CONCATENATE("dif ",RIGHT(E262,2),"-",RIGHT(D262,2))</f>
        <v>dif 25-24</v>
      </c>
      <c r="I262" s="108" t="str">
        <f>CONCATENATE("dif ",RIGHT(D262,2),"-",RIGHT(C262,2))</f>
        <v>dif 24-23</v>
      </c>
      <c r="J262" s="109"/>
      <c r="K262" s="239"/>
      <c r="L262" s="17">
        <f>L$6</f>
        <v>2022</v>
      </c>
      <c r="M262" s="17">
        <f>M$6</f>
        <v>2023</v>
      </c>
      <c r="N262" s="17">
        <f>N$6</f>
        <v>2024</v>
      </c>
      <c r="O262" s="17">
        <f>O$6</f>
        <v>2025</v>
      </c>
      <c r="P262" s="17" t="str">
        <f>CONCATENATE("var ",RIGHT(O262,2),"/",RIGHT(N262,2))</f>
        <v>var 25/24</v>
      </c>
      <c r="Q262" s="17" t="str">
        <f>CONCATENATE("var ",RIGHT(N262,2),"/",RIGHT(M262,2))</f>
        <v>var 24/23</v>
      </c>
      <c r="R262" s="17" t="str">
        <f>CONCATENATE("dif ",RIGHT(O262,2),"-",RIGHT(N262,2))</f>
        <v>dif 25-24</v>
      </c>
      <c r="S262" s="108" t="str">
        <f>CONCATENATE("dif ",RIGHT(N262,2),"-",RIGHT(M262,2))</f>
        <v>dif 24-23</v>
      </c>
      <c r="T262" s="109"/>
    </row>
    <row r="263" spans="1:20" x14ac:dyDescent="0.25">
      <c r="A263" s="240" t="s">
        <v>4</v>
      </c>
      <c r="B263" s="275">
        <v>91.84</v>
      </c>
      <c r="C263" s="275">
        <v>96.36</v>
      </c>
      <c r="D263" s="275">
        <v>102.74</v>
      </c>
      <c r="E263" s="275">
        <v>110.43</v>
      </c>
      <c r="F263" s="276">
        <f>E263/D263-1</f>
        <v>7.4849133735643392E-2</v>
      </c>
      <c r="G263" s="276">
        <f t="shared" ref="G263:G274" si="122">D263/C263-1</f>
        <v>6.6210045662100425E-2</v>
      </c>
      <c r="H263" s="277">
        <f>E263-D263</f>
        <v>7.6900000000000119</v>
      </c>
      <c r="I263" s="278">
        <f t="shared" ref="I263:I274" si="123">D263-C263</f>
        <v>6.3799999999999955</v>
      </c>
      <c r="J263" s="279"/>
      <c r="K263" s="280"/>
      <c r="L263" s="275">
        <v>103.30240145428506</v>
      </c>
      <c r="M263" s="275">
        <v>109.01802178056315</v>
      </c>
      <c r="N263" s="275">
        <v>121.33314990732903</v>
      </c>
      <c r="O263" s="275">
        <v>129.74984519207322</v>
      </c>
      <c r="P263" s="276">
        <f>O263/N263-1</f>
        <v>6.9368472599389719E-2</v>
      </c>
      <c r="Q263" s="276">
        <f t="shared" ref="Q263:Q274" si="124">N263/M263-1</f>
        <v>0.11296414964815993</v>
      </c>
      <c r="R263" s="277">
        <f>O263-N263</f>
        <v>8.4166952847441934</v>
      </c>
      <c r="S263" s="281">
        <f>N263-M263</f>
        <v>12.315128126765885</v>
      </c>
      <c r="T263" s="282"/>
    </row>
    <row r="264" spans="1:20" x14ac:dyDescent="0.25">
      <c r="A264" s="244" t="s">
        <v>5</v>
      </c>
      <c r="B264" s="283">
        <v>98.25</v>
      </c>
      <c r="C264" s="283">
        <v>103.79</v>
      </c>
      <c r="D264" s="283">
        <v>109.35</v>
      </c>
      <c r="E264" s="283">
        <v>118.06</v>
      </c>
      <c r="F264" s="284">
        <f t="shared" ref="F264:F274" si="125">E264/D264-1</f>
        <v>7.9652491998171149E-2</v>
      </c>
      <c r="G264" s="284">
        <f t="shared" si="122"/>
        <v>5.3569708064360677E-2</v>
      </c>
      <c r="H264" s="285">
        <f t="shared" ref="H264:H274" si="126">E264-D264</f>
        <v>8.710000000000008</v>
      </c>
      <c r="I264" s="286">
        <f t="shared" si="123"/>
        <v>5.5599999999999881</v>
      </c>
      <c r="J264" s="287"/>
      <c r="K264" s="288"/>
      <c r="L264" s="283">
        <v>111.6783337291682</v>
      </c>
      <c r="M264" s="283">
        <v>118.09949246286442</v>
      </c>
      <c r="N264" s="283">
        <v>132.02309291693084</v>
      </c>
      <c r="O264" s="283">
        <v>140.07682295742123</v>
      </c>
      <c r="P264" s="284">
        <f t="shared" ref="P264:P274" si="127">O264/N264-1</f>
        <v>6.1002434214731061E-2</v>
      </c>
      <c r="Q264" s="284">
        <f t="shared" si="124"/>
        <v>0.1178972082241978</v>
      </c>
      <c r="R264" s="285">
        <f t="shared" ref="R264:R274" si="128">O264-N264</f>
        <v>8.0537300404903931</v>
      </c>
      <c r="S264" s="289">
        <f t="shared" ref="S264:S274" si="129">N264-M264</f>
        <v>13.923600454066417</v>
      </c>
      <c r="T264" s="290"/>
    </row>
    <row r="265" spans="1:20" x14ac:dyDescent="0.25">
      <c r="A265" s="250" t="s">
        <v>6</v>
      </c>
      <c r="B265" s="291">
        <v>178.13</v>
      </c>
      <c r="C265" s="291">
        <v>189.61</v>
      </c>
      <c r="D265" s="291">
        <v>185.85</v>
      </c>
      <c r="E265" s="291">
        <v>192.88</v>
      </c>
      <c r="F265" s="292">
        <f t="shared" si="125"/>
        <v>3.7826203927898927E-2</v>
      </c>
      <c r="G265" s="292">
        <f t="shared" si="122"/>
        <v>-1.9830177733242027E-2</v>
      </c>
      <c r="H265" s="293">
        <f t="shared" si="126"/>
        <v>7.0300000000000011</v>
      </c>
      <c r="I265" s="294">
        <f t="shared" si="123"/>
        <v>-3.7600000000000193</v>
      </c>
      <c r="J265" s="295"/>
      <c r="K265" s="239"/>
      <c r="L265" s="291">
        <v>206.1862586796463</v>
      </c>
      <c r="M265" s="291">
        <v>208.99923394080116</v>
      </c>
      <c r="N265" s="291">
        <v>227.10652955867604</v>
      </c>
      <c r="O265" s="291">
        <v>246.41329224408426</v>
      </c>
      <c r="P265" s="292">
        <f t="shared" si="127"/>
        <v>8.5011922479402147E-2</v>
      </c>
      <c r="Q265" s="292">
        <f t="shared" si="124"/>
        <v>8.6638095635334977E-2</v>
      </c>
      <c r="R265" s="293">
        <f>O265-N265</f>
        <v>19.306762685408216</v>
      </c>
      <c r="S265" s="296">
        <f t="shared" si="129"/>
        <v>18.107295617874883</v>
      </c>
      <c r="T265" s="297"/>
    </row>
    <row r="266" spans="1:20" x14ac:dyDescent="0.25">
      <c r="A266" s="256" t="s">
        <v>7</v>
      </c>
      <c r="B266" s="298">
        <v>86.98</v>
      </c>
      <c r="C266" s="298">
        <v>95.03</v>
      </c>
      <c r="D266" s="298">
        <v>102.37</v>
      </c>
      <c r="E266" s="298">
        <v>108.88</v>
      </c>
      <c r="F266" s="299">
        <f t="shared" si="125"/>
        <v>6.3592849467617452E-2</v>
      </c>
      <c r="G266" s="299">
        <f t="shared" si="122"/>
        <v>7.7238766705250983E-2</v>
      </c>
      <c r="H266" s="300">
        <f t="shared" si="126"/>
        <v>6.5099999999999909</v>
      </c>
      <c r="I266" s="301">
        <f t="shared" si="123"/>
        <v>7.3400000000000034</v>
      </c>
      <c r="J266" s="302"/>
      <c r="K266" s="239"/>
      <c r="L266" s="298">
        <v>96.306912846037605</v>
      </c>
      <c r="M266" s="298">
        <v>107.36659368913291</v>
      </c>
      <c r="N266" s="298">
        <v>120.80659425230705</v>
      </c>
      <c r="O266" s="298">
        <v>123.53763763202734</v>
      </c>
      <c r="P266" s="299">
        <f t="shared" si="127"/>
        <v>2.2606740936810477E-2</v>
      </c>
      <c r="Q266" s="299">
        <f t="shared" si="124"/>
        <v>0.12517860631853561</v>
      </c>
      <c r="R266" s="300">
        <f t="shared" si="128"/>
        <v>2.7310433797202904</v>
      </c>
      <c r="S266" s="303">
        <f t="shared" si="129"/>
        <v>13.440000563174138</v>
      </c>
      <c r="T266" s="304"/>
    </row>
    <row r="267" spans="1:20" x14ac:dyDescent="0.25">
      <c r="A267" s="259" t="s">
        <v>8</v>
      </c>
      <c r="B267" s="298">
        <v>59.44</v>
      </c>
      <c r="C267" s="298">
        <v>62.62</v>
      </c>
      <c r="D267" s="298">
        <v>70.72</v>
      </c>
      <c r="E267" s="298">
        <v>74.290000000000006</v>
      </c>
      <c r="F267" s="305">
        <f t="shared" si="125"/>
        <v>5.0480769230769384E-2</v>
      </c>
      <c r="G267" s="305">
        <f t="shared" si="122"/>
        <v>0.12935164484190365</v>
      </c>
      <c r="H267" s="306">
        <f t="shared" si="126"/>
        <v>3.5700000000000074</v>
      </c>
      <c r="I267" s="307">
        <f t="shared" si="123"/>
        <v>8.1000000000000014</v>
      </c>
      <c r="J267" s="308"/>
      <c r="K267" s="239"/>
      <c r="L267" s="298">
        <v>64.50599035051691</v>
      </c>
      <c r="M267" s="298">
        <v>72.258486305506324</v>
      </c>
      <c r="N267" s="298">
        <v>81.80987747320053</v>
      </c>
      <c r="O267" s="298">
        <v>88.241944750346946</v>
      </c>
      <c r="P267" s="305">
        <f t="shared" si="127"/>
        <v>7.8622135563684914E-2</v>
      </c>
      <c r="Q267" s="305">
        <f t="shared" si="124"/>
        <v>0.13218365974774593</v>
      </c>
      <c r="R267" s="306">
        <f t="shared" si="128"/>
        <v>6.432067277146416</v>
      </c>
      <c r="S267" s="309">
        <f t="shared" si="129"/>
        <v>9.5513911676942058</v>
      </c>
      <c r="T267" s="310"/>
    </row>
    <row r="268" spans="1:20" x14ac:dyDescent="0.25">
      <c r="A268" s="259" t="s">
        <v>9</v>
      </c>
      <c r="B268" s="298">
        <v>48.36</v>
      </c>
      <c r="C268" s="298">
        <v>49.12</v>
      </c>
      <c r="D268" s="298">
        <v>34.39</v>
      </c>
      <c r="E268" s="298">
        <v>57.87</v>
      </c>
      <c r="F268" s="305">
        <f t="shared" si="125"/>
        <v>0.68275661529514386</v>
      </c>
      <c r="G268" s="305">
        <f t="shared" si="122"/>
        <v>-0.29987785016286639</v>
      </c>
      <c r="H268" s="306">
        <f t="shared" si="126"/>
        <v>23.479999999999997</v>
      </c>
      <c r="I268" s="307">
        <f t="shared" si="123"/>
        <v>-14.729999999999997</v>
      </c>
      <c r="J268" s="308"/>
      <c r="K268" s="239"/>
      <c r="L268" s="298">
        <v>56.723490860872765</v>
      </c>
      <c r="M268" s="298">
        <v>61.05993552181782</v>
      </c>
      <c r="N268" s="298">
        <v>62.203499039681091</v>
      </c>
      <c r="O268" s="298">
        <v>63.146069367470702</v>
      </c>
      <c r="P268" s="305">
        <f t="shared" si="127"/>
        <v>1.5153011363369107E-2</v>
      </c>
      <c r="Q268" s="305">
        <f t="shared" si="124"/>
        <v>1.8728541196291637E-2</v>
      </c>
      <c r="R268" s="306">
        <f t="shared" si="128"/>
        <v>0.94257032778961047</v>
      </c>
      <c r="S268" s="309">
        <f t="shared" si="129"/>
        <v>1.1435635178632708</v>
      </c>
      <c r="T268" s="310"/>
    </row>
    <row r="269" spans="1:20" x14ac:dyDescent="0.25">
      <c r="A269" s="260" t="s">
        <v>10</v>
      </c>
      <c r="B269" s="311">
        <v>50.03</v>
      </c>
      <c r="C269" s="311">
        <v>45.42</v>
      </c>
      <c r="D269" s="311">
        <v>42.11</v>
      </c>
      <c r="E269" s="311">
        <v>36.659999999999997</v>
      </c>
      <c r="F269" s="312">
        <f t="shared" si="125"/>
        <v>-0.12942293991925913</v>
      </c>
      <c r="G269" s="312">
        <f t="shared" si="122"/>
        <v>-7.2875385292822559E-2</v>
      </c>
      <c r="H269" s="313">
        <f t="shared" si="126"/>
        <v>-5.4500000000000028</v>
      </c>
      <c r="I269" s="314">
        <f t="shared" si="123"/>
        <v>-3.3100000000000023</v>
      </c>
      <c r="J269" s="315"/>
      <c r="K269" s="239"/>
      <c r="L269" s="311">
        <v>46.720338463069837</v>
      </c>
      <c r="M269" s="311">
        <v>50.99477880436217</v>
      </c>
      <c r="N269" s="311">
        <v>54.19814241395185</v>
      </c>
      <c r="O269" s="311">
        <v>44.045471343682699</v>
      </c>
      <c r="P269" s="312">
        <f t="shared" si="127"/>
        <v>-0.18732507458882242</v>
      </c>
      <c r="Q269" s="312">
        <f t="shared" si="124"/>
        <v>6.2817482195170582E-2</v>
      </c>
      <c r="R269" s="313">
        <f t="shared" si="128"/>
        <v>-10.15267107026915</v>
      </c>
      <c r="S269" s="316">
        <f t="shared" si="129"/>
        <v>3.2033636095896796</v>
      </c>
      <c r="T269" s="317"/>
    </row>
    <row r="270" spans="1:20" x14ac:dyDescent="0.25">
      <c r="A270" s="244" t="s">
        <v>11</v>
      </c>
      <c r="B270" s="283">
        <v>65.13</v>
      </c>
      <c r="C270" s="283">
        <v>68.09</v>
      </c>
      <c r="D270" s="283">
        <v>78.010000000000005</v>
      </c>
      <c r="E270" s="283">
        <v>83.54</v>
      </c>
      <c r="F270" s="284">
        <f t="shared" si="125"/>
        <v>7.0888347647737548E-2</v>
      </c>
      <c r="G270" s="284">
        <f t="shared" si="122"/>
        <v>0.14568952856513451</v>
      </c>
      <c r="H270" s="285">
        <f t="shared" si="126"/>
        <v>5.5300000000000011</v>
      </c>
      <c r="I270" s="286">
        <f t="shared" si="123"/>
        <v>9.9200000000000017</v>
      </c>
      <c r="J270" s="287"/>
      <c r="K270" s="288"/>
      <c r="L270" s="283">
        <v>71.124464336505426</v>
      </c>
      <c r="M270" s="283">
        <v>76.293110153622678</v>
      </c>
      <c r="N270" s="283">
        <v>82.600554876959905</v>
      </c>
      <c r="O270" s="283">
        <v>93.754120605240331</v>
      </c>
      <c r="P270" s="284">
        <f t="shared" si="127"/>
        <v>0.13503015500191928</v>
      </c>
      <c r="Q270" s="284">
        <f t="shared" si="124"/>
        <v>8.2673844474771663E-2</v>
      </c>
      <c r="R270" s="285">
        <f t="shared" si="128"/>
        <v>11.153565728280427</v>
      </c>
      <c r="S270" s="289">
        <f t="shared" si="129"/>
        <v>6.3074447233372268</v>
      </c>
      <c r="T270" s="290"/>
    </row>
    <row r="271" spans="1:20" x14ac:dyDescent="0.25">
      <c r="A271" s="37" t="s">
        <v>12</v>
      </c>
      <c r="B271" s="318">
        <v>126.3</v>
      </c>
      <c r="C271" s="318">
        <v>110.25</v>
      </c>
      <c r="D271" s="318">
        <v>129.04</v>
      </c>
      <c r="E271" s="318">
        <v>131.85</v>
      </c>
      <c r="F271" s="319">
        <f t="shared" si="125"/>
        <v>2.1776193428394208E-2</v>
      </c>
      <c r="G271" s="319">
        <f t="shared" si="122"/>
        <v>0.17043083900226752</v>
      </c>
      <c r="H271" s="320">
        <f t="shared" si="126"/>
        <v>2.8100000000000023</v>
      </c>
      <c r="I271" s="321">
        <f t="shared" si="123"/>
        <v>18.789999999999992</v>
      </c>
      <c r="J271" s="322"/>
      <c r="K271" s="239"/>
      <c r="L271" s="318">
        <v>116.73474123050093</v>
      </c>
      <c r="M271" s="318">
        <v>128.88366230172991</v>
      </c>
      <c r="N271" s="318">
        <v>138.89285504135344</v>
      </c>
      <c r="O271" s="318">
        <v>144.25857782063494</v>
      </c>
      <c r="P271" s="319">
        <f t="shared" si="127"/>
        <v>3.8632100821053283E-2</v>
      </c>
      <c r="Q271" s="319">
        <f t="shared" si="124"/>
        <v>7.7660679102918184E-2</v>
      </c>
      <c r="R271" s="320">
        <f t="shared" si="128"/>
        <v>5.3657227792814979</v>
      </c>
      <c r="S271" s="323">
        <f t="shared" si="129"/>
        <v>10.009192739623529</v>
      </c>
      <c r="T271" s="324"/>
    </row>
    <row r="272" spans="1:20" x14ac:dyDescent="0.25">
      <c r="A272" s="38" t="s">
        <v>8</v>
      </c>
      <c r="B272" s="298">
        <v>63.51</v>
      </c>
      <c r="C272" s="298">
        <v>70.12</v>
      </c>
      <c r="D272" s="298">
        <v>79.010000000000005</v>
      </c>
      <c r="E272" s="298">
        <v>84.37</v>
      </c>
      <c r="F272" s="325">
        <f t="shared" si="125"/>
        <v>6.783951398557142E-2</v>
      </c>
      <c r="G272" s="325">
        <f t="shared" si="122"/>
        <v>0.12678265830005708</v>
      </c>
      <c r="H272" s="326">
        <f t="shared" si="126"/>
        <v>5.3599999999999994</v>
      </c>
      <c r="I272" s="327">
        <f t="shared" si="123"/>
        <v>8.89</v>
      </c>
      <c r="J272" s="328"/>
      <c r="K272" s="239"/>
      <c r="L272" s="298">
        <v>73.513886053699096</v>
      </c>
      <c r="M272" s="298">
        <v>78.664919438382768</v>
      </c>
      <c r="N272" s="298">
        <v>82.693089557359031</v>
      </c>
      <c r="O272" s="298">
        <v>93.628865239301291</v>
      </c>
      <c r="P272" s="325">
        <f t="shared" si="127"/>
        <v>0.13224533924756554</v>
      </c>
      <c r="Q272" s="325">
        <f t="shared" si="124"/>
        <v>5.1206689687535611E-2</v>
      </c>
      <c r="R272" s="326">
        <f t="shared" si="128"/>
        <v>10.93577568194226</v>
      </c>
      <c r="S272" s="329">
        <f t="shared" si="129"/>
        <v>4.0281701189762629</v>
      </c>
      <c r="T272" s="330"/>
    </row>
    <row r="273" spans="1:20" x14ac:dyDescent="0.25">
      <c r="A273" s="38" t="s">
        <v>9</v>
      </c>
      <c r="B273" s="298">
        <v>49.63</v>
      </c>
      <c r="C273" s="298">
        <v>54.51</v>
      </c>
      <c r="D273" s="298">
        <v>63.77</v>
      </c>
      <c r="E273" s="298">
        <v>62.57</v>
      </c>
      <c r="F273" s="325">
        <f t="shared" si="125"/>
        <v>-1.8817625842872832E-2</v>
      </c>
      <c r="G273" s="325">
        <f t="shared" si="122"/>
        <v>0.16987708677306923</v>
      </c>
      <c r="H273" s="326">
        <f t="shared" si="126"/>
        <v>-1.2000000000000028</v>
      </c>
      <c r="I273" s="327">
        <f t="shared" si="123"/>
        <v>9.2600000000000051</v>
      </c>
      <c r="J273" s="328"/>
      <c r="K273" s="239"/>
      <c r="L273" s="298">
        <v>50.451558559470705</v>
      </c>
      <c r="M273" s="298">
        <v>60.000910820149493</v>
      </c>
      <c r="N273" s="298">
        <v>69.35073475421666</v>
      </c>
      <c r="O273" s="298">
        <v>75.488801447758775</v>
      </c>
      <c r="P273" s="325">
        <f t="shared" si="127"/>
        <v>8.8507594264081169E-2</v>
      </c>
      <c r="Q273" s="325">
        <f t="shared" si="124"/>
        <v>0.15582803337924189</v>
      </c>
      <c r="R273" s="326">
        <f t="shared" si="128"/>
        <v>6.1380666935421146</v>
      </c>
      <c r="S273" s="329">
        <f t="shared" si="129"/>
        <v>9.3498239340671674</v>
      </c>
      <c r="T273" s="330"/>
    </row>
    <row r="274" spans="1:20" x14ac:dyDescent="0.25">
      <c r="A274" s="39" t="s">
        <v>10</v>
      </c>
      <c r="B274" s="331">
        <v>75.650000000000006</v>
      </c>
      <c r="C274" s="331">
        <v>66.87</v>
      </c>
      <c r="D274" s="331">
        <v>73.430000000000007</v>
      </c>
      <c r="E274" s="331">
        <v>94</v>
      </c>
      <c r="F274" s="332">
        <f t="shared" si="125"/>
        <v>0.28013073675609412</v>
      </c>
      <c r="G274" s="332">
        <f t="shared" si="122"/>
        <v>9.8100792582622942E-2</v>
      </c>
      <c r="H274" s="333">
        <f t="shared" si="126"/>
        <v>20.569999999999993</v>
      </c>
      <c r="I274" s="334">
        <f t="shared" si="123"/>
        <v>6.5600000000000023</v>
      </c>
      <c r="J274" s="335"/>
      <c r="K274" s="239"/>
      <c r="L274" s="331">
        <v>77.354757244082109</v>
      </c>
      <c r="M274" s="331">
        <v>72.244763698818701</v>
      </c>
      <c r="N274" s="331">
        <v>85.469931592616462</v>
      </c>
      <c r="O274" s="331">
        <v>104.78693985472431</v>
      </c>
      <c r="P274" s="332">
        <f t="shared" si="127"/>
        <v>0.22600940356639532</v>
      </c>
      <c r="Q274" s="332">
        <f t="shared" si="124"/>
        <v>0.18306057375911955</v>
      </c>
      <c r="R274" s="333">
        <f t="shared" si="128"/>
        <v>19.317008262107848</v>
      </c>
      <c r="S274" s="336">
        <f t="shared" si="129"/>
        <v>13.22516789379776</v>
      </c>
      <c r="T274" s="337"/>
    </row>
    <row r="275" spans="1:20" x14ac:dyDescent="0.25">
      <c r="A275" s="43" t="s">
        <v>13</v>
      </c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5"/>
    </row>
    <row r="276" spans="1:20" ht="21" x14ac:dyDescent="0.35">
      <c r="A276" s="237" t="s">
        <v>72</v>
      </c>
      <c r="B276" s="237"/>
      <c r="C276" s="237"/>
      <c r="D276" s="237"/>
      <c r="E276" s="237"/>
      <c r="F276" s="237"/>
      <c r="G276" s="23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</row>
    <row r="277" spans="1:20" x14ac:dyDescent="0.25">
      <c r="A277" s="73"/>
      <c r="B277" s="11" t="s">
        <v>145</v>
      </c>
      <c r="C277" s="12"/>
      <c r="D277" s="12"/>
      <c r="E277" s="12"/>
      <c r="F277" s="12"/>
      <c r="G277" s="12"/>
      <c r="H277" s="12"/>
      <c r="I277" s="12"/>
      <c r="J277" s="13"/>
      <c r="K277" s="238"/>
      <c r="L277" s="11" t="str">
        <f>L$5</f>
        <v>acumulado junio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7">
        <f>B$6</f>
        <v>2022</v>
      </c>
      <c r="C278" s="17">
        <f>C$6</f>
        <v>2023</v>
      </c>
      <c r="D278" s="17">
        <f>D$6</f>
        <v>2024</v>
      </c>
      <c r="E278" s="17">
        <f>E$6</f>
        <v>2025</v>
      </c>
      <c r="F278" s="17" t="str">
        <f>CONCATENATE("var ",RIGHT(E278,2),"/",RIGHT(D278,2))</f>
        <v>var 25/24</v>
      </c>
      <c r="G278" s="17" t="str">
        <f>CONCATENATE("var ",RIGHT(D278,2),"/",RIGHT(C278,2))</f>
        <v>var 24/23</v>
      </c>
      <c r="H278" s="17" t="str">
        <f>CONCATENATE("dif ",RIGHT(E278,2),"-",RIGHT(D278,2))</f>
        <v>dif 25-24</v>
      </c>
      <c r="I278" s="108" t="str">
        <f>CONCATENATE("dif ",RIGHT(D278,2),"-",RIGHT(C278,2))</f>
        <v>dif 24-23</v>
      </c>
      <c r="J278" s="109"/>
      <c r="K278" s="239"/>
      <c r="L278" s="17">
        <f>L$6</f>
        <v>2022</v>
      </c>
      <c r="M278" s="17">
        <f>M$6</f>
        <v>2023</v>
      </c>
      <c r="N278" s="17">
        <f>N$6</f>
        <v>2024</v>
      </c>
      <c r="O278" s="17">
        <f>O$6</f>
        <v>2025</v>
      </c>
      <c r="P278" s="17" t="str">
        <f>CONCATENATE("var ",RIGHT(O278,2),"/",RIGHT(M278,2))</f>
        <v>var 25/23</v>
      </c>
      <c r="Q278" s="17" t="str">
        <f>CONCATENATE("var ",RIGHT(N278,2),"/",RIGHT(M278,2))</f>
        <v>var 24/23</v>
      </c>
      <c r="R278" s="17" t="str">
        <f>CONCATENATE("dif ",RIGHT(O278,2),"-",RIGHT(N278,2))</f>
        <v>dif 25-24</v>
      </c>
      <c r="S278" s="108" t="str">
        <f>CONCATENATE("dif ",RIGHT(N278,2),"-",RIGHT(M278,2))</f>
        <v>dif 24-23</v>
      </c>
      <c r="T278" s="109"/>
    </row>
    <row r="279" spans="1:20" x14ac:dyDescent="0.25">
      <c r="A279" s="240" t="s">
        <v>48</v>
      </c>
      <c r="B279" s="275">
        <v>91.84</v>
      </c>
      <c r="C279" s="275">
        <v>96.36</v>
      </c>
      <c r="D279" s="275">
        <v>102.74</v>
      </c>
      <c r="E279" s="275">
        <v>110.43</v>
      </c>
      <c r="F279" s="338">
        <f>E279/D279-1</f>
        <v>7.4849133735643392E-2</v>
      </c>
      <c r="G279" s="338">
        <f t="shared" ref="G279:G289" si="130">D279/C279-1</f>
        <v>6.6210045662100425E-2</v>
      </c>
      <c r="H279" s="339">
        <f>E279-D279</f>
        <v>7.6900000000000119</v>
      </c>
      <c r="I279" s="340">
        <f t="shared" ref="I279:I289" si="131">D279-C279</f>
        <v>6.3799999999999955</v>
      </c>
      <c r="J279" s="341"/>
      <c r="K279" s="280"/>
      <c r="L279" s="275">
        <v>103.30240145428506</v>
      </c>
      <c r="M279" s="275">
        <v>109.01802178056315</v>
      </c>
      <c r="N279" s="275">
        <v>121.33314990732903</v>
      </c>
      <c r="O279" s="275">
        <v>129.74984519207322</v>
      </c>
      <c r="P279" s="338">
        <f>O279/N279-1</f>
        <v>6.9368472599389719E-2</v>
      </c>
      <c r="Q279" s="338">
        <f t="shared" ref="Q279:Q289" si="132">N279/M279-1</f>
        <v>0.11296414964815993</v>
      </c>
      <c r="R279" s="275">
        <f>O279-N279</f>
        <v>8.4166952847441934</v>
      </c>
      <c r="S279" s="340">
        <f t="shared" ref="S279:S289" si="133">N279-M279</f>
        <v>12.315128126765885</v>
      </c>
      <c r="T279" s="341"/>
    </row>
    <row r="280" spans="1:20" x14ac:dyDescent="0.25">
      <c r="A280" s="95" t="s">
        <v>49</v>
      </c>
      <c r="B280" s="342">
        <v>108.9</v>
      </c>
      <c r="C280" s="342">
        <v>112.49</v>
      </c>
      <c r="D280" s="342">
        <v>119.26</v>
      </c>
      <c r="E280" s="342">
        <v>126.95</v>
      </c>
      <c r="F280" s="343">
        <f t="shared" ref="F280:F289" si="134">E280/D280-1</f>
        <v>6.4480965956733138E-2</v>
      </c>
      <c r="G280" s="343">
        <f t="shared" si="130"/>
        <v>6.0183127389101365E-2</v>
      </c>
      <c r="H280" s="344">
        <f t="shared" ref="H280:H289" si="135">E280-D280</f>
        <v>7.6899999999999977</v>
      </c>
      <c r="I280" s="345">
        <f t="shared" si="131"/>
        <v>6.7700000000000102</v>
      </c>
      <c r="J280" s="346"/>
      <c r="K280" s="239"/>
      <c r="L280" s="342">
        <v>128.16968230621981</v>
      </c>
      <c r="M280" s="342">
        <v>133.95049879644483</v>
      </c>
      <c r="N280" s="342">
        <v>148.00625670905254</v>
      </c>
      <c r="O280" s="342">
        <v>156.82466524486964</v>
      </c>
      <c r="P280" s="343">
        <f t="shared" ref="P280:P289" si="136">O280/N280-1</f>
        <v>5.9581322654164159E-2</v>
      </c>
      <c r="Q280" s="343">
        <f t="shared" si="132"/>
        <v>0.10493247907921011</v>
      </c>
      <c r="R280" s="342">
        <f t="shared" ref="R280:R289" si="137">O280-N280</f>
        <v>8.8184085358170989</v>
      </c>
      <c r="S280" s="345">
        <f t="shared" si="133"/>
        <v>14.055757912607703</v>
      </c>
      <c r="T280" s="346"/>
    </row>
    <row r="281" spans="1:20" x14ac:dyDescent="0.25">
      <c r="A281" s="98" t="s">
        <v>50</v>
      </c>
      <c r="B281" s="298">
        <v>82.37</v>
      </c>
      <c r="C281" s="298">
        <v>85.86</v>
      </c>
      <c r="D281" s="298">
        <v>95.05</v>
      </c>
      <c r="E281" s="298">
        <v>109.41</v>
      </c>
      <c r="F281" s="347">
        <f t="shared" si="134"/>
        <v>0.15107837980010519</v>
      </c>
      <c r="G281" s="347">
        <f t="shared" si="130"/>
        <v>0.10703470766363843</v>
      </c>
      <c r="H281" s="326">
        <f t="shared" si="135"/>
        <v>14.36</v>
      </c>
      <c r="I281" s="329">
        <f t="shared" si="131"/>
        <v>9.1899999999999977</v>
      </c>
      <c r="J281" s="330"/>
      <c r="K281" s="239"/>
      <c r="L281" s="298">
        <v>90.186274774165184</v>
      </c>
      <c r="M281" s="298">
        <v>97.435368027940271</v>
      </c>
      <c r="N281" s="298">
        <v>110.80486293822659</v>
      </c>
      <c r="O281" s="298">
        <v>121.56281901647773</v>
      </c>
      <c r="P281" s="347">
        <f t="shared" si="136"/>
        <v>9.7089205229635711E-2</v>
      </c>
      <c r="Q281" s="347">
        <f t="shared" si="132"/>
        <v>0.13721398277525387</v>
      </c>
      <c r="R281" s="298">
        <f t="shared" si="137"/>
        <v>10.757956078251141</v>
      </c>
      <c r="S281" s="329">
        <f t="shared" si="133"/>
        <v>13.369494910286321</v>
      </c>
      <c r="T281" s="330"/>
    </row>
    <row r="282" spans="1:20" x14ac:dyDescent="0.25">
      <c r="A282" s="98" t="s">
        <v>51</v>
      </c>
      <c r="B282" s="298">
        <v>70.209999999999994</v>
      </c>
      <c r="C282" s="298">
        <v>72.040000000000006</v>
      </c>
      <c r="D282" s="298">
        <v>63.51</v>
      </c>
      <c r="E282" s="298">
        <v>84.57</v>
      </c>
      <c r="F282" s="347">
        <f t="shared" si="134"/>
        <v>0.33160132262635789</v>
      </c>
      <c r="G282" s="347">
        <f t="shared" si="130"/>
        <v>-0.11840644086618557</v>
      </c>
      <c r="H282" s="326">
        <f t="shared" si="135"/>
        <v>21.059999999999995</v>
      </c>
      <c r="I282" s="329">
        <f t="shared" si="131"/>
        <v>-8.5300000000000082</v>
      </c>
      <c r="J282" s="330"/>
      <c r="K282" s="239"/>
      <c r="L282" s="298">
        <v>69.221944341059569</v>
      </c>
      <c r="M282" s="298">
        <v>77.390865272066776</v>
      </c>
      <c r="N282" s="298">
        <v>83.168905820996471</v>
      </c>
      <c r="O282" s="298">
        <v>100.59393339934178</v>
      </c>
      <c r="P282" s="347">
        <f t="shared" si="136"/>
        <v>0.20951372879485763</v>
      </c>
      <c r="Q282" s="347">
        <f t="shared" si="132"/>
        <v>7.4660498091306371E-2</v>
      </c>
      <c r="R282" s="298">
        <f t="shared" si="137"/>
        <v>17.425027578345308</v>
      </c>
      <c r="S282" s="329">
        <f t="shared" si="133"/>
        <v>5.7780405489296953</v>
      </c>
      <c r="T282" s="330"/>
    </row>
    <row r="283" spans="1:20" x14ac:dyDescent="0.25">
      <c r="A283" s="98" t="s">
        <v>52</v>
      </c>
      <c r="B283" s="298">
        <v>49.5</v>
      </c>
      <c r="C283" s="298">
        <v>55.39</v>
      </c>
      <c r="D283" s="298">
        <v>64.28</v>
      </c>
      <c r="E283" s="298">
        <v>70.27</v>
      </c>
      <c r="F283" s="347">
        <f t="shared" si="134"/>
        <v>9.3186060983198482E-2</v>
      </c>
      <c r="G283" s="347">
        <f t="shared" si="130"/>
        <v>0.16049828488896911</v>
      </c>
      <c r="H283" s="326">
        <f t="shared" si="135"/>
        <v>5.9899999999999949</v>
      </c>
      <c r="I283" s="329">
        <f t="shared" si="131"/>
        <v>8.89</v>
      </c>
      <c r="J283" s="330"/>
      <c r="K283" s="239"/>
      <c r="L283" s="298">
        <v>54.947261397466839</v>
      </c>
      <c r="M283" s="298">
        <v>62.284872378301543</v>
      </c>
      <c r="N283" s="298">
        <v>71.897067571776176</v>
      </c>
      <c r="O283" s="298">
        <v>79.098779244615812</v>
      </c>
      <c r="P283" s="347">
        <f t="shared" si="136"/>
        <v>0.10016697364812588</v>
      </c>
      <c r="Q283" s="347">
        <f t="shared" si="132"/>
        <v>0.15432632076522124</v>
      </c>
      <c r="R283" s="298">
        <f t="shared" si="137"/>
        <v>7.201711672839636</v>
      </c>
      <c r="S283" s="329">
        <f t="shared" si="133"/>
        <v>9.6121951934746335</v>
      </c>
      <c r="T283" s="330"/>
    </row>
    <row r="284" spans="1:20" x14ac:dyDescent="0.25">
      <c r="A284" s="98" t="s">
        <v>53</v>
      </c>
      <c r="B284" s="298">
        <v>113</v>
      </c>
      <c r="C284" s="298">
        <v>131.33000000000001</v>
      </c>
      <c r="D284" s="298">
        <v>154.88999999999999</v>
      </c>
      <c r="E284" s="298">
        <v>169.18</v>
      </c>
      <c r="F284" s="347">
        <f t="shared" si="134"/>
        <v>9.2259022532119817E-2</v>
      </c>
      <c r="G284" s="347">
        <f t="shared" si="130"/>
        <v>0.17939541612731258</v>
      </c>
      <c r="H284" s="326">
        <f t="shared" si="135"/>
        <v>14.29000000000002</v>
      </c>
      <c r="I284" s="329">
        <f t="shared" si="131"/>
        <v>23.559999999999974</v>
      </c>
      <c r="J284" s="330"/>
      <c r="K284" s="239"/>
      <c r="L284" s="298">
        <v>117.98676505151546</v>
      </c>
      <c r="M284" s="298">
        <v>139.59849999914627</v>
      </c>
      <c r="N284" s="298">
        <v>162.56627286206549</v>
      </c>
      <c r="O284" s="298">
        <v>187.69802064461564</v>
      </c>
      <c r="P284" s="347">
        <f t="shared" si="136"/>
        <v>0.154593860953397</v>
      </c>
      <c r="Q284" s="347">
        <f t="shared" si="132"/>
        <v>0.16452736141906743</v>
      </c>
      <c r="R284" s="298">
        <f t="shared" si="137"/>
        <v>25.13174778255015</v>
      </c>
      <c r="S284" s="329">
        <f t="shared" si="133"/>
        <v>22.967772862919219</v>
      </c>
      <c r="T284" s="330"/>
    </row>
    <row r="285" spans="1:20" x14ac:dyDescent="0.25">
      <c r="A285" s="98" t="s">
        <v>54</v>
      </c>
      <c r="B285" s="298">
        <v>77.150000000000006</v>
      </c>
      <c r="C285" s="298">
        <v>77.33</v>
      </c>
      <c r="D285" s="298">
        <v>89.71</v>
      </c>
      <c r="E285" s="298">
        <v>89.09</v>
      </c>
      <c r="F285" s="347">
        <f t="shared" si="134"/>
        <v>-6.9111581763459107E-3</v>
      </c>
      <c r="G285" s="347">
        <f t="shared" si="130"/>
        <v>0.16009310746152838</v>
      </c>
      <c r="H285" s="326">
        <f t="shared" si="135"/>
        <v>-0.61999999999999034</v>
      </c>
      <c r="I285" s="329">
        <f t="shared" si="131"/>
        <v>12.379999999999995</v>
      </c>
      <c r="J285" s="330"/>
      <c r="K285" s="239"/>
      <c r="L285" s="298">
        <v>75.975371857455698</v>
      </c>
      <c r="M285" s="298">
        <v>86.273927968781877</v>
      </c>
      <c r="N285" s="298">
        <v>96.29006293189272</v>
      </c>
      <c r="O285" s="298">
        <v>104.54956117760662</v>
      </c>
      <c r="P285" s="347">
        <f>O285/N285-1</f>
        <v>8.5777265007667136E-2</v>
      </c>
      <c r="Q285" s="347">
        <f t="shared" si="132"/>
        <v>0.1160968927569308</v>
      </c>
      <c r="R285" s="298">
        <f t="shared" si="137"/>
        <v>8.2594982457138997</v>
      </c>
      <c r="S285" s="329">
        <f t="shared" si="133"/>
        <v>10.016134963110844</v>
      </c>
      <c r="T285" s="330"/>
    </row>
    <row r="286" spans="1:20" x14ac:dyDescent="0.25">
      <c r="A286" s="98" t="s">
        <v>55</v>
      </c>
      <c r="B286" s="298">
        <v>80.44</v>
      </c>
      <c r="C286" s="298">
        <v>81.83</v>
      </c>
      <c r="D286" s="298">
        <v>97.42</v>
      </c>
      <c r="E286" s="298">
        <v>103.67</v>
      </c>
      <c r="F286" s="347">
        <f>E286/D286-1</f>
        <v>6.4155204270170296E-2</v>
      </c>
      <c r="G286" s="347">
        <f t="shared" si="130"/>
        <v>0.19051692533300746</v>
      </c>
      <c r="H286" s="326">
        <f t="shared" si="135"/>
        <v>6.25</v>
      </c>
      <c r="I286" s="329">
        <f t="shared" si="131"/>
        <v>15.590000000000003</v>
      </c>
      <c r="J286" s="330"/>
      <c r="K286" s="239"/>
      <c r="L286" s="298">
        <v>88.111465548707429</v>
      </c>
      <c r="M286" s="298">
        <v>97.067375452191129</v>
      </c>
      <c r="N286" s="298">
        <v>109.68991147944101</v>
      </c>
      <c r="O286" s="298">
        <v>117.83360126143769</v>
      </c>
      <c r="P286" s="347">
        <f t="shared" si="136"/>
        <v>7.4242833020455423E-2</v>
      </c>
      <c r="Q286" s="347">
        <f t="shared" si="132"/>
        <v>0.13003891336762163</v>
      </c>
      <c r="R286" s="298">
        <f t="shared" si="137"/>
        <v>8.1436897819966845</v>
      </c>
      <c r="S286" s="329">
        <f t="shared" si="133"/>
        <v>12.622536027249879</v>
      </c>
      <c r="T286" s="330"/>
    </row>
    <row r="287" spans="1:20" x14ac:dyDescent="0.25">
      <c r="A287" s="98" t="s">
        <v>56</v>
      </c>
      <c r="B287" s="298">
        <v>110.79</v>
      </c>
      <c r="C287" s="298">
        <v>119.94</v>
      </c>
      <c r="D287" s="298">
        <v>131.65</v>
      </c>
      <c r="E287" s="298">
        <v>107.09</v>
      </c>
      <c r="F287" s="347">
        <f t="shared" si="134"/>
        <v>-0.18655526015951385</v>
      </c>
      <c r="G287" s="347">
        <f t="shared" si="130"/>
        <v>9.7632149408037439E-2</v>
      </c>
      <c r="H287" s="326">
        <f t="shared" si="135"/>
        <v>-24.560000000000002</v>
      </c>
      <c r="I287" s="329">
        <f t="shared" si="131"/>
        <v>11.710000000000008</v>
      </c>
      <c r="J287" s="330"/>
      <c r="K287" s="239"/>
      <c r="L287" s="298">
        <v>108.93353016005922</v>
      </c>
      <c r="M287" s="298">
        <v>124.1269624152179</v>
      </c>
      <c r="N287" s="298">
        <v>137.24050299399906</v>
      </c>
      <c r="O287" s="298">
        <v>114.03957758205084</v>
      </c>
      <c r="P287" s="347">
        <f>O287/N287-1</f>
        <v>-0.16905304852287451</v>
      </c>
      <c r="Q287" s="347">
        <f t="shared" si="132"/>
        <v>0.10564618938240811</v>
      </c>
      <c r="R287" s="298">
        <f>O287-N287</f>
        <v>-23.200925411948219</v>
      </c>
      <c r="S287" s="348">
        <f t="shared" si="133"/>
        <v>13.113540578781155</v>
      </c>
      <c r="T287" s="349"/>
    </row>
    <row r="288" spans="1:20" x14ac:dyDescent="0.25">
      <c r="A288" s="98" t="s">
        <v>57</v>
      </c>
      <c r="B288" s="298">
        <v>207.23</v>
      </c>
      <c r="C288" s="298">
        <v>234.27</v>
      </c>
      <c r="D288" s="298">
        <v>175.2</v>
      </c>
      <c r="E288" s="298">
        <v>156.80000000000001</v>
      </c>
      <c r="F288" s="347">
        <f t="shared" si="134"/>
        <v>-0.10502283105022814</v>
      </c>
      <c r="G288" s="347">
        <f t="shared" si="130"/>
        <v>-0.25214496094250227</v>
      </c>
      <c r="H288" s="326">
        <f t="shared" si="135"/>
        <v>-18.399999999999977</v>
      </c>
      <c r="I288" s="329">
        <f t="shared" si="131"/>
        <v>-59.070000000000022</v>
      </c>
      <c r="J288" s="330"/>
      <c r="K288" s="239"/>
      <c r="L288" s="298">
        <v>231.92065189955579</v>
      </c>
      <c r="M288" s="298">
        <v>176.14952506564171</v>
      </c>
      <c r="N288" s="298">
        <v>192.70239433655183</v>
      </c>
      <c r="O288" s="298">
        <v>207.258966031477</v>
      </c>
      <c r="P288" s="347">
        <f t="shared" si="136"/>
        <v>7.5539132479601312E-2</v>
      </c>
      <c r="Q288" s="347">
        <f t="shared" si="132"/>
        <v>9.3970558619114852E-2</v>
      </c>
      <c r="R288" s="298">
        <f t="shared" si="137"/>
        <v>14.556571694925168</v>
      </c>
      <c r="S288" s="350">
        <f t="shared" si="133"/>
        <v>16.552869270910122</v>
      </c>
      <c r="T288" s="351"/>
    </row>
    <row r="289" spans="1:20" x14ac:dyDescent="0.25">
      <c r="A289" s="98" t="s">
        <v>73</v>
      </c>
      <c r="B289" s="331">
        <v>55.3</v>
      </c>
      <c r="C289" s="331">
        <v>48.47</v>
      </c>
      <c r="D289" s="331">
        <v>48.39</v>
      </c>
      <c r="E289" s="331">
        <v>52.16</v>
      </c>
      <c r="F289" s="347">
        <f t="shared" si="134"/>
        <v>7.7908658813804488E-2</v>
      </c>
      <c r="G289" s="347">
        <f t="shared" si="130"/>
        <v>-1.6505054672992792E-3</v>
      </c>
      <c r="H289" s="326">
        <f t="shared" si="135"/>
        <v>3.769999999999996</v>
      </c>
      <c r="I289" s="329">
        <f t="shared" si="131"/>
        <v>-7.9999999999998295E-2</v>
      </c>
      <c r="J289" s="330"/>
      <c r="K289" s="239"/>
      <c r="L289" s="331">
        <v>61.121190501437418</v>
      </c>
      <c r="M289" s="331">
        <v>67.712557622212586</v>
      </c>
      <c r="N289" s="331">
        <v>73.031884332367014</v>
      </c>
      <c r="O289" s="331">
        <v>74.072944174743455</v>
      </c>
      <c r="P289" s="347">
        <f t="shared" si="136"/>
        <v>1.4254867608763711E-2</v>
      </c>
      <c r="Q289" s="347">
        <f t="shared" si="132"/>
        <v>7.8557462558606073E-2</v>
      </c>
      <c r="R289" s="331">
        <f t="shared" si="137"/>
        <v>1.0410598423764412</v>
      </c>
      <c r="S289" s="329">
        <f t="shared" si="133"/>
        <v>5.3193267101544279</v>
      </c>
      <c r="T289" s="330"/>
    </row>
    <row r="290" spans="1:20" x14ac:dyDescent="0.25">
      <c r="A290" s="43" t="s">
        <v>13</v>
      </c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5"/>
    </row>
    <row r="291" spans="1:20" ht="21" x14ac:dyDescent="0.35">
      <c r="A291" s="237" t="s">
        <v>74</v>
      </c>
      <c r="B291" s="237"/>
      <c r="C291" s="237"/>
      <c r="D291" s="237"/>
      <c r="E291" s="237"/>
      <c r="F291" s="237"/>
      <c r="G291" s="237"/>
      <c r="H291" s="237"/>
      <c r="I291" s="237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</row>
    <row r="292" spans="1:20" x14ac:dyDescent="0.25">
      <c r="A292" s="73"/>
      <c r="B292" s="11" t="s">
        <v>145</v>
      </c>
      <c r="C292" s="12"/>
      <c r="D292" s="12"/>
      <c r="E292" s="12"/>
      <c r="F292" s="12"/>
      <c r="G292" s="12"/>
      <c r="H292" s="12"/>
      <c r="I292" s="12"/>
      <c r="J292" s="13"/>
      <c r="K292" s="238"/>
      <c r="L292" s="11" t="str">
        <f>L$5</f>
        <v>acumulado junio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7">
        <f>B$6</f>
        <v>2022</v>
      </c>
      <c r="C293" s="17">
        <f>C$6</f>
        <v>2023</v>
      </c>
      <c r="D293" s="17">
        <f>D$6</f>
        <v>2024</v>
      </c>
      <c r="E293" s="17">
        <f>E$6</f>
        <v>2025</v>
      </c>
      <c r="F293" s="17" t="str">
        <f>CONCATENATE("var ",RIGHT(E293,2),"/",RIGHT(D293,2))</f>
        <v>var 25/24</v>
      </c>
      <c r="G293" s="17" t="str">
        <f>CONCATENATE("var ",RIGHT(D293,2),"/",RIGHT(C293,2))</f>
        <v>var 24/23</v>
      </c>
      <c r="H293" s="17" t="str">
        <f>CONCATENATE("dif ",RIGHT(E293,2),"-",RIGHT(C293,2))</f>
        <v>dif 25-23</v>
      </c>
      <c r="I293" s="108" t="str">
        <f>CONCATENATE("dif ",RIGHT(D293,2),"-",RIGHT(C293,2))</f>
        <v>dif 24-23</v>
      </c>
      <c r="J293" s="109"/>
      <c r="K293" s="239"/>
      <c r="L293" s="17">
        <f>L$6</f>
        <v>2022</v>
      </c>
      <c r="M293" s="17">
        <f>M$6</f>
        <v>2023</v>
      </c>
      <c r="N293" s="17">
        <f>N$6</f>
        <v>2024</v>
      </c>
      <c r="O293" s="17">
        <f>O$6</f>
        <v>2025</v>
      </c>
      <c r="P293" s="17" t="str">
        <f>CONCATENATE("var ",RIGHT(O293,2),"/",RIGHT(N293,2))</f>
        <v>var 25/24</v>
      </c>
      <c r="Q293" s="17" t="str">
        <f>CONCATENATE("var ",RIGHT(N293,2),"/",RIGHT(M293,2))</f>
        <v>var 24/23</v>
      </c>
      <c r="R293" s="17" t="str">
        <f>CONCATENATE("dif ",RIGHT(O293,2),"-",RIGHT(N293,2))</f>
        <v>dif 25-24</v>
      </c>
      <c r="S293" s="108" t="str">
        <f>CONCATENATE("dif ",RIGHT(N293,2),"-",RIGHT(M293,2))</f>
        <v>dif 24-23</v>
      </c>
      <c r="T293" s="109"/>
    </row>
    <row r="294" spans="1:20" x14ac:dyDescent="0.25">
      <c r="A294" s="240" t="s">
        <v>4</v>
      </c>
      <c r="B294" s="275">
        <v>66.599999999999994</v>
      </c>
      <c r="C294" s="275">
        <v>73.930000000000007</v>
      </c>
      <c r="D294" s="275">
        <v>80.430000000000007</v>
      </c>
      <c r="E294" s="275">
        <v>87.95</v>
      </c>
      <c r="F294" s="276">
        <f>E294/D294-1</f>
        <v>9.3497451199801018E-2</v>
      </c>
      <c r="G294" s="276">
        <f t="shared" ref="G294:G305" si="138">D294/C294-1</f>
        <v>8.7921006357364995E-2</v>
      </c>
      <c r="H294" s="352">
        <f>E294-D294</f>
        <v>7.519999999999996</v>
      </c>
      <c r="I294" s="353">
        <f t="shared" ref="I294:I305" si="139">D294-C294</f>
        <v>6.5</v>
      </c>
      <c r="J294" s="354"/>
      <c r="K294" s="280"/>
      <c r="L294" s="275">
        <v>74.674627584102581</v>
      </c>
      <c r="M294" s="275">
        <v>88.097104392548786</v>
      </c>
      <c r="N294" s="275">
        <v>100.76305205179261</v>
      </c>
      <c r="O294" s="275">
        <v>106.80173966572626</v>
      </c>
      <c r="P294" s="276">
        <f>O294/N294-1</f>
        <v>5.9929582232480794E-2</v>
      </c>
      <c r="Q294" s="276">
        <f t="shared" ref="Q294:Q305" si="140">N294/M294-1</f>
        <v>0.14377257625637818</v>
      </c>
      <c r="R294" s="275">
        <f>O294-N294</f>
        <v>6.0386876139336465</v>
      </c>
      <c r="S294" s="353">
        <f t="shared" ref="S294:S305" si="141">N294-M294</f>
        <v>12.665947659243827</v>
      </c>
      <c r="T294" s="354"/>
    </row>
    <row r="295" spans="1:20" x14ac:dyDescent="0.25">
      <c r="A295" s="244" t="s">
        <v>5</v>
      </c>
      <c r="B295" s="283">
        <v>73.61</v>
      </c>
      <c r="C295" s="283">
        <v>81.98</v>
      </c>
      <c r="D295" s="283">
        <v>86.98</v>
      </c>
      <c r="E295" s="283">
        <v>95.51</v>
      </c>
      <c r="F295" s="284">
        <f t="shared" ref="F295:F305" si="142">E295/D295-1</f>
        <v>9.8068521499195205E-2</v>
      </c>
      <c r="G295" s="284">
        <f t="shared" si="138"/>
        <v>6.0990485484264445E-2</v>
      </c>
      <c r="H295" s="355">
        <f t="shared" ref="H295:H305" si="143">E295-D295</f>
        <v>8.5300000000000011</v>
      </c>
      <c r="I295" s="356">
        <f t="shared" si="139"/>
        <v>5</v>
      </c>
      <c r="J295" s="357"/>
      <c r="K295" s="288"/>
      <c r="L295" s="283">
        <v>81.42924406342766</v>
      </c>
      <c r="M295" s="283">
        <v>97.033791565665695</v>
      </c>
      <c r="N295" s="283">
        <v>110.76136174831571</v>
      </c>
      <c r="O295" s="283">
        <v>116.24217846698717</v>
      </c>
      <c r="P295" s="284">
        <f t="shared" ref="P295:P305" si="144">O295/N295-1</f>
        <v>4.9483110645800688E-2</v>
      </c>
      <c r="Q295" s="284">
        <f t="shared" si="140"/>
        <v>0.14147205794138373</v>
      </c>
      <c r="R295" s="283">
        <f t="shared" ref="R295:R305" si="145">O295-N295</f>
        <v>5.4808167186714627</v>
      </c>
      <c r="S295" s="356">
        <f t="shared" si="141"/>
        <v>13.727570182650012</v>
      </c>
      <c r="T295" s="357"/>
    </row>
    <row r="296" spans="1:20" x14ac:dyDescent="0.25">
      <c r="A296" s="38" t="s">
        <v>6</v>
      </c>
      <c r="B296" s="291">
        <v>115.92</v>
      </c>
      <c r="C296" s="291">
        <v>122.02</v>
      </c>
      <c r="D296" s="291">
        <v>115.32</v>
      </c>
      <c r="E296" s="291">
        <v>142.58000000000001</v>
      </c>
      <c r="F296" s="347">
        <f t="shared" si="142"/>
        <v>0.23638570933055858</v>
      </c>
      <c r="G296" s="347">
        <f t="shared" si="138"/>
        <v>-5.4909031306343281E-2</v>
      </c>
      <c r="H296" s="358">
        <f t="shared" si="143"/>
        <v>27.260000000000019</v>
      </c>
      <c r="I296" s="359">
        <f t="shared" si="139"/>
        <v>-6.7000000000000028</v>
      </c>
      <c r="J296" s="360"/>
      <c r="K296" s="239"/>
      <c r="L296" s="291">
        <v>142.19015114651344</v>
      </c>
      <c r="M296" s="291">
        <v>152.10355036506627</v>
      </c>
      <c r="N296" s="291">
        <v>170.50220089736465</v>
      </c>
      <c r="O296" s="291">
        <v>190.10796269171277</v>
      </c>
      <c r="P296" s="347">
        <f t="shared" si="144"/>
        <v>0.11498832091997446</v>
      </c>
      <c r="Q296" s="347">
        <f t="shared" si="140"/>
        <v>0.12096134829291927</v>
      </c>
      <c r="R296" s="291">
        <f t="shared" si="145"/>
        <v>19.605761794348126</v>
      </c>
      <c r="S296" s="329">
        <f t="shared" si="141"/>
        <v>18.398650532298376</v>
      </c>
      <c r="T296" s="330"/>
    </row>
    <row r="297" spans="1:20" x14ac:dyDescent="0.25">
      <c r="A297" s="38" t="s">
        <v>7</v>
      </c>
      <c r="B297" s="298">
        <v>69.77</v>
      </c>
      <c r="C297" s="298">
        <v>79.73</v>
      </c>
      <c r="D297" s="298">
        <v>87.17</v>
      </c>
      <c r="E297" s="298">
        <v>90.96</v>
      </c>
      <c r="F297" s="347">
        <f t="shared" si="142"/>
        <v>4.3478260869565188E-2</v>
      </c>
      <c r="G297" s="347">
        <f t="shared" si="138"/>
        <v>9.3314937915464746E-2</v>
      </c>
      <c r="H297" s="358">
        <f t="shared" si="143"/>
        <v>3.789999999999992</v>
      </c>
      <c r="I297" s="359">
        <f t="shared" si="139"/>
        <v>7.4399999999999977</v>
      </c>
      <c r="J297" s="360"/>
      <c r="K297" s="239"/>
      <c r="L297" s="298">
        <v>72.377527626774977</v>
      </c>
      <c r="M297" s="298">
        <v>91.608708019949802</v>
      </c>
      <c r="N297" s="298">
        <v>105.31997349310548</v>
      </c>
      <c r="O297" s="298">
        <v>105.0955847144326</v>
      </c>
      <c r="P297" s="347">
        <f t="shared" si="144"/>
        <v>-2.1305434404382817E-3</v>
      </c>
      <c r="Q297" s="347">
        <f t="shared" si="140"/>
        <v>0.14967207560846463</v>
      </c>
      <c r="R297" s="298">
        <f t="shared" si="145"/>
        <v>-0.22438877867287488</v>
      </c>
      <c r="S297" s="329">
        <f t="shared" si="141"/>
        <v>13.711265473155677</v>
      </c>
      <c r="T297" s="330"/>
    </row>
    <row r="298" spans="1:20" x14ac:dyDescent="0.25">
      <c r="A298" s="38" t="s">
        <v>8</v>
      </c>
      <c r="B298" s="298">
        <v>40.54</v>
      </c>
      <c r="C298" s="298">
        <v>47.84</v>
      </c>
      <c r="D298" s="298">
        <v>56.61</v>
      </c>
      <c r="E298" s="298">
        <v>59.97</v>
      </c>
      <c r="F298" s="347">
        <f t="shared" si="142"/>
        <v>5.9353471118176904E-2</v>
      </c>
      <c r="G298" s="347">
        <f t="shared" si="138"/>
        <v>0.18331939799331098</v>
      </c>
      <c r="H298" s="358">
        <f t="shared" si="143"/>
        <v>3.3599999999999994</v>
      </c>
      <c r="I298" s="359">
        <f t="shared" si="139"/>
        <v>8.769999999999996</v>
      </c>
      <c r="J298" s="360"/>
      <c r="K298" s="239"/>
      <c r="L298" s="298">
        <v>44.6196336997359</v>
      </c>
      <c r="M298" s="298">
        <v>58.518694318768993</v>
      </c>
      <c r="N298" s="298">
        <v>66.762645768073241</v>
      </c>
      <c r="O298" s="298">
        <v>73.142362607978086</v>
      </c>
      <c r="P298" s="347">
        <f t="shared" si="144"/>
        <v>9.5558178776607328E-2</v>
      </c>
      <c r="Q298" s="347">
        <f t="shared" si="140"/>
        <v>0.1408772281281081</v>
      </c>
      <c r="R298" s="298">
        <f t="shared" si="145"/>
        <v>6.3797168399048445</v>
      </c>
      <c r="S298" s="329">
        <f t="shared" si="141"/>
        <v>8.2439514493042481</v>
      </c>
      <c r="T298" s="330"/>
    </row>
    <row r="299" spans="1:20" x14ac:dyDescent="0.25">
      <c r="A299" s="38" t="s">
        <v>9</v>
      </c>
      <c r="B299" s="298">
        <v>28.21</v>
      </c>
      <c r="C299" s="298">
        <v>35.479999999999997</v>
      </c>
      <c r="D299" s="298">
        <v>24.78</v>
      </c>
      <c r="E299" s="298">
        <v>42.34</v>
      </c>
      <c r="F299" s="347">
        <f t="shared" si="142"/>
        <v>0.70863599677159006</v>
      </c>
      <c r="G299" s="347">
        <f t="shared" si="138"/>
        <v>-0.30157835400225474</v>
      </c>
      <c r="H299" s="358">
        <f t="shared" si="143"/>
        <v>17.560000000000002</v>
      </c>
      <c r="I299" s="359">
        <f t="shared" si="139"/>
        <v>-10.699999999999996</v>
      </c>
      <c r="J299" s="360"/>
      <c r="K299" s="239"/>
      <c r="L299" s="298">
        <v>40.07126674213287</v>
      </c>
      <c r="M299" s="298">
        <v>47.009011777540088</v>
      </c>
      <c r="N299" s="298">
        <v>50.419284436431191</v>
      </c>
      <c r="O299" s="298">
        <v>50.552700984945247</v>
      </c>
      <c r="P299" s="347">
        <f t="shared" si="144"/>
        <v>2.6461412533982376E-3</v>
      </c>
      <c r="Q299" s="347">
        <f t="shared" si="140"/>
        <v>7.2545082951955608E-2</v>
      </c>
      <c r="R299" s="298">
        <f t="shared" si="145"/>
        <v>0.13341654851405593</v>
      </c>
      <c r="S299" s="329">
        <f t="shared" si="141"/>
        <v>3.4102726588911025</v>
      </c>
      <c r="T299" s="330"/>
    </row>
    <row r="300" spans="1:20" x14ac:dyDescent="0.25">
      <c r="A300" s="38" t="s">
        <v>10</v>
      </c>
      <c r="B300" s="311">
        <v>35.67</v>
      </c>
      <c r="C300" s="311">
        <v>32.409999999999997</v>
      </c>
      <c r="D300" s="311">
        <v>25.72</v>
      </c>
      <c r="E300" s="311">
        <v>22.53</v>
      </c>
      <c r="F300" s="347">
        <f t="shared" si="142"/>
        <v>-0.12402799377916007</v>
      </c>
      <c r="G300" s="347">
        <f t="shared" si="138"/>
        <v>-0.20641777229250224</v>
      </c>
      <c r="H300" s="358">
        <f t="shared" si="143"/>
        <v>-3.1899999999999977</v>
      </c>
      <c r="I300" s="359">
        <f t="shared" si="139"/>
        <v>-6.6899999999999977</v>
      </c>
      <c r="J300" s="360"/>
      <c r="K300" s="239"/>
      <c r="L300" s="311">
        <v>34.987477082933097</v>
      </c>
      <c r="M300" s="311">
        <v>41.838241266736425</v>
      </c>
      <c r="N300" s="311">
        <v>40.049232544291215</v>
      </c>
      <c r="O300" s="311">
        <v>31.076685574312599</v>
      </c>
      <c r="P300" s="347">
        <f t="shared" si="144"/>
        <v>-0.22403792532243172</v>
      </c>
      <c r="Q300" s="347">
        <f t="shared" si="140"/>
        <v>-4.2760132077243052E-2</v>
      </c>
      <c r="R300" s="311">
        <f t="shared" si="145"/>
        <v>-8.972546969978616</v>
      </c>
      <c r="S300" s="329">
        <f t="shared" si="141"/>
        <v>-1.7890087224452103</v>
      </c>
      <c r="T300" s="330"/>
    </row>
    <row r="301" spans="1:20" x14ac:dyDescent="0.25">
      <c r="A301" s="244" t="s">
        <v>11</v>
      </c>
      <c r="B301" s="283">
        <v>41.66</v>
      </c>
      <c r="C301" s="283">
        <v>47.1</v>
      </c>
      <c r="D301" s="283">
        <v>57.65</v>
      </c>
      <c r="E301" s="283">
        <v>63.07</v>
      </c>
      <c r="F301" s="284">
        <f t="shared" si="142"/>
        <v>9.4015611448395431E-2</v>
      </c>
      <c r="G301" s="284">
        <f t="shared" si="138"/>
        <v>0.22399150743099772</v>
      </c>
      <c r="H301" s="355">
        <f t="shared" si="143"/>
        <v>5.4200000000000017</v>
      </c>
      <c r="I301" s="356">
        <f t="shared" si="139"/>
        <v>10.549999999999997</v>
      </c>
      <c r="J301" s="357"/>
      <c r="K301" s="288"/>
      <c r="L301" s="283">
        <v>49.77321008453977</v>
      </c>
      <c r="M301" s="283">
        <v>58.199392205340132</v>
      </c>
      <c r="N301" s="283">
        <v>66.162366579214961</v>
      </c>
      <c r="O301" s="283">
        <v>75.061857924925263</v>
      </c>
      <c r="P301" s="284">
        <f t="shared" si="144"/>
        <v>0.13450987027580252</v>
      </c>
      <c r="Q301" s="284">
        <f t="shared" si="140"/>
        <v>0.13682229439406712</v>
      </c>
      <c r="R301" s="283">
        <f t="shared" si="145"/>
        <v>8.8994913457103024</v>
      </c>
      <c r="S301" s="356">
        <f t="shared" si="141"/>
        <v>7.9629743738748289</v>
      </c>
      <c r="T301" s="357"/>
    </row>
    <row r="302" spans="1:20" x14ac:dyDescent="0.25">
      <c r="A302" s="37" t="s">
        <v>12</v>
      </c>
      <c r="B302" s="318">
        <v>85.25</v>
      </c>
      <c r="C302" s="318">
        <v>63.96</v>
      </c>
      <c r="D302" s="318">
        <v>110.3</v>
      </c>
      <c r="E302" s="318">
        <v>103.65</v>
      </c>
      <c r="F302" s="347">
        <f t="shared" si="142"/>
        <v>-6.0290117860380743E-2</v>
      </c>
      <c r="G302" s="347">
        <f t="shared" si="138"/>
        <v>0.72451532207629765</v>
      </c>
      <c r="H302" s="358">
        <f t="shared" si="143"/>
        <v>-6.6499999999999915</v>
      </c>
      <c r="I302" s="359">
        <f t="shared" si="139"/>
        <v>46.339999999999996</v>
      </c>
      <c r="J302" s="360"/>
      <c r="K302" s="239"/>
      <c r="L302" s="318">
        <v>81.920485614277794</v>
      </c>
      <c r="M302" s="318">
        <v>92.893711726849816</v>
      </c>
      <c r="N302" s="318">
        <v>121.28058784980769</v>
      </c>
      <c r="O302" s="318">
        <v>118.2847328350225</v>
      </c>
      <c r="P302" s="347">
        <f t="shared" si="144"/>
        <v>-2.4701851037325251E-2</v>
      </c>
      <c r="Q302" s="347">
        <f t="shared" si="140"/>
        <v>0.30558447493656327</v>
      </c>
      <c r="R302" s="318">
        <f t="shared" si="145"/>
        <v>-2.9958550147851923</v>
      </c>
      <c r="S302" s="329">
        <f t="shared" si="141"/>
        <v>28.386876122957872</v>
      </c>
      <c r="T302" s="330"/>
    </row>
    <row r="303" spans="1:20" x14ac:dyDescent="0.25">
      <c r="A303" s="38" t="s">
        <v>8</v>
      </c>
      <c r="B303" s="298">
        <v>42.76</v>
      </c>
      <c r="C303" s="298">
        <v>51.08</v>
      </c>
      <c r="D303" s="298">
        <v>62.11</v>
      </c>
      <c r="E303" s="298">
        <v>67.03</v>
      </c>
      <c r="F303" s="347">
        <f t="shared" si="142"/>
        <v>7.9214297214619256E-2</v>
      </c>
      <c r="G303" s="347">
        <f t="shared" si="138"/>
        <v>0.2159357870007832</v>
      </c>
      <c r="H303" s="358">
        <f t="shared" si="143"/>
        <v>4.9200000000000017</v>
      </c>
      <c r="I303" s="359">
        <f t="shared" si="139"/>
        <v>11.030000000000001</v>
      </c>
      <c r="J303" s="360"/>
      <c r="K303" s="239"/>
      <c r="L303" s="298">
        <v>52.95846944830901</v>
      </c>
      <c r="M303" s="298">
        <v>61.917486381282579</v>
      </c>
      <c r="N303" s="298">
        <v>68.45719942752163</v>
      </c>
      <c r="O303" s="298">
        <v>77.434852094276025</v>
      </c>
      <c r="P303" s="347">
        <f t="shared" si="144"/>
        <v>0.13114256413979364</v>
      </c>
      <c r="Q303" s="347">
        <f t="shared" si="140"/>
        <v>0.10561980836831864</v>
      </c>
      <c r="R303" s="298">
        <f t="shared" si="145"/>
        <v>8.9776526667543948</v>
      </c>
      <c r="S303" s="329">
        <f t="shared" si="141"/>
        <v>6.5397130462390507</v>
      </c>
      <c r="T303" s="330"/>
    </row>
    <row r="304" spans="1:20" x14ac:dyDescent="0.25">
      <c r="A304" s="38" t="s">
        <v>9</v>
      </c>
      <c r="B304" s="298">
        <v>28.74</v>
      </c>
      <c r="C304" s="298">
        <v>34.5</v>
      </c>
      <c r="D304" s="298">
        <v>39.19</v>
      </c>
      <c r="E304" s="298">
        <v>41.64</v>
      </c>
      <c r="F304" s="347">
        <f t="shared" si="142"/>
        <v>6.2515947945904538E-2</v>
      </c>
      <c r="G304" s="347">
        <f t="shared" si="138"/>
        <v>0.13594202898550711</v>
      </c>
      <c r="H304" s="358">
        <f t="shared" si="143"/>
        <v>2.4500000000000028</v>
      </c>
      <c r="I304" s="359">
        <f t="shared" si="139"/>
        <v>4.6899999999999977</v>
      </c>
      <c r="J304" s="360"/>
      <c r="K304" s="239"/>
      <c r="L304" s="298">
        <v>32.752696489420188</v>
      </c>
      <c r="M304" s="298">
        <v>42.55594945330742</v>
      </c>
      <c r="N304" s="298">
        <v>50.312657086824736</v>
      </c>
      <c r="O304" s="298">
        <v>55.270399618877306</v>
      </c>
      <c r="P304" s="347">
        <f t="shared" si="144"/>
        <v>9.8538674343852994E-2</v>
      </c>
      <c r="Q304" s="347">
        <f t="shared" si="140"/>
        <v>0.18227081602369166</v>
      </c>
      <c r="R304" s="298">
        <f t="shared" si="145"/>
        <v>4.9577425320525705</v>
      </c>
      <c r="S304" s="329">
        <f t="shared" si="141"/>
        <v>7.7567076335173155</v>
      </c>
      <c r="T304" s="330"/>
    </row>
    <row r="305" spans="1:20" x14ac:dyDescent="0.25">
      <c r="A305" s="39" t="s">
        <v>10</v>
      </c>
      <c r="B305" s="331">
        <v>42.62</v>
      </c>
      <c r="C305" s="331">
        <v>45.74</v>
      </c>
      <c r="D305" s="331">
        <v>51.25</v>
      </c>
      <c r="E305" s="331">
        <v>66.62</v>
      </c>
      <c r="F305" s="361">
        <f t="shared" si="142"/>
        <v>0.29990243902439029</v>
      </c>
      <c r="G305" s="361">
        <f t="shared" si="138"/>
        <v>0.12046348928727579</v>
      </c>
      <c r="H305" s="362">
        <f t="shared" si="143"/>
        <v>15.370000000000005</v>
      </c>
      <c r="I305" s="363">
        <f t="shared" si="139"/>
        <v>5.509999999999998</v>
      </c>
      <c r="J305" s="364"/>
      <c r="K305" s="365"/>
      <c r="L305" s="331">
        <v>54.333488044435612</v>
      </c>
      <c r="M305" s="331">
        <v>56.347492005277587</v>
      </c>
      <c r="N305" s="331">
        <v>68.25767720970596</v>
      </c>
      <c r="O305" s="331">
        <v>83.073406378031805</v>
      </c>
      <c r="P305" s="361">
        <f t="shared" si="144"/>
        <v>0.21705586498069573</v>
      </c>
      <c r="Q305" s="361">
        <f t="shared" si="140"/>
        <v>0.21137028074493269</v>
      </c>
      <c r="R305" s="331">
        <f t="shared" si="145"/>
        <v>14.815729168325845</v>
      </c>
      <c r="S305" s="348">
        <f t="shared" si="141"/>
        <v>11.910185204428373</v>
      </c>
      <c r="T305" s="349"/>
    </row>
    <row r="306" spans="1:20" x14ac:dyDescent="0.25">
      <c r="A306" s="366" t="s">
        <v>13</v>
      </c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8"/>
    </row>
    <row r="307" spans="1:20" ht="21" x14ac:dyDescent="0.35">
      <c r="A307" s="237" t="s">
        <v>75</v>
      </c>
      <c r="B307" s="237"/>
      <c r="C307" s="237"/>
      <c r="D307" s="237"/>
      <c r="E307" s="237"/>
      <c r="F307" s="237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</row>
    <row r="308" spans="1:20" x14ac:dyDescent="0.25">
      <c r="A308" s="73"/>
      <c r="B308" s="11" t="s">
        <v>145</v>
      </c>
      <c r="C308" s="12"/>
      <c r="D308" s="12"/>
      <c r="E308" s="12"/>
      <c r="F308" s="12"/>
      <c r="G308" s="12"/>
      <c r="H308" s="12"/>
      <c r="I308" s="12"/>
      <c r="J308" s="13"/>
      <c r="K308" s="238"/>
      <c r="L308" s="11" t="str">
        <f>L$5</f>
        <v>acumulado junio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7">
        <f>B$6</f>
        <v>2022</v>
      </c>
      <c r="C309" s="17">
        <f>C$6</f>
        <v>2023</v>
      </c>
      <c r="D309" s="17">
        <f>D$6</f>
        <v>2024</v>
      </c>
      <c r="E309" s="17">
        <f>E$6</f>
        <v>2025</v>
      </c>
      <c r="F309" s="17" t="str">
        <f>CONCATENATE("var ",RIGHT(E309,2),"/",RIGHT(D309,2))</f>
        <v>var 25/24</v>
      </c>
      <c r="G309" s="17" t="str">
        <f>CONCATENATE("var ",RIGHT(D309,2),"/",RIGHT(C309,2))</f>
        <v>var 24/23</v>
      </c>
      <c r="H309" s="17" t="str">
        <f>CONCATENATE("dif ",RIGHT(E309,2),"-",RIGHT(D309,2))</f>
        <v>dif 25-24</v>
      </c>
      <c r="I309" s="108" t="str">
        <f>CONCATENATE("dif ",RIGHT(D309,2),"-",RIGHT(C309,2))</f>
        <v>dif 24-23</v>
      </c>
      <c r="J309" s="109"/>
      <c r="K309" s="239"/>
      <c r="L309" s="17">
        <f>L$6</f>
        <v>2022</v>
      </c>
      <c r="M309" s="17">
        <f>M$6</f>
        <v>2023</v>
      </c>
      <c r="N309" s="17">
        <f>N$6</f>
        <v>2024</v>
      </c>
      <c r="O309" s="17">
        <f>O$6</f>
        <v>2025</v>
      </c>
      <c r="P309" s="17" t="str">
        <f>CONCATENATE("var ",RIGHT(O309,2),"/",RIGHT(N309,2))</f>
        <v>var 25/24</v>
      </c>
      <c r="Q309" s="17" t="str">
        <f>CONCATENATE("var ",RIGHT(N309,2),"/",RIGHT(M309,2))</f>
        <v>var 24/23</v>
      </c>
      <c r="R309" s="17" t="str">
        <f>CONCATENATE("dif ",RIGHT(O309,2),"-",RIGHT(M309,2))</f>
        <v>dif 25-23</v>
      </c>
      <c r="S309" s="108" t="str">
        <f>CONCATENATE("dif ",RIGHT(N309,2),"-",RIGHT(M309,2))</f>
        <v>dif 24-23</v>
      </c>
      <c r="T309" s="109"/>
    </row>
    <row r="310" spans="1:20" x14ac:dyDescent="0.25">
      <c r="A310" s="240" t="s">
        <v>48</v>
      </c>
      <c r="B310" s="275">
        <v>66.599999999999994</v>
      </c>
      <c r="C310" s="275">
        <v>73.930000000000007</v>
      </c>
      <c r="D310" s="275">
        <v>80.430000000000007</v>
      </c>
      <c r="E310" s="275">
        <v>87.95</v>
      </c>
      <c r="F310" s="338">
        <f>E310/D310-1</f>
        <v>9.3497451199801018E-2</v>
      </c>
      <c r="G310" s="338">
        <f t="shared" ref="G310:G320" si="146">D310/C310-1</f>
        <v>8.7921006357364995E-2</v>
      </c>
      <c r="H310" s="352">
        <f>E310-D310</f>
        <v>7.519999999999996</v>
      </c>
      <c r="I310" s="353">
        <f t="shared" ref="I310:I320" si="147">D310-C310</f>
        <v>6.5</v>
      </c>
      <c r="J310" s="354"/>
      <c r="K310" s="280"/>
      <c r="L310" s="275">
        <v>74.674627584102581</v>
      </c>
      <c r="M310" s="275">
        <v>88.097104392548786</v>
      </c>
      <c r="N310" s="275">
        <v>100.76305205179261</v>
      </c>
      <c r="O310" s="275">
        <v>106.80173966572626</v>
      </c>
      <c r="P310" s="338">
        <f>O310/N310-1</f>
        <v>5.9929582232480794E-2</v>
      </c>
      <c r="Q310" s="338">
        <f t="shared" ref="Q310:Q320" si="148">N310/M310-1</f>
        <v>0.14377257625637818</v>
      </c>
      <c r="R310" s="275">
        <f>O310-N310</f>
        <v>6.0386876139336465</v>
      </c>
      <c r="S310" s="353">
        <f t="shared" ref="S310:S320" si="149">N310-M310</f>
        <v>12.665947659243827</v>
      </c>
      <c r="T310" s="354"/>
    </row>
    <row r="311" spans="1:20" x14ac:dyDescent="0.25">
      <c r="A311" s="95" t="s">
        <v>49</v>
      </c>
      <c r="B311" s="342">
        <v>87.91</v>
      </c>
      <c r="C311" s="342">
        <v>91.44</v>
      </c>
      <c r="D311" s="342">
        <v>96.77</v>
      </c>
      <c r="E311" s="342">
        <v>104.28</v>
      </c>
      <c r="F311" s="369">
        <f t="shared" ref="F311:F320" si="150">E311/D311-1</f>
        <v>7.7606696290172694E-2</v>
      </c>
      <c r="G311" s="369">
        <f t="shared" si="146"/>
        <v>5.8289588801399894E-2</v>
      </c>
      <c r="H311" s="370">
        <f t="shared" ref="H311:H320" si="151">E311-D311</f>
        <v>7.5100000000000051</v>
      </c>
      <c r="I311" s="371">
        <f t="shared" si="147"/>
        <v>5.3299999999999983</v>
      </c>
      <c r="J311" s="372"/>
      <c r="K311" s="239"/>
      <c r="L311" s="342">
        <v>100.38866208640722</v>
      </c>
      <c r="M311" s="342">
        <v>113.81372001310795</v>
      </c>
      <c r="N311" s="342">
        <v>126.61317857187618</v>
      </c>
      <c r="O311" s="342">
        <v>133.99122886987226</v>
      </c>
      <c r="P311" s="369">
        <f t="shared" ref="P311:P320" si="152">O311/N311-1</f>
        <v>5.8272372443502585E-2</v>
      </c>
      <c r="Q311" s="369">
        <f t="shared" si="148"/>
        <v>0.11245971537784816</v>
      </c>
      <c r="R311" s="342">
        <f t="shared" ref="R311:R320" si="153">O311-N311</f>
        <v>7.3780502979960829</v>
      </c>
      <c r="S311" s="371">
        <f t="shared" si="149"/>
        <v>12.799458558768222</v>
      </c>
      <c r="T311" s="372"/>
    </row>
    <row r="312" spans="1:20" x14ac:dyDescent="0.25">
      <c r="A312" s="98" t="s">
        <v>50</v>
      </c>
      <c r="B312" s="298">
        <v>56.58</v>
      </c>
      <c r="C312" s="298">
        <v>66.78</v>
      </c>
      <c r="D312" s="298">
        <v>77.98</v>
      </c>
      <c r="E312" s="298">
        <v>88.08</v>
      </c>
      <c r="F312" s="347">
        <f t="shared" si="150"/>
        <v>0.12952038984354952</v>
      </c>
      <c r="G312" s="347">
        <f t="shared" si="146"/>
        <v>0.16771488469601681</v>
      </c>
      <c r="H312" s="373">
        <f t="shared" si="151"/>
        <v>10.099999999999994</v>
      </c>
      <c r="I312" s="359">
        <f t="shared" si="147"/>
        <v>11.200000000000003</v>
      </c>
      <c r="J312" s="360"/>
      <c r="K312" s="239"/>
      <c r="L312" s="298">
        <v>64.492185477197467</v>
      </c>
      <c r="M312" s="298">
        <v>79.023903014834957</v>
      </c>
      <c r="N312" s="298">
        <v>93.057468059099548</v>
      </c>
      <c r="O312" s="298">
        <v>99.148455774094288</v>
      </c>
      <c r="P312" s="347">
        <f t="shared" si="152"/>
        <v>6.5454045140433292E-2</v>
      </c>
      <c r="Q312" s="347">
        <f t="shared" si="148"/>
        <v>0.17758633158919146</v>
      </c>
      <c r="R312" s="298">
        <f t="shared" si="153"/>
        <v>6.0909877149947391</v>
      </c>
      <c r="S312" s="359">
        <f t="shared" si="149"/>
        <v>14.033565044264591</v>
      </c>
      <c r="T312" s="360"/>
    </row>
    <row r="313" spans="1:20" x14ac:dyDescent="0.25">
      <c r="A313" s="98" t="s">
        <v>51</v>
      </c>
      <c r="B313" s="298">
        <v>42.36</v>
      </c>
      <c r="C313" s="298">
        <v>34.99</v>
      </c>
      <c r="D313" s="298">
        <v>41.32</v>
      </c>
      <c r="E313" s="298">
        <v>51.65</v>
      </c>
      <c r="F313" s="347">
        <f t="shared" si="150"/>
        <v>0.25</v>
      </c>
      <c r="G313" s="347">
        <f t="shared" si="146"/>
        <v>0.18090883109459832</v>
      </c>
      <c r="H313" s="373">
        <f t="shared" si="151"/>
        <v>10.329999999999998</v>
      </c>
      <c r="I313" s="359">
        <f t="shared" si="147"/>
        <v>6.3299999999999983</v>
      </c>
      <c r="J313" s="360"/>
      <c r="K313" s="239"/>
      <c r="L313" s="298">
        <v>48.249262525145568</v>
      </c>
      <c r="M313" s="298">
        <v>51.596633203900886</v>
      </c>
      <c r="N313" s="298">
        <v>60.101014809836897</v>
      </c>
      <c r="O313" s="298">
        <v>67.609231601192349</v>
      </c>
      <c r="P313" s="347">
        <f t="shared" si="152"/>
        <v>0.12492662253893516</v>
      </c>
      <c r="Q313" s="347">
        <f t="shared" si="148"/>
        <v>0.16482435147130969</v>
      </c>
      <c r="R313" s="298">
        <f t="shared" si="153"/>
        <v>7.5082167913554514</v>
      </c>
      <c r="S313" s="359">
        <f t="shared" si="149"/>
        <v>8.5043816059360111</v>
      </c>
      <c r="T313" s="360"/>
    </row>
    <row r="314" spans="1:20" x14ac:dyDescent="0.25">
      <c r="A314" s="98" t="s">
        <v>52</v>
      </c>
      <c r="B314" s="298">
        <v>34.96</v>
      </c>
      <c r="C314" s="298">
        <v>40.57</v>
      </c>
      <c r="D314" s="298">
        <v>48.53</v>
      </c>
      <c r="E314" s="298">
        <v>54.3</v>
      </c>
      <c r="F314" s="347">
        <f t="shared" si="150"/>
        <v>0.11889552853904783</v>
      </c>
      <c r="G314" s="347">
        <f t="shared" si="146"/>
        <v>0.19620409169336961</v>
      </c>
      <c r="H314" s="373">
        <f t="shared" si="151"/>
        <v>5.769999999999996</v>
      </c>
      <c r="I314" s="359">
        <f t="shared" si="147"/>
        <v>7.9600000000000009</v>
      </c>
      <c r="J314" s="360"/>
      <c r="K314" s="239"/>
      <c r="L314" s="298">
        <v>36.145392682450819</v>
      </c>
      <c r="M314" s="298">
        <v>48.745594946944507</v>
      </c>
      <c r="N314" s="298">
        <v>57.752360670755834</v>
      </c>
      <c r="O314" s="298">
        <v>63.534951912826862</v>
      </c>
      <c r="P314" s="347">
        <f t="shared" si="152"/>
        <v>0.10012735713155307</v>
      </c>
      <c r="Q314" s="347">
        <f t="shared" si="148"/>
        <v>0.18477086460047176</v>
      </c>
      <c r="R314" s="298">
        <f t="shared" si="153"/>
        <v>5.7825912420710281</v>
      </c>
      <c r="S314" s="359">
        <f t="shared" si="149"/>
        <v>9.006765723811327</v>
      </c>
      <c r="T314" s="360"/>
    </row>
    <row r="315" spans="1:20" x14ac:dyDescent="0.25">
      <c r="A315" s="98" t="s">
        <v>53</v>
      </c>
      <c r="B315" s="298">
        <v>77.760000000000005</v>
      </c>
      <c r="C315" s="298">
        <v>108.27</v>
      </c>
      <c r="D315" s="298">
        <v>125.61</v>
      </c>
      <c r="E315" s="298">
        <v>143.46</v>
      </c>
      <c r="F315" s="347">
        <f t="shared" si="150"/>
        <v>0.14210652018151437</v>
      </c>
      <c r="G315" s="347">
        <f t="shared" si="146"/>
        <v>0.16015516763646453</v>
      </c>
      <c r="H315" s="373">
        <f t="shared" si="151"/>
        <v>17.850000000000009</v>
      </c>
      <c r="I315" s="359">
        <f t="shared" si="147"/>
        <v>17.340000000000003</v>
      </c>
      <c r="J315" s="360"/>
      <c r="K315" s="239"/>
      <c r="L315" s="298">
        <v>86.531856525930564</v>
      </c>
      <c r="M315" s="298">
        <v>111.25496086654451</v>
      </c>
      <c r="N315" s="298">
        <v>138.76479888821689</v>
      </c>
      <c r="O315" s="298">
        <v>156.57824410754708</v>
      </c>
      <c r="P315" s="347">
        <f t="shared" si="152"/>
        <v>0.12837149883869303</v>
      </c>
      <c r="Q315" s="347">
        <f t="shared" si="148"/>
        <v>0.24726841668365429</v>
      </c>
      <c r="R315" s="298">
        <f t="shared" si="153"/>
        <v>17.813445219330191</v>
      </c>
      <c r="S315" s="359">
        <f t="shared" si="149"/>
        <v>27.50983802167238</v>
      </c>
      <c r="T315" s="360"/>
    </row>
    <row r="316" spans="1:20" x14ac:dyDescent="0.25">
      <c r="A316" s="98" t="s">
        <v>54</v>
      </c>
      <c r="B316" s="298">
        <v>49.26</v>
      </c>
      <c r="C316" s="298">
        <v>47.49</v>
      </c>
      <c r="D316" s="298">
        <v>55.64</v>
      </c>
      <c r="E316" s="298">
        <v>58.22</v>
      </c>
      <c r="F316" s="347">
        <f t="shared" si="150"/>
        <v>4.6369518332135096E-2</v>
      </c>
      <c r="G316" s="347">
        <f t="shared" si="146"/>
        <v>0.17161507685828581</v>
      </c>
      <c r="H316" s="373">
        <f t="shared" si="151"/>
        <v>2.5799999999999983</v>
      </c>
      <c r="I316" s="359">
        <f t="shared" si="147"/>
        <v>8.1499999999999986</v>
      </c>
      <c r="J316" s="360"/>
      <c r="K316" s="239"/>
      <c r="L316" s="298">
        <v>55.005065744165279</v>
      </c>
      <c r="M316" s="298">
        <v>61.980913631793818</v>
      </c>
      <c r="N316" s="298">
        <v>72.014285733260806</v>
      </c>
      <c r="O316" s="298">
        <v>77.962423075833911</v>
      </c>
      <c r="P316" s="347">
        <f>O316/N316-1</f>
        <v>8.2596630404762506E-2</v>
      </c>
      <c r="Q316" s="347">
        <f t="shared" si="148"/>
        <v>0.16187841568570005</v>
      </c>
      <c r="R316" s="298">
        <f>O316-N316</f>
        <v>5.948137342573105</v>
      </c>
      <c r="S316" s="359">
        <f t="shared" si="149"/>
        <v>10.033372101466988</v>
      </c>
      <c r="T316" s="360"/>
    </row>
    <row r="317" spans="1:20" x14ac:dyDescent="0.25">
      <c r="A317" s="98" t="s">
        <v>55</v>
      </c>
      <c r="B317" s="298">
        <v>48.82</v>
      </c>
      <c r="C317" s="298">
        <v>53.04</v>
      </c>
      <c r="D317" s="298">
        <v>62.53</v>
      </c>
      <c r="E317" s="298">
        <v>69.05</v>
      </c>
      <c r="F317" s="347">
        <f t="shared" si="150"/>
        <v>0.1042699504237965</v>
      </c>
      <c r="G317" s="347">
        <f t="shared" si="146"/>
        <v>0.17892156862745101</v>
      </c>
      <c r="H317" s="373">
        <f t="shared" si="151"/>
        <v>6.519999999999996</v>
      </c>
      <c r="I317" s="359">
        <f t="shared" si="147"/>
        <v>9.490000000000002</v>
      </c>
      <c r="J317" s="360"/>
      <c r="K317" s="239"/>
      <c r="L317" s="298">
        <v>65.77668266767671</v>
      </c>
      <c r="M317" s="298">
        <v>76.826581773908828</v>
      </c>
      <c r="N317" s="298">
        <v>88.870626500825935</v>
      </c>
      <c r="O317" s="298">
        <v>95.411684354616838</v>
      </c>
      <c r="P317" s="347">
        <f t="shared" si="152"/>
        <v>7.3602022527995858E-2</v>
      </c>
      <c r="Q317" s="347">
        <f t="shared" si="148"/>
        <v>0.15676923857371716</v>
      </c>
      <c r="R317" s="298">
        <f t="shared" si="153"/>
        <v>6.5410578537909032</v>
      </c>
      <c r="S317" s="359">
        <f t="shared" si="149"/>
        <v>12.044044726917107</v>
      </c>
      <c r="T317" s="360"/>
    </row>
    <row r="318" spans="1:20" x14ac:dyDescent="0.25">
      <c r="A318" s="98" t="s">
        <v>56</v>
      </c>
      <c r="B318" s="298">
        <v>80.959999999999994</v>
      </c>
      <c r="C318" s="298">
        <v>94.72</v>
      </c>
      <c r="D318" s="298">
        <v>108.17</v>
      </c>
      <c r="E318" s="298">
        <v>89.24</v>
      </c>
      <c r="F318" s="347">
        <f t="shared" si="150"/>
        <v>-0.17500231117685128</v>
      </c>
      <c r="G318" s="347">
        <f t="shared" si="146"/>
        <v>0.14199746621621623</v>
      </c>
      <c r="H318" s="373">
        <f t="shared" si="151"/>
        <v>-18.930000000000007</v>
      </c>
      <c r="I318" s="359">
        <f t="shared" si="147"/>
        <v>13.450000000000003</v>
      </c>
      <c r="J318" s="360"/>
      <c r="K318" s="239"/>
      <c r="L318" s="298">
        <v>78.413562704372922</v>
      </c>
      <c r="M318" s="298">
        <v>102.33972723803565</v>
      </c>
      <c r="N318" s="298">
        <v>117.60180468160974</v>
      </c>
      <c r="O318" s="298">
        <v>97.092253401502475</v>
      </c>
      <c r="P318" s="347">
        <f t="shared" si="152"/>
        <v>-0.17439826995541419</v>
      </c>
      <c r="Q318" s="347">
        <f t="shared" si="148"/>
        <v>0.14913150401579123</v>
      </c>
      <c r="R318" s="298">
        <f t="shared" si="153"/>
        <v>-20.50955128010726</v>
      </c>
      <c r="S318" s="374">
        <f t="shared" si="149"/>
        <v>15.262077443574086</v>
      </c>
      <c r="T318" s="375"/>
    </row>
    <row r="319" spans="1:20" x14ac:dyDescent="0.25">
      <c r="A319" s="98" t="s">
        <v>57</v>
      </c>
      <c r="B319" s="298">
        <v>98.01</v>
      </c>
      <c r="C319" s="298">
        <v>109.27</v>
      </c>
      <c r="D319" s="298">
        <v>69.959999999999994</v>
      </c>
      <c r="E319" s="298">
        <v>116.22</v>
      </c>
      <c r="F319" s="347">
        <f t="shared" si="150"/>
        <v>0.66123499142367081</v>
      </c>
      <c r="G319" s="347">
        <f t="shared" si="146"/>
        <v>-0.35975107531801964</v>
      </c>
      <c r="H319" s="373">
        <f t="shared" si="151"/>
        <v>46.260000000000005</v>
      </c>
      <c r="I319" s="359">
        <f t="shared" si="147"/>
        <v>-39.31</v>
      </c>
      <c r="J319" s="360"/>
      <c r="K319" s="239"/>
      <c r="L319" s="298">
        <v>114.31554273131579</v>
      </c>
      <c r="M319" s="298">
        <v>94.862670670320995</v>
      </c>
      <c r="N319" s="298">
        <v>116.86476937166447</v>
      </c>
      <c r="O319" s="298">
        <v>153.08226913762255</v>
      </c>
      <c r="P319" s="347">
        <f t="shared" si="152"/>
        <v>0.30990947879917297</v>
      </c>
      <c r="Q319" s="347">
        <f t="shared" si="148"/>
        <v>0.23193631958568828</v>
      </c>
      <c r="R319" s="298">
        <f t="shared" si="153"/>
        <v>36.217499765958081</v>
      </c>
      <c r="S319" s="359">
        <f t="shared" si="149"/>
        <v>22.002098701343471</v>
      </c>
      <c r="T319" s="360"/>
    </row>
    <row r="320" spans="1:20" x14ac:dyDescent="0.25">
      <c r="A320" s="98" t="s">
        <v>73</v>
      </c>
      <c r="B320" s="331">
        <v>32.770000000000003</v>
      </c>
      <c r="C320" s="331">
        <v>35.520000000000003</v>
      </c>
      <c r="D320" s="331">
        <v>33.979999999999997</v>
      </c>
      <c r="E320" s="331">
        <v>36.26</v>
      </c>
      <c r="F320" s="347">
        <f t="shared" si="150"/>
        <v>6.7098293113596164E-2</v>
      </c>
      <c r="G320" s="347">
        <f t="shared" si="146"/>
        <v>-4.3355855855855996E-2</v>
      </c>
      <c r="H320" s="373">
        <f t="shared" si="151"/>
        <v>2.2800000000000011</v>
      </c>
      <c r="I320" s="359">
        <f t="shared" si="147"/>
        <v>-1.5400000000000063</v>
      </c>
      <c r="J320" s="360"/>
      <c r="K320" s="239"/>
      <c r="L320" s="331">
        <v>40.801067335974231</v>
      </c>
      <c r="M320" s="331">
        <v>54.311189256685246</v>
      </c>
      <c r="N320" s="331">
        <v>58.722107400711195</v>
      </c>
      <c r="O320" s="331">
        <v>57.426649165172265</v>
      </c>
      <c r="P320" s="347">
        <f t="shared" si="152"/>
        <v>-2.2060826712142823E-2</v>
      </c>
      <c r="Q320" s="347">
        <f t="shared" si="148"/>
        <v>8.1215642750503747E-2</v>
      </c>
      <c r="R320" s="331">
        <f t="shared" si="153"/>
        <v>-1.2954582355389306</v>
      </c>
      <c r="S320" s="359">
        <f t="shared" si="149"/>
        <v>4.4109181440259491</v>
      </c>
      <c r="T320" s="360"/>
    </row>
    <row r="321" spans="1:20" x14ac:dyDescent="0.25">
      <c r="A321" s="43" t="s">
        <v>13</v>
      </c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5"/>
    </row>
    <row r="322" spans="1:20" ht="23.25" x14ac:dyDescent="0.35">
      <c r="A322" s="376" t="s">
        <v>76</v>
      </c>
      <c r="B322" s="376"/>
      <c r="C322" s="376"/>
      <c r="D322" s="376"/>
      <c r="E322" s="376"/>
      <c r="F322" s="376"/>
      <c r="G322" s="376"/>
      <c r="H322" s="376"/>
      <c r="I322" s="376"/>
      <c r="J322" s="376"/>
      <c r="K322" s="376"/>
      <c r="L322" s="376"/>
      <c r="M322" s="376"/>
      <c r="N322" s="376"/>
      <c r="O322" s="376"/>
      <c r="P322" s="376"/>
      <c r="Q322" s="376"/>
      <c r="R322" s="376"/>
      <c r="S322" s="376"/>
      <c r="T322" s="376"/>
    </row>
    <row r="323" spans="1:20" ht="21" x14ac:dyDescent="0.35">
      <c r="A323" s="377" t="s">
        <v>77</v>
      </c>
      <c r="B323" s="377"/>
      <c r="C323" s="377"/>
      <c r="D323" s="377"/>
      <c r="E323" s="377"/>
      <c r="F323" s="377"/>
      <c r="G323" s="377"/>
      <c r="H323" s="377"/>
      <c r="I323" s="377"/>
      <c r="J323" s="377"/>
      <c r="K323" s="377"/>
      <c r="L323" s="377"/>
      <c r="M323" s="377"/>
      <c r="N323" s="377"/>
      <c r="O323" s="377"/>
      <c r="P323" s="377"/>
      <c r="Q323" s="377"/>
      <c r="R323" s="377"/>
      <c r="S323" s="377"/>
      <c r="T323" s="377"/>
    </row>
    <row r="324" spans="1:20" x14ac:dyDescent="0.25">
      <c r="A324" s="73"/>
      <c r="B324" s="11" t="s">
        <v>145</v>
      </c>
      <c r="C324" s="12"/>
      <c r="D324" s="12"/>
      <c r="E324" s="12"/>
      <c r="F324" s="12"/>
      <c r="G324" s="12"/>
      <c r="H324" s="12"/>
      <c r="I324" s="12"/>
      <c r="J324" s="12"/>
      <c r="K324" s="378"/>
      <c r="L324" s="11" t="str">
        <f>CONCATENATE("acumulado ",B324," (promedio del periodo acumulado)")</f>
        <v>acumulado junio (promedio del periodo acumulado)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79">
        <f>B$6</f>
        <v>2022</v>
      </c>
      <c r="C325" s="379">
        <f>C$6</f>
        <v>2023</v>
      </c>
      <c r="D325" s="379">
        <f>D$6</f>
        <v>2024</v>
      </c>
      <c r="E325" s="379">
        <f>E$6</f>
        <v>2025</v>
      </c>
      <c r="F325" s="379" t="str">
        <f>CONCATENATE("var ",RIGHT(E325,2),"/",RIGHT(D325,2))</f>
        <v>var 25/24</v>
      </c>
      <c r="G325" s="17" t="str">
        <f>CONCATENATE("var ",RIGHT(D325,2),"/",RIGHT(C325,2))</f>
        <v>var 24/23</v>
      </c>
      <c r="H325" s="379" t="str">
        <f>CONCATENATE("dif ",RIGHT(E325,2),"-",RIGHT(D325,2))</f>
        <v>dif 25-24</v>
      </c>
      <c r="I325" s="17" t="str">
        <f>CONCATENATE("dif ",RIGHT(D325,2),"-",RIGHT(C325,2))</f>
        <v>dif 24-23</v>
      </c>
      <c r="J325" s="380" t="str">
        <f>CONCATENATE("cuota ",RIGHT(E325,2))</f>
        <v>cuota 25</v>
      </c>
      <c r="K325" s="381"/>
      <c r="L325" s="379">
        <f>L$6</f>
        <v>2022</v>
      </c>
      <c r="M325" s="379">
        <f>M$6</f>
        <v>2023</v>
      </c>
      <c r="N325" s="379">
        <f>N$6</f>
        <v>2024</v>
      </c>
      <c r="O325" s="379">
        <f>O$6</f>
        <v>2025</v>
      </c>
      <c r="P325" s="379" t="str">
        <f>CONCATENATE("var ",RIGHT(O325,2),"/",RIGHT(N325,2))</f>
        <v>var 25/24</v>
      </c>
      <c r="Q325" s="17" t="str">
        <f>CONCATENATE("var ",RIGHT(N325,2),"/",RIGHT(M325,2))</f>
        <v>var 24/23</v>
      </c>
      <c r="R325" s="379" t="str">
        <f>CONCATENATE("dif ",RIGHT(O325,2),"-",RIGHT(N325,2))</f>
        <v>dif 25-24</v>
      </c>
      <c r="S325" s="17" t="str">
        <f>CONCATENATE("dif ",RIGHT(N325,2),"-",RIGHT(M325,2))</f>
        <v>dif 24-23</v>
      </c>
      <c r="T325" s="380" t="str">
        <f>CONCATENATE("cuota ",RIGHT(O325,2))</f>
        <v>cuota 25</v>
      </c>
    </row>
    <row r="326" spans="1:20" x14ac:dyDescent="0.25">
      <c r="A326" s="382" t="s">
        <v>4</v>
      </c>
      <c r="B326" s="383">
        <v>294</v>
      </c>
      <c r="C326" s="383">
        <v>302</v>
      </c>
      <c r="D326" s="383">
        <v>318</v>
      </c>
      <c r="E326" s="383">
        <v>320</v>
      </c>
      <c r="F326" s="384">
        <f t="shared" ref="F326:F337" si="154">E326/D326-1</f>
        <v>6.2893081761006275E-3</v>
      </c>
      <c r="G326" s="384">
        <f t="shared" ref="G326:G337" si="155">D326/C326-1</f>
        <v>5.2980132450331174E-2</v>
      </c>
      <c r="H326" s="385">
        <f t="shared" ref="H326:H337" si="156">E326-D326</f>
        <v>2</v>
      </c>
      <c r="I326" s="385">
        <f t="shared" ref="I326:I337" si="157">D326-C326</f>
        <v>16</v>
      </c>
      <c r="J326" s="384">
        <f t="shared" ref="J326:J337" si="158">E326/$E$326</f>
        <v>1</v>
      </c>
      <c r="K326" s="386"/>
      <c r="L326" s="387">
        <v>287.83333333333331</v>
      </c>
      <c r="M326" s="387">
        <v>307</v>
      </c>
      <c r="N326" s="387">
        <v>320</v>
      </c>
      <c r="O326" s="387">
        <v>322.66666666666669</v>
      </c>
      <c r="P326" s="384">
        <f t="shared" ref="P326:P337" si="159">O326/N326-1</f>
        <v>8.3333333333333037E-3</v>
      </c>
      <c r="Q326" s="384">
        <f t="shared" ref="Q326:Q337" si="160">N326/M326-1</f>
        <v>4.2345276872964188E-2</v>
      </c>
      <c r="R326" s="385">
        <f t="shared" ref="R326:R337" si="161">O326-N326</f>
        <v>2.6666666666666856</v>
      </c>
      <c r="S326" s="385">
        <f t="shared" ref="S326:S337" si="162">N326-M326</f>
        <v>13</v>
      </c>
      <c r="T326" s="384">
        <f>O326/$O$326</f>
        <v>1</v>
      </c>
    </row>
    <row r="327" spans="1:20" x14ac:dyDescent="0.25">
      <c r="A327" s="388" t="s">
        <v>5</v>
      </c>
      <c r="B327" s="389">
        <v>195</v>
      </c>
      <c r="C327" s="389">
        <v>194</v>
      </c>
      <c r="D327" s="389">
        <v>207</v>
      </c>
      <c r="E327" s="389">
        <v>207</v>
      </c>
      <c r="F327" s="390">
        <f t="shared" si="154"/>
        <v>0</v>
      </c>
      <c r="G327" s="390">
        <f t="shared" si="155"/>
        <v>6.7010309278350499E-2</v>
      </c>
      <c r="H327" s="391">
        <f t="shared" si="156"/>
        <v>0</v>
      </c>
      <c r="I327" s="391">
        <f t="shared" si="157"/>
        <v>13</v>
      </c>
      <c r="J327" s="390">
        <f t="shared" si="158"/>
        <v>0.64687499999999998</v>
      </c>
      <c r="K327" s="392"/>
      <c r="L327" s="393">
        <v>191</v>
      </c>
      <c r="M327" s="393">
        <v>197.16666666666666</v>
      </c>
      <c r="N327" s="393">
        <v>209.66666666666666</v>
      </c>
      <c r="O327" s="393">
        <v>210.33333333333334</v>
      </c>
      <c r="P327" s="390">
        <f t="shared" si="159"/>
        <v>3.1796502384737746E-3</v>
      </c>
      <c r="Q327" s="390">
        <f t="shared" si="160"/>
        <v>6.3398140321217156E-2</v>
      </c>
      <c r="R327" s="391">
        <f t="shared" si="161"/>
        <v>0.66666666666668561</v>
      </c>
      <c r="S327" s="391">
        <f t="shared" si="162"/>
        <v>12.5</v>
      </c>
      <c r="T327" s="390">
        <f t="shared" ref="T327:T337" si="163">O327/$O$326</f>
        <v>0.65185950413223137</v>
      </c>
    </row>
    <row r="328" spans="1:20" x14ac:dyDescent="0.25">
      <c r="A328" s="394" t="s">
        <v>6</v>
      </c>
      <c r="B328" s="395">
        <v>29</v>
      </c>
      <c r="C328" s="395">
        <v>27</v>
      </c>
      <c r="D328" s="395">
        <v>30</v>
      </c>
      <c r="E328" s="395">
        <v>29</v>
      </c>
      <c r="F328" s="396">
        <f t="shared" si="154"/>
        <v>-3.3333333333333326E-2</v>
      </c>
      <c r="G328" s="396">
        <f t="shared" si="155"/>
        <v>0.11111111111111116</v>
      </c>
      <c r="H328" s="397">
        <f t="shared" si="156"/>
        <v>-1</v>
      </c>
      <c r="I328" s="397">
        <f t="shared" si="157"/>
        <v>3</v>
      </c>
      <c r="J328" s="396">
        <f t="shared" si="158"/>
        <v>9.0624999999999997E-2</v>
      </c>
      <c r="K328" s="398"/>
      <c r="L328" s="399">
        <v>29</v>
      </c>
      <c r="M328" s="399">
        <v>27.5</v>
      </c>
      <c r="N328" s="399">
        <v>30</v>
      </c>
      <c r="O328" s="399">
        <v>30</v>
      </c>
      <c r="P328" s="396">
        <f t="shared" si="159"/>
        <v>0</v>
      </c>
      <c r="Q328" s="396">
        <f t="shared" si="160"/>
        <v>9.0909090909090828E-2</v>
      </c>
      <c r="R328" s="397">
        <f t="shared" si="161"/>
        <v>0</v>
      </c>
      <c r="S328" s="397">
        <f t="shared" si="162"/>
        <v>2.5</v>
      </c>
      <c r="T328" s="396">
        <f t="shared" si="163"/>
        <v>9.2975206611570244E-2</v>
      </c>
    </row>
    <row r="329" spans="1:20" x14ac:dyDescent="0.25">
      <c r="A329" s="38" t="s">
        <v>7</v>
      </c>
      <c r="B329" s="400">
        <v>100</v>
      </c>
      <c r="C329" s="400">
        <v>102</v>
      </c>
      <c r="D329" s="400">
        <v>105</v>
      </c>
      <c r="E329" s="400">
        <v>104</v>
      </c>
      <c r="F329" s="325">
        <f t="shared" si="154"/>
        <v>-9.52380952380949E-3</v>
      </c>
      <c r="G329" s="325">
        <f t="shared" si="155"/>
        <v>2.9411764705882248E-2</v>
      </c>
      <c r="H329" s="401">
        <f t="shared" si="156"/>
        <v>-1</v>
      </c>
      <c r="I329" s="401">
        <f t="shared" si="157"/>
        <v>3</v>
      </c>
      <c r="J329" s="325">
        <f t="shared" si="158"/>
        <v>0.32500000000000001</v>
      </c>
      <c r="K329" s="402"/>
      <c r="L329" s="403">
        <v>98.5</v>
      </c>
      <c r="M329" s="403">
        <v>102.33333333333333</v>
      </c>
      <c r="N329" s="403">
        <v>105</v>
      </c>
      <c r="O329" s="403">
        <v>106.16666666666667</v>
      </c>
      <c r="P329" s="325">
        <f t="shared" si="159"/>
        <v>1.1111111111111072E-2</v>
      </c>
      <c r="Q329" s="325">
        <f t="shared" si="160"/>
        <v>2.6058631921824116E-2</v>
      </c>
      <c r="R329" s="401">
        <f t="shared" si="161"/>
        <v>1.1666666666666714</v>
      </c>
      <c r="S329" s="401">
        <f t="shared" si="162"/>
        <v>2.6666666666666714</v>
      </c>
      <c r="T329" s="325">
        <f t="shared" si="163"/>
        <v>0.32902892561983471</v>
      </c>
    </row>
    <row r="330" spans="1:20" x14ac:dyDescent="0.25">
      <c r="A330" s="38" t="s">
        <v>8</v>
      </c>
      <c r="B330" s="400">
        <v>43</v>
      </c>
      <c r="C330" s="400">
        <v>42</v>
      </c>
      <c r="D330" s="400">
        <v>41</v>
      </c>
      <c r="E330" s="400">
        <v>42</v>
      </c>
      <c r="F330" s="325">
        <f t="shared" si="154"/>
        <v>2.4390243902439046E-2</v>
      </c>
      <c r="G330" s="325">
        <f t="shared" si="155"/>
        <v>-2.3809523809523836E-2</v>
      </c>
      <c r="H330" s="401">
        <f t="shared" si="156"/>
        <v>1</v>
      </c>
      <c r="I330" s="401">
        <f t="shared" si="157"/>
        <v>-1</v>
      </c>
      <c r="J330" s="325">
        <f t="shared" si="158"/>
        <v>0.13125000000000001</v>
      </c>
      <c r="K330" s="402"/>
      <c r="L330" s="403">
        <v>43.833333333333336</v>
      </c>
      <c r="M330" s="403">
        <v>43.333333333333336</v>
      </c>
      <c r="N330" s="403">
        <v>43.666666666666664</v>
      </c>
      <c r="O330" s="403">
        <v>42.333333333333336</v>
      </c>
      <c r="P330" s="325">
        <f t="shared" si="159"/>
        <v>-3.0534351145038108E-2</v>
      </c>
      <c r="Q330" s="325">
        <f t="shared" si="160"/>
        <v>7.692307692307665E-3</v>
      </c>
      <c r="R330" s="401">
        <f t="shared" si="161"/>
        <v>-1.3333333333333286</v>
      </c>
      <c r="S330" s="401">
        <f t="shared" si="162"/>
        <v>0.3333333333333286</v>
      </c>
      <c r="T330" s="325">
        <f t="shared" si="163"/>
        <v>0.13119834710743802</v>
      </c>
    </row>
    <row r="331" spans="1:20" x14ac:dyDescent="0.25">
      <c r="A331" s="38" t="s">
        <v>9</v>
      </c>
      <c r="B331" s="400">
        <v>13</v>
      </c>
      <c r="C331" s="400">
        <v>13</v>
      </c>
      <c r="D331" s="400">
        <v>15</v>
      </c>
      <c r="E331" s="400">
        <v>16</v>
      </c>
      <c r="F331" s="325">
        <f t="shared" si="154"/>
        <v>6.6666666666666652E-2</v>
      </c>
      <c r="G331" s="325">
        <f t="shared" si="155"/>
        <v>0.15384615384615374</v>
      </c>
      <c r="H331" s="401">
        <f t="shared" si="156"/>
        <v>1</v>
      </c>
      <c r="I331" s="401">
        <f t="shared" si="157"/>
        <v>2</v>
      </c>
      <c r="J331" s="325">
        <f t="shared" si="158"/>
        <v>0.05</v>
      </c>
      <c r="K331" s="402"/>
      <c r="L331" s="403">
        <v>10.833333333333334</v>
      </c>
      <c r="M331" s="403">
        <v>14</v>
      </c>
      <c r="N331" s="403">
        <v>15.5</v>
      </c>
      <c r="O331" s="403">
        <v>15.833333333333334</v>
      </c>
      <c r="P331" s="325">
        <f t="shared" si="159"/>
        <v>2.1505376344086002E-2</v>
      </c>
      <c r="Q331" s="325">
        <f t="shared" si="160"/>
        <v>0.10714285714285721</v>
      </c>
      <c r="R331" s="401">
        <f t="shared" si="161"/>
        <v>0.33333333333333393</v>
      </c>
      <c r="S331" s="401">
        <f t="shared" si="162"/>
        <v>1.5</v>
      </c>
      <c r="T331" s="325">
        <f t="shared" si="163"/>
        <v>4.9070247933884294E-2</v>
      </c>
    </row>
    <row r="332" spans="1:20" x14ac:dyDescent="0.25">
      <c r="A332" s="404" t="s">
        <v>10</v>
      </c>
      <c r="B332" s="405">
        <v>10</v>
      </c>
      <c r="C332" s="405">
        <v>10</v>
      </c>
      <c r="D332" s="405">
        <v>16</v>
      </c>
      <c r="E332" s="405">
        <v>16</v>
      </c>
      <c r="F332" s="406">
        <f t="shared" si="154"/>
        <v>0</v>
      </c>
      <c r="G332" s="406">
        <f t="shared" si="155"/>
        <v>0.60000000000000009</v>
      </c>
      <c r="H332" s="407">
        <f t="shared" si="156"/>
        <v>0</v>
      </c>
      <c r="I332" s="407">
        <f t="shared" si="157"/>
        <v>6</v>
      </c>
      <c r="J332" s="406">
        <f t="shared" si="158"/>
        <v>0.05</v>
      </c>
      <c r="K332" s="408"/>
      <c r="L332" s="409">
        <v>8.8333333333333339</v>
      </c>
      <c r="M332" s="409">
        <v>10</v>
      </c>
      <c r="N332" s="409">
        <v>15.5</v>
      </c>
      <c r="O332" s="409">
        <v>16</v>
      </c>
      <c r="P332" s="406">
        <f t="shared" si="159"/>
        <v>3.2258064516129004E-2</v>
      </c>
      <c r="Q332" s="406">
        <f t="shared" si="160"/>
        <v>0.55000000000000004</v>
      </c>
      <c r="R332" s="407">
        <f t="shared" si="161"/>
        <v>0.5</v>
      </c>
      <c r="S332" s="407">
        <f t="shared" si="162"/>
        <v>5.5</v>
      </c>
      <c r="T332" s="406">
        <f t="shared" si="163"/>
        <v>4.9586776859504127E-2</v>
      </c>
    </row>
    <row r="333" spans="1:20" x14ac:dyDescent="0.25">
      <c r="A333" s="410" t="s">
        <v>11</v>
      </c>
      <c r="B333" s="389">
        <v>99</v>
      </c>
      <c r="C333" s="389">
        <v>108</v>
      </c>
      <c r="D333" s="389">
        <v>111</v>
      </c>
      <c r="E333" s="389">
        <v>113</v>
      </c>
      <c r="F333" s="390">
        <f t="shared" si="154"/>
        <v>1.8018018018018056E-2</v>
      </c>
      <c r="G333" s="390">
        <f t="shared" si="155"/>
        <v>2.7777777777777679E-2</v>
      </c>
      <c r="H333" s="391">
        <f t="shared" si="156"/>
        <v>2</v>
      </c>
      <c r="I333" s="391">
        <f t="shared" si="157"/>
        <v>3</v>
      </c>
      <c r="J333" s="390">
        <f t="shared" si="158"/>
        <v>0.35312500000000002</v>
      </c>
      <c r="K333" s="392"/>
      <c r="L333" s="393">
        <v>96.833333333333329</v>
      </c>
      <c r="M333" s="393">
        <v>109.83333333333333</v>
      </c>
      <c r="N333" s="393">
        <v>110.33333333333333</v>
      </c>
      <c r="O333" s="393">
        <v>112.33333333333333</v>
      </c>
      <c r="P333" s="390">
        <f t="shared" si="159"/>
        <v>1.812688821752273E-2</v>
      </c>
      <c r="Q333" s="390">
        <f t="shared" si="160"/>
        <v>4.5523520485584168E-3</v>
      </c>
      <c r="R333" s="391">
        <f t="shared" si="161"/>
        <v>2</v>
      </c>
      <c r="S333" s="391">
        <f t="shared" si="162"/>
        <v>0.5</v>
      </c>
      <c r="T333" s="390">
        <f t="shared" si="163"/>
        <v>0.34814049586776857</v>
      </c>
    </row>
    <row r="334" spans="1:20" x14ac:dyDescent="0.25">
      <c r="A334" s="394" t="s">
        <v>12</v>
      </c>
      <c r="B334" s="400">
        <v>5</v>
      </c>
      <c r="C334" s="400">
        <v>5</v>
      </c>
      <c r="D334" s="400">
        <v>5</v>
      </c>
      <c r="E334" s="400">
        <v>6</v>
      </c>
      <c r="F334" s="396">
        <f t="shared" si="154"/>
        <v>0.19999999999999996</v>
      </c>
      <c r="G334" s="396">
        <f t="shared" si="155"/>
        <v>0</v>
      </c>
      <c r="H334" s="397">
        <f t="shared" si="156"/>
        <v>1</v>
      </c>
      <c r="I334" s="397">
        <f t="shared" si="157"/>
        <v>0</v>
      </c>
      <c r="J334" s="396">
        <f t="shared" si="158"/>
        <v>1.8749999999999999E-2</v>
      </c>
      <c r="K334" s="398"/>
      <c r="L334" s="403">
        <v>5</v>
      </c>
      <c r="M334" s="403">
        <v>5</v>
      </c>
      <c r="N334" s="403">
        <v>5</v>
      </c>
      <c r="O334" s="403">
        <v>6</v>
      </c>
      <c r="P334" s="396">
        <f t="shared" si="159"/>
        <v>0.19999999999999996</v>
      </c>
      <c r="Q334" s="396">
        <f t="shared" si="160"/>
        <v>0</v>
      </c>
      <c r="R334" s="397">
        <f t="shared" si="161"/>
        <v>1</v>
      </c>
      <c r="S334" s="397">
        <f t="shared" si="162"/>
        <v>0</v>
      </c>
      <c r="T334" s="396">
        <f t="shared" si="163"/>
        <v>1.859504132231405E-2</v>
      </c>
    </row>
    <row r="335" spans="1:20" x14ac:dyDescent="0.25">
      <c r="A335" s="38" t="s">
        <v>8</v>
      </c>
      <c r="B335" s="400">
        <v>49</v>
      </c>
      <c r="C335" s="400">
        <v>53</v>
      </c>
      <c r="D335" s="400">
        <v>54</v>
      </c>
      <c r="E335" s="400">
        <v>54</v>
      </c>
      <c r="F335" s="325">
        <f t="shared" si="154"/>
        <v>0</v>
      </c>
      <c r="G335" s="325">
        <f t="shared" si="155"/>
        <v>1.8867924528301883E-2</v>
      </c>
      <c r="H335" s="401">
        <f t="shared" si="156"/>
        <v>0</v>
      </c>
      <c r="I335" s="401">
        <f t="shared" si="157"/>
        <v>1</v>
      </c>
      <c r="J335" s="325">
        <f t="shared" si="158"/>
        <v>0.16875000000000001</v>
      </c>
      <c r="K335" s="402"/>
      <c r="L335" s="403">
        <v>47.333333333333336</v>
      </c>
      <c r="M335" s="403">
        <v>53</v>
      </c>
      <c r="N335" s="403">
        <v>53.166666666666664</v>
      </c>
      <c r="O335" s="403">
        <v>53.833333333333336</v>
      </c>
      <c r="P335" s="325">
        <f t="shared" si="159"/>
        <v>1.2539184952978122E-2</v>
      </c>
      <c r="Q335" s="325">
        <f t="shared" si="160"/>
        <v>3.1446540880502027E-3</v>
      </c>
      <c r="R335" s="401">
        <f t="shared" si="161"/>
        <v>0.6666666666666714</v>
      </c>
      <c r="S335" s="401">
        <f t="shared" si="162"/>
        <v>0.1666666666666643</v>
      </c>
      <c r="T335" s="325">
        <f t="shared" si="163"/>
        <v>0.1668388429752066</v>
      </c>
    </row>
    <row r="336" spans="1:20" x14ac:dyDescent="0.25">
      <c r="A336" s="38" t="s">
        <v>9</v>
      </c>
      <c r="B336" s="400">
        <v>29</v>
      </c>
      <c r="C336" s="400">
        <v>31</v>
      </c>
      <c r="D336" s="400">
        <v>31</v>
      </c>
      <c r="E336" s="400">
        <v>31</v>
      </c>
      <c r="F336" s="325">
        <f t="shared" si="154"/>
        <v>0</v>
      </c>
      <c r="G336" s="325">
        <f t="shared" si="155"/>
        <v>0</v>
      </c>
      <c r="H336" s="401">
        <f t="shared" si="156"/>
        <v>0</v>
      </c>
      <c r="I336" s="401">
        <f t="shared" si="157"/>
        <v>0</v>
      </c>
      <c r="J336" s="325">
        <f t="shared" si="158"/>
        <v>9.6875000000000003E-2</v>
      </c>
      <c r="K336" s="402"/>
      <c r="L336" s="403">
        <v>28.5</v>
      </c>
      <c r="M336" s="403">
        <v>32.333333333333336</v>
      </c>
      <c r="N336" s="403">
        <v>32</v>
      </c>
      <c r="O336" s="403">
        <v>30.833333333333332</v>
      </c>
      <c r="P336" s="325">
        <f t="shared" si="159"/>
        <v>-3.645833333333337E-2</v>
      </c>
      <c r="Q336" s="325">
        <f t="shared" si="160"/>
        <v>-1.0309278350515538E-2</v>
      </c>
      <c r="R336" s="401">
        <f t="shared" si="161"/>
        <v>-1.1666666666666679</v>
      </c>
      <c r="S336" s="401">
        <f t="shared" si="162"/>
        <v>-0.3333333333333357</v>
      </c>
      <c r="T336" s="325">
        <f t="shared" si="163"/>
        <v>9.5557851239669409E-2</v>
      </c>
    </row>
    <row r="337" spans="1:20" x14ac:dyDescent="0.25">
      <c r="A337" s="411" t="s">
        <v>10</v>
      </c>
      <c r="B337" s="405">
        <v>16</v>
      </c>
      <c r="C337" s="405">
        <v>19</v>
      </c>
      <c r="D337" s="405">
        <v>21</v>
      </c>
      <c r="E337" s="405">
        <v>22</v>
      </c>
      <c r="F337" s="412">
        <f t="shared" si="154"/>
        <v>4.7619047619047672E-2</v>
      </c>
      <c r="G337" s="412">
        <f t="shared" si="155"/>
        <v>0.10526315789473695</v>
      </c>
      <c r="H337" s="413">
        <f t="shared" si="156"/>
        <v>1</v>
      </c>
      <c r="I337" s="413">
        <f t="shared" si="157"/>
        <v>2</v>
      </c>
      <c r="J337" s="412">
        <f t="shared" si="158"/>
        <v>6.8750000000000006E-2</v>
      </c>
      <c r="K337" s="414"/>
      <c r="L337" s="409">
        <v>16</v>
      </c>
      <c r="M337" s="409">
        <v>19.5</v>
      </c>
      <c r="N337" s="409">
        <v>20.166666666666668</v>
      </c>
      <c r="O337" s="409">
        <v>21.666666666666668</v>
      </c>
      <c r="P337" s="412">
        <f t="shared" si="159"/>
        <v>7.4380165289256173E-2</v>
      </c>
      <c r="Q337" s="412">
        <f t="shared" si="160"/>
        <v>3.4188034188034289E-2</v>
      </c>
      <c r="R337" s="413">
        <f t="shared" si="161"/>
        <v>1.5</v>
      </c>
      <c r="S337" s="413">
        <f t="shared" si="162"/>
        <v>0.66666666666666785</v>
      </c>
      <c r="T337" s="412">
        <f t="shared" si="163"/>
        <v>6.7148760330578511E-2</v>
      </c>
    </row>
    <row r="338" spans="1:20" ht="21" x14ac:dyDescent="0.35">
      <c r="A338" s="415" t="s">
        <v>78</v>
      </c>
      <c r="B338" s="415"/>
      <c r="C338" s="415"/>
      <c r="D338" s="415"/>
      <c r="E338" s="415"/>
      <c r="F338" s="415"/>
      <c r="G338" s="415"/>
      <c r="H338" s="415"/>
      <c r="I338" s="415"/>
      <c r="J338" s="415"/>
      <c r="K338" s="415"/>
      <c r="L338" s="415"/>
      <c r="M338" s="415"/>
      <c r="N338" s="415"/>
      <c r="O338" s="415"/>
      <c r="P338" s="415"/>
      <c r="Q338" s="415"/>
      <c r="R338" s="415"/>
      <c r="S338" s="415"/>
      <c r="T338" s="415"/>
    </row>
    <row r="339" spans="1:20" x14ac:dyDescent="0.25">
      <c r="A339" s="73"/>
      <c r="B339" s="11" t="s">
        <v>145</v>
      </c>
      <c r="C339" s="12"/>
      <c r="D339" s="12"/>
      <c r="E339" s="12"/>
      <c r="F339" s="12"/>
      <c r="G339" s="12"/>
      <c r="H339" s="12"/>
      <c r="I339" s="12"/>
      <c r="J339" s="12"/>
      <c r="K339" s="378"/>
      <c r="L339" s="11" t="str">
        <f>$L$324</f>
        <v>acumulado junio (promedio del periodo acumulado)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79">
        <f>B$6</f>
        <v>2022</v>
      </c>
      <c r="C340" s="379">
        <f>C$6</f>
        <v>2023</v>
      </c>
      <c r="D340" s="379">
        <f>D$6</f>
        <v>2024</v>
      </c>
      <c r="E340" s="379">
        <f>E$6</f>
        <v>2025</v>
      </c>
      <c r="F340" s="379" t="str">
        <f>CONCATENATE("var ",RIGHT(E340,2),"/",RIGHT(D340,2))</f>
        <v>var 25/24</v>
      </c>
      <c r="G340" s="17" t="str">
        <f>CONCATENATE("var ",RIGHT(D340,2),"/",RIGHT(C340,2))</f>
        <v>var 24/23</v>
      </c>
      <c r="H340" s="379" t="str">
        <f>CONCATENATE("dif ",RIGHT(E340,2),"-",RIGHT(D340,2))</f>
        <v>dif 25-24</v>
      </c>
      <c r="I340" s="17" t="str">
        <f>CONCATENATE("dif ",RIGHT(D340,2),"-",RIGHT(C340,2))</f>
        <v>dif 24-23</v>
      </c>
      <c r="J340" s="379" t="str">
        <f>CONCATENATE("cuota ",RIGHT(E340,2))</f>
        <v>cuota 25</v>
      </c>
      <c r="K340" s="381"/>
      <c r="L340" s="379">
        <f>L$6</f>
        <v>2022</v>
      </c>
      <c r="M340" s="379">
        <f>M$6</f>
        <v>2023</v>
      </c>
      <c r="N340" s="379">
        <f>N$6</f>
        <v>2024</v>
      </c>
      <c r="O340" s="379">
        <f>O$6</f>
        <v>2025</v>
      </c>
      <c r="P340" s="379" t="str">
        <f>CONCATENATE("var ",RIGHT(O340,2),"/",RIGHT(N340,2))</f>
        <v>var 25/24</v>
      </c>
      <c r="Q340" s="17" t="str">
        <f>CONCATENATE("var ",RIGHT(N340,2),"/",RIGHT(M340,2))</f>
        <v>var 24/23</v>
      </c>
      <c r="R340" s="379" t="str">
        <f>CONCATENATE("dif ",RIGHT(O340,2),"-",RIGHT(N340,2))</f>
        <v>dif 25-24</v>
      </c>
      <c r="S340" s="17" t="str">
        <f>CONCATENATE("dif ",RIGHT(N340,2),"-",RIGHT(M340,2))</f>
        <v>dif 24-23</v>
      </c>
      <c r="T340" s="379" t="str">
        <f>CONCATENATE("cuota ",RIGHT(O340,2))</f>
        <v>cuota 25</v>
      </c>
    </row>
    <row r="341" spans="1:20" x14ac:dyDescent="0.25">
      <c r="A341" s="382" t="s">
        <v>48</v>
      </c>
      <c r="B341" s="383">
        <v>294</v>
      </c>
      <c r="C341" s="383">
        <v>302</v>
      </c>
      <c r="D341" s="383">
        <v>318</v>
      </c>
      <c r="E341" s="383">
        <v>320</v>
      </c>
      <c r="F341" s="384">
        <f t="shared" ref="F341:F351" si="164">E341/D341-1</f>
        <v>6.2893081761006275E-3</v>
      </c>
      <c r="G341" s="384">
        <f t="shared" ref="G341:G351" si="165">D341/C341-1</f>
        <v>5.2980132450331174E-2</v>
      </c>
      <c r="H341" s="385">
        <f t="shared" ref="H341:H351" si="166">E341-D341</f>
        <v>2</v>
      </c>
      <c r="I341" s="385">
        <f t="shared" ref="I341:I351" si="167">D341-C341</f>
        <v>16</v>
      </c>
      <c r="J341" s="384">
        <f t="shared" ref="J341:J351" si="168">E341/$E$341</f>
        <v>1</v>
      </c>
      <c r="K341" s="386"/>
      <c r="L341" s="387">
        <v>287.83333333333331</v>
      </c>
      <c r="M341" s="387">
        <v>307</v>
      </c>
      <c r="N341" s="387">
        <v>320</v>
      </c>
      <c r="O341" s="387">
        <v>322.66666666666669</v>
      </c>
      <c r="P341" s="384">
        <f t="shared" ref="P341:P351" si="169">O341/N341-1</f>
        <v>8.3333333333333037E-3</v>
      </c>
      <c r="Q341" s="384">
        <f t="shared" ref="Q341:Q351" si="170">N341/M341-1</f>
        <v>4.2345276872964188E-2</v>
      </c>
      <c r="R341" s="385">
        <f t="shared" ref="R341:R351" si="171">O341-N341</f>
        <v>2.6666666666666856</v>
      </c>
      <c r="S341" s="385">
        <f t="shared" ref="S341:S351" si="172">N341-M341</f>
        <v>13</v>
      </c>
      <c r="T341" s="384">
        <f>O341/$O$341</f>
        <v>1</v>
      </c>
    </row>
    <row r="342" spans="1:20" x14ac:dyDescent="0.25">
      <c r="A342" s="95" t="s">
        <v>49</v>
      </c>
      <c r="B342" s="400">
        <v>85</v>
      </c>
      <c r="C342" s="400">
        <v>90</v>
      </c>
      <c r="D342" s="395">
        <v>93</v>
      </c>
      <c r="E342" s="400">
        <v>90</v>
      </c>
      <c r="F342" s="325">
        <f t="shared" si="164"/>
        <v>-3.2258064516129004E-2</v>
      </c>
      <c r="G342" s="325">
        <f t="shared" si="165"/>
        <v>3.3333333333333437E-2</v>
      </c>
      <c r="H342" s="401">
        <f t="shared" si="166"/>
        <v>-3</v>
      </c>
      <c r="I342" s="401">
        <f t="shared" si="167"/>
        <v>3</v>
      </c>
      <c r="J342" s="325">
        <f t="shared" si="168"/>
        <v>0.28125</v>
      </c>
      <c r="K342" s="402"/>
      <c r="L342" s="403">
        <v>82.666666666666671</v>
      </c>
      <c r="M342" s="403">
        <v>90.666666666666671</v>
      </c>
      <c r="N342" s="399">
        <v>93.333333333333329</v>
      </c>
      <c r="O342" s="403">
        <v>91.5</v>
      </c>
      <c r="P342" s="325">
        <f t="shared" si="169"/>
        <v>-1.9642857142857073E-2</v>
      </c>
      <c r="Q342" s="325">
        <f t="shared" si="170"/>
        <v>2.9411764705882248E-2</v>
      </c>
      <c r="R342" s="401">
        <f t="shared" si="171"/>
        <v>-1.8333333333333286</v>
      </c>
      <c r="S342" s="401">
        <f t="shared" si="172"/>
        <v>2.6666666666666572</v>
      </c>
      <c r="T342" s="325">
        <f t="shared" ref="T342:T351" si="173">O342/$O$341</f>
        <v>0.28357438016528924</v>
      </c>
    </row>
    <row r="343" spans="1:20" x14ac:dyDescent="0.25">
      <c r="A343" s="98" t="s">
        <v>50</v>
      </c>
      <c r="B343" s="400">
        <v>78</v>
      </c>
      <c r="C343" s="400">
        <v>77</v>
      </c>
      <c r="D343" s="400">
        <v>80</v>
      </c>
      <c r="E343" s="400">
        <v>80</v>
      </c>
      <c r="F343" s="325">
        <f t="shared" si="164"/>
        <v>0</v>
      </c>
      <c r="G343" s="325">
        <f t="shared" si="165"/>
        <v>3.8961038961038863E-2</v>
      </c>
      <c r="H343" s="401">
        <f t="shared" si="166"/>
        <v>0</v>
      </c>
      <c r="I343" s="401">
        <f t="shared" si="167"/>
        <v>3</v>
      </c>
      <c r="J343" s="325">
        <f t="shared" si="168"/>
        <v>0.25</v>
      </c>
      <c r="K343" s="402"/>
      <c r="L343" s="403">
        <v>75.833333333333329</v>
      </c>
      <c r="M343" s="403">
        <v>78.166666666666671</v>
      </c>
      <c r="N343" s="403">
        <v>80.833333333333329</v>
      </c>
      <c r="O343" s="403">
        <v>80.166666666666671</v>
      </c>
      <c r="P343" s="325">
        <f t="shared" si="169"/>
        <v>-8.2474226804122308E-3</v>
      </c>
      <c r="Q343" s="325">
        <f t="shared" si="170"/>
        <v>3.4115138592750505E-2</v>
      </c>
      <c r="R343" s="401">
        <f t="shared" si="171"/>
        <v>-0.66666666666665719</v>
      </c>
      <c r="S343" s="401">
        <f t="shared" si="172"/>
        <v>2.6666666666666572</v>
      </c>
      <c r="T343" s="325">
        <f t="shared" si="173"/>
        <v>0.24845041322314049</v>
      </c>
    </row>
    <row r="344" spans="1:20" x14ac:dyDescent="0.25">
      <c r="A344" s="98" t="s">
        <v>52</v>
      </c>
      <c r="B344" s="400">
        <v>59</v>
      </c>
      <c r="C344" s="400">
        <v>61</v>
      </c>
      <c r="D344" s="400">
        <v>64</v>
      </c>
      <c r="E344" s="400">
        <v>64</v>
      </c>
      <c r="F344" s="325">
        <f t="shared" si="164"/>
        <v>0</v>
      </c>
      <c r="G344" s="325">
        <f t="shared" si="165"/>
        <v>4.9180327868852514E-2</v>
      </c>
      <c r="H344" s="401">
        <f t="shared" si="166"/>
        <v>0</v>
      </c>
      <c r="I344" s="401">
        <f t="shared" si="167"/>
        <v>3</v>
      </c>
      <c r="J344" s="325">
        <f t="shared" si="168"/>
        <v>0.2</v>
      </c>
      <c r="K344" s="402"/>
      <c r="L344" s="403">
        <v>58.833333333333336</v>
      </c>
      <c r="M344" s="403">
        <v>61.333333333333336</v>
      </c>
      <c r="N344" s="403">
        <v>63.5</v>
      </c>
      <c r="O344" s="403">
        <v>64.5</v>
      </c>
      <c r="P344" s="325">
        <f t="shared" si="169"/>
        <v>1.5748031496062964E-2</v>
      </c>
      <c r="Q344" s="325">
        <f t="shared" si="170"/>
        <v>3.5326086956521729E-2</v>
      </c>
      <c r="R344" s="401">
        <f t="shared" si="171"/>
        <v>1</v>
      </c>
      <c r="S344" s="401">
        <f t="shared" si="172"/>
        <v>2.1666666666666643</v>
      </c>
      <c r="T344" s="325">
        <f t="shared" si="173"/>
        <v>0.19989669421487602</v>
      </c>
    </row>
    <row r="345" spans="1:20" x14ac:dyDescent="0.25">
      <c r="A345" s="98" t="s">
        <v>53</v>
      </c>
      <c r="B345" s="400">
        <v>10</v>
      </c>
      <c r="C345" s="400">
        <v>12</v>
      </c>
      <c r="D345" s="400">
        <v>12</v>
      </c>
      <c r="E345" s="400">
        <v>12</v>
      </c>
      <c r="F345" s="325">
        <f t="shared" si="164"/>
        <v>0</v>
      </c>
      <c r="G345" s="325">
        <f t="shared" si="165"/>
        <v>0</v>
      </c>
      <c r="H345" s="401">
        <f t="shared" si="166"/>
        <v>0</v>
      </c>
      <c r="I345" s="401">
        <f t="shared" si="167"/>
        <v>0</v>
      </c>
      <c r="J345" s="325">
        <f t="shared" si="168"/>
        <v>3.7499999999999999E-2</v>
      </c>
      <c r="K345" s="402"/>
      <c r="L345" s="403">
        <v>10.166666666666666</v>
      </c>
      <c r="M345" s="403">
        <v>12</v>
      </c>
      <c r="N345" s="403">
        <v>12</v>
      </c>
      <c r="O345" s="403">
        <v>12.833333333333334</v>
      </c>
      <c r="P345" s="325">
        <f t="shared" si="169"/>
        <v>6.944444444444442E-2</v>
      </c>
      <c r="Q345" s="325">
        <f t="shared" si="170"/>
        <v>0</v>
      </c>
      <c r="R345" s="401">
        <f t="shared" si="171"/>
        <v>0.83333333333333393</v>
      </c>
      <c r="S345" s="401">
        <f t="shared" si="172"/>
        <v>0</v>
      </c>
      <c r="T345" s="325">
        <f t="shared" si="173"/>
        <v>3.9772727272727272E-2</v>
      </c>
    </row>
    <row r="346" spans="1:20" x14ac:dyDescent="0.25">
      <c r="A346" s="98" t="s">
        <v>54</v>
      </c>
      <c r="B346" s="400">
        <v>17</v>
      </c>
      <c r="C346" s="400">
        <v>18</v>
      </c>
      <c r="D346" s="400">
        <v>20</v>
      </c>
      <c r="E346" s="400">
        <v>20</v>
      </c>
      <c r="F346" s="325">
        <f t="shared" si="164"/>
        <v>0</v>
      </c>
      <c r="G346" s="325">
        <f t="shared" si="165"/>
        <v>0.11111111111111116</v>
      </c>
      <c r="H346" s="401">
        <f t="shared" si="166"/>
        <v>0</v>
      </c>
      <c r="I346" s="401">
        <f t="shared" si="167"/>
        <v>2</v>
      </c>
      <c r="J346" s="325">
        <f t="shared" si="168"/>
        <v>6.25E-2</v>
      </c>
      <c r="K346" s="402"/>
      <c r="L346" s="403">
        <v>15.5</v>
      </c>
      <c r="M346" s="403">
        <v>18.833333333333332</v>
      </c>
      <c r="N346" s="403">
        <v>20</v>
      </c>
      <c r="O346" s="403">
        <v>20</v>
      </c>
      <c r="P346" s="325">
        <f t="shared" si="169"/>
        <v>0</v>
      </c>
      <c r="Q346" s="325">
        <f t="shared" si="170"/>
        <v>6.1946902654867353E-2</v>
      </c>
      <c r="R346" s="401">
        <f t="shared" si="171"/>
        <v>0</v>
      </c>
      <c r="S346" s="401">
        <f t="shared" si="172"/>
        <v>1.1666666666666679</v>
      </c>
      <c r="T346" s="325">
        <f t="shared" si="173"/>
        <v>6.198347107438016E-2</v>
      </c>
    </row>
    <row r="347" spans="1:20" x14ac:dyDescent="0.25">
      <c r="A347" s="98" t="s">
        <v>55</v>
      </c>
      <c r="B347" s="400">
        <v>5</v>
      </c>
      <c r="C347" s="400">
        <v>5</v>
      </c>
      <c r="D347" s="400">
        <v>6</v>
      </c>
      <c r="E347" s="400">
        <v>6</v>
      </c>
      <c r="F347" s="325">
        <f t="shared" si="164"/>
        <v>0</v>
      </c>
      <c r="G347" s="325">
        <f t="shared" si="165"/>
        <v>0.19999999999999996</v>
      </c>
      <c r="H347" s="401">
        <f t="shared" si="166"/>
        <v>0</v>
      </c>
      <c r="I347" s="401">
        <f t="shared" si="167"/>
        <v>1</v>
      </c>
      <c r="J347" s="325">
        <f t="shared" si="168"/>
        <v>1.8749999999999999E-2</v>
      </c>
      <c r="K347" s="402"/>
      <c r="L347" s="403">
        <v>4.5</v>
      </c>
      <c r="M347" s="403">
        <v>5</v>
      </c>
      <c r="N347" s="403">
        <v>6</v>
      </c>
      <c r="O347" s="403">
        <v>6</v>
      </c>
      <c r="P347" s="325">
        <f t="shared" si="169"/>
        <v>0</v>
      </c>
      <c r="Q347" s="325">
        <f t="shared" si="170"/>
        <v>0.19999999999999996</v>
      </c>
      <c r="R347" s="401">
        <f t="shared" si="171"/>
        <v>0</v>
      </c>
      <c r="S347" s="401">
        <f t="shared" si="172"/>
        <v>1</v>
      </c>
      <c r="T347" s="325">
        <f t="shared" si="173"/>
        <v>1.859504132231405E-2</v>
      </c>
    </row>
    <row r="348" spans="1:20" x14ac:dyDescent="0.25">
      <c r="A348" s="98" t="s">
        <v>56</v>
      </c>
      <c r="B348" s="400">
        <v>14</v>
      </c>
      <c r="C348" s="400">
        <v>13</v>
      </c>
      <c r="D348" s="400">
        <v>14</v>
      </c>
      <c r="E348" s="400">
        <v>15</v>
      </c>
      <c r="F348" s="325">
        <f t="shared" si="164"/>
        <v>7.1428571428571397E-2</v>
      </c>
      <c r="G348" s="325">
        <f t="shared" si="165"/>
        <v>7.6923076923076872E-2</v>
      </c>
      <c r="H348" s="401">
        <f t="shared" si="166"/>
        <v>1</v>
      </c>
      <c r="I348" s="401">
        <f t="shared" si="167"/>
        <v>1</v>
      </c>
      <c r="J348" s="325">
        <f t="shared" si="168"/>
        <v>4.6875E-2</v>
      </c>
      <c r="K348" s="402"/>
      <c r="L348" s="403">
        <v>14</v>
      </c>
      <c r="M348" s="403">
        <v>13.5</v>
      </c>
      <c r="N348" s="403">
        <v>14</v>
      </c>
      <c r="O348" s="403">
        <v>15</v>
      </c>
      <c r="P348" s="325">
        <f t="shared" si="169"/>
        <v>7.1428571428571397E-2</v>
      </c>
      <c r="Q348" s="325">
        <f t="shared" si="170"/>
        <v>3.7037037037036979E-2</v>
      </c>
      <c r="R348" s="401">
        <f t="shared" si="171"/>
        <v>1</v>
      </c>
      <c r="S348" s="401">
        <f t="shared" si="172"/>
        <v>0.5</v>
      </c>
      <c r="T348" s="325">
        <f t="shared" si="173"/>
        <v>4.6487603305785122E-2</v>
      </c>
    </row>
    <row r="349" spans="1:20" x14ac:dyDescent="0.25">
      <c r="A349" s="98" t="s">
        <v>51</v>
      </c>
      <c r="B349" s="400">
        <v>5</v>
      </c>
      <c r="C349" s="400">
        <v>7</v>
      </c>
      <c r="D349" s="400">
        <v>6</v>
      </c>
      <c r="E349" s="400">
        <v>8</v>
      </c>
      <c r="F349" s="325">
        <f t="shared" si="164"/>
        <v>0.33333333333333326</v>
      </c>
      <c r="G349" s="325">
        <f t="shared" si="165"/>
        <v>-0.1428571428571429</v>
      </c>
      <c r="H349" s="401">
        <f t="shared" si="166"/>
        <v>2</v>
      </c>
      <c r="I349" s="401">
        <f t="shared" si="167"/>
        <v>-1</v>
      </c>
      <c r="J349" s="325">
        <f t="shared" si="168"/>
        <v>2.5000000000000001E-2</v>
      </c>
      <c r="K349" s="402"/>
      <c r="L349" s="403">
        <v>4.666666666666667</v>
      </c>
      <c r="M349" s="403">
        <v>7</v>
      </c>
      <c r="N349" s="403">
        <v>6.833333333333333</v>
      </c>
      <c r="O349" s="403">
        <v>7.833333333333333</v>
      </c>
      <c r="P349" s="325">
        <f t="shared" si="169"/>
        <v>0.14634146341463405</v>
      </c>
      <c r="Q349" s="325">
        <f t="shared" si="170"/>
        <v>-2.3809523809523836E-2</v>
      </c>
      <c r="R349" s="401">
        <f t="shared" si="171"/>
        <v>1</v>
      </c>
      <c r="S349" s="401">
        <f t="shared" si="172"/>
        <v>-0.16666666666666696</v>
      </c>
      <c r="T349" s="325">
        <f t="shared" si="173"/>
        <v>2.427685950413223E-2</v>
      </c>
    </row>
    <row r="350" spans="1:20" x14ac:dyDescent="0.25">
      <c r="A350" s="99" t="s">
        <v>57</v>
      </c>
      <c r="B350" s="400">
        <v>5</v>
      </c>
      <c r="C350" s="400">
        <v>4</v>
      </c>
      <c r="D350" s="400">
        <v>5</v>
      </c>
      <c r="E350" s="400">
        <v>6</v>
      </c>
      <c r="F350" s="325">
        <f t="shared" si="164"/>
        <v>0.19999999999999996</v>
      </c>
      <c r="G350" s="325">
        <f t="shared" si="165"/>
        <v>0.25</v>
      </c>
      <c r="H350" s="401">
        <f t="shared" si="166"/>
        <v>1</v>
      </c>
      <c r="I350" s="401">
        <f t="shared" si="167"/>
        <v>1</v>
      </c>
      <c r="J350" s="325">
        <f t="shared" si="168"/>
        <v>1.8749999999999999E-2</v>
      </c>
      <c r="K350" s="402"/>
      <c r="L350" s="403">
        <v>5</v>
      </c>
      <c r="M350" s="403">
        <v>4.666666666666667</v>
      </c>
      <c r="N350" s="403">
        <v>5</v>
      </c>
      <c r="O350" s="403">
        <v>6</v>
      </c>
      <c r="P350" s="325">
        <f t="shared" si="169"/>
        <v>0.19999999999999996</v>
      </c>
      <c r="Q350" s="325">
        <f t="shared" si="170"/>
        <v>7.1428571428571397E-2</v>
      </c>
      <c r="R350" s="401">
        <f t="shared" si="171"/>
        <v>1</v>
      </c>
      <c r="S350" s="401">
        <f t="shared" si="172"/>
        <v>0.33333333333333304</v>
      </c>
      <c r="T350" s="325">
        <f t="shared" si="173"/>
        <v>1.859504132231405E-2</v>
      </c>
    </row>
    <row r="351" spans="1:20" x14ac:dyDescent="0.25">
      <c r="A351" s="100" t="s">
        <v>58</v>
      </c>
      <c r="B351" s="400">
        <v>16</v>
      </c>
      <c r="C351" s="400">
        <v>15</v>
      </c>
      <c r="D351" s="400">
        <v>18</v>
      </c>
      <c r="E351" s="400">
        <v>19</v>
      </c>
      <c r="F351" s="325">
        <f t="shared" si="164"/>
        <v>5.555555555555558E-2</v>
      </c>
      <c r="G351" s="325">
        <f t="shared" si="165"/>
        <v>0.19999999999999996</v>
      </c>
      <c r="H351" s="401">
        <f t="shared" si="166"/>
        <v>1</v>
      </c>
      <c r="I351" s="401">
        <f t="shared" si="167"/>
        <v>3</v>
      </c>
      <c r="J351" s="325">
        <f t="shared" si="168"/>
        <v>5.9374999999999997E-2</v>
      </c>
      <c r="K351" s="402"/>
      <c r="L351" s="403">
        <v>16.666666666666668</v>
      </c>
      <c r="M351" s="403">
        <v>15.833333333333334</v>
      </c>
      <c r="N351" s="403">
        <v>18.5</v>
      </c>
      <c r="O351" s="403">
        <v>18.833333333333332</v>
      </c>
      <c r="P351" s="325">
        <f t="shared" si="169"/>
        <v>1.8018018018018056E-2</v>
      </c>
      <c r="Q351" s="325">
        <f t="shared" si="170"/>
        <v>0.1684210526315788</v>
      </c>
      <c r="R351" s="401">
        <f t="shared" si="171"/>
        <v>0.33333333333333215</v>
      </c>
      <c r="S351" s="401">
        <f t="shared" si="172"/>
        <v>2.6666666666666661</v>
      </c>
      <c r="T351" s="325">
        <f t="shared" si="173"/>
        <v>5.8367768595041315E-2</v>
      </c>
    </row>
    <row r="352" spans="1:20" ht="21" x14ac:dyDescent="0.35">
      <c r="A352" s="415" t="s">
        <v>79</v>
      </c>
      <c r="B352" s="415"/>
      <c r="C352" s="415"/>
      <c r="D352" s="415"/>
      <c r="E352" s="415"/>
      <c r="F352" s="415"/>
      <c r="G352" s="415"/>
      <c r="H352" s="415"/>
      <c r="I352" s="415"/>
      <c r="J352" s="415"/>
      <c r="K352" s="415"/>
      <c r="L352" s="415"/>
      <c r="M352" s="415"/>
      <c r="N352" s="415"/>
      <c r="O352" s="415"/>
      <c r="P352" s="415"/>
      <c r="Q352" s="415"/>
      <c r="R352" s="415"/>
      <c r="S352" s="415"/>
      <c r="T352" s="415"/>
    </row>
    <row r="353" spans="1:20" x14ac:dyDescent="0.25">
      <c r="A353" s="73"/>
      <c r="B353" s="11" t="s">
        <v>145</v>
      </c>
      <c r="C353" s="12"/>
      <c r="D353" s="12"/>
      <c r="E353" s="12"/>
      <c r="F353" s="12"/>
      <c r="G353" s="12"/>
      <c r="H353" s="12"/>
      <c r="I353" s="12"/>
      <c r="J353" s="12"/>
      <c r="K353" s="378"/>
      <c r="L353" s="11" t="str">
        <f>$L$324</f>
        <v>acumulado junio (promedio del periodo acumulado)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79">
        <f>B$6</f>
        <v>2022</v>
      </c>
      <c r="C354" s="379">
        <f>C$6</f>
        <v>2023</v>
      </c>
      <c r="D354" s="379">
        <f>D$6</f>
        <v>2024</v>
      </c>
      <c r="E354" s="379">
        <f>E$6</f>
        <v>2025</v>
      </c>
      <c r="F354" s="379" t="str">
        <f>CONCATENATE("var ",RIGHT(E354,2),"/",RIGHT(D354,2))</f>
        <v>var 25/24</v>
      </c>
      <c r="G354" s="17" t="str">
        <f>CONCATENATE("var ",RIGHT(D354,2),"/",RIGHT(C354,2))</f>
        <v>var 24/23</v>
      </c>
      <c r="H354" s="379" t="str">
        <f>CONCATENATE("dif ",RIGHT(E354,2),"-",RIGHT(D354,2))</f>
        <v>dif 25-24</v>
      </c>
      <c r="I354" s="17" t="str">
        <f>CONCATENATE("dif ",RIGHT(D354,2),"-",RIGHT(C354,2))</f>
        <v>dif 24-23</v>
      </c>
      <c r="J354" s="379" t="str">
        <f>CONCATENATE("cuota ",RIGHT(E354,2))</f>
        <v>cuota 25</v>
      </c>
      <c r="K354" s="381"/>
      <c r="L354" s="379">
        <f>L$6</f>
        <v>2022</v>
      </c>
      <c r="M354" s="379">
        <f>M$6</f>
        <v>2023</v>
      </c>
      <c r="N354" s="379">
        <f>N$6</f>
        <v>2024</v>
      </c>
      <c r="O354" s="379">
        <f>O$6</f>
        <v>2025</v>
      </c>
      <c r="P354" s="379" t="str">
        <f>CONCATENATE("var ",RIGHT(O354,2),"/",RIGHT(N354,2))</f>
        <v>var 25/24</v>
      </c>
      <c r="Q354" s="17" t="str">
        <f>CONCATENATE("var ",RIGHT(N354,2),"/",RIGHT(M354,2))</f>
        <v>var 24/23</v>
      </c>
      <c r="R354" s="379" t="str">
        <f>CONCATENATE("dif ",RIGHT(O354,2),"-",RIGHT(N354,2))</f>
        <v>dif 25-24</v>
      </c>
      <c r="S354" s="17" t="str">
        <f>CONCATENATE("dif ",RIGHT(N354,2),"-",RIGHT(M354,2))</f>
        <v>dif 24-23</v>
      </c>
      <c r="T354" s="379" t="str">
        <f>CONCATENATE("cuota ",RIGHT(O354,2))</f>
        <v>cuota 25</v>
      </c>
    </row>
    <row r="355" spans="1:20" x14ac:dyDescent="0.25">
      <c r="A355" s="382" t="s">
        <v>4</v>
      </c>
      <c r="B355" s="416">
        <v>124698</v>
      </c>
      <c r="C355" s="416">
        <v>124223</v>
      </c>
      <c r="D355" s="416">
        <v>125992</v>
      </c>
      <c r="E355" s="416">
        <v>123702</v>
      </c>
      <c r="F355" s="384">
        <f t="shared" ref="F355:F366" si="174">E355/D355-1</f>
        <v>-1.8175757190932784E-2</v>
      </c>
      <c r="G355" s="384">
        <f t="shared" ref="G355:G366" si="175">D355/C355-1</f>
        <v>1.4240519066517576E-2</v>
      </c>
      <c r="H355" s="417">
        <f t="shared" ref="H355:H366" si="176">E355-D355</f>
        <v>-2290</v>
      </c>
      <c r="I355" s="417">
        <f t="shared" ref="I355:I366" si="177">D355-C355</f>
        <v>1769</v>
      </c>
      <c r="J355" s="384">
        <f t="shared" ref="J355:J366" si="178">E355/$E$355</f>
        <v>1</v>
      </c>
      <c r="K355" s="386"/>
      <c r="L355" s="416">
        <v>122307.66666666667</v>
      </c>
      <c r="M355" s="416">
        <v>125315</v>
      </c>
      <c r="N355" s="416">
        <v>126901.5</v>
      </c>
      <c r="O355" s="416">
        <v>125277</v>
      </c>
      <c r="P355" s="384">
        <f t="shared" ref="P355:P366" si="179">O355/N355-1</f>
        <v>-1.2801267124502025E-2</v>
      </c>
      <c r="Q355" s="384">
        <f t="shared" ref="Q355:Q366" si="180">N355/M355-1</f>
        <v>1.2660096556677214E-2</v>
      </c>
      <c r="R355" s="417">
        <f t="shared" ref="R355:R366" si="181">O355-N355</f>
        <v>-1624.5</v>
      </c>
      <c r="S355" s="417">
        <f t="shared" ref="S355:S366" si="182">N355-M355</f>
        <v>1586.5</v>
      </c>
      <c r="T355" s="384">
        <f>O355/$O$355</f>
        <v>1</v>
      </c>
    </row>
    <row r="356" spans="1:20" x14ac:dyDescent="0.25">
      <c r="A356" s="388" t="s">
        <v>5</v>
      </c>
      <c r="B356" s="418">
        <v>90035</v>
      </c>
      <c r="C356" s="418">
        <v>88140</v>
      </c>
      <c r="D356" s="418">
        <v>90425</v>
      </c>
      <c r="E356" s="418">
        <v>87684</v>
      </c>
      <c r="F356" s="390">
        <f t="shared" si="174"/>
        <v>-3.0312413602432975E-2</v>
      </c>
      <c r="G356" s="390">
        <f t="shared" si="175"/>
        <v>2.5924665305196326E-2</v>
      </c>
      <c r="H356" s="419">
        <f t="shared" si="176"/>
        <v>-2741</v>
      </c>
      <c r="I356" s="419">
        <f t="shared" si="177"/>
        <v>2285</v>
      </c>
      <c r="J356" s="390">
        <f t="shared" si="178"/>
        <v>0.70883251685502258</v>
      </c>
      <c r="K356" s="392"/>
      <c r="L356" s="418">
        <v>89082.833333333328</v>
      </c>
      <c r="M356" s="418">
        <v>88949.333333333328</v>
      </c>
      <c r="N356" s="418">
        <v>91034.166666666672</v>
      </c>
      <c r="O356" s="418">
        <v>89366.666666666672</v>
      </c>
      <c r="P356" s="390">
        <f t="shared" si="179"/>
        <v>-1.8317298450215569E-2</v>
      </c>
      <c r="Q356" s="390">
        <f t="shared" si="180"/>
        <v>2.3438436862933232E-2</v>
      </c>
      <c r="R356" s="419">
        <f t="shared" si="181"/>
        <v>-1667.5</v>
      </c>
      <c r="S356" s="419">
        <f t="shared" si="182"/>
        <v>2084.833333333343</v>
      </c>
      <c r="T356" s="390">
        <f t="shared" ref="T356:T366" si="183">O356/$O$355</f>
        <v>0.71335254409561744</v>
      </c>
    </row>
    <row r="357" spans="1:20" x14ac:dyDescent="0.25">
      <c r="A357" s="394" t="s">
        <v>6</v>
      </c>
      <c r="B357" s="420">
        <v>17788</v>
      </c>
      <c r="C357" s="420">
        <v>16225</v>
      </c>
      <c r="D357" s="420">
        <v>17518</v>
      </c>
      <c r="E357" s="420">
        <v>17268</v>
      </c>
      <c r="F357" s="396">
        <f t="shared" si="174"/>
        <v>-1.4271035506336349E-2</v>
      </c>
      <c r="G357" s="396">
        <f t="shared" si="175"/>
        <v>7.969183359013865E-2</v>
      </c>
      <c r="H357" s="421">
        <f t="shared" si="176"/>
        <v>-250</v>
      </c>
      <c r="I357" s="421">
        <f t="shared" si="177"/>
        <v>1293</v>
      </c>
      <c r="J357" s="396">
        <f t="shared" si="178"/>
        <v>0.13959353931221807</v>
      </c>
      <c r="K357" s="398"/>
      <c r="L357" s="420">
        <v>17716</v>
      </c>
      <c r="M357" s="420">
        <v>16514.333333333332</v>
      </c>
      <c r="N357" s="420">
        <v>17518</v>
      </c>
      <c r="O357" s="420">
        <v>17835</v>
      </c>
      <c r="P357" s="396">
        <f t="shared" si="179"/>
        <v>1.809567302203452E-2</v>
      </c>
      <c r="Q357" s="396">
        <f t="shared" si="180"/>
        <v>6.0775487959954022E-2</v>
      </c>
      <c r="R357" s="421">
        <f t="shared" si="181"/>
        <v>317</v>
      </c>
      <c r="S357" s="421">
        <f t="shared" si="182"/>
        <v>1003.6666666666679</v>
      </c>
      <c r="T357" s="396">
        <f t="shared" si="183"/>
        <v>0.14236452022318541</v>
      </c>
    </row>
    <row r="358" spans="1:20" x14ac:dyDescent="0.25">
      <c r="A358" s="38" t="s">
        <v>7</v>
      </c>
      <c r="B358" s="422">
        <v>54134</v>
      </c>
      <c r="C358" s="422">
        <v>56018</v>
      </c>
      <c r="D358" s="422">
        <v>56722</v>
      </c>
      <c r="E358" s="422">
        <v>54871</v>
      </c>
      <c r="F358" s="325">
        <f t="shared" si="174"/>
        <v>-3.2632840873029867E-2</v>
      </c>
      <c r="G358" s="325">
        <f t="shared" si="175"/>
        <v>1.2567389053518507E-2</v>
      </c>
      <c r="H358" s="423">
        <f t="shared" si="176"/>
        <v>-1851</v>
      </c>
      <c r="I358" s="423">
        <f t="shared" si="177"/>
        <v>704</v>
      </c>
      <c r="J358" s="325">
        <f t="shared" si="178"/>
        <v>0.44357407317585812</v>
      </c>
      <c r="K358" s="402"/>
      <c r="L358" s="422">
        <v>53552.833333333336</v>
      </c>
      <c r="M358" s="422">
        <v>55545.5</v>
      </c>
      <c r="N358" s="422">
        <v>56768.5</v>
      </c>
      <c r="O358" s="422">
        <v>55624.666666666664</v>
      </c>
      <c r="P358" s="325">
        <f t="shared" si="179"/>
        <v>-2.0149085026613944E-2</v>
      </c>
      <c r="Q358" s="325">
        <f t="shared" si="180"/>
        <v>2.2017985255331274E-2</v>
      </c>
      <c r="R358" s="423">
        <f t="shared" si="181"/>
        <v>-1143.8333333333358</v>
      </c>
      <c r="S358" s="423">
        <f t="shared" si="182"/>
        <v>1223</v>
      </c>
      <c r="T358" s="325">
        <f t="shared" si="183"/>
        <v>0.44401339963973169</v>
      </c>
    </row>
    <row r="359" spans="1:20" x14ac:dyDescent="0.25">
      <c r="A359" s="38" t="s">
        <v>8</v>
      </c>
      <c r="B359" s="422">
        <v>15485</v>
      </c>
      <c r="C359" s="422">
        <v>13266</v>
      </c>
      <c r="D359" s="422">
        <v>13426</v>
      </c>
      <c r="E359" s="422">
        <v>12759</v>
      </c>
      <c r="F359" s="325">
        <f t="shared" si="174"/>
        <v>-4.9679725904960503E-2</v>
      </c>
      <c r="G359" s="325">
        <f t="shared" si="175"/>
        <v>1.2060907583295588E-2</v>
      </c>
      <c r="H359" s="423">
        <f t="shared" si="176"/>
        <v>-667</v>
      </c>
      <c r="I359" s="423">
        <f t="shared" si="177"/>
        <v>160</v>
      </c>
      <c r="J359" s="325">
        <f t="shared" si="178"/>
        <v>0.10314303729931609</v>
      </c>
      <c r="K359" s="402"/>
      <c r="L359" s="422">
        <v>15400.666666666666</v>
      </c>
      <c r="M359" s="422">
        <v>14157.166666666666</v>
      </c>
      <c r="N359" s="422">
        <v>13990.333333333334</v>
      </c>
      <c r="O359" s="422">
        <v>13125.666666666666</v>
      </c>
      <c r="P359" s="325">
        <f t="shared" si="179"/>
        <v>-6.1804579352410127E-2</v>
      </c>
      <c r="Q359" s="325">
        <f t="shared" si="180"/>
        <v>-1.1784373050163E-2</v>
      </c>
      <c r="R359" s="423">
        <f t="shared" si="181"/>
        <v>-864.66666666666788</v>
      </c>
      <c r="S359" s="423">
        <f t="shared" si="182"/>
        <v>-166.83333333333212</v>
      </c>
      <c r="T359" s="325">
        <f t="shared" si="183"/>
        <v>0.1047731560195939</v>
      </c>
    </row>
    <row r="360" spans="1:20" x14ac:dyDescent="0.25">
      <c r="A360" s="38" t="s">
        <v>9</v>
      </c>
      <c r="B360" s="422">
        <v>2043</v>
      </c>
      <c r="C360" s="422">
        <v>2046</v>
      </c>
      <c r="D360" s="422">
        <v>2066</v>
      </c>
      <c r="E360" s="422">
        <v>2094</v>
      </c>
      <c r="F360" s="325">
        <f t="shared" si="174"/>
        <v>1.3552758954501476E-2</v>
      </c>
      <c r="G360" s="325">
        <f t="shared" si="175"/>
        <v>9.7751710654936375E-3</v>
      </c>
      <c r="H360" s="423">
        <f t="shared" si="176"/>
        <v>28</v>
      </c>
      <c r="I360" s="423">
        <f t="shared" si="177"/>
        <v>20</v>
      </c>
      <c r="J360" s="325">
        <f t="shared" si="178"/>
        <v>1.6927778047242568E-2</v>
      </c>
      <c r="K360" s="402"/>
      <c r="L360" s="422">
        <v>1903.5</v>
      </c>
      <c r="M360" s="422">
        <v>2147.3333333333335</v>
      </c>
      <c r="N360" s="422">
        <v>2079.6666666666665</v>
      </c>
      <c r="O360" s="422">
        <v>2089.3333333333335</v>
      </c>
      <c r="P360" s="325">
        <f t="shared" si="179"/>
        <v>4.6481807982050594E-3</v>
      </c>
      <c r="Q360" s="325">
        <f t="shared" si="180"/>
        <v>-3.151195280968655E-2</v>
      </c>
      <c r="R360" s="423">
        <f t="shared" si="181"/>
        <v>9.6666666666669698</v>
      </c>
      <c r="S360" s="423">
        <f t="shared" si="182"/>
        <v>-67.66666666666697</v>
      </c>
      <c r="T360" s="325">
        <f t="shared" si="183"/>
        <v>1.6677708863824432E-2</v>
      </c>
    </row>
    <row r="361" spans="1:20" x14ac:dyDescent="0.25">
      <c r="A361" s="404" t="s">
        <v>10</v>
      </c>
      <c r="B361" s="424">
        <v>585</v>
      </c>
      <c r="C361" s="424">
        <v>585</v>
      </c>
      <c r="D361" s="424">
        <v>693</v>
      </c>
      <c r="E361" s="424">
        <v>692</v>
      </c>
      <c r="F361" s="406">
        <f t="shared" si="174"/>
        <v>-1.4430014430014682E-3</v>
      </c>
      <c r="G361" s="406">
        <f t="shared" si="175"/>
        <v>0.18461538461538463</v>
      </c>
      <c r="H361" s="425">
        <f t="shared" si="176"/>
        <v>-1</v>
      </c>
      <c r="I361" s="425">
        <f t="shared" si="177"/>
        <v>108</v>
      </c>
      <c r="J361" s="406">
        <f t="shared" si="178"/>
        <v>5.5940890203877063E-3</v>
      </c>
      <c r="K361" s="408"/>
      <c r="L361" s="424">
        <v>509.83333333333331</v>
      </c>
      <c r="M361" s="424">
        <v>585</v>
      </c>
      <c r="N361" s="424">
        <v>677.66666666666663</v>
      </c>
      <c r="O361" s="424">
        <v>692</v>
      </c>
      <c r="P361" s="406">
        <f t="shared" si="179"/>
        <v>2.1151008362026547E-2</v>
      </c>
      <c r="Q361" s="406">
        <f t="shared" si="180"/>
        <v>0.15840455840455836</v>
      </c>
      <c r="R361" s="425">
        <f t="shared" si="181"/>
        <v>14.333333333333371</v>
      </c>
      <c r="S361" s="425">
        <f t="shared" si="182"/>
        <v>92.666666666666629</v>
      </c>
      <c r="T361" s="406">
        <f t="shared" si="183"/>
        <v>5.523759349281991E-3</v>
      </c>
    </row>
    <row r="362" spans="1:20" x14ac:dyDescent="0.25">
      <c r="A362" s="410" t="s">
        <v>11</v>
      </c>
      <c r="B362" s="418">
        <v>34663</v>
      </c>
      <c r="C362" s="418">
        <v>36083</v>
      </c>
      <c r="D362" s="418">
        <v>35567</v>
      </c>
      <c r="E362" s="418">
        <v>36018</v>
      </c>
      <c r="F362" s="390">
        <f t="shared" si="174"/>
        <v>1.2680293530519915E-2</v>
      </c>
      <c r="G362" s="390">
        <f t="shared" si="175"/>
        <v>-1.4300363051852671E-2</v>
      </c>
      <c r="H362" s="419">
        <f t="shared" si="176"/>
        <v>451</v>
      </c>
      <c r="I362" s="419">
        <f t="shared" si="177"/>
        <v>-516</v>
      </c>
      <c r="J362" s="390">
        <f t="shared" si="178"/>
        <v>0.29116748314497742</v>
      </c>
      <c r="K362" s="392"/>
      <c r="L362" s="418">
        <v>33224.833333333336</v>
      </c>
      <c r="M362" s="418">
        <v>36365.666666666664</v>
      </c>
      <c r="N362" s="418">
        <v>35867.333333333336</v>
      </c>
      <c r="O362" s="418">
        <v>35910.333333333336</v>
      </c>
      <c r="P362" s="390">
        <f t="shared" si="179"/>
        <v>1.1988624746752663E-3</v>
      </c>
      <c r="Q362" s="390">
        <f t="shared" si="180"/>
        <v>-1.3703401560079431E-2</v>
      </c>
      <c r="R362" s="419">
        <f t="shared" si="181"/>
        <v>43</v>
      </c>
      <c r="S362" s="419">
        <f t="shared" si="182"/>
        <v>-498.33333333332848</v>
      </c>
      <c r="T362" s="390">
        <f t="shared" si="183"/>
        <v>0.28664745590438256</v>
      </c>
    </row>
    <row r="363" spans="1:20" x14ac:dyDescent="0.25">
      <c r="A363" s="394" t="s">
        <v>12</v>
      </c>
      <c r="B363" s="422">
        <v>2230</v>
      </c>
      <c r="C363" s="422">
        <v>2117</v>
      </c>
      <c r="D363" s="422">
        <v>2119</v>
      </c>
      <c r="E363" s="422">
        <v>2201</v>
      </c>
      <c r="F363" s="396">
        <f t="shared" si="174"/>
        <v>3.8697498820198239E-2</v>
      </c>
      <c r="G363" s="396">
        <f t="shared" si="175"/>
        <v>9.4473311289555717E-4</v>
      </c>
      <c r="H363" s="421">
        <f t="shared" si="176"/>
        <v>82</v>
      </c>
      <c r="I363" s="421">
        <f t="shared" si="177"/>
        <v>2</v>
      </c>
      <c r="J363" s="396">
        <f t="shared" si="178"/>
        <v>1.779276002004818E-2</v>
      </c>
      <c r="K363" s="398"/>
      <c r="L363" s="422">
        <v>2230</v>
      </c>
      <c r="M363" s="422">
        <v>2117</v>
      </c>
      <c r="N363" s="422">
        <v>2117.3333333333335</v>
      </c>
      <c r="O363" s="422">
        <v>2201</v>
      </c>
      <c r="P363" s="396">
        <f t="shared" si="179"/>
        <v>3.9515113350125919E-2</v>
      </c>
      <c r="Q363" s="396">
        <f t="shared" si="180"/>
        <v>1.574555188159632E-4</v>
      </c>
      <c r="R363" s="421">
        <f t="shared" si="181"/>
        <v>83.666666666666515</v>
      </c>
      <c r="S363" s="421">
        <f t="shared" si="182"/>
        <v>0.33333333333348492</v>
      </c>
      <c r="T363" s="396">
        <f t="shared" si="183"/>
        <v>1.756906694764402E-2</v>
      </c>
    </row>
    <row r="364" spans="1:20" x14ac:dyDescent="0.25">
      <c r="A364" s="38" t="s">
        <v>8</v>
      </c>
      <c r="B364" s="422">
        <v>20412</v>
      </c>
      <c r="C364" s="422">
        <v>21400</v>
      </c>
      <c r="D364" s="422">
        <v>21284</v>
      </c>
      <c r="E364" s="422">
        <v>21540</v>
      </c>
      <c r="F364" s="325">
        <f t="shared" si="174"/>
        <v>1.2027814320616503E-2</v>
      </c>
      <c r="G364" s="325">
        <f t="shared" si="175"/>
        <v>-5.4205607476635054E-3</v>
      </c>
      <c r="H364" s="423">
        <f t="shared" si="176"/>
        <v>256</v>
      </c>
      <c r="I364" s="423">
        <f t="shared" si="177"/>
        <v>-116</v>
      </c>
      <c r="J364" s="325">
        <f t="shared" si="178"/>
        <v>0.17412814667507398</v>
      </c>
      <c r="K364" s="402"/>
      <c r="L364" s="422">
        <v>19671.5</v>
      </c>
      <c r="M364" s="422">
        <v>21562.666666666668</v>
      </c>
      <c r="N364" s="422">
        <v>21217.666666666668</v>
      </c>
      <c r="O364" s="422">
        <v>21432.333333333332</v>
      </c>
      <c r="P364" s="325">
        <f t="shared" si="179"/>
        <v>1.0117355034326536E-2</v>
      </c>
      <c r="Q364" s="325">
        <f t="shared" si="180"/>
        <v>-1.5999876329458318E-2</v>
      </c>
      <c r="R364" s="423">
        <f t="shared" si="181"/>
        <v>214.66666666666424</v>
      </c>
      <c r="S364" s="423">
        <f t="shared" si="182"/>
        <v>-345</v>
      </c>
      <c r="T364" s="325">
        <f t="shared" si="183"/>
        <v>0.17107955437417349</v>
      </c>
    </row>
    <row r="365" spans="1:20" x14ac:dyDescent="0.25">
      <c r="A365" s="38" t="s">
        <v>9</v>
      </c>
      <c r="B365" s="422">
        <v>9023</v>
      </c>
      <c r="C365" s="422">
        <v>9205</v>
      </c>
      <c r="D365" s="422">
        <v>8687</v>
      </c>
      <c r="E365" s="422">
        <v>8753</v>
      </c>
      <c r="F365" s="325">
        <f t="shared" si="174"/>
        <v>7.597559571773882E-3</v>
      </c>
      <c r="G365" s="325">
        <f t="shared" si="175"/>
        <v>-5.6273764258555126E-2</v>
      </c>
      <c r="H365" s="423">
        <f t="shared" si="176"/>
        <v>66</v>
      </c>
      <c r="I365" s="423">
        <f t="shared" si="177"/>
        <v>-518</v>
      </c>
      <c r="J365" s="325">
        <f t="shared" si="178"/>
        <v>7.0758758952967613E-2</v>
      </c>
      <c r="K365" s="402"/>
      <c r="L365" s="422">
        <v>8325.3333333333339</v>
      </c>
      <c r="M365" s="422">
        <v>9285</v>
      </c>
      <c r="N365" s="422">
        <v>9114.3333333333339</v>
      </c>
      <c r="O365" s="422">
        <v>8762.6666666666661</v>
      </c>
      <c r="P365" s="325">
        <f t="shared" si="179"/>
        <v>-3.8583915444537986E-2</v>
      </c>
      <c r="Q365" s="325">
        <f t="shared" si="180"/>
        <v>-1.8380901094955937E-2</v>
      </c>
      <c r="R365" s="423">
        <f t="shared" si="181"/>
        <v>-351.66666666666788</v>
      </c>
      <c r="S365" s="423">
        <f t="shared" si="182"/>
        <v>-170.66666666666606</v>
      </c>
      <c r="T365" s="325">
        <f t="shared" si="183"/>
        <v>6.9946332261042854E-2</v>
      </c>
    </row>
    <row r="366" spans="1:20" x14ac:dyDescent="0.25">
      <c r="A366" s="411" t="s">
        <v>10</v>
      </c>
      <c r="B366" s="424">
        <v>2998</v>
      </c>
      <c r="C366" s="424">
        <v>3361</v>
      </c>
      <c r="D366" s="424">
        <v>3477</v>
      </c>
      <c r="E366" s="424">
        <v>3524</v>
      </c>
      <c r="F366" s="412">
        <f t="shared" si="174"/>
        <v>1.351740005752089E-2</v>
      </c>
      <c r="G366" s="412">
        <f t="shared" si="175"/>
        <v>3.4513537637607783E-2</v>
      </c>
      <c r="H366" s="426">
        <f t="shared" si="176"/>
        <v>47</v>
      </c>
      <c r="I366" s="426">
        <f t="shared" si="177"/>
        <v>116</v>
      </c>
      <c r="J366" s="412">
        <f t="shared" si="178"/>
        <v>2.8487817496887682E-2</v>
      </c>
      <c r="K366" s="414"/>
      <c r="L366" s="424">
        <v>2998</v>
      </c>
      <c r="M366" s="424">
        <v>3401</v>
      </c>
      <c r="N366" s="424">
        <v>3418</v>
      </c>
      <c r="O366" s="424">
        <v>3514.3333333333335</v>
      </c>
      <c r="P366" s="412">
        <f t="shared" si="179"/>
        <v>2.8184123268968353E-2</v>
      </c>
      <c r="Q366" s="412">
        <f t="shared" si="180"/>
        <v>4.9985298441634907E-3</v>
      </c>
      <c r="R366" s="426">
        <f t="shared" si="181"/>
        <v>96.333333333333485</v>
      </c>
      <c r="S366" s="426">
        <f t="shared" si="182"/>
        <v>17</v>
      </c>
      <c r="T366" s="412">
        <f t="shared" si="183"/>
        <v>2.8052502321522173E-2</v>
      </c>
    </row>
    <row r="367" spans="1:20" ht="21" x14ac:dyDescent="0.35">
      <c r="A367" s="415" t="s">
        <v>80</v>
      </c>
      <c r="B367" s="415"/>
      <c r="C367" s="415"/>
      <c r="D367" s="415"/>
      <c r="E367" s="415"/>
      <c r="F367" s="415"/>
      <c r="G367" s="415"/>
      <c r="H367" s="415"/>
      <c r="I367" s="415"/>
      <c r="J367" s="415"/>
      <c r="K367" s="415"/>
      <c r="L367" s="415"/>
      <c r="M367" s="415"/>
      <c r="N367" s="415"/>
      <c r="O367" s="415"/>
      <c r="P367" s="415"/>
      <c r="Q367" s="415"/>
      <c r="R367" s="415"/>
      <c r="S367" s="415"/>
      <c r="T367" s="415"/>
    </row>
    <row r="368" spans="1:20" x14ac:dyDescent="0.25">
      <c r="A368" s="73"/>
      <c r="B368" s="11" t="s">
        <v>145</v>
      </c>
      <c r="C368" s="12"/>
      <c r="D368" s="12"/>
      <c r="E368" s="12"/>
      <c r="F368" s="12"/>
      <c r="G368" s="12"/>
      <c r="H368" s="12"/>
      <c r="I368" s="12"/>
      <c r="J368" s="12"/>
      <c r="K368" s="378"/>
      <c r="L368" s="11" t="str">
        <f>$L$324</f>
        <v>acumulado junio (promedio del periodo acumulado)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79">
        <f>B$6</f>
        <v>2022</v>
      </c>
      <c r="C369" s="379">
        <f>C$6</f>
        <v>2023</v>
      </c>
      <c r="D369" s="379">
        <f>D$6</f>
        <v>2024</v>
      </c>
      <c r="E369" s="379">
        <f>E$6</f>
        <v>2025</v>
      </c>
      <c r="F369" s="379" t="str">
        <f>CONCATENATE("var ",RIGHT(E369,2),"/",RIGHT(D369,2))</f>
        <v>var 25/24</v>
      </c>
      <c r="G369" s="17" t="str">
        <f>CONCATENATE("var ",RIGHT(D369,2),"/",RIGHT(C369,2))</f>
        <v>var 24/23</v>
      </c>
      <c r="H369" s="379" t="str">
        <f>CONCATENATE("dif ",RIGHT(E369,2),"-",RIGHT(D369,2))</f>
        <v>dif 25-24</v>
      </c>
      <c r="I369" s="17" t="str">
        <f>CONCATENATE("dif ",RIGHT(D369,2),"-",RIGHT(C369,2))</f>
        <v>dif 24-23</v>
      </c>
      <c r="J369" s="379" t="str">
        <f>CONCATENATE("cuota ",RIGHT(E369,2))</f>
        <v>cuota 25</v>
      </c>
      <c r="K369" s="381"/>
      <c r="L369" s="379">
        <f>L$6</f>
        <v>2022</v>
      </c>
      <c r="M369" s="379">
        <f>M$6</f>
        <v>2023</v>
      </c>
      <c r="N369" s="379">
        <f>N$6</f>
        <v>2024</v>
      </c>
      <c r="O369" s="379">
        <f>O$6</f>
        <v>2025</v>
      </c>
      <c r="P369" s="379" t="str">
        <f>CONCATENATE("var ",RIGHT(O369,2),"/",RIGHT(N369,2))</f>
        <v>var 25/24</v>
      </c>
      <c r="Q369" s="17" t="str">
        <f>CONCATENATE("var ",RIGHT(N369,2),"/",RIGHT(M369,2))</f>
        <v>var 24/23</v>
      </c>
      <c r="R369" s="379" t="str">
        <f>CONCATENATE("dif ",RIGHT(O369,2),"-",RIGHT(N369,2))</f>
        <v>dif 25-24</v>
      </c>
      <c r="S369" s="17" t="str">
        <f>CONCATENATE("dif ",RIGHT(N369,2),"-",RIGHT(M369,2))</f>
        <v>dif 24-23</v>
      </c>
      <c r="T369" s="379" t="str">
        <f>CONCATENATE("cuota ",RIGHT(O369,2))</f>
        <v>cuota 25</v>
      </c>
    </row>
    <row r="370" spans="1:20" x14ac:dyDescent="0.25">
      <c r="A370" s="382" t="s">
        <v>48</v>
      </c>
      <c r="B370" s="416">
        <v>124698</v>
      </c>
      <c r="C370" s="416">
        <v>124223</v>
      </c>
      <c r="D370" s="416">
        <v>125992</v>
      </c>
      <c r="E370" s="416">
        <v>123702</v>
      </c>
      <c r="F370" s="384">
        <f t="shared" ref="F370:F380" si="184">E370/D370-1</f>
        <v>-1.8175757190932784E-2</v>
      </c>
      <c r="G370" s="384">
        <f t="shared" ref="G370:G380" si="185">D370/C370-1</f>
        <v>1.4240519066517576E-2</v>
      </c>
      <c r="H370" s="417">
        <f t="shared" ref="H370:H380" si="186">E370-D370</f>
        <v>-2290</v>
      </c>
      <c r="I370" s="417">
        <f t="shared" ref="I370:I380" si="187">D370-C370</f>
        <v>1769</v>
      </c>
      <c r="J370" s="384">
        <f t="shared" ref="J370:J380" si="188">E370/$E$370</f>
        <v>1</v>
      </c>
      <c r="K370" s="386"/>
      <c r="L370" s="416">
        <v>122307.66666666667</v>
      </c>
      <c r="M370" s="416">
        <v>125315</v>
      </c>
      <c r="N370" s="416">
        <v>126901.5</v>
      </c>
      <c r="O370" s="416">
        <v>125277</v>
      </c>
      <c r="P370" s="384">
        <f t="shared" ref="P370:P380" si="189">O370/N370-1</f>
        <v>-1.2801267124502025E-2</v>
      </c>
      <c r="Q370" s="384">
        <f t="shared" ref="Q370:Q380" si="190">N370/M370-1</f>
        <v>1.2660096556677214E-2</v>
      </c>
      <c r="R370" s="417">
        <f t="shared" ref="R370:R380" si="191">O370-N370</f>
        <v>-1624.5</v>
      </c>
      <c r="S370" s="417">
        <f t="shared" ref="S370:S380" si="192">N370-M370</f>
        <v>1586.5</v>
      </c>
      <c r="T370" s="384">
        <f>O370/$O$370</f>
        <v>1</v>
      </c>
    </row>
    <row r="371" spans="1:20" x14ac:dyDescent="0.25">
      <c r="A371" s="95" t="s">
        <v>49</v>
      </c>
      <c r="B371" s="422">
        <v>44921</v>
      </c>
      <c r="C371" s="422">
        <v>45920</v>
      </c>
      <c r="D371" s="420">
        <v>46039</v>
      </c>
      <c r="E371" s="422">
        <v>43954</v>
      </c>
      <c r="F371" s="325">
        <f t="shared" si="184"/>
        <v>-4.5287690870783437E-2</v>
      </c>
      <c r="G371" s="325">
        <f t="shared" si="185"/>
        <v>2.5914634146342319E-3</v>
      </c>
      <c r="H371" s="423">
        <f t="shared" si="186"/>
        <v>-2085</v>
      </c>
      <c r="I371" s="423">
        <f t="shared" si="187"/>
        <v>119</v>
      </c>
      <c r="J371" s="325">
        <f t="shared" si="188"/>
        <v>0.35532166011867228</v>
      </c>
      <c r="K371" s="402"/>
      <c r="L371" s="422">
        <v>43996</v>
      </c>
      <c r="M371" s="422">
        <v>45845.833333333336</v>
      </c>
      <c r="N371" s="420">
        <v>46352.666666666664</v>
      </c>
      <c r="O371" s="422">
        <v>44589</v>
      </c>
      <c r="P371" s="325">
        <f t="shared" si="189"/>
        <v>-3.8048871693825537E-2</v>
      </c>
      <c r="Q371" s="325">
        <f t="shared" si="190"/>
        <v>1.1055166772698355E-2</v>
      </c>
      <c r="R371" s="423">
        <f t="shared" si="191"/>
        <v>-1763.6666666666642</v>
      </c>
      <c r="S371" s="423">
        <f t="shared" si="192"/>
        <v>506.83333333332848</v>
      </c>
      <c r="T371" s="325">
        <f t="shared" ref="T371:T380" si="193">O371/$O$370</f>
        <v>0.35592327402476115</v>
      </c>
    </row>
    <row r="372" spans="1:20" x14ac:dyDescent="0.25">
      <c r="A372" s="98" t="s">
        <v>50</v>
      </c>
      <c r="B372" s="422">
        <v>39041</v>
      </c>
      <c r="C372" s="422">
        <v>37006</v>
      </c>
      <c r="D372" s="422">
        <v>37000</v>
      </c>
      <c r="E372" s="422">
        <v>37015</v>
      </c>
      <c r="F372" s="325">
        <f t="shared" si="184"/>
        <v>4.0540540540545678E-4</v>
      </c>
      <c r="G372" s="325">
        <f t="shared" si="185"/>
        <v>-1.6213586985891482E-4</v>
      </c>
      <c r="H372" s="423">
        <f t="shared" si="186"/>
        <v>15</v>
      </c>
      <c r="I372" s="423">
        <f t="shared" si="187"/>
        <v>-6</v>
      </c>
      <c r="J372" s="325">
        <f t="shared" si="188"/>
        <v>0.2992271749850447</v>
      </c>
      <c r="K372" s="402"/>
      <c r="L372" s="422">
        <v>37386.5</v>
      </c>
      <c r="M372" s="422">
        <v>37430.333333333336</v>
      </c>
      <c r="N372" s="422">
        <v>37564.666666666664</v>
      </c>
      <c r="O372" s="422">
        <v>37431.333333333336</v>
      </c>
      <c r="P372" s="325">
        <f t="shared" si="189"/>
        <v>-3.5494347525155678E-3</v>
      </c>
      <c r="Q372" s="325">
        <f t="shared" si="190"/>
        <v>3.588889581533472E-3</v>
      </c>
      <c r="R372" s="423">
        <f t="shared" si="191"/>
        <v>-133.33333333332848</v>
      </c>
      <c r="S372" s="423">
        <f t="shared" si="192"/>
        <v>134.33333333332848</v>
      </c>
      <c r="T372" s="325">
        <f t="shared" si="193"/>
        <v>0.29878855123712522</v>
      </c>
    </row>
    <row r="373" spans="1:20" x14ac:dyDescent="0.25">
      <c r="A373" s="98" t="s">
        <v>52</v>
      </c>
      <c r="B373" s="422">
        <v>18373</v>
      </c>
      <c r="C373" s="422">
        <v>18698</v>
      </c>
      <c r="D373" s="422">
        <v>20140</v>
      </c>
      <c r="E373" s="422">
        <v>19634</v>
      </c>
      <c r="F373" s="325">
        <f t="shared" si="184"/>
        <v>-2.5124131082423062E-2</v>
      </c>
      <c r="G373" s="325">
        <f t="shared" si="185"/>
        <v>7.7120547652155258E-2</v>
      </c>
      <c r="H373" s="423">
        <f t="shared" si="186"/>
        <v>-506</v>
      </c>
      <c r="I373" s="423">
        <f t="shared" si="187"/>
        <v>1442</v>
      </c>
      <c r="J373" s="325">
        <f t="shared" si="188"/>
        <v>0.15872015003799453</v>
      </c>
      <c r="K373" s="402"/>
      <c r="L373" s="422">
        <v>18301.666666666668</v>
      </c>
      <c r="M373" s="422">
        <v>19007.833333333332</v>
      </c>
      <c r="N373" s="422">
        <v>19956.666666666668</v>
      </c>
      <c r="O373" s="422">
        <v>19948</v>
      </c>
      <c r="P373" s="325">
        <f t="shared" si="189"/>
        <v>-4.342742608987038E-4</v>
      </c>
      <c r="Q373" s="325">
        <f t="shared" si="190"/>
        <v>4.9918016256455866E-2</v>
      </c>
      <c r="R373" s="423">
        <f t="shared" si="191"/>
        <v>-8.6666666666678793</v>
      </c>
      <c r="S373" s="423">
        <f t="shared" si="192"/>
        <v>948.83333333333576</v>
      </c>
      <c r="T373" s="325">
        <f t="shared" si="193"/>
        <v>0.15923114378537162</v>
      </c>
    </row>
    <row r="374" spans="1:20" x14ac:dyDescent="0.25">
      <c r="A374" s="98" t="s">
        <v>53</v>
      </c>
      <c r="B374" s="422">
        <v>4097</v>
      </c>
      <c r="C374" s="422">
        <v>4791</v>
      </c>
      <c r="D374" s="422">
        <v>4797</v>
      </c>
      <c r="E374" s="422">
        <v>4605</v>
      </c>
      <c r="F374" s="325">
        <f t="shared" si="184"/>
        <v>-4.0025015634771788E-2</v>
      </c>
      <c r="G374" s="325">
        <f t="shared" si="185"/>
        <v>1.2523481527864089E-3</v>
      </c>
      <c r="H374" s="423">
        <f t="shared" si="186"/>
        <v>-192</v>
      </c>
      <c r="I374" s="423">
        <f t="shared" si="187"/>
        <v>6</v>
      </c>
      <c r="J374" s="325">
        <f t="shared" si="188"/>
        <v>3.7226560605325705E-2</v>
      </c>
      <c r="K374" s="402"/>
      <c r="L374" s="422">
        <v>4225.666666666667</v>
      </c>
      <c r="M374" s="422">
        <v>4791</v>
      </c>
      <c r="N374" s="422">
        <v>4797</v>
      </c>
      <c r="O374" s="422">
        <v>4820</v>
      </c>
      <c r="P374" s="325">
        <f t="shared" si="189"/>
        <v>4.794663331248783E-3</v>
      </c>
      <c r="Q374" s="325">
        <f t="shared" si="190"/>
        <v>1.2523481527864089E-3</v>
      </c>
      <c r="R374" s="423">
        <f t="shared" si="191"/>
        <v>23</v>
      </c>
      <c r="S374" s="423">
        <f t="shared" si="192"/>
        <v>6</v>
      </c>
      <c r="T374" s="325">
        <f t="shared" si="193"/>
        <v>3.8474739976212716E-2</v>
      </c>
    </row>
    <row r="375" spans="1:20" x14ac:dyDescent="0.25">
      <c r="A375" s="98" t="s">
        <v>54</v>
      </c>
      <c r="B375" s="422">
        <v>2710</v>
      </c>
      <c r="C375" s="422">
        <v>2739</v>
      </c>
      <c r="D375" s="422">
        <v>2773</v>
      </c>
      <c r="E375" s="422">
        <v>2679</v>
      </c>
      <c r="F375" s="325">
        <f t="shared" si="184"/>
        <v>-3.3898305084745783E-2</v>
      </c>
      <c r="G375" s="325">
        <f t="shared" si="185"/>
        <v>1.241328952172327E-2</v>
      </c>
      <c r="H375" s="423">
        <f t="shared" si="186"/>
        <v>-94</v>
      </c>
      <c r="I375" s="423">
        <f t="shared" si="187"/>
        <v>34</v>
      </c>
      <c r="J375" s="325">
        <f t="shared" si="188"/>
        <v>2.1656885094824659E-2</v>
      </c>
      <c r="K375" s="402"/>
      <c r="L375" s="422">
        <v>2596.1666666666665</v>
      </c>
      <c r="M375" s="422">
        <v>2828</v>
      </c>
      <c r="N375" s="422">
        <v>2771.8333333333335</v>
      </c>
      <c r="O375" s="422">
        <v>2679</v>
      </c>
      <c r="P375" s="325">
        <f t="shared" si="189"/>
        <v>-3.349167217846194E-2</v>
      </c>
      <c r="Q375" s="325">
        <f t="shared" si="190"/>
        <v>-1.9860914662894857E-2</v>
      </c>
      <c r="R375" s="423">
        <f t="shared" si="191"/>
        <v>-92.833333333333485</v>
      </c>
      <c r="S375" s="423">
        <f t="shared" si="192"/>
        <v>-56.166666666666515</v>
      </c>
      <c r="T375" s="325">
        <f t="shared" si="193"/>
        <v>2.1384611700471755E-2</v>
      </c>
    </row>
    <row r="376" spans="1:20" x14ac:dyDescent="0.25">
      <c r="A376" s="98" t="s">
        <v>55</v>
      </c>
      <c r="B376" s="422">
        <v>663</v>
      </c>
      <c r="C376" s="422">
        <v>663</v>
      </c>
      <c r="D376" s="422">
        <v>673</v>
      </c>
      <c r="E376" s="422">
        <v>673</v>
      </c>
      <c r="F376" s="325">
        <f t="shared" si="184"/>
        <v>0</v>
      </c>
      <c r="G376" s="325">
        <f t="shared" si="185"/>
        <v>1.5082956259426794E-2</v>
      </c>
      <c r="H376" s="423">
        <f t="shared" si="186"/>
        <v>0</v>
      </c>
      <c r="I376" s="423">
        <f t="shared" si="187"/>
        <v>10</v>
      </c>
      <c r="J376" s="325">
        <f t="shared" si="188"/>
        <v>5.4404940906371763E-3</v>
      </c>
      <c r="K376" s="402"/>
      <c r="L376" s="422">
        <v>644</v>
      </c>
      <c r="M376" s="422">
        <v>663</v>
      </c>
      <c r="N376" s="422">
        <v>673</v>
      </c>
      <c r="O376" s="422">
        <v>673</v>
      </c>
      <c r="P376" s="325">
        <f t="shared" si="189"/>
        <v>0</v>
      </c>
      <c r="Q376" s="325">
        <f t="shared" si="190"/>
        <v>1.5082956259426794E-2</v>
      </c>
      <c r="R376" s="423">
        <f t="shared" si="191"/>
        <v>0</v>
      </c>
      <c r="S376" s="423">
        <f t="shared" si="192"/>
        <v>10</v>
      </c>
      <c r="T376" s="325">
        <f t="shared" si="193"/>
        <v>5.3720954365126883E-3</v>
      </c>
    </row>
    <row r="377" spans="1:20" x14ac:dyDescent="0.25">
      <c r="A377" s="98" t="s">
        <v>56</v>
      </c>
      <c r="B377" s="422">
        <v>6412</v>
      </c>
      <c r="C377" s="422">
        <v>6177</v>
      </c>
      <c r="D377" s="422">
        <v>6415</v>
      </c>
      <c r="E377" s="422">
        <v>6497</v>
      </c>
      <c r="F377" s="325">
        <f t="shared" si="184"/>
        <v>1.278254091971931E-2</v>
      </c>
      <c r="G377" s="325">
        <f t="shared" si="185"/>
        <v>3.8530030759268197E-2</v>
      </c>
      <c r="H377" s="423">
        <f t="shared" si="186"/>
        <v>82</v>
      </c>
      <c r="I377" s="423">
        <f t="shared" si="187"/>
        <v>238</v>
      </c>
      <c r="J377" s="325">
        <f t="shared" si="188"/>
        <v>5.2521382031010005E-2</v>
      </c>
      <c r="K377" s="402"/>
      <c r="L377" s="422">
        <v>6412</v>
      </c>
      <c r="M377" s="422">
        <v>6296</v>
      </c>
      <c r="N377" s="422">
        <v>6415</v>
      </c>
      <c r="O377" s="422">
        <v>6497</v>
      </c>
      <c r="P377" s="325">
        <f t="shared" si="189"/>
        <v>1.278254091971931E-2</v>
      </c>
      <c r="Q377" s="325">
        <f t="shared" si="190"/>
        <v>1.8900889453621339E-2</v>
      </c>
      <c r="R377" s="423">
        <f t="shared" si="191"/>
        <v>82</v>
      </c>
      <c r="S377" s="423">
        <f t="shared" si="192"/>
        <v>119</v>
      </c>
      <c r="T377" s="325">
        <f t="shared" si="193"/>
        <v>5.186107585590332E-2</v>
      </c>
    </row>
    <row r="378" spans="1:20" x14ac:dyDescent="0.25">
      <c r="A378" s="98" t="s">
        <v>51</v>
      </c>
      <c r="B378" s="422">
        <v>844</v>
      </c>
      <c r="C378" s="422">
        <v>912</v>
      </c>
      <c r="D378" s="422">
        <v>763</v>
      </c>
      <c r="E378" s="422">
        <v>916</v>
      </c>
      <c r="F378" s="325">
        <f t="shared" si="184"/>
        <v>0.20052424639580613</v>
      </c>
      <c r="G378" s="325">
        <f t="shared" si="185"/>
        <v>-0.16337719298245612</v>
      </c>
      <c r="H378" s="423">
        <f t="shared" si="186"/>
        <v>153</v>
      </c>
      <c r="I378" s="423">
        <f t="shared" si="187"/>
        <v>-149</v>
      </c>
      <c r="J378" s="325">
        <f t="shared" si="188"/>
        <v>7.4048924027097377E-3</v>
      </c>
      <c r="K378" s="402"/>
      <c r="L378" s="422">
        <v>830</v>
      </c>
      <c r="M378" s="422">
        <v>912</v>
      </c>
      <c r="N378" s="422">
        <v>887.16666666666663</v>
      </c>
      <c r="O378" s="422">
        <v>915.33333333333337</v>
      </c>
      <c r="P378" s="325">
        <f t="shared" si="189"/>
        <v>3.1749013714071017E-2</v>
      </c>
      <c r="Q378" s="325">
        <f t="shared" si="190"/>
        <v>-2.7229532163742687E-2</v>
      </c>
      <c r="R378" s="423">
        <f t="shared" si="191"/>
        <v>28.166666666666742</v>
      </c>
      <c r="S378" s="423">
        <f t="shared" si="192"/>
        <v>-24.833333333333371</v>
      </c>
      <c r="T378" s="325">
        <f t="shared" si="193"/>
        <v>7.3064755169211697E-3</v>
      </c>
    </row>
    <row r="379" spans="1:20" x14ac:dyDescent="0.25">
      <c r="A379" s="99" t="s">
        <v>57</v>
      </c>
      <c r="B379" s="422">
        <v>4562</v>
      </c>
      <c r="C379" s="422">
        <v>4276</v>
      </c>
      <c r="D379" s="422">
        <v>4307</v>
      </c>
      <c r="E379" s="422">
        <v>4616</v>
      </c>
      <c r="F379" s="325">
        <f t="shared" si="184"/>
        <v>7.1743673090318039E-2</v>
      </c>
      <c r="G379" s="325">
        <f t="shared" si="185"/>
        <v>7.2497661365762411E-3</v>
      </c>
      <c r="H379" s="423">
        <f t="shared" si="186"/>
        <v>309</v>
      </c>
      <c r="I379" s="423">
        <f t="shared" si="187"/>
        <v>31</v>
      </c>
      <c r="J379" s="325">
        <f t="shared" si="188"/>
        <v>3.7315483985707588E-2</v>
      </c>
      <c r="K379" s="402"/>
      <c r="L379" s="422">
        <v>4562</v>
      </c>
      <c r="M379" s="422">
        <v>4466.666666666667</v>
      </c>
      <c r="N379" s="422">
        <v>4392</v>
      </c>
      <c r="O379" s="422">
        <v>4616</v>
      </c>
      <c r="P379" s="325">
        <f t="shared" si="189"/>
        <v>5.1001821493624755E-2</v>
      </c>
      <c r="Q379" s="325">
        <f t="shared" si="190"/>
        <v>-1.6716417910447867E-2</v>
      </c>
      <c r="R379" s="423">
        <f t="shared" si="191"/>
        <v>224</v>
      </c>
      <c r="S379" s="423">
        <f t="shared" si="192"/>
        <v>-74.66666666666697</v>
      </c>
      <c r="T379" s="325">
        <f t="shared" si="193"/>
        <v>3.6846348491742301E-2</v>
      </c>
    </row>
    <row r="380" spans="1:20" x14ac:dyDescent="0.25">
      <c r="A380" s="100" t="s">
        <v>58</v>
      </c>
      <c r="B380" s="422">
        <v>3075</v>
      </c>
      <c r="C380" s="422">
        <v>3041</v>
      </c>
      <c r="D380" s="422">
        <v>3085</v>
      </c>
      <c r="E380" s="422">
        <v>3113</v>
      </c>
      <c r="F380" s="325">
        <f t="shared" si="184"/>
        <v>9.0761750405186081E-3</v>
      </c>
      <c r="G380" s="325">
        <f t="shared" si="185"/>
        <v>1.4468924695823837E-2</v>
      </c>
      <c r="H380" s="423">
        <f t="shared" si="186"/>
        <v>28</v>
      </c>
      <c r="I380" s="423">
        <f t="shared" si="187"/>
        <v>44</v>
      </c>
      <c r="J380" s="325">
        <f t="shared" si="188"/>
        <v>2.5165316648073595E-2</v>
      </c>
      <c r="K380" s="402"/>
      <c r="L380" s="422">
        <v>3353.6666666666665</v>
      </c>
      <c r="M380" s="422">
        <v>3074.3333333333335</v>
      </c>
      <c r="N380" s="422">
        <v>3091.5</v>
      </c>
      <c r="O380" s="422">
        <v>3108.3333333333335</v>
      </c>
      <c r="P380" s="325">
        <f t="shared" si="189"/>
        <v>5.4450374683272518E-3</v>
      </c>
      <c r="Q380" s="325">
        <f t="shared" si="190"/>
        <v>5.5838664209042488E-3</v>
      </c>
      <c r="R380" s="423">
        <f t="shared" si="191"/>
        <v>16.833333333333485</v>
      </c>
      <c r="S380" s="423">
        <f t="shared" si="192"/>
        <v>17.166666666666515</v>
      </c>
      <c r="T380" s="325">
        <f t="shared" si="193"/>
        <v>2.4811683974978117E-2</v>
      </c>
    </row>
    <row r="381" spans="1:20" ht="21" x14ac:dyDescent="0.35">
      <c r="A381" s="377" t="s">
        <v>81</v>
      </c>
      <c r="B381" s="377"/>
      <c r="C381" s="377"/>
      <c r="D381" s="377"/>
      <c r="E381" s="377"/>
      <c r="F381" s="377"/>
      <c r="G381" s="377"/>
      <c r="H381" s="377"/>
      <c r="I381" s="377"/>
      <c r="J381" s="377"/>
      <c r="K381" s="377"/>
      <c r="L381" s="377"/>
      <c r="M381" s="377"/>
      <c r="N381" s="377"/>
      <c r="O381" s="377"/>
      <c r="P381" s="377"/>
      <c r="Q381" s="377"/>
      <c r="R381" s="377"/>
      <c r="S381" s="377"/>
      <c r="T381" s="377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B64A-DF46-4883-B9F7-85A1A1C83B62}">
  <sheetPr codeName="Hoja15"/>
  <dimension ref="A1:Z411"/>
  <sheetViews>
    <sheetView topLeftCell="A3" workbookViewId="0">
      <selection activeCell="D12" sqref="D12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467" customWidth="1"/>
    <col min="6" max="6" width="12.28515625" style="467" customWidth="1"/>
    <col min="7" max="9" width="12.7109375" style="467" customWidth="1"/>
    <col min="10" max="10" width="11.42578125" style="467" customWidth="1"/>
    <col min="11" max="11" width="1.28515625" style="467" customWidth="1"/>
    <col min="12" max="14" width="12.5703125" style="467" customWidth="1"/>
    <col min="15" max="17" width="11.42578125" style="467" customWidth="1"/>
    <col min="18" max="19" width="14" style="467" customWidth="1"/>
    <col min="20" max="20" width="11.42578125" style="467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ht="21" x14ac:dyDescent="0.35">
      <c r="A2" s="427" t="s">
        <v>82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</row>
    <row r="3" spans="1:26" ht="21" x14ac:dyDescent="0.25">
      <c r="A3" s="4" t="s">
        <v>83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6" ht="21" x14ac:dyDescent="0.35">
      <c r="A4" s="428" t="s">
        <v>84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</row>
    <row r="5" spans="1:26" x14ac:dyDescent="0.25">
      <c r="A5" s="73"/>
      <c r="B5" s="11" t="s">
        <v>145</v>
      </c>
      <c r="C5" s="12"/>
      <c r="D5" s="12"/>
      <c r="E5" s="12"/>
      <c r="F5" s="12"/>
      <c r="G5" s="12"/>
      <c r="H5" s="12"/>
      <c r="I5" s="12"/>
      <c r="J5" s="13"/>
      <c r="K5" s="429"/>
      <c r="L5" s="11" t="str">
        <f>CONCATENATE("acumulado ",B5)</f>
        <v>acumulado junio</v>
      </c>
      <c r="M5" s="12"/>
      <c r="N5" s="12"/>
      <c r="O5" s="12"/>
      <c r="P5" s="12"/>
      <c r="Q5" s="12"/>
      <c r="R5" s="12"/>
      <c r="S5" s="12"/>
      <c r="T5" s="13"/>
    </row>
    <row r="6" spans="1:26" x14ac:dyDescent="0.25">
      <c r="A6" s="15"/>
      <c r="B6" s="17">
        <v>2022</v>
      </c>
      <c r="C6" s="17">
        <v>2023</v>
      </c>
      <c r="D6" s="17">
        <v>2024</v>
      </c>
      <c r="E6" s="17">
        <v>2025</v>
      </c>
      <c r="F6" s="17" t="str">
        <f>CONCATENATE("var ",RIGHT(E6,2),"/",RIGHT(D6,2))</f>
        <v>var 25/24</v>
      </c>
      <c r="G6" s="17" t="str">
        <f>CONCATENATE("var ",RIGHT(D6,2),"/",RIGHT(C6,2))</f>
        <v>var 24/23</v>
      </c>
      <c r="H6" s="17" t="str">
        <f>CONCATENATE("dif ",RIGHT(E6,2),"-",RIGHT(D6,2))</f>
        <v>dif 25-24</v>
      </c>
      <c r="I6" s="17" t="str">
        <f>CONCATENATE("dif ",RIGHT(D6,2),"-",RIGHT(C6,2))</f>
        <v>dif 24-23</v>
      </c>
      <c r="J6" s="17" t="str">
        <f>CONCATENATE("cuota ",RIGHT(E6,2))</f>
        <v>cuota 25</v>
      </c>
      <c r="K6" s="430"/>
      <c r="L6" s="17">
        <v>2022</v>
      </c>
      <c r="M6" s="17">
        <v>2023</v>
      </c>
      <c r="N6" s="17">
        <v>2024</v>
      </c>
      <c r="O6" s="17">
        <v>2025</v>
      </c>
      <c r="P6" s="17" t="str">
        <f>CONCATENATE("var ",RIGHT(O6,2),"/",RIGHT(N6,2))</f>
        <v>var 25/24</v>
      </c>
      <c r="Q6" s="17" t="str">
        <f>CONCATENATE("var ",RIGHT(N6,2),"/",RIGHT(M6,2))</f>
        <v>var 24/23</v>
      </c>
      <c r="R6" s="17" t="str">
        <f>CONCATENATE("dif ",RIGHT(O6,2),"-",RIGHT(N6,2))</f>
        <v>dif 25-24</v>
      </c>
      <c r="S6" s="17" t="str">
        <f>CONCATENATE("dif ",RIGHT(N6,2),"-",RIGHT(M6,2))</f>
        <v>dif 24-23</v>
      </c>
      <c r="T6" s="17" t="str">
        <f>CONCATENATE("cuota ",RIGHT(O6,2))</f>
        <v>cuota 25</v>
      </c>
      <c r="Z6" s="431"/>
    </row>
    <row r="7" spans="1:26" x14ac:dyDescent="0.25">
      <c r="A7" s="432" t="s">
        <v>85</v>
      </c>
      <c r="B7" s="433">
        <v>643934</v>
      </c>
      <c r="C7" s="433">
        <v>691826</v>
      </c>
      <c r="D7" s="433">
        <v>784395</v>
      </c>
      <c r="E7" s="433">
        <v>807025</v>
      </c>
      <c r="F7" s="434">
        <f>IFERROR(E7/D7-1,"-")</f>
        <v>2.8850260391766858E-2</v>
      </c>
      <c r="G7" s="434">
        <f>IFERROR(D7/C7-1,"-")</f>
        <v>0.13380387554095963</v>
      </c>
      <c r="H7" s="433">
        <f>IFERROR(E7-D7,"-")</f>
        <v>22630</v>
      </c>
      <c r="I7" s="433">
        <f>IFERROR(D7-C7,"-")</f>
        <v>92569</v>
      </c>
      <c r="J7" s="434">
        <f>E7/$E$7</f>
        <v>1</v>
      </c>
      <c r="K7" s="435"/>
      <c r="L7" s="433">
        <v>3734850</v>
      </c>
      <c r="M7" s="433">
        <v>4406877</v>
      </c>
      <c r="N7" s="433">
        <v>4934673</v>
      </c>
      <c r="O7" s="433">
        <v>5152392</v>
      </c>
      <c r="P7" s="434">
        <f>IFERROR(O7/N7-1,"-")</f>
        <v>4.412024869733E-2</v>
      </c>
      <c r="Q7" s="434">
        <f>IFERROR(N7/M7-1,"-")</f>
        <v>0.11976644685113746</v>
      </c>
      <c r="R7" s="433">
        <f>IFERROR(O7-N7,"-")</f>
        <v>217719</v>
      </c>
      <c r="S7" s="433">
        <f>IFERROR(N7-M7,"-")</f>
        <v>527796</v>
      </c>
      <c r="T7" s="434">
        <f>O7/$O$7</f>
        <v>1</v>
      </c>
      <c r="Z7" s="436"/>
    </row>
    <row r="8" spans="1:26" x14ac:dyDescent="0.25">
      <c r="A8" s="437" t="s">
        <v>86</v>
      </c>
      <c r="B8" s="438">
        <v>607438</v>
      </c>
      <c r="C8" s="438">
        <v>650121</v>
      </c>
      <c r="D8" s="438">
        <v>739451</v>
      </c>
      <c r="E8" s="438">
        <v>763794</v>
      </c>
      <c r="F8" s="439">
        <f>IFERROR(E8/D8-1,"-")</f>
        <v>3.2920369301008501E-2</v>
      </c>
      <c r="G8" s="440">
        <f t="shared" ref="G8:G9" si="0">IFERROR(D8/C8-1,"-")</f>
        <v>0.13740519072603408</v>
      </c>
      <c r="H8" s="438">
        <f>IFERROR(E8-D8,"-")</f>
        <v>24343</v>
      </c>
      <c r="I8" s="438">
        <f t="shared" ref="I8:I9" si="1">IFERROR(D8-C8,"-")</f>
        <v>89330</v>
      </c>
      <c r="J8" s="439">
        <f>E8/$E$7</f>
        <v>0.9464316470989127</v>
      </c>
      <c r="K8" s="430"/>
      <c r="L8" s="438">
        <v>3428950</v>
      </c>
      <c r="M8" s="438">
        <v>4038655</v>
      </c>
      <c r="N8" s="438">
        <v>4564144</v>
      </c>
      <c r="O8" s="438">
        <v>4787089</v>
      </c>
      <c r="P8" s="439">
        <f>IFERROR(O8/N8-1,"-")</f>
        <v>4.8847056534587763E-2</v>
      </c>
      <c r="Q8" s="439">
        <f t="shared" ref="Q8:Q9" si="2">IFERROR(N8/M8-1,"-")</f>
        <v>0.13011485259325206</v>
      </c>
      <c r="R8" s="438">
        <f>IFERROR(O8-N8,"-")</f>
        <v>222945</v>
      </c>
      <c r="S8" s="438">
        <f t="shared" ref="S8:S9" si="3">IFERROR(N8-M8,"-")</f>
        <v>525489</v>
      </c>
      <c r="T8" s="439">
        <f>O8/$O$7</f>
        <v>0.92910030913796937</v>
      </c>
    </row>
    <row r="9" spans="1:26" x14ac:dyDescent="0.25">
      <c r="A9" s="437" t="s">
        <v>87</v>
      </c>
      <c r="B9" s="438">
        <v>36496</v>
      </c>
      <c r="C9" s="438">
        <v>41705</v>
      </c>
      <c r="D9" s="438">
        <v>44944</v>
      </c>
      <c r="E9" s="438">
        <v>43231</v>
      </c>
      <c r="F9" s="439">
        <f>IFERROR(E9/D9-1,"-")</f>
        <v>-3.8114097543609837E-2</v>
      </c>
      <c r="G9" s="440">
        <f t="shared" si="0"/>
        <v>7.7664548615274054E-2</v>
      </c>
      <c r="H9" s="438">
        <f t="shared" ref="H9" si="4">IFERROR(E9-D9,"-")</f>
        <v>-1713</v>
      </c>
      <c r="I9" s="438">
        <f t="shared" si="1"/>
        <v>3239</v>
      </c>
      <c r="J9" s="439">
        <f>E9/$E$7</f>
        <v>5.3568352901087329E-2</v>
      </c>
      <c r="K9" s="430"/>
      <c r="L9" s="438">
        <v>305900</v>
      </c>
      <c r="M9" s="438">
        <v>368222</v>
      </c>
      <c r="N9" s="438">
        <v>370529</v>
      </c>
      <c r="O9" s="438">
        <v>365303</v>
      </c>
      <c r="P9" s="439">
        <f>IFERROR(O9/N9-1,"-")</f>
        <v>-1.4104159188619514E-2</v>
      </c>
      <c r="Q9" s="439">
        <f t="shared" si="2"/>
        <v>6.2652421636946176E-3</v>
      </c>
      <c r="R9" s="438">
        <f>IFERROR(O9-N9,"-")</f>
        <v>-5226</v>
      </c>
      <c r="S9" s="438">
        <f t="shared" si="3"/>
        <v>2307</v>
      </c>
      <c r="T9" s="439">
        <f>O9/$O$7</f>
        <v>7.0899690862030684E-2</v>
      </c>
    </row>
    <row r="10" spans="1:26" ht="21" x14ac:dyDescent="0.35">
      <c r="A10" s="428" t="s">
        <v>88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</row>
    <row r="11" spans="1:26" x14ac:dyDescent="0.25">
      <c r="A11" s="73"/>
      <c r="B11" s="11" t="s">
        <v>145</v>
      </c>
      <c r="C11" s="12"/>
      <c r="D11" s="12"/>
      <c r="E11" s="12"/>
      <c r="F11" s="12"/>
      <c r="G11" s="12"/>
      <c r="H11" s="12"/>
      <c r="I11" s="12"/>
      <c r="J11" s="13"/>
      <c r="K11" s="429"/>
      <c r="L11" s="11" t="str">
        <f>CONCATENATE("acumulado ",B11)</f>
        <v>acumulado junio</v>
      </c>
      <c r="M11" s="12"/>
      <c r="N11" s="12"/>
      <c r="O11" s="12"/>
      <c r="P11" s="12"/>
      <c r="Q11" s="12"/>
      <c r="R11" s="12"/>
      <c r="S11" s="12"/>
      <c r="T11" s="13"/>
      <c r="Y11" s="441"/>
    </row>
    <row r="12" spans="1:26" x14ac:dyDescent="0.25">
      <c r="A12" s="15" t="s">
        <v>89</v>
      </c>
      <c r="B12" s="17">
        <f>B$6</f>
        <v>2022</v>
      </c>
      <c r="C12" s="17">
        <f t="shared" ref="C12" si="5">C$6</f>
        <v>2023</v>
      </c>
      <c r="D12" s="17">
        <f>D$6</f>
        <v>2024</v>
      </c>
      <c r="E12" s="17">
        <v>2025</v>
      </c>
      <c r="F12" s="17" t="str">
        <f>CONCATENATE("var ",RIGHT(E12,2),"/",RIGHT(D12,2))</f>
        <v>var 25/24</v>
      </c>
      <c r="G12" s="17" t="str">
        <f>$G$6</f>
        <v>var 24/23</v>
      </c>
      <c r="H12" s="17" t="str">
        <f>CONCATENATE("dif ",RIGHT(E12,2),"-",RIGHT(D12,2))</f>
        <v>dif 25-24</v>
      </c>
      <c r="I12" s="17" t="str">
        <f>CONCATENATE("dif ",RIGHT(D12,2),"-",RIGHT(C12,2))</f>
        <v>dif 24-23</v>
      </c>
      <c r="J12" s="17" t="str">
        <f>CONCATENATE("cuota ",RIGHT(E12,2))</f>
        <v>cuota 25</v>
      </c>
      <c r="K12" s="430"/>
      <c r="L12" s="17">
        <f>L$6</f>
        <v>2022</v>
      </c>
      <c r="M12" s="17">
        <f>M$6</f>
        <v>2023</v>
      </c>
      <c r="N12" s="17">
        <f t="shared" ref="N12:O12" si="6">N$6</f>
        <v>2024</v>
      </c>
      <c r="O12" s="17">
        <f t="shared" si="6"/>
        <v>2025</v>
      </c>
      <c r="P12" s="17" t="str">
        <f>CONCATENATE("var ",RIGHT(O12,2),"/",RIGHT(N12,2))</f>
        <v>var 25/24</v>
      </c>
      <c r="Q12" s="17" t="str">
        <f>$Q$6</f>
        <v>var 24/23</v>
      </c>
      <c r="R12" s="17" t="str">
        <f>CONCATENATE("dif ",RIGHT(O12,2),"-",RIGHT(N12,2))</f>
        <v>dif 25-24</v>
      </c>
      <c r="S12" s="17" t="str">
        <f>$S$6</f>
        <v>dif 24-23</v>
      </c>
      <c r="T12" s="17" t="str">
        <f>CONCATENATE("cuota ",RIGHT(O12,2))</f>
        <v>cuota 25</v>
      </c>
      <c r="Y12" s="442"/>
    </row>
    <row r="13" spans="1:26" x14ac:dyDescent="0.25">
      <c r="A13" s="443" t="s">
        <v>90</v>
      </c>
      <c r="B13" s="444">
        <v>643934</v>
      </c>
      <c r="C13" s="444">
        <v>691826</v>
      </c>
      <c r="D13" s="444">
        <v>784395</v>
      </c>
      <c r="E13" s="444">
        <v>807025</v>
      </c>
      <c r="F13" s="445">
        <f>IFERROR(E13/D13-1,"-")</f>
        <v>2.8850260391766858E-2</v>
      </c>
      <c r="G13" s="445">
        <f t="shared" ref="G13:G47" si="7">IFERROR(D13/C13-1,"-")</f>
        <v>0.13380387554095963</v>
      </c>
      <c r="H13" s="444">
        <f>IFERROR(E13-D13,"-")</f>
        <v>22630</v>
      </c>
      <c r="I13" s="444">
        <f t="shared" ref="I13:I47" si="8">IFERROR(D13-C13,"-")</f>
        <v>92569</v>
      </c>
      <c r="J13" s="445">
        <f>IFERROR(E13/$E$7,"-")</f>
        <v>1</v>
      </c>
      <c r="K13" s="435"/>
      <c r="L13" s="433">
        <v>3734850</v>
      </c>
      <c r="M13" s="433">
        <v>4406877</v>
      </c>
      <c r="N13" s="433">
        <v>4934673</v>
      </c>
      <c r="O13" s="433">
        <v>5152392</v>
      </c>
      <c r="P13" s="434">
        <f t="shared" ref="P13:P47" si="9">IFERROR(O13/N13-1,"-")</f>
        <v>4.412024869733E-2</v>
      </c>
      <c r="Q13" s="434">
        <f t="shared" ref="Q13:Q47" si="10">IFERROR(N13/M13-1,"-")</f>
        <v>0.11976644685113746</v>
      </c>
      <c r="R13" s="433">
        <f t="shared" ref="R13:R47" si="11">IFERROR(O13-N13,"-")</f>
        <v>217719</v>
      </c>
      <c r="S13" s="433">
        <f t="shared" ref="S13:S47" si="12">IFERROR(N13-M13,"-")</f>
        <v>527796</v>
      </c>
      <c r="T13" s="434">
        <f>O13/$O$13</f>
        <v>1</v>
      </c>
      <c r="Y13" s="442"/>
    </row>
    <row r="14" spans="1:26" x14ac:dyDescent="0.25">
      <c r="A14" s="446" t="s">
        <v>91</v>
      </c>
      <c r="B14" s="447">
        <v>282403</v>
      </c>
      <c r="C14" s="447">
        <v>300413</v>
      </c>
      <c r="D14" s="447">
        <v>343650</v>
      </c>
      <c r="E14" s="447">
        <v>361311</v>
      </c>
      <c r="F14" s="448">
        <f t="shared" ref="F14:F47" si="13">IFERROR(E14/D14-1,"-")</f>
        <v>5.1392405063291235E-2</v>
      </c>
      <c r="G14" s="448">
        <f t="shared" si="7"/>
        <v>0.14392519631307565</v>
      </c>
      <c r="H14" s="447">
        <f t="shared" ref="H14:H47" si="14">IFERROR(E14-D14,"-")</f>
        <v>17661</v>
      </c>
      <c r="I14" s="447">
        <f t="shared" si="8"/>
        <v>43237</v>
      </c>
      <c r="J14" s="448">
        <f t="shared" ref="J14:J20" si="15">IFERROR(E14/$E$7,"-")</f>
        <v>0.44770732009541214</v>
      </c>
      <c r="K14" s="435"/>
      <c r="L14" s="447">
        <v>1430992</v>
      </c>
      <c r="M14" s="447">
        <v>1682486</v>
      </c>
      <c r="N14" s="447">
        <v>1865102</v>
      </c>
      <c r="O14" s="447">
        <v>1960285</v>
      </c>
      <c r="P14" s="448">
        <f>IFERROR(O14/N14-1,"-")</f>
        <v>5.1033670008396426E-2</v>
      </c>
      <c r="Q14" s="448">
        <f t="shared" si="10"/>
        <v>0.1085393875491385</v>
      </c>
      <c r="R14" s="447">
        <f t="shared" si="11"/>
        <v>95183</v>
      </c>
      <c r="S14" s="447">
        <f t="shared" si="12"/>
        <v>182616</v>
      </c>
      <c r="T14" s="448">
        <f t="shared" ref="T14:T47" si="16">O14/$O$13</f>
        <v>0.3804611528004857</v>
      </c>
    </row>
    <row r="15" spans="1:26" x14ac:dyDescent="0.25">
      <c r="A15" s="437" t="s">
        <v>92</v>
      </c>
      <c r="B15" s="438">
        <v>116547</v>
      </c>
      <c r="C15" s="438">
        <v>125336</v>
      </c>
      <c r="D15" s="438">
        <v>139851</v>
      </c>
      <c r="E15" s="438">
        <v>139784</v>
      </c>
      <c r="F15" s="439">
        <f t="shared" si="13"/>
        <v>-4.7908130796348036E-4</v>
      </c>
      <c r="G15" s="439">
        <f t="shared" si="7"/>
        <v>0.11580870619774042</v>
      </c>
      <c r="H15" s="438">
        <f t="shared" si="14"/>
        <v>-67</v>
      </c>
      <c r="I15" s="438">
        <f t="shared" si="8"/>
        <v>14515</v>
      </c>
      <c r="J15" s="439">
        <f t="shared" si="15"/>
        <v>0.17320900839503114</v>
      </c>
      <c r="K15" s="430"/>
      <c r="L15" s="438">
        <v>596017</v>
      </c>
      <c r="M15" s="438">
        <v>688540</v>
      </c>
      <c r="N15" s="438">
        <v>741527</v>
      </c>
      <c r="O15" s="438">
        <v>762319</v>
      </c>
      <c r="P15" s="439">
        <f t="shared" si="9"/>
        <v>2.803943753902427E-2</v>
      </c>
      <c r="Q15" s="439">
        <f t="shared" si="10"/>
        <v>7.695558718447737E-2</v>
      </c>
      <c r="R15" s="438">
        <f>IFERROR(O15-N15,"-")</f>
        <v>20792</v>
      </c>
      <c r="S15" s="438">
        <f>IFERROR(N15-M15,"-")</f>
        <v>52987</v>
      </c>
      <c r="T15" s="439">
        <f t="shared" si="16"/>
        <v>0.1479543870109262</v>
      </c>
    </row>
    <row r="16" spans="1:26" x14ac:dyDescent="0.25">
      <c r="A16" s="449" t="s">
        <v>93</v>
      </c>
      <c r="B16" s="450">
        <v>165856</v>
      </c>
      <c r="C16" s="450">
        <v>175077</v>
      </c>
      <c r="D16" s="450">
        <v>203799</v>
      </c>
      <c r="E16" s="450">
        <v>221527</v>
      </c>
      <c r="F16" s="451">
        <f t="shared" si="13"/>
        <v>8.6987669223107078E-2</v>
      </c>
      <c r="G16" s="451">
        <f t="shared" si="7"/>
        <v>0.1640535307321922</v>
      </c>
      <c r="H16" s="450">
        <f t="shared" si="14"/>
        <v>17728</v>
      </c>
      <c r="I16" s="450">
        <f t="shared" si="8"/>
        <v>28722</v>
      </c>
      <c r="J16" s="451">
        <f t="shared" si="15"/>
        <v>0.27449831170038103</v>
      </c>
      <c r="K16" s="430"/>
      <c r="L16" s="450">
        <v>834975</v>
      </c>
      <c r="M16" s="450">
        <v>993946</v>
      </c>
      <c r="N16" s="450">
        <v>1123575</v>
      </c>
      <c r="O16" s="450">
        <v>1197966</v>
      </c>
      <c r="P16" s="451">
        <f t="shared" si="9"/>
        <v>6.62091983178692E-2</v>
      </c>
      <c r="Q16" s="451">
        <f t="shared" si="10"/>
        <v>0.13041855392546475</v>
      </c>
      <c r="R16" s="450">
        <f t="shared" si="11"/>
        <v>74391</v>
      </c>
      <c r="S16" s="450">
        <f t="shared" si="12"/>
        <v>129629</v>
      </c>
      <c r="T16" s="451">
        <f t="shared" si="16"/>
        <v>0.23250676578955948</v>
      </c>
    </row>
    <row r="17" spans="1:21" x14ac:dyDescent="0.25">
      <c r="A17" s="446" t="s">
        <v>94</v>
      </c>
      <c r="B17" s="447">
        <v>361531</v>
      </c>
      <c r="C17" s="447">
        <v>391413</v>
      </c>
      <c r="D17" s="447">
        <v>440745</v>
      </c>
      <c r="E17" s="447">
        <v>445714</v>
      </c>
      <c r="F17" s="448">
        <f t="shared" si="13"/>
        <v>1.1274092729355978E-2</v>
      </c>
      <c r="G17" s="448">
        <f t="shared" si="7"/>
        <v>0.12603567076208511</v>
      </c>
      <c r="H17" s="447">
        <f t="shared" si="14"/>
        <v>4969</v>
      </c>
      <c r="I17" s="447">
        <f t="shared" si="8"/>
        <v>49332</v>
      </c>
      <c r="J17" s="448">
        <f t="shared" si="15"/>
        <v>0.55229267990458786</v>
      </c>
      <c r="K17" s="435"/>
      <c r="L17" s="447">
        <v>2303858</v>
      </c>
      <c r="M17" s="447">
        <v>2724391</v>
      </c>
      <c r="N17" s="447">
        <v>3069571</v>
      </c>
      <c r="O17" s="447">
        <v>3192107</v>
      </c>
      <c r="P17" s="448">
        <f t="shared" si="9"/>
        <v>3.9919584854039902E-2</v>
      </c>
      <c r="Q17" s="448">
        <f t="shared" si="10"/>
        <v>0.12669987531158333</v>
      </c>
      <c r="R17" s="447">
        <f t="shared" si="11"/>
        <v>122536</v>
      </c>
      <c r="S17" s="447">
        <f t="shared" si="12"/>
        <v>345180</v>
      </c>
      <c r="T17" s="448">
        <f t="shared" si="16"/>
        <v>0.61953884719951435</v>
      </c>
    </row>
    <row r="18" spans="1:21" x14ac:dyDescent="0.25">
      <c r="A18" s="437" t="s">
        <v>29</v>
      </c>
      <c r="B18" s="438">
        <v>194742</v>
      </c>
      <c r="C18" s="438">
        <v>207751</v>
      </c>
      <c r="D18" s="438">
        <v>224671</v>
      </c>
      <c r="E18" s="438">
        <v>225382</v>
      </c>
      <c r="F18" s="439">
        <f t="shared" si="13"/>
        <v>3.1646273884924359E-3</v>
      </c>
      <c r="G18" s="439">
        <f t="shared" si="7"/>
        <v>8.1443651294097252E-2</v>
      </c>
      <c r="H18" s="438">
        <f t="shared" si="14"/>
        <v>711</v>
      </c>
      <c r="I18" s="438">
        <f t="shared" si="8"/>
        <v>16920</v>
      </c>
      <c r="J18" s="439">
        <f t="shared" si="15"/>
        <v>0.27927511539295563</v>
      </c>
      <c r="K18" s="430"/>
      <c r="L18" s="438">
        <v>1047001</v>
      </c>
      <c r="M18" s="438">
        <v>1239740</v>
      </c>
      <c r="N18" s="438">
        <v>1362823</v>
      </c>
      <c r="O18" s="438">
        <v>1392687</v>
      </c>
      <c r="P18" s="439">
        <f t="shared" si="9"/>
        <v>2.1913337241886932E-2</v>
      </c>
      <c r="Q18" s="439">
        <f t="shared" si="10"/>
        <v>9.9281300917934301E-2</v>
      </c>
      <c r="R18" s="438">
        <f t="shared" si="11"/>
        <v>29864</v>
      </c>
      <c r="S18" s="438">
        <f t="shared" si="12"/>
        <v>123083</v>
      </c>
      <c r="T18" s="439">
        <f t="shared" si="16"/>
        <v>0.27029911543997431</v>
      </c>
      <c r="U18" s="452"/>
    </row>
    <row r="19" spans="1:21" x14ac:dyDescent="0.25">
      <c r="A19" s="437" t="s">
        <v>22</v>
      </c>
      <c r="B19" s="438">
        <v>38413</v>
      </c>
      <c r="C19" s="438">
        <v>42087</v>
      </c>
      <c r="D19" s="438">
        <v>44613</v>
      </c>
      <c r="E19" s="438">
        <v>48793</v>
      </c>
      <c r="F19" s="439">
        <f>IFERROR(E19/D19-1,"-")</f>
        <v>9.3694662990608135E-2</v>
      </c>
      <c r="G19" s="439">
        <f t="shared" si="7"/>
        <v>6.0018533038705524E-2</v>
      </c>
      <c r="H19" s="438">
        <f t="shared" si="14"/>
        <v>4180</v>
      </c>
      <c r="I19" s="438">
        <f t="shared" si="8"/>
        <v>2526</v>
      </c>
      <c r="J19" s="439">
        <f t="shared" si="15"/>
        <v>6.0460332703447847E-2</v>
      </c>
      <c r="K19" s="430"/>
      <c r="L19" s="438">
        <v>323173</v>
      </c>
      <c r="M19" s="438">
        <v>399196</v>
      </c>
      <c r="N19" s="438">
        <v>444903</v>
      </c>
      <c r="O19" s="438">
        <v>474863</v>
      </c>
      <c r="P19" s="439">
        <f t="shared" si="9"/>
        <v>6.7340521417027954E-2</v>
      </c>
      <c r="Q19" s="439">
        <f t="shared" si="10"/>
        <v>0.11449764025691644</v>
      </c>
      <c r="R19" s="438">
        <f t="shared" si="11"/>
        <v>29960</v>
      </c>
      <c r="S19" s="438">
        <f t="shared" si="12"/>
        <v>45707</v>
      </c>
      <c r="T19" s="439">
        <f t="shared" si="16"/>
        <v>9.2163600906142229E-2</v>
      </c>
      <c r="U19" s="452"/>
    </row>
    <row r="20" spans="1:21" x14ac:dyDescent="0.25">
      <c r="A20" s="437" t="s">
        <v>95</v>
      </c>
      <c r="B20" s="438">
        <v>15223</v>
      </c>
      <c r="C20" s="438">
        <v>16306</v>
      </c>
      <c r="D20" s="438">
        <v>17600</v>
      </c>
      <c r="E20" s="438">
        <v>16845</v>
      </c>
      <c r="F20" s="439">
        <f t="shared" si="13"/>
        <v>-4.2897727272727226E-2</v>
      </c>
      <c r="G20" s="439">
        <f t="shared" si="7"/>
        <v>7.9357291794431406E-2</v>
      </c>
      <c r="H20" s="438">
        <f t="shared" si="14"/>
        <v>-755</v>
      </c>
      <c r="I20" s="438">
        <f t="shared" si="8"/>
        <v>1294</v>
      </c>
      <c r="J20" s="439">
        <f t="shared" si="15"/>
        <v>2.0872959325919271E-2</v>
      </c>
      <c r="K20" s="430"/>
      <c r="L20" s="438">
        <v>113671</v>
      </c>
      <c r="M20" s="438">
        <v>117648</v>
      </c>
      <c r="N20" s="438">
        <v>125277</v>
      </c>
      <c r="O20" s="438">
        <v>131889</v>
      </c>
      <c r="P20" s="439">
        <f t="shared" si="9"/>
        <v>5.2779041643717495E-2</v>
      </c>
      <c r="Q20" s="439">
        <f t="shared" si="10"/>
        <v>6.484598123215024E-2</v>
      </c>
      <c r="R20" s="438">
        <f t="shared" si="11"/>
        <v>6612</v>
      </c>
      <c r="S20" s="438">
        <f t="shared" si="12"/>
        <v>7629</v>
      </c>
      <c r="T20" s="439">
        <f t="shared" si="16"/>
        <v>2.5597625335960463E-2</v>
      </c>
      <c r="U20" s="452"/>
    </row>
    <row r="21" spans="1:21" x14ac:dyDescent="0.25">
      <c r="A21" s="437" t="s">
        <v>96</v>
      </c>
      <c r="B21" s="438">
        <v>14907</v>
      </c>
      <c r="C21" s="438">
        <v>15009</v>
      </c>
      <c r="D21" s="438">
        <v>15865</v>
      </c>
      <c r="E21" s="438">
        <v>14397</v>
      </c>
      <c r="F21" s="439">
        <f t="shared" si="13"/>
        <v>-9.2530728017648944E-2</v>
      </c>
      <c r="G21" s="439">
        <f t="shared" si="7"/>
        <v>5.7032447198347658E-2</v>
      </c>
      <c r="H21" s="438">
        <f t="shared" si="14"/>
        <v>-1468</v>
      </c>
      <c r="I21" s="438">
        <f t="shared" si="8"/>
        <v>856</v>
      </c>
      <c r="J21" s="439">
        <f>IFERROR(E21/$E$7,"-")</f>
        <v>1.7839596047210433E-2</v>
      </c>
      <c r="K21" s="430"/>
      <c r="L21" s="438">
        <v>101605</v>
      </c>
      <c r="M21" s="438">
        <v>97134</v>
      </c>
      <c r="N21" s="438">
        <v>106983</v>
      </c>
      <c r="O21" s="438">
        <v>101250</v>
      </c>
      <c r="P21" s="439">
        <f t="shared" si="9"/>
        <v>-5.3587953226213458E-2</v>
      </c>
      <c r="Q21" s="439">
        <f t="shared" si="10"/>
        <v>0.10139600963617279</v>
      </c>
      <c r="R21" s="438">
        <f t="shared" si="11"/>
        <v>-5733</v>
      </c>
      <c r="S21" s="438">
        <f t="shared" si="12"/>
        <v>9849</v>
      </c>
      <c r="T21" s="439">
        <f t="shared" si="16"/>
        <v>1.9651066921926749E-2</v>
      </c>
      <c r="U21" s="452"/>
    </row>
    <row r="22" spans="1:21" x14ac:dyDescent="0.25">
      <c r="A22" s="437" t="s">
        <v>28</v>
      </c>
      <c r="B22" s="438">
        <v>1424</v>
      </c>
      <c r="C22" s="438">
        <v>1428</v>
      </c>
      <c r="D22" s="438">
        <v>1739</v>
      </c>
      <c r="E22" s="438">
        <v>1853</v>
      </c>
      <c r="F22" s="439">
        <f t="shared" si="13"/>
        <v>6.5554916618746351E-2</v>
      </c>
      <c r="G22" s="439">
        <f t="shared" si="7"/>
        <v>0.21778711484593827</v>
      </c>
      <c r="H22" s="438">
        <f t="shared" si="14"/>
        <v>114</v>
      </c>
      <c r="I22" s="438">
        <f t="shared" si="8"/>
        <v>311</v>
      </c>
      <c r="J22" s="439">
        <f t="shared" ref="J22:J47" si="17">IFERROR(E22/$E$7,"-")</f>
        <v>2.2960874818004399E-3</v>
      </c>
      <c r="K22" s="430"/>
      <c r="L22" s="438">
        <v>10441</v>
      </c>
      <c r="M22" s="438">
        <v>12940</v>
      </c>
      <c r="N22" s="438">
        <v>13516</v>
      </c>
      <c r="O22" s="438">
        <v>13004</v>
      </c>
      <c r="P22" s="439">
        <f t="shared" si="9"/>
        <v>-3.7881029890500129E-2</v>
      </c>
      <c r="Q22" s="439">
        <f t="shared" si="10"/>
        <v>4.4513137557959714E-2</v>
      </c>
      <c r="R22" s="438">
        <f t="shared" si="11"/>
        <v>-512</v>
      </c>
      <c r="S22" s="438">
        <f t="shared" si="12"/>
        <v>576</v>
      </c>
      <c r="T22" s="439">
        <f t="shared" si="16"/>
        <v>2.5238762889159055E-3</v>
      </c>
      <c r="U22" s="452"/>
    </row>
    <row r="23" spans="1:21" x14ac:dyDescent="0.25">
      <c r="A23" s="437" t="s">
        <v>97</v>
      </c>
      <c r="B23" s="438">
        <f>B24+B25+B26+B27</f>
        <v>2106</v>
      </c>
      <c r="C23" s="438">
        <f t="shared" ref="C23:D23" si="18">C24+C25+C26+C27</f>
        <v>3256</v>
      </c>
      <c r="D23" s="438">
        <f t="shared" si="18"/>
        <v>3533</v>
      </c>
      <c r="E23" s="438">
        <f>E24+E25+E26+E27</f>
        <v>2700</v>
      </c>
      <c r="F23" s="439">
        <f t="shared" si="13"/>
        <v>-0.23577696009057458</v>
      </c>
      <c r="G23" s="439">
        <f t="shared" si="7"/>
        <v>8.5073710073710007E-2</v>
      </c>
      <c r="H23" s="438">
        <f t="shared" si="14"/>
        <v>-833</v>
      </c>
      <c r="I23" s="438">
        <f t="shared" si="8"/>
        <v>277</v>
      </c>
      <c r="J23" s="439">
        <f t="shared" si="17"/>
        <v>3.3456212632818065E-3</v>
      </c>
      <c r="K23" s="430"/>
      <c r="L23" s="438">
        <f>L24+L25+L26+L27</f>
        <v>121351</v>
      </c>
      <c r="M23" s="438">
        <f t="shared" ref="M23:O23" si="19">M24+M25+M26+M27</f>
        <v>171896</v>
      </c>
      <c r="N23" s="438">
        <f t="shared" si="19"/>
        <v>170613</v>
      </c>
      <c r="O23" s="438">
        <f t="shared" si="19"/>
        <v>152552</v>
      </c>
      <c r="P23" s="439">
        <f t="shared" si="9"/>
        <v>-0.10585945971291755</v>
      </c>
      <c r="Q23" s="439">
        <f t="shared" si="10"/>
        <v>-7.4638153301996857E-3</v>
      </c>
      <c r="R23" s="438">
        <f t="shared" si="11"/>
        <v>-18061</v>
      </c>
      <c r="S23" s="438">
        <f t="shared" si="12"/>
        <v>-1283</v>
      </c>
      <c r="T23" s="439">
        <f t="shared" si="16"/>
        <v>2.9607995664926116E-2</v>
      </c>
      <c r="U23" s="452"/>
    </row>
    <row r="24" spans="1:21" x14ac:dyDescent="0.25">
      <c r="A24" s="437" t="s">
        <v>27</v>
      </c>
      <c r="B24" s="438">
        <v>0</v>
      </c>
      <c r="C24" s="438">
        <v>0</v>
      </c>
      <c r="D24" s="438">
        <v>0</v>
      </c>
      <c r="E24" s="438">
        <v>0</v>
      </c>
      <c r="F24" s="439" t="str">
        <f>IFERROR(E24/D24-1,"-")</f>
        <v>-</v>
      </c>
      <c r="G24" s="439" t="str">
        <f t="shared" si="7"/>
        <v>-</v>
      </c>
      <c r="H24" s="438">
        <f>IFERROR(E24-D24,"-")</f>
        <v>0</v>
      </c>
      <c r="I24" s="438">
        <f t="shared" si="8"/>
        <v>0</v>
      </c>
      <c r="J24" s="439">
        <f t="shared" si="17"/>
        <v>0</v>
      </c>
      <c r="K24" s="430"/>
      <c r="L24" s="438">
        <v>29037</v>
      </c>
      <c r="M24" s="438">
        <v>42208</v>
      </c>
      <c r="N24" s="438">
        <v>41145</v>
      </c>
      <c r="O24" s="438">
        <v>34361</v>
      </c>
      <c r="P24" s="439">
        <f t="shared" si="9"/>
        <v>-0.16488030137319232</v>
      </c>
      <c r="Q24" s="439">
        <f t="shared" si="10"/>
        <v>-2.5184799090219867E-2</v>
      </c>
      <c r="R24" s="438">
        <f t="shared" si="11"/>
        <v>-6784</v>
      </c>
      <c r="S24" s="438">
        <f t="shared" si="12"/>
        <v>-1063</v>
      </c>
      <c r="T24" s="439">
        <f t="shared" si="16"/>
        <v>6.6689413383143204E-3</v>
      </c>
      <c r="U24" s="452"/>
    </row>
    <row r="25" spans="1:21" x14ac:dyDescent="0.25">
      <c r="A25" s="437" t="s">
        <v>37</v>
      </c>
      <c r="B25" s="438">
        <v>0</v>
      </c>
      <c r="C25" s="438">
        <v>696</v>
      </c>
      <c r="D25" s="438">
        <v>2</v>
      </c>
      <c r="E25" s="438">
        <v>0</v>
      </c>
      <c r="F25" s="439">
        <f t="shared" si="13"/>
        <v>-1</v>
      </c>
      <c r="G25" s="439">
        <f t="shared" si="7"/>
        <v>-0.99712643678160917</v>
      </c>
      <c r="H25" s="438">
        <f t="shared" si="14"/>
        <v>-2</v>
      </c>
      <c r="I25" s="438">
        <f t="shared" si="8"/>
        <v>-694</v>
      </c>
      <c r="J25" s="439">
        <f>IFERROR(E25/$E$7,"-")</f>
        <v>0</v>
      </c>
      <c r="K25" s="430"/>
      <c r="L25" s="438">
        <v>25790</v>
      </c>
      <c r="M25" s="438">
        <v>39131</v>
      </c>
      <c r="N25" s="438">
        <v>41176</v>
      </c>
      <c r="O25" s="438">
        <v>32150</v>
      </c>
      <c r="P25" s="439">
        <f>IFERROR(O25/N25-1,"-")</f>
        <v>-0.21920536234699828</v>
      </c>
      <c r="Q25" s="439">
        <f t="shared" si="10"/>
        <v>5.22603562392987E-2</v>
      </c>
      <c r="R25" s="438">
        <f>IFERROR(O25-N25,"-")</f>
        <v>-9026</v>
      </c>
      <c r="S25" s="438">
        <f t="shared" si="12"/>
        <v>2045</v>
      </c>
      <c r="T25" s="439">
        <f>O25/$O$13</f>
        <v>6.2398202621229129E-3</v>
      </c>
      <c r="U25" s="452"/>
    </row>
    <row r="26" spans="1:21" x14ac:dyDescent="0.25">
      <c r="A26" s="437" t="s">
        <v>25</v>
      </c>
      <c r="B26" s="438">
        <v>1745</v>
      </c>
      <c r="C26" s="438">
        <v>1588</v>
      </c>
      <c r="D26" s="438">
        <v>1842</v>
      </c>
      <c r="E26" s="438">
        <v>1880</v>
      </c>
      <c r="F26" s="439">
        <f t="shared" si="13"/>
        <v>2.0629750271444092E-2</v>
      </c>
      <c r="G26" s="439">
        <f t="shared" si="7"/>
        <v>0.15994962216624686</v>
      </c>
      <c r="H26" s="438">
        <f t="shared" si="14"/>
        <v>38</v>
      </c>
      <c r="I26" s="438">
        <f t="shared" si="8"/>
        <v>254</v>
      </c>
      <c r="J26" s="439">
        <f t="shared" si="17"/>
        <v>2.3295436944332578E-3</v>
      </c>
      <c r="K26" s="430"/>
      <c r="L26" s="438">
        <v>46345</v>
      </c>
      <c r="M26" s="438">
        <v>57363</v>
      </c>
      <c r="N26" s="438">
        <v>50280</v>
      </c>
      <c r="O26" s="438">
        <v>49652</v>
      </c>
      <c r="P26" s="439">
        <f t="shared" si="9"/>
        <v>-1.2490055688146429E-2</v>
      </c>
      <c r="Q26" s="439">
        <f t="shared" si="10"/>
        <v>-0.12347680560640129</v>
      </c>
      <c r="R26" s="438">
        <f t="shared" si="11"/>
        <v>-628</v>
      </c>
      <c r="S26" s="438">
        <f t="shared" si="12"/>
        <v>-7083</v>
      </c>
      <c r="T26" s="439">
        <f t="shared" si="16"/>
        <v>9.6366891339013019E-3</v>
      </c>
      <c r="U26" s="452"/>
    </row>
    <row r="27" spans="1:21" x14ac:dyDescent="0.25">
      <c r="A27" s="437" t="s">
        <v>36</v>
      </c>
      <c r="B27" s="438">
        <v>361</v>
      </c>
      <c r="C27" s="438">
        <v>972</v>
      </c>
      <c r="D27" s="438">
        <v>1689</v>
      </c>
      <c r="E27" s="438">
        <v>820</v>
      </c>
      <c r="F27" s="439">
        <f t="shared" si="13"/>
        <v>-0.51450562462995864</v>
      </c>
      <c r="G27" s="439">
        <f t="shared" si="7"/>
        <v>0.73765432098765427</v>
      </c>
      <c r="H27" s="438">
        <f t="shared" si="14"/>
        <v>-869</v>
      </c>
      <c r="I27" s="438">
        <f t="shared" si="8"/>
        <v>717</v>
      </c>
      <c r="J27" s="439">
        <f t="shared" si="17"/>
        <v>1.0160775688485488E-3</v>
      </c>
      <c r="K27" s="430"/>
      <c r="L27" s="438">
        <v>20179</v>
      </c>
      <c r="M27" s="438">
        <v>33194</v>
      </c>
      <c r="N27" s="438">
        <v>38012</v>
      </c>
      <c r="O27" s="438">
        <v>36389</v>
      </c>
      <c r="P27" s="439">
        <f t="shared" si="9"/>
        <v>-4.2697043039040317E-2</v>
      </c>
      <c r="Q27" s="439">
        <f t="shared" si="10"/>
        <v>0.1451467132614328</v>
      </c>
      <c r="R27" s="438">
        <f t="shared" si="11"/>
        <v>-1623</v>
      </c>
      <c r="S27" s="438">
        <f t="shared" si="12"/>
        <v>4818</v>
      </c>
      <c r="T27" s="439">
        <f t="shared" si="16"/>
        <v>7.0625449305875797E-3</v>
      </c>
      <c r="U27" s="452"/>
    </row>
    <row r="28" spans="1:21" x14ac:dyDescent="0.25">
      <c r="A28" s="437" t="s">
        <v>30</v>
      </c>
      <c r="B28" s="438">
        <v>13772</v>
      </c>
      <c r="C28" s="438">
        <v>15624</v>
      </c>
      <c r="D28" s="438">
        <v>19520</v>
      </c>
      <c r="E28" s="438">
        <v>19472</v>
      </c>
      <c r="F28" s="439">
        <f t="shared" si="13"/>
        <v>-2.4590163934425924E-3</v>
      </c>
      <c r="G28" s="439">
        <f t="shared" si="7"/>
        <v>0.24935995903737829</v>
      </c>
      <c r="H28" s="438">
        <f t="shared" si="14"/>
        <v>-48</v>
      </c>
      <c r="I28" s="438">
        <f t="shared" si="8"/>
        <v>3896</v>
      </c>
      <c r="J28" s="439">
        <f t="shared" si="17"/>
        <v>2.412812490319383E-2</v>
      </c>
      <c r="K28" s="430"/>
      <c r="L28" s="438">
        <v>101605</v>
      </c>
      <c r="M28" s="438">
        <v>119269</v>
      </c>
      <c r="N28" s="438">
        <v>122598</v>
      </c>
      <c r="O28" s="438">
        <v>130513</v>
      </c>
      <c r="P28" s="439">
        <f t="shared" si="9"/>
        <v>6.4560596420822458E-2</v>
      </c>
      <c r="Q28" s="439">
        <f t="shared" si="10"/>
        <v>2.79116954112133E-2</v>
      </c>
      <c r="R28" s="438">
        <f t="shared" si="11"/>
        <v>7915</v>
      </c>
      <c r="S28" s="438">
        <f t="shared" si="12"/>
        <v>3329</v>
      </c>
      <c r="T28" s="439">
        <f t="shared" si="16"/>
        <v>2.5330564910433832E-2</v>
      </c>
      <c r="U28" s="452"/>
    </row>
    <row r="29" spans="1:21" x14ac:dyDescent="0.25">
      <c r="A29" s="437" t="s">
        <v>35</v>
      </c>
      <c r="B29" s="438">
        <v>24760</v>
      </c>
      <c r="C29" s="438">
        <v>24594</v>
      </c>
      <c r="D29" s="438">
        <v>33203</v>
      </c>
      <c r="E29" s="438">
        <v>32773</v>
      </c>
      <c r="F29" s="439">
        <f t="shared" si="13"/>
        <v>-1.2950636990633368E-2</v>
      </c>
      <c r="G29" s="439">
        <f t="shared" si="7"/>
        <v>0.3500447263560218</v>
      </c>
      <c r="H29" s="438">
        <f t="shared" si="14"/>
        <v>-430</v>
      </c>
      <c r="I29" s="438">
        <f t="shared" si="8"/>
        <v>8609</v>
      </c>
      <c r="J29" s="439">
        <f t="shared" si="17"/>
        <v>4.0609646541309129E-2</v>
      </c>
      <c r="K29" s="430"/>
      <c r="L29" s="438">
        <v>144834</v>
      </c>
      <c r="M29" s="438">
        <v>158223</v>
      </c>
      <c r="N29" s="438">
        <v>205131</v>
      </c>
      <c r="O29" s="438">
        <v>228381</v>
      </c>
      <c r="P29" s="439">
        <f t="shared" si="9"/>
        <v>0.11334220571244713</v>
      </c>
      <c r="Q29" s="439">
        <f t="shared" si="10"/>
        <v>0.29646764376860513</v>
      </c>
      <c r="R29" s="438">
        <f t="shared" si="11"/>
        <v>23250</v>
      </c>
      <c r="S29" s="438">
        <f t="shared" si="12"/>
        <v>46908</v>
      </c>
      <c r="T29" s="439">
        <f t="shared" si="16"/>
        <v>4.4325237676015337E-2</v>
      </c>
      <c r="U29" s="452"/>
    </row>
    <row r="30" spans="1:21" x14ac:dyDescent="0.25">
      <c r="A30" s="437" t="s">
        <v>43</v>
      </c>
      <c r="B30" s="438">
        <v>9729</v>
      </c>
      <c r="C30" s="438">
        <v>11828</v>
      </c>
      <c r="D30" s="438">
        <v>16775</v>
      </c>
      <c r="E30" s="438">
        <v>16933</v>
      </c>
      <c r="F30" s="439">
        <f t="shared" si="13"/>
        <v>9.4187779433680952E-3</v>
      </c>
      <c r="G30" s="439">
        <f t="shared" si="7"/>
        <v>0.41824484274602636</v>
      </c>
      <c r="H30" s="438">
        <f t="shared" si="14"/>
        <v>158</v>
      </c>
      <c r="I30" s="438">
        <f t="shared" si="8"/>
        <v>4947</v>
      </c>
      <c r="J30" s="439">
        <f t="shared" si="17"/>
        <v>2.0982001796722532E-2</v>
      </c>
      <c r="K30" s="430"/>
      <c r="L30" s="438">
        <v>58922</v>
      </c>
      <c r="M30" s="438">
        <v>65369</v>
      </c>
      <c r="N30" s="438">
        <v>104406</v>
      </c>
      <c r="O30" s="438">
        <v>119117</v>
      </c>
      <c r="P30" s="439">
        <f t="shared" si="9"/>
        <v>0.14090186387755499</v>
      </c>
      <c r="Q30" s="439">
        <f t="shared" si="10"/>
        <v>0.59717909100644029</v>
      </c>
      <c r="R30" s="438">
        <f t="shared" si="11"/>
        <v>14711</v>
      </c>
      <c r="S30" s="438">
        <f t="shared" si="12"/>
        <v>39037</v>
      </c>
      <c r="T30" s="439">
        <f t="shared" si="16"/>
        <v>2.311877667692986E-2</v>
      </c>
      <c r="U30" s="452"/>
    </row>
    <row r="31" spans="1:21" x14ac:dyDescent="0.25">
      <c r="A31" s="437" t="s">
        <v>33</v>
      </c>
      <c r="B31" s="438">
        <v>12468</v>
      </c>
      <c r="C31" s="438">
        <v>14331</v>
      </c>
      <c r="D31" s="438">
        <v>18748</v>
      </c>
      <c r="E31" s="438">
        <v>22580</v>
      </c>
      <c r="F31" s="439">
        <f t="shared" si="13"/>
        <v>0.20439513548111798</v>
      </c>
      <c r="G31" s="439">
        <f t="shared" si="7"/>
        <v>0.30821296490126304</v>
      </c>
      <c r="H31" s="438">
        <f t="shared" si="14"/>
        <v>3832</v>
      </c>
      <c r="I31" s="438">
        <f t="shared" si="8"/>
        <v>4417</v>
      </c>
      <c r="J31" s="439">
        <f t="shared" si="17"/>
        <v>2.7979306712927109E-2</v>
      </c>
      <c r="K31" s="430"/>
      <c r="L31" s="438">
        <v>74346</v>
      </c>
      <c r="M31" s="438">
        <v>86839</v>
      </c>
      <c r="N31" s="438">
        <v>118303</v>
      </c>
      <c r="O31" s="438">
        <v>135799</v>
      </c>
      <c r="P31" s="439">
        <f t="shared" si="9"/>
        <v>0.14789143132464933</v>
      </c>
      <c r="Q31" s="439">
        <f t="shared" si="10"/>
        <v>0.36232568316079172</v>
      </c>
      <c r="R31" s="438">
        <f t="shared" si="11"/>
        <v>17496</v>
      </c>
      <c r="S31" s="438">
        <f t="shared" si="12"/>
        <v>31464</v>
      </c>
      <c r="T31" s="439">
        <f t="shared" si="16"/>
        <v>2.6356496167217091E-2</v>
      </c>
      <c r="U31" s="452"/>
    </row>
    <row r="32" spans="1:21" x14ac:dyDescent="0.25">
      <c r="A32" s="437" t="s">
        <v>44</v>
      </c>
      <c r="B32" s="438">
        <v>6740</v>
      </c>
      <c r="C32" s="438">
        <v>7391</v>
      </c>
      <c r="D32" s="438">
        <v>6528</v>
      </c>
      <c r="E32" s="438">
        <v>7751</v>
      </c>
      <c r="F32" s="439">
        <f t="shared" si="13"/>
        <v>0.18734681372549011</v>
      </c>
      <c r="G32" s="439">
        <f t="shared" si="7"/>
        <v>-0.11676363144364765</v>
      </c>
      <c r="H32" s="438">
        <f t="shared" si="14"/>
        <v>1223</v>
      </c>
      <c r="I32" s="438">
        <f t="shared" si="8"/>
        <v>-863</v>
      </c>
      <c r="J32" s="439">
        <f t="shared" si="17"/>
        <v>9.6044112635915863E-3</v>
      </c>
      <c r="K32" s="430"/>
      <c r="L32" s="438">
        <v>41907</v>
      </c>
      <c r="M32" s="438">
        <v>54512</v>
      </c>
      <c r="N32" s="438">
        <v>56386</v>
      </c>
      <c r="O32" s="438">
        <v>60603</v>
      </c>
      <c r="P32" s="439">
        <f t="shared" si="9"/>
        <v>7.4788067960132043E-2</v>
      </c>
      <c r="Q32" s="439">
        <f t="shared" si="10"/>
        <v>3.4377751687701741E-2</v>
      </c>
      <c r="R32" s="438">
        <f t="shared" si="11"/>
        <v>4217</v>
      </c>
      <c r="S32" s="438">
        <f t="shared" si="12"/>
        <v>1874</v>
      </c>
      <c r="T32" s="439">
        <f t="shared" si="16"/>
        <v>1.1762109715254584E-2</v>
      </c>
      <c r="U32" s="452"/>
    </row>
    <row r="33" spans="1:21" x14ac:dyDescent="0.25">
      <c r="A33" s="437" t="s">
        <v>23</v>
      </c>
      <c r="B33" s="438">
        <v>4834</v>
      </c>
      <c r="C33" s="438">
        <v>5738</v>
      </c>
      <c r="D33" s="438">
        <v>6937</v>
      </c>
      <c r="E33" s="438">
        <v>5836</v>
      </c>
      <c r="F33" s="439">
        <f t="shared" si="13"/>
        <v>-0.15871414155975205</v>
      </c>
      <c r="G33" s="439">
        <f t="shared" si="7"/>
        <v>0.20895782502614146</v>
      </c>
      <c r="H33" s="438">
        <f t="shared" si="14"/>
        <v>-1101</v>
      </c>
      <c r="I33" s="438">
        <f t="shared" si="8"/>
        <v>1199</v>
      </c>
      <c r="J33" s="439">
        <f t="shared" si="17"/>
        <v>7.2314984046343046E-3</v>
      </c>
      <c r="K33" s="430"/>
      <c r="L33" s="438">
        <v>33551</v>
      </c>
      <c r="M33" s="438">
        <v>43364</v>
      </c>
      <c r="N33" s="438">
        <v>54582</v>
      </c>
      <c r="O33" s="438">
        <v>50791</v>
      </c>
      <c r="P33" s="439">
        <f t="shared" si="9"/>
        <v>-6.945513172840867E-2</v>
      </c>
      <c r="Q33" s="439">
        <f t="shared" si="10"/>
        <v>0.25869384743104873</v>
      </c>
      <c r="R33" s="438">
        <f t="shared" si="11"/>
        <v>-3791</v>
      </c>
      <c r="S33" s="438">
        <f t="shared" si="12"/>
        <v>11218</v>
      </c>
      <c r="T33" s="439">
        <f t="shared" si="16"/>
        <v>9.8577515064847548E-3</v>
      </c>
      <c r="U33" s="452"/>
    </row>
    <row r="34" spans="1:21" x14ac:dyDescent="0.25">
      <c r="A34" s="437" t="s">
        <v>40</v>
      </c>
      <c r="B34" s="438">
        <v>6159</v>
      </c>
      <c r="C34" s="438">
        <v>6051</v>
      </c>
      <c r="D34" s="438">
        <v>4753</v>
      </c>
      <c r="E34" s="438">
        <v>5253</v>
      </c>
      <c r="F34" s="439">
        <f t="shared" si="13"/>
        <v>0.1051967178624027</v>
      </c>
      <c r="G34" s="439">
        <f t="shared" si="7"/>
        <v>-0.2145099983473806</v>
      </c>
      <c r="H34" s="438">
        <f t="shared" si="14"/>
        <v>500</v>
      </c>
      <c r="I34" s="438">
        <f t="shared" si="8"/>
        <v>-1298</v>
      </c>
      <c r="J34" s="439">
        <f t="shared" si="17"/>
        <v>6.5090920355627153E-3</v>
      </c>
      <c r="K34" s="430"/>
      <c r="L34" s="438">
        <v>26793</v>
      </c>
      <c r="M34" s="438">
        <v>32525</v>
      </c>
      <c r="N34" s="438">
        <v>20210</v>
      </c>
      <c r="O34" s="438">
        <v>22260</v>
      </c>
      <c r="P34" s="439">
        <f t="shared" si="9"/>
        <v>0.10143493320138552</v>
      </c>
      <c r="Q34" s="439">
        <f t="shared" si="10"/>
        <v>-0.37863182167563414</v>
      </c>
      <c r="R34" s="438">
        <f t="shared" si="11"/>
        <v>2050</v>
      </c>
      <c r="S34" s="438">
        <f t="shared" si="12"/>
        <v>-12315</v>
      </c>
      <c r="T34" s="439">
        <f t="shared" si="16"/>
        <v>4.3203234536502658E-3</v>
      </c>
      <c r="U34" s="452"/>
    </row>
    <row r="35" spans="1:21" x14ac:dyDescent="0.25">
      <c r="A35" s="437" t="s">
        <v>98</v>
      </c>
      <c r="B35" s="438">
        <v>0</v>
      </c>
      <c r="C35" s="438">
        <v>0</v>
      </c>
      <c r="D35" s="438">
        <v>0</v>
      </c>
      <c r="E35" s="438">
        <v>0</v>
      </c>
      <c r="F35" s="439" t="str">
        <f>IFERROR(E35/D35-1,"-")</f>
        <v>-</v>
      </c>
      <c r="G35" s="439" t="str">
        <f t="shared" si="7"/>
        <v>-</v>
      </c>
      <c r="H35" s="438">
        <f t="shared" si="14"/>
        <v>0</v>
      </c>
      <c r="I35" s="438">
        <f t="shared" si="8"/>
        <v>0</v>
      </c>
      <c r="J35" s="439">
        <f t="shared" si="17"/>
        <v>0</v>
      </c>
      <c r="K35" s="430"/>
      <c r="L35" s="438">
        <v>779</v>
      </c>
      <c r="M35" s="438">
        <v>0</v>
      </c>
      <c r="N35" s="438">
        <v>0</v>
      </c>
      <c r="O35" s="438">
        <v>0</v>
      </c>
      <c r="P35" s="439" t="str">
        <f t="shared" si="9"/>
        <v>-</v>
      </c>
      <c r="Q35" s="439" t="str">
        <f t="shared" si="10"/>
        <v>-</v>
      </c>
      <c r="R35" s="438">
        <f t="shared" si="11"/>
        <v>0</v>
      </c>
      <c r="S35" s="438">
        <f t="shared" si="12"/>
        <v>0</v>
      </c>
      <c r="T35" s="439">
        <f t="shared" si="16"/>
        <v>0</v>
      </c>
      <c r="U35" s="452"/>
    </row>
    <row r="36" spans="1:21" x14ac:dyDescent="0.25">
      <c r="A36" s="437" t="s">
        <v>41</v>
      </c>
      <c r="B36" s="438">
        <v>0</v>
      </c>
      <c r="C36" s="438">
        <v>0</v>
      </c>
      <c r="D36" s="438">
        <v>0</v>
      </c>
      <c r="E36" s="438">
        <v>0</v>
      </c>
      <c r="F36" s="439" t="str">
        <f t="shared" si="13"/>
        <v>-</v>
      </c>
      <c r="G36" s="439" t="str">
        <f t="shared" si="7"/>
        <v>-</v>
      </c>
      <c r="H36" s="438">
        <f t="shared" si="14"/>
        <v>0</v>
      </c>
      <c r="I36" s="438">
        <f t="shared" si="8"/>
        <v>0</v>
      </c>
      <c r="J36" s="439">
        <f t="shared" si="17"/>
        <v>0</v>
      </c>
      <c r="K36" s="430"/>
      <c r="L36" s="438">
        <v>7306</v>
      </c>
      <c r="M36" s="438">
        <v>5671</v>
      </c>
      <c r="N36" s="438">
        <v>10013</v>
      </c>
      <c r="O36" s="438">
        <v>7592</v>
      </c>
      <c r="P36" s="439">
        <f t="shared" si="9"/>
        <v>-0.24178567861779687</v>
      </c>
      <c r="Q36" s="439">
        <f t="shared" si="10"/>
        <v>0.76564979721389537</v>
      </c>
      <c r="R36" s="438">
        <f t="shared" si="11"/>
        <v>-2421</v>
      </c>
      <c r="S36" s="438">
        <f t="shared" si="12"/>
        <v>4342</v>
      </c>
      <c r="T36" s="439">
        <f t="shared" si="16"/>
        <v>1.4734903710742506E-3</v>
      </c>
      <c r="U36" s="452"/>
    </row>
    <row r="37" spans="1:21" x14ac:dyDescent="0.25">
      <c r="A37" s="437" t="s">
        <v>99</v>
      </c>
      <c r="B37" s="438">
        <v>3211</v>
      </c>
      <c r="C37" s="438">
        <v>3502</v>
      </c>
      <c r="D37" s="438">
        <v>4273</v>
      </c>
      <c r="E37" s="438">
        <v>3826</v>
      </c>
      <c r="F37" s="439">
        <f t="shared" si="13"/>
        <v>-0.10461034402059444</v>
      </c>
      <c r="G37" s="439">
        <f t="shared" si="7"/>
        <v>0.22015990862364365</v>
      </c>
      <c r="H37" s="438">
        <f t="shared" si="14"/>
        <v>-447</v>
      </c>
      <c r="I37" s="438">
        <f t="shared" si="8"/>
        <v>771</v>
      </c>
      <c r="J37" s="439">
        <f t="shared" si="17"/>
        <v>4.7408692419689605E-3</v>
      </c>
      <c r="K37" s="430"/>
      <c r="L37" s="438">
        <v>19682</v>
      </c>
      <c r="M37" s="438">
        <v>16568</v>
      </c>
      <c r="N37" s="438">
        <v>21226</v>
      </c>
      <c r="O37" s="438">
        <v>19649</v>
      </c>
      <c r="P37" s="439">
        <f t="shared" si="9"/>
        <v>-7.4295675115424453E-2</v>
      </c>
      <c r="Q37" s="439">
        <f t="shared" si="10"/>
        <v>0.28114437469821341</v>
      </c>
      <c r="R37" s="438">
        <f t="shared" si="11"/>
        <v>-1577</v>
      </c>
      <c r="S37" s="438">
        <f t="shared" si="12"/>
        <v>4658</v>
      </c>
      <c r="T37" s="439">
        <f t="shared" si="16"/>
        <v>3.8135685328290238E-3</v>
      </c>
      <c r="U37" s="452"/>
    </row>
    <row r="38" spans="1:21" x14ac:dyDescent="0.25">
      <c r="A38" s="437" t="s">
        <v>100</v>
      </c>
      <c r="B38" s="438" t="s">
        <v>146</v>
      </c>
      <c r="C38" s="438" t="s">
        <v>146</v>
      </c>
      <c r="D38" s="438" t="s">
        <v>146</v>
      </c>
      <c r="E38" s="438" t="s">
        <v>146</v>
      </c>
      <c r="F38" s="439" t="str">
        <f t="shared" si="13"/>
        <v>-</v>
      </c>
      <c r="G38" s="439" t="str">
        <f t="shared" si="7"/>
        <v>-</v>
      </c>
      <c r="H38" s="438" t="str">
        <f t="shared" si="14"/>
        <v>-</v>
      </c>
      <c r="I38" s="438" t="str">
        <f t="shared" si="8"/>
        <v>-</v>
      </c>
      <c r="J38" s="439" t="str">
        <f t="shared" si="17"/>
        <v>-</v>
      </c>
      <c r="K38" s="430"/>
      <c r="L38" s="438">
        <v>5506</v>
      </c>
      <c r="M38" s="438">
        <v>4402</v>
      </c>
      <c r="N38" s="438">
        <v>6304</v>
      </c>
      <c r="O38" s="438">
        <v>5085</v>
      </c>
      <c r="P38" s="439">
        <f t="shared" si="9"/>
        <v>-0.19336928934010156</v>
      </c>
      <c r="Q38" s="439">
        <f t="shared" si="10"/>
        <v>0.43207632894139025</v>
      </c>
      <c r="R38" s="438">
        <f t="shared" si="11"/>
        <v>-1219</v>
      </c>
      <c r="S38" s="438">
        <f t="shared" si="12"/>
        <v>1902</v>
      </c>
      <c r="T38" s="439">
        <f t="shared" si="16"/>
        <v>9.8692024985676556E-4</v>
      </c>
      <c r="U38" s="452"/>
    </row>
    <row r="39" spans="1:21" x14ac:dyDescent="0.25">
      <c r="A39" s="437" t="s">
        <v>101</v>
      </c>
      <c r="B39" s="438">
        <v>1739</v>
      </c>
      <c r="C39" s="438">
        <v>2846</v>
      </c>
      <c r="D39" s="438">
        <v>6146</v>
      </c>
      <c r="E39" s="438">
        <v>6460</v>
      </c>
      <c r="F39" s="439">
        <f t="shared" si="13"/>
        <v>5.1090139928408718E-2</v>
      </c>
      <c r="G39" s="439">
        <f t="shared" si="7"/>
        <v>1.1595221363316934</v>
      </c>
      <c r="H39" s="438">
        <f t="shared" si="14"/>
        <v>314</v>
      </c>
      <c r="I39" s="438">
        <f t="shared" si="8"/>
        <v>3300</v>
      </c>
      <c r="J39" s="439">
        <f t="shared" si="17"/>
        <v>8.0047086521483225E-3</v>
      </c>
      <c r="K39" s="430"/>
      <c r="L39" s="438">
        <v>10684</v>
      </c>
      <c r="M39" s="438">
        <v>15374</v>
      </c>
      <c r="N39" s="438">
        <v>38296</v>
      </c>
      <c r="O39" s="438">
        <v>39851</v>
      </c>
      <c r="P39" s="439">
        <f t="shared" si="9"/>
        <v>4.0604762899519642E-2</v>
      </c>
      <c r="Q39" s="439">
        <f t="shared" si="10"/>
        <v>1.4909587615454662</v>
      </c>
      <c r="R39" s="438">
        <f t="shared" si="11"/>
        <v>1555</v>
      </c>
      <c r="S39" s="438">
        <f t="shared" si="12"/>
        <v>22922</v>
      </c>
      <c r="T39" s="439">
        <f t="shared" si="16"/>
        <v>7.734465855858793E-3</v>
      </c>
      <c r="U39" s="452"/>
    </row>
    <row r="40" spans="1:21" x14ac:dyDescent="0.25">
      <c r="A40" s="437" t="s">
        <v>34</v>
      </c>
      <c r="B40" s="438">
        <v>6110</v>
      </c>
      <c r="C40" s="438">
        <v>5904</v>
      </c>
      <c r="D40" s="438">
        <v>5349</v>
      </c>
      <c r="E40" s="438">
        <v>4893</v>
      </c>
      <c r="F40" s="439">
        <f t="shared" si="13"/>
        <v>-8.5249579360628158E-2</v>
      </c>
      <c r="G40" s="439">
        <f t="shared" si="7"/>
        <v>-9.4004065040650397E-2</v>
      </c>
      <c r="H40" s="438">
        <f t="shared" si="14"/>
        <v>-456</v>
      </c>
      <c r="I40" s="438">
        <f t="shared" si="8"/>
        <v>-555</v>
      </c>
      <c r="J40" s="439">
        <f t="shared" si="17"/>
        <v>6.0630092004584739E-3</v>
      </c>
      <c r="K40" s="430"/>
      <c r="L40" s="438">
        <v>33804</v>
      </c>
      <c r="M40" s="438">
        <v>39391</v>
      </c>
      <c r="N40" s="438">
        <v>39769</v>
      </c>
      <c r="O40" s="438">
        <v>38331</v>
      </c>
      <c r="P40" s="439">
        <f t="shared" si="9"/>
        <v>-3.6158817169151813E-2</v>
      </c>
      <c r="Q40" s="439">
        <f t="shared" si="10"/>
        <v>9.5961006321241271E-3</v>
      </c>
      <c r="R40" s="438">
        <f t="shared" si="11"/>
        <v>-1438</v>
      </c>
      <c r="S40" s="438">
        <f t="shared" si="12"/>
        <v>378</v>
      </c>
      <c r="T40" s="439">
        <f t="shared" si="16"/>
        <v>7.4394572462654239E-3</v>
      </c>
      <c r="U40" s="452"/>
    </row>
    <row r="41" spans="1:21" x14ac:dyDescent="0.25">
      <c r="A41" s="437" t="s">
        <v>102</v>
      </c>
      <c r="B41" s="438">
        <v>0</v>
      </c>
      <c r="C41" s="438">
        <v>0</v>
      </c>
      <c r="D41" s="438">
        <v>0</v>
      </c>
      <c r="E41" s="438">
        <v>0</v>
      </c>
      <c r="F41" s="439" t="str">
        <f t="shared" si="13"/>
        <v>-</v>
      </c>
      <c r="G41" s="439" t="str">
        <f t="shared" si="7"/>
        <v>-</v>
      </c>
      <c r="H41" s="438">
        <f t="shared" si="14"/>
        <v>0</v>
      </c>
      <c r="I41" s="438">
        <f t="shared" si="8"/>
        <v>0</v>
      </c>
      <c r="J41" s="439">
        <f t="shared" si="17"/>
        <v>0</v>
      </c>
      <c r="K41" s="430"/>
      <c r="L41" s="438">
        <v>8976</v>
      </c>
      <c r="M41" s="438">
        <v>13963</v>
      </c>
      <c r="N41" s="438">
        <v>11025</v>
      </c>
      <c r="O41" s="438">
        <v>10937</v>
      </c>
      <c r="P41" s="439">
        <f t="shared" si="9"/>
        <v>-7.981859410430836E-3</v>
      </c>
      <c r="Q41" s="439">
        <f t="shared" si="10"/>
        <v>-0.21041323497815656</v>
      </c>
      <c r="R41" s="438">
        <f t="shared" si="11"/>
        <v>-88</v>
      </c>
      <c r="S41" s="438">
        <f t="shared" si="12"/>
        <v>-2938</v>
      </c>
      <c r="T41" s="439">
        <f t="shared" si="16"/>
        <v>2.122703396791238E-3</v>
      </c>
      <c r="U41" s="452"/>
    </row>
    <row r="42" spans="1:21" x14ac:dyDescent="0.25">
      <c r="A42" s="437" t="s">
        <v>103</v>
      </c>
      <c r="B42" s="438">
        <v>653</v>
      </c>
      <c r="C42" s="438">
        <v>1899</v>
      </c>
      <c r="D42" s="438">
        <v>3185</v>
      </c>
      <c r="E42" s="438">
        <v>3974</v>
      </c>
      <c r="F42" s="439">
        <f t="shared" si="13"/>
        <v>0.24772370486656192</v>
      </c>
      <c r="G42" s="439">
        <f t="shared" si="7"/>
        <v>0.67719852553975768</v>
      </c>
      <c r="H42" s="438">
        <f t="shared" si="14"/>
        <v>789</v>
      </c>
      <c r="I42" s="438">
        <f t="shared" si="8"/>
        <v>1286</v>
      </c>
      <c r="J42" s="439">
        <f t="shared" si="17"/>
        <v>4.9242588519562589E-3</v>
      </c>
      <c r="K42" s="430"/>
      <c r="L42" s="438">
        <v>2039</v>
      </c>
      <c r="M42" s="438">
        <v>10108</v>
      </c>
      <c r="N42" s="438">
        <v>8244</v>
      </c>
      <c r="O42" s="438">
        <v>21450</v>
      </c>
      <c r="P42" s="439">
        <f t="shared" si="9"/>
        <v>1.601892285298399</v>
      </c>
      <c r="Q42" s="439">
        <f t="shared" si="10"/>
        <v>-0.18440838939453896</v>
      </c>
      <c r="R42" s="438">
        <f t="shared" si="11"/>
        <v>13206</v>
      </c>
      <c r="S42" s="438">
        <f t="shared" si="12"/>
        <v>-1864</v>
      </c>
      <c r="T42" s="439">
        <f t="shared" si="16"/>
        <v>4.1631149182748519E-3</v>
      </c>
      <c r="U42" s="452"/>
    </row>
    <row r="43" spans="1:21" x14ac:dyDescent="0.25">
      <c r="A43" s="437" t="s">
        <v>42</v>
      </c>
      <c r="B43" s="438">
        <v>3060</v>
      </c>
      <c r="C43" s="438">
        <v>3484</v>
      </c>
      <c r="D43" s="438">
        <v>4266</v>
      </c>
      <c r="E43" s="438">
        <v>4523</v>
      </c>
      <c r="F43" s="439">
        <f t="shared" si="13"/>
        <v>6.024378809188935E-2</v>
      </c>
      <c r="G43" s="439">
        <f t="shared" si="7"/>
        <v>0.22445464982778418</v>
      </c>
      <c r="H43" s="438">
        <f t="shared" si="14"/>
        <v>257</v>
      </c>
      <c r="I43" s="438">
        <f t="shared" si="8"/>
        <v>782</v>
      </c>
      <c r="J43" s="439">
        <f t="shared" si="17"/>
        <v>5.6045351754902264E-3</v>
      </c>
      <c r="K43" s="430"/>
      <c r="L43" s="438">
        <v>13685</v>
      </c>
      <c r="M43" s="438">
        <v>14242</v>
      </c>
      <c r="N43" s="438">
        <v>20757</v>
      </c>
      <c r="O43" s="438">
        <v>21907</v>
      </c>
      <c r="P43" s="439">
        <f t="shared" si="9"/>
        <v>5.5402996579467123E-2</v>
      </c>
      <c r="Q43" s="439">
        <f t="shared" si="10"/>
        <v>0.4574497963769133</v>
      </c>
      <c r="R43" s="438">
        <f t="shared" si="11"/>
        <v>1150</v>
      </c>
      <c r="S43" s="438">
        <f t="shared" si="12"/>
        <v>6515</v>
      </c>
      <c r="T43" s="439">
        <f t="shared" si="16"/>
        <v>4.2518115857644373E-3</v>
      </c>
      <c r="U43" s="452"/>
    </row>
    <row r="44" spans="1:21" x14ac:dyDescent="0.25">
      <c r="A44" s="437" t="s">
        <v>104</v>
      </c>
      <c r="B44" s="438" t="s">
        <v>146</v>
      </c>
      <c r="C44" s="438" t="s">
        <v>146</v>
      </c>
      <c r="D44" s="438" t="s">
        <v>146</v>
      </c>
      <c r="E44" s="438" t="s">
        <v>146</v>
      </c>
      <c r="F44" s="439" t="str">
        <f t="shared" si="13"/>
        <v>-</v>
      </c>
      <c r="G44" s="439" t="str">
        <f t="shared" si="7"/>
        <v>-</v>
      </c>
      <c r="H44" s="438" t="str">
        <f t="shared" si="14"/>
        <v>-</v>
      </c>
      <c r="I44" s="438" t="str">
        <f t="shared" si="8"/>
        <v>-</v>
      </c>
      <c r="J44" s="439" t="str">
        <f t="shared" si="17"/>
        <v>-</v>
      </c>
      <c r="K44" s="430"/>
      <c r="L44" s="438">
        <v>555</v>
      </c>
      <c r="M44" s="438">
        <v>0</v>
      </c>
      <c r="N44" s="438">
        <v>0</v>
      </c>
      <c r="O44" s="438">
        <v>0</v>
      </c>
      <c r="P44" s="439" t="str">
        <f t="shared" si="9"/>
        <v>-</v>
      </c>
      <c r="Q44" s="439" t="str">
        <f t="shared" si="10"/>
        <v>-</v>
      </c>
      <c r="R44" s="438">
        <f t="shared" si="11"/>
        <v>0</v>
      </c>
      <c r="S44" s="438">
        <f t="shared" si="12"/>
        <v>0</v>
      </c>
      <c r="T44" s="439">
        <f t="shared" si="16"/>
        <v>0</v>
      </c>
      <c r="U44" s="452"/>
    </row>
    <row r="45" spans="1:21" x14ac:dyDescent="0.25">
      <c r="A45" s="437" t="s">
        <v>26</v>
      </c>
      <c r="B45" s="438">
        <v>1461</v>
      </c>
      <c r="C45" s="438">
        <v>1487</v>
      </c>
      <c r="D45" s="438">
        <v>1774</v>
      </c>
      <c r="E45" s="438">
        <v>0</v>
      </c>
      <c r="F45" s="439">
        <f t="shared" si="13"/>
        <v>-1</v>
      </c>
      <c r="G45" s="439">
        <f t="shared" si="7"/>
        <v>0.19300605245460667</v>
      </c>
      <c r="H45" s="438">
        <f t="shared" si="14"/>
        <v>-1774</v>
      </c>
      <c r="I45" s="438">
        <f t="shared" si="8"/>
        <v>287</v>
      </c>
      <c r="J45" s="439">
        <f t="shared" si="17"/>
        <v>0</v>
      </c>
      <c r="K45" s="430"/>
      <c r="L45" s="438">
        <v>1467</v>
      </c>
      <c r="M45" s="438">
        <v>1510</v>
      </c>
      <c r="N45" s="438">
        <v>1777</v>
      </c>
      <c r="O45" s="438">
        <v>6021</v>
      </c>
      <c r="P45" s="439">
        <f t="shared" si="9"/>
        <v>2.3882948790095666</v>
      </c>
      <c r="Q45" s="439">
        <f t="shared" si="10"/>
        <v>0.17682119205298008</v>
      </c>
      <c r="R45" s="438">
        <f t="shared" si="11"/>
        <v>4244</v>
      </c>
      <c r="S45" s="438">
        <f t="shared" si="12"/>
        <v>267</v>
      </c>
      <c r="T45" s="439">
        <f t="shared" si="16"/>
        <v>1.1685834462905774E-3</v>
      </c>
      <c r="U45" s="452"/>
    </row>
    <row r="46" spans="1:21" x14ac:dyDescent="0.25">
      <c r="A46" s="437" t="s">
        <v>105</v>
      </c>
      <c r="B46" s="438">
        <v>0</v>
      </c>
      <c r="C46" s="438">
        <v>882</v>
      </c>
      <c r="D46" s="438">
        <v>1256</v>
      </c>
      <c r="E46" s="438">
        <v>1466</v>
      </c>
      <c r="F46" s="439">
        <f t="shared" si="13"/>
        <v>0.16719745222929938</v>
      </c>
      <c r="G46" s="439">
        <f t="shared" si="7"/>
        <v>0.42403628117913827</v>
      </c>
      <c r="H46" s="438">
        <f t="shared" si="14"/>
        <v>210</v>
      </c>
      <c r="I46" s="438">
        <f t="shared" si="8"/>
        <v>374</v>
      </c>
      <c r="J46" s="439">
        <f t="shared" si="17"/>
        <v>1.816548434063381E-3</v>
      </c>
      <c r="K46" s="430"/>
      <c r="L46" s="438">
        <v>0</v>
      </c>
      <c r="M46" s="438">
        <v>4237</v>
      </c>
      <c r="N46" s="438">
        <v>5869</v>
      </c>
      <c r="O46" s="438">
        <v>6471</v>
      </c>
      <c r="P46" s="439">
        <f t="shared" si="9"/>
        <v>0.10257284034758896</v>
      </c>
      <c r="Q46" s="439">
        <f t="shared" si="10"/>
        <v>0.38517819211706406</v>
      </c>
      <c r="R46" s="438">
        <f t="shared" si="11"/>
        <v>602</v>
      </c>
      <c r="S46" s="438">
        <f t="shared" si="12"/>
        <v>1632</v>
      </c>
      <c r="T46" s="439">
        <f t="shared" si="16"/>
        <v>1.2559215214991406E-3</v>
      </c>
      <c r="U46" s="452"/>
    </row>
    <row r="47" spans="1:21" x14ac:dyDescent="0.25">
      <c r="A47" s="437" t="s">
        <v>106</v>
      </c>
      <c r="B47" s="438">
        <f>IFERROR(B17-SUM(B18:B22)-SUM(B24:B46),"-")</f>
        <v>20</v>
      </c>
      <c r="C47" s="438">
        <f>IFERROR(C17-SUM(C18:C22)-SUM(C24:C46),"-")</f>
        <v>15</v>
      </c>
      <c r="D47" s="438">
        <f>IFERROR(D17-SUM(D18:D22)-SUM(D24:D46),"-")</f>
        <v>11</v>
      </c>
      <c r="E47" s="438">
        <f>IFERROR(E17-SUM(E18:E22)-SUM(E24:E46),"-")</f>
        <v>4</v>
      </c>
      <c r="F47" s="439">
        <f t="shared" si="13"/>
        <v>-0.63636363636363635</v>
      </c>
      <c r="G47" s="439">
        <f t="shared" si="7"/>
        <v>-0.26666666666666672</v>
      </c>
      <c r="H47" s="438">
        <f t="shared" si="14"/>
        <v>-7</v>
      </c>
      <c r="I47" s="438">
        <f t="shared" si="8"/>
        <v>-4</v>
      </c>
      <c r="J47" s="439">
        <f t="shared" si="17"/>
        <v>4.9564759456026768E-6</v>
      </c>
      <c r="K47" s="430"/>
      <c r="L47" s="438">
        <f>IFERROR(L17-SUM(L18:L22)-SUM(L24:L46),"-")</f>
        <v>175</v>
      </c>
      <c r="M47" s="438">
        <f>IFERROR(M17-SUM(M18:M22)-SUM(M24:M46),"-")</f>
        <v>270</v>
      </c>
      <c r="N47" s="438">
        <f>IFERROR(N17-SUM(N18:N22)-SUM(N24:N46),"-")</f>
        <v>560</v>
      </c>
      <c r="O47" s="438">
        <f>IFERROR(O17-SUM(O18:O22)-SUM(O24:O46),"-")</f>
        <v>1104</v>
      </c>
      <c r="P47" s="439">
        <f t="shared" si="9"/>
        <v>0.97142857142857153</v>
      </c>
      <c r="Q47" s="439">
        <f t="shared" si="10"/>
        <v>1.074074074074074</v>
      </c>
      <c r="R47" s="438">
        <f t="shared" si="11"/>
        <v>544</v>
      </c>
      <c r="S47" s="438">
        <f t="shared" si="12"/>
        <v>290</v>
      </c>
      <c r="T47" s="439">
        <f t="shared" si="16"/>
        <v>2.1426941117834203E-4</v>
      </c>
      <c r="U47" s="452"/>
    </row>
    <row r="48" spans="1:21" ht="21" x14ac:dyDescent="0.35">
      <c r="A48" s="428" t="s">
        <v>107</v>
      </c>
      <c r="B48" s="428"/>
      <c r="C48" s="428"/>
      <c r="D48" s="428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52"/>
    </row>
    <row r="49" spans="1:21" x14ac:dyDescent="0.25">
      <c r="A49" s="73"/>
      <c r="B49" s="11" t="s">
        <v>145</v>
      </c>
      <c r="C49" s="12"/>
      <c r="D49" s="12"/>
      <c r="E49" s="12"/>
      <c r="F49" s="12"/>
      <c r="G49" s="12"/>
      <c r="H49" s="12"/>
      <c r="I49" s="12"/>
      <c r="J49" s="13"/>
      <c r="K49" s="429"/>
      <c r="L49" s="11" t="str">
        <f>CONCATENATE("acumulado ",B49)</f>
        <v>acumulado junio</v>
      </c>
      <c r="M49" s="12"/>
      <c r="N49" s="12"/>
      <c r="O49" s="12"/>
      <c r="P49" s="12"/>
      <c r="Q49" s="12"/>
      <c r="R49" s="12"/>
      <c r="S49" s="12"/>
      <c r="T49" s="13"/>
      <c r="U49" s="452"/>
    </row>
    <row r="50" spans="1:21" x14ac:dyDescent="0.25">
      <c r="A50" s="15"/>
      <c r="B50" s="17">
        <f>B$6</f>
        <v>2022</v>
      </c>
      <c r="C50" s="17">
        <f t="shared" ref="C50:E50" si="20">C$6</f>
        <v>2023</v>
      </c>
      <c r="D50" s="17">
        <f t="shared" si="20"/>
        <v>2024</v>
      </c>
      <c r="E50" s="17">
        <f t="shared" si="20"/>
        <v>2025</v>
      </c>
      <c r="F50" s="17" t="str">
        <f>CONCATENATE("var ",RIGHT(E50,2),"/",RIGHT(D50,2))</f>
        <v>var 25/24</v>
      </c>
      <c r="G50" s="17" t="str">
        <f>$G$6</f>
        <v>var 24/23</v>
      </c>
      <c r="H50" s="17" t="str">
        <f>CONCATENATE("dif ",RIGHT(E50,2),"-",RIGHT(D50,2))</f>
        <v>dif 25-24</v>
      </c>
      <c r="I50" s="17" t="str">
        <f>CONCATENATE("dif ",RIGHT(D50,2),"-",RIGHT(C50,2))</f>
        <v>dif 24-23</v>
      </c>
      <c r="J50" s="17" t="str">
        <f>CONCATENATE("cuota ",RIGHT(E50,2))</f>
        <v>cuota 25</v>
      </c>
      <c r="K50" s="430"/>
      <c r="L50" s="17">
        <f>L$6</f>
        <v>2022</v>
      </c>
      <c r="M50" s="17">
        <f>M$6</f>
        <v>2023</v>
      </c>
      <c r="N50" s="17">
        <f t="shared" ref="N50:O50" si="21">N$6</f>
        <v>2024</v>
      </c>
      <c r="O50" s="17">
        <f t="shared" si="21"/>
        <v>2025</v>
      </c>
      <c r="P50" s="17" t="str">
        <f>CONCATENATE("var ",RIGHT(O50,2),"/",RIGHT(N50,2))</f>
        <v>var 25/24</v>
      </c>
      <c r="Q50" s="17" t="str">
        <f>$Q$6</f>
        <v>var 24/23</v>
      </c>
      <c r="R50" s="17" t="str">
        <f>CONCATENATE("dif ",RIGHT(O50,2),"-",RIGHT(N50,2))</f>
        <v>dif 25-24</v>
      </c>
      <c r="S50" s="17" t="str">
        <f>$S$6</f>
        <v>dif 24-23</v>
      </c>
      <c r="T50" s="17" t="str">
        <f>CONCATENATE("cuota ",RIGHT(O50,2))</f>
        <v>cuota 25</v>
      </c>
    </row>
    <row r="51" spans="1:21" x14ac:dyDescent="0.25">
      <c r="A51" s="453" t="s">
        <v>85</v>
      </c>
      <c r="B51" s="433">
        <v>643934</v>
      </c>
      <c r="C51" s="433">
        <v>691826</v>
      </c>
      <c r="D51" s="433">
        <v>784395</v>
      </c>
      <c r="E51" s="433">
        <v>807025</v>
      </c>
      <c r="F51" s="434">
        <f>IFERROR(E51/D51-1,"-")</f>
        <v>2.8850260391766858E-2</v>
      </c>
      <c r="G51" s="434">
        <f t="shared" ref="G51:G53" si="22">IFERROR(D51/C51-1,"-")</f>
        <v>0.13380387554095963</v>
      </c>
      <c r="H51" s="433">
        <f>IFERROR(E51-D51,"-")</f>
        <v>22630</v>
      </c>
      <c r="I51" s="433">
        <f t="shared" ref="I51:I53" si="23">IFERROR(D51-C51,"-")</f>
        <v>92569</v>
      </c>
      <c r="J51" s="434">
        <f>E51/$E$51</f>
        <v>1</v>
      </c>
      <c r="K51" s="435"/>
      <c r="L51" s="433">
        <v>3734850</v>
      </c>
      <c r="M51" s="433">
        <v>4406877</v>
      </c>
      <c r="N51" s="433">
        <v>4934673</v>
      </c>
      <c r="O51" s="433">
        <v>5152392</v>
      </c>
      <c r="P51" s="434">
        <f>IFERROR(O51/N51-1,"-")</f>
        <v>4.412024869733E-2</v>
      </c>
      <c r="Q51" s="434">
        <f t="shared" ref="Q51:Q53" si="24">IFERROR(N51/M51-1,"-")</f>
        <v>0.11976644685113746</v>
      </c>
      <c r="R51" s="433">
        <f>IFERROR(O51-N51,"-")</f>
        <v>217719</v>
      </c>
      <c r="S51" s="433">
        <f t="shared" ref="S51:S52" si="25">IFERROR(N51-M51,"-")</f>
        <v>527796</v>
      </c>
      <c r="T51" s="434">
        <f>O51/$O$51</f>
        <v>1</v>
      </c>
    </row>
    <row r="52" spans="1:21" x14ac:dyDescent="0.25">
      <c r="A52" s="437" t="s">
        <v>108</v>
      </c>
      <c r="B52" s="438">
        <v>243718</v>
      </c>
      <c r="C52" s="438">
        <v>258087</v>
      </c>
      <c r="D52" s="438">
        <v>292625</v>
      </c>
      <c r="E52" s="438">
        <v>311543</v>
      </c>
      <c r="F52" s="439">
        <f>IFERROR(E52/D52-1,"-")</f>
        <v>6.4649295173002885E-2</v>
      </c>
      <c r="G52" s="439">
        <f t="shared" si="22"/>
        <v>0.13382309066322606</v>
      </c>
      <c r="H52" s="438">
        <f>IFERROR(E52-D52,"-")</f>
        <v>18918</v>
      </c>
      <c r="I52" s="438">
        <f t="shared" si="23"/>
        <v>34538</v>
      </c>
      <c r="J52" s="439">
        <f>E52/$E$51</f>
        <v>0.38603884638022368</v>
      </c>
      <c r="K52" s="430"/>
      <c r="L52" s="438">
        <v>1249977</v>
      </c>
      <c r="M52" s="438">
        <v>1437844</v>
      </c>
      <c r="N52" s="438">
        <v>1592493</v>
      </c>
      <c r="O52" s="438">
        <v>1698728</v>
      </c>
      <c r="P52" s="439">
        <f>IFERROR(O52/N52-1,"-")</f>
        <v>6.6709869368342556E-2</v>
      </c>
      <c r="Q52" s="439">
        <f t="shared" si="24"/>
        <v>0.10755617438331289</v>
      </c>
      <c r="R52" s="438">
        <f>IFERROR(O52-N52,"-")</f>
        <v>106235</v>
      </c>
      <c r="S52" s="438">
        <f t="shared" si="25"/>
        <v>154649</v>
      </c>
      <c r="T52" s="439">
        <f>O52/$O$51</f>
        <v>0.3296969640508719</v>
      </c>
    </row>
    <row r="53" spans="1:21" x14ac:dyDescent="0.25">
      <c r="A53" s="437" t="s">
        <v>109</v>
      </c>
      <c r="B53" s="438">
        <v>400216</v>
      </c>
      <c r="C53" s="438">
        <v>433739</v>
      </c>
      <c r="D53" s="438">
        <v>491770</v>
      </c>
      <c r="E53" s="438">
        <v>495482</v>
      </c>
      <c r="F53" s="439">
        <f>IFERROR(E53/D53-1,"-")</f>
        <v>7.5482440978507093E-3</v>
      </c>
      <c r="G53" s="439">
        <f t="shared" si="22"/>
        <v>0.13379244199852902</v>
      </c>
      <c r="H53" s="438">
        <f>IFERROR(E53-D53,"-")</f>
        <v>3712</v>
      </c>
      <c r="I53" s="438">
        <f t="shared" si="23"/>
        <v>58031</v>
      </c>
      <c r="J53" s="439">
        <f>E53/$E$51</f>
        <v>0.61396115361977632</v>
      </c>
      <c r="K53" s="430"/>
      <c r="L53" s="438">
        <v>2484873</v>
      </c>
      <c r="M53" s="438">
        <v>2969033</v>
      </c>
      <c r="N53" s="438">
        <v>3342180</v>
      </c>
      <c r="O53" s="438">
        <v>3453664</v>
      </c>
      <c r="P53" s="439">
        <f>IFERROR(O53/N53-1,"-")</f>
        <v>3.3356671394120019E-2</v>
      </c>
      <c r="Q53" s="439">
        <f t="shared" si="24"/>
        <v>0.12567964047553537</v>
      </c>
      <c r="R53" s="438">
        <f>IFERROR(O53-N53,"-")</f>
        <v>111484</v>
      </c>
      <c r="S53" s="438">
        <f>IFERROR(N53-M53,"-")</f>
        <v>373147</v>
      </c>
      <c r="T53" s="439">
        <f>O53/$O$51</f>
        <v>0.6703030359491281</v>
      </c>
    </row>
    <row r="54" spans="1:21" ht="21" x14ac:dyDescent="0.35">
      <c r="A54" s="377" t="s">
        <v>110</v>
      </c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</row>
    <row r="55" spans="1:21" x14ac:dyDescent="0.25">
      <c r="A55" s="73"/>
      <c r="B55" s="11" t="s">
        <v>145</v>
      </c>
      <c r="C55" s="12"/>
      <c r="D55" s="12"/>
      <c r="E55" s="12"/>
      <c r="F55" s="12"/>
      <c r="G55" s="12"/>
      <c r="H55" s="12"/>
      <c r="I55" s="12"/>
      <c r="J55" s="13"/>
      <c r="K55" s="454"/>
      <c r="L55" s="11" t="str">
        <f>CONCATENATE("acumulado ",B55)</f>
        <v>acumulado junio</v>
      </c>
      <c r="M55" s="12"/>
      <c r="N55" s="12"/>
      <c r="O55" s="12"/>
      <c r="P55" s="12"/>
      <c r="Q55" s="12"/>
      <c r="R55" s="12"/>
      <c r="S55" s="12"/>
      <c r="T55" s="13"/>
    </row>
    <row r="56" spans="1:21" x14ac:dyDescent="0.25">
      <c r="A56" s="15"/>
      <c r="B56" s="17">
        <f>B$6</f>
        <v>2022</v>
      </c>
      <c r="C56" s="17">
        <f t="shared" ref="C56:E56" si="26">C$6</f>
        <v>2023</v>
      </c>
      <c r="D56" s="17">
        <f t="shared" si="26"/>
        <v>2024</v>
      </c>
      <c r="E56" s="17">
        <f t="shared" si="26"/>
        <v>2025</v>
      </c>
      <c r="F56" s="17" t="str">
        <f>CONCATENATE("var ",RIGHT(E56,2),"/",RIGHT(D56,2))</f>
        <v>var 25/24</v>
      </c>
      <c r="G56" s="17" t="str">
        <f>$G$6</f>
        <v>var 24/23</v>
      </c>
      <c r="H56" s="17" t="str">
        <f>CONCATENATE("dif ",RIGHT(E56,2),"-",RIGHT(D56,2))</f>
        <v>dif 25-24</v>
      </c>
      <c r="I56" s="17" t="str">
        <f>CONCATENATE("dif ",RIGHT(D56,2),"-",RIGHT(C56,2))</f>
        <v>dif 24-23</v>
      </c>
      <c r="J56" s="17" t="str">
        <f>CONCATENATE("cuota ",RIGHT(E56,2))</f>
        <v>cuota 25</v>
      </c>
      <c r="K56" s="455"/>
      <c r="L56" s="17">
        <f>L$6</f>
        <v>2022</v>
      </c>
      <c r="M56" s="17">
        <f>M$6</f>
        <v>2023</v>
      </c>
      <c r="N56" s="17">
        <f t="shared" ref="N56:O56" si="27">N$6</f>
        <v>2024</v>
      </c>
      <c r="O56" s="17">
        <f t="shared" si="27"/>
        <v>2025</v>
      </c>
      <c r="P56" s="17" t="str">
        <f>CONCATENATE("var ",RIGHT(O56,2),"/",RIGHT(N56,2))</f>
        <v>var 25/24</v>
      </c>
      <c r="Q56" s="17" t="str">
        <f>$Q$6</f>
        <v>var 24/23</v>
      </c>
      <c r="R56" s="17" t="str">
        <f>CONCATENATE("dif ",RIGHT(O56,2),"-",RIGHT(N56,2))</f>
        <v>dif 25-24</v>
      </c>
      <c r="S56" s="17" t="str">
        <f>$S$6</f>
        <v>dif 24-23</v>
      </c>
      <c r="T56" s="17" t="str">
        <f>CONCATENATE("cuota ",RIGHT(O56,2))</f>
        <v>cuota 25</v>
      </c>
    </row>
    <row r="57" spans="1:21" x14ac:dyDescent="0.25">
      <c r="A57" s="456" t="s">
        <v>85</v>
      </c>
      <c r="B57" s="457">
        <v>5181</v>
      </c>
      <c r="C57" s="457">
        <v>5529</v>
      </c>
      <c r="D57" s="457">
        <v>6195</v>
      </c>
      <c r="E57" s="457">
        <v>6323</v>
      </c>
      <c r="F57" s="458">
        <f>IFERROR(E57/D57-1,"-")</f>
        <v>2.0661824051654509E-2</v>
      </c>
      <c r="G57" s="458">
        <f t="shared" ref="G57:G59" si="28">IFERROR(D57/C57-1,"-")</f>
        <v>0.12045577862181234</v>
      </c>
      <c r="H57" s="457">
        <f>IFERROR(E57-D57,"-")</f>
        <v>128</v>
      </c>
      <c r="I57" s="457">
        <f t="shared" ref="I57:I59" si="29">IFERROR(D57-C57,"-")</f>
        <v>666</v>
      </c>
      <c r="J57" s="458">
        <f>E57/$E$57</f>
        <v>1</v>
      </c>
      <c r="K57" s="459"/>
      <c r="L57" s="457">
        <v>31676</v>
      </c>
      <c r="M57" s="457">
        <v>35323</v>
      </c>
      <c r="N57" s="457">
        <v>38965</v>
      </c>
      <c r="O57" s="457">
        <v>41124</v>
      </c>
      <c r="P57" s="458">
        <f>IFERROR(O57/N57-1,"-")</f>
        <v>5.5408700115488152E-2</v>
      </c>
      <c r="Q57" s="458">
        <f t="shared" ref="Q57:Q59" si="30">IFERROR(N57/M57-1,"-")</f>
        <v>0.1031056252300202</v>
      </c>
      <c r="R57" s="457">
        <f>IFERROR(O57-N57,"-")</f>
        <v>2159</v>
      </c>
      <c r="S57" s="457">
        <f t="shared" ref="S57:S59" si="31">IFERROR(N57-M57,"-")</f>
        <v>3642</v>
      </c>
      <c r="T57" s="458">
        <f>O57/$O$57</f>
        <v>1</v>
      </c>
    </row>
    <row r="58" spans="1:21" x14ac:dyDescent="0.25">
      <c r="A58" s="437" t="s">
        <v>86</v>
      </c>
      <c r="B58" s="438">
        <v>4882</v>
      </c>
      <c r="C58" s="438">
        <v>5215</v>
      </c>
      <c r="D58" s="438">
        <v>5892</v>
      </c>
      <c r="E58" s="438">
        <v>6031</v>
      </c>
      <c r="F58" s="439">
        <f t="shared" ref="F58:F59" si="32">IFERROR(E58/D58-1,"-")</f>
        <v>2.3591310251187991E-2</v>
      </c>
      <c r="G58" s="439">
        <f t="shared" si="28"/>
        <v>0.12981783317353779</v>
      </c>
      <c r="H58" s="438">
        <f t="shared" ref="H58:H59" si="33">IFERROR(E58-D58,"-")</f>
        <v>139</v>
      </c>
      <c r="I58" s="438">
        <f t="shared" si="29"/>
        <v>677</v>
      </c>
      <c r="J58" s="439">
        <f>E58/$E$57</f>
        <v>0.95381938953028622</v>
      </c>
      <c r="K58" s="455"/>
      <c r="L58" s="438">
        <v>29225</v>
      </c>
      <c r="M58" s="438">
        <v>32687</v>
      </c>
      <c r="N58" s="438">
        <v>36430</v>
      </c>
      <c r="O58" s="438">
        <v>38587</v>
      </c>
      <c r="P58" s="439">
        <f>IFERROR(O58/N58-1,"-")</f>
        <v>5.9209442766950282E-2</v>
      </c>
      <c r="Q58" s="439">
        <f t="shared" si="30"/>
        <v>0.11451035579894153</v>
      </c>
      <c r="R58" s="438">
        <f>IFERROR(O58-N58,"-")</f>
        <v>2157</v>
      </c>
      <c r="S58" s="438">
        <f t="shared" si="31"/>
        <v>3743</v>
      </c>
      <c r="T58" s="439">
        <f>O58/$O$57</f>
        <v>0.93830853029860906</v>
      </c>
    </row>
    <row r="59" spans="1:21" x14ac:dyDescent="0.25">
      <c r="A59" s="437" t="s">
        <v>87</v>
      </c>
      <c r="B59" s="438">
        <v>299</v>
      </c>
      <c r="C59" s="438">
        <v>314</v>
      </c>
      <c r="D59" s="438">
        <v>303</v>
      </c>
      <c r="E59" s="438">
        <v>292</v>
      </c>
      <c r="F59" s="439">
        <f t="shared" si="32"/>
        <v>-3.6303630363036299E-2</v>
      </c>
      <c r="G59" s="439">
        <f t="shared" si="28"/>
        <v>-3.5031847133757954E-2</v>
      </c>
      <c r="H59" s="438">
        <f t="shared" si="33"/>
        <v>-11</v>
      </c>
      <c r="I59" s="438">
        <f t="shared" si="29"/>
        <v>-11</v>
      </c>
      <c r="J59" s="439">
        <f>E59/$E$57</f>
        <v>4.6180610469713744E-2</v>
      </c>
      <c r="K59" s="455"/>
      <c r="L59" s="438">
        <v>2451</v>
      </c>
      <c r="M59" s="438">
        <v>2636</v>
      </c>
      <c r="N59" s="438">
        <v>2535</v>
      </c>
      <c r="O59" s="438">
        <v>2537</v>
      </c>
      <c r="P59" s="439">
        <f>IFERROR(O59/N59-1,"-")</f>
        <v>7.889546351085297E-4</v>
      </c>
      <c r="Q59" s="439">
        <f t="shared" si="30"/>
        <v>-3.8315629742033397E-2</v>
      </c>
      <c r="R59" s="438">
        <f>IFERROR(O59-N59,"-")</f>
        <v>2</v>
      </c>
      <c r="S59" s="438">
        <f t="shared" si="31"/>
        <v>-101</v>
      </c>
      <c r="T59" s="439">
        <f>O59/$O$57</f>
        <v>6.1691469701390916E-2</v>
      </c>
    </row>
    <row r="60" spans="1:21" ht="21" x14ac:dyDescent="0.35">
      <c r="A60" s="377" t="s">
        <v>111</v>
      </c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</row>
    <row r="61" spans="1:21" x14ac:dyDescent="0.25">
      <c r="A61" s="73"/>
      <c r="B61" s="11" t="s">
        <v>145</v>
      </c>
      <c r="C61" s="12"/>
      <c r="D61" s="12"/>
      <c r="E61" s="12"/>
      <c r="F61" s="12"/>
      <c r="G61" s="12"/>
      <c r="H61" s="12"/>
      <c r="I61" s="12"/>
      <c r="J61" s="13"/>
      <c r="K61" s="454"/>
      <c r="L61" s="11" t="str">
        <f>CONCATENATE("acumulado ",B61)</f>
        <v>acumulado junio</v>
      </c>
      <c r="M61" s="12"/>
      <c r="N61" s="12"/>
      <c r="O61" s="12"/>
      <c r="P61" s="12"/>
      <c r="Q61" s="12"/>
      <c r="R61" s="12"/>
      <c r="S61" s="12"/>
      <c r="T61" s="13"/>
    </row>
    <row r="62" spans="1:21" x14ac:dyDescent="0.25">
      <c r="A62" s="15" t="s">
        <v>89</v>
      </c>
      <c r="B62" s="17">
        <f>B$6</f>
        <v>2022</v>
      </c>
      <c r="C62" s="17">
        <f t="shared" ref="C62:E62" si="34">C$6</f>
        <v>2023</v>
      </c>
      <c r="D62" s="17">
        <f t="shared" si="34"/>
        <v>2024</v>
      </c>
      <c r="E62" s="17">
        <f t="shared" si="34"/>
        <v>2025</v>
      </c>
      <c r="F62" s="17" t="str">
        <f>CONCATENATE("var ",RIGHT(E62,2),"/",RIGHT(D62,2))</f>
        <v>var 25/24</v>
      </c>
      <c r="G62" s="17" t="str">
        <f>$G$6</f>
        <v>var 24/23</v>
      </c>
      <c r="H62" s="17" t="str">
        <f>CONCATENATE("dif ",RIGHT(E62,2),"-",RIGHT(D62,2))</f>
        <v>dif 25-24</v>
      </c>
      <c r="I62" s="17" t="str">
        <f>CONCATENATE("dif ",RIGHT(D62,2),"-",RIGHT(C62,2))</f>
        <v>dif 24-23</v>
      </c>
      <c r="J62" s="17" t="str">
        <f>CONCATENATE("cuota ",RIGHT(E62,2))</f>
        <v>cuota 25</v>
      </c>
      <c r="K62" s="455"/>
      <c r="L62" s="17">
        <f>L$6</f>
        <v>2022</v>
      </c>
      <c r="M62" s="17">
        <f>M$6</f>
        <v>2023</v>
      </c>
      <c r="N62" s="17">
        <f t="shared" ref="N62:O62" si="35">N$6</f>
        <v>2024</v>
      </c>
      <c r="O62" s="17">
        <f t="shared" si="35"/>
        <v>2025</v>
      </c>
      <c r="P62" s="17" t="str">
        <f>CONCATENATE("var ",RIGHT(O62,2),"/",RIGHT(N62,2))</f>
        <v>var 25/24</v>
      </c>
      <c r="Q62" s="17" t="str">
        <f>$Q$6</f>
        <v>var 24/23</v>
      </c>
      <c r="R62" s="17" t="str">
        <f>CONCATENATE("dif ",RIGHT(O62,2),"-",RIGHT(N62,2))</f>
        <v>dif 25-24</v>
      </c>
      <c r="S62" s="17" t="str">
        <f>$S$6</f>
        <v>dif 24-23</v>
      </c>
      <c r="T62" s="17" t="str">
        <f>CONCATENATE("cuota ",RIGHT(O62,2))</f>
        <v>cuota 25</v>
      </c>
    </row>
    <row r="63" spans="1:21" x14ac:dyDescent="0.25">
      <c r="A63" s="460" t="s">
        <v>90</v>
      </c>
      <c r="B63" s="461">
        <v>5181</v>
      </c>
      <c r="C63" s="461">
        <v>5529</v>
      </c>
      <c r="D63" s="461">
        <v>6195</v>
      </c>
      <c r="E63" s="461">
        <v>6323</v>
      </c>
      <c r="F63" s="462">
        <f>IFERROR(E63/D63-1,"-")</f>
        <v>2.0661824051654509E-2</v>
      </c>
      <c r="G63" s="462">
        <f t="shared" ref="G63:G97" si="36">IFERROR(D63/C63-1,"-")</f>
        <v>0.12045577862181234</v>
      </c>
      <c r="H63" s="461">
        <f>IFERROR(E63-D63,"-")</f>
        <v>128</v>
      </c>
      <c r="I63" s="461">
        <f>IFERROR(D63-C63,"-")</f>
        <v>666</v>
      </c>
      <c r="J63" s="462">
        <f>IFERROR(E63/$E$63,"-")</f>
        <v>1</v>
      </c>
      <c r="K63" s="459"/>
      <c r="L63" s="461">
        <v>31676</v>
      </c>
      <c r="M63" s="461">
        <v>35323</v>
      </c>
      <c r="N63" s="461">
        <v>38965</v>
      </c>
      <c r="O63" s="461">
        <v>41124</v>
      </c>
      <c r="P63" s="462">
        <f t="shared" ref="P63:P97" si="37">IFERROR(O63/N63-1,"-")</f>
        <v>5.5408700115488152E-2</v>
      </c>
      <c r="Q63" s="462">
        <f t="shared" ref="Q63:Q97" si="38">IFERROR(N63/M63-1,"-")</f>
        <v>0.1031056252300202</v>
      </c>
      <c r="R63" s="461">
        <f t="shared" ref="R63:R97" si="39">IFERROR(O63-N63,"-")</f>
        <v>2159</v>
      </c>
      <c r="S63" s="461">
        <f t="shared" ref="S63:S97" si="40">IFERROR(N63-M63,"-")</f>
        <v>3642</v>
      </c>
      <c r="T63" s="462">
        <f>O63/$O$63</f>
        <v>1</v>
      </c>
    </row>
    <row r="64" spans="1:21" x14ac:dyDescent="0.25">
      <c r="A64" s="463" t="s">
        <v>91</v>
      </c>
      <c r="B64" s="464">
        <v>3112</v>
      </c>
      <c r="C64" s="464">
        <v>3296</v>
      </c>
      <c r="D64" s="464">
        <v>3701</v>
      </c>
      <c r="E64" s="464">
        <v>3779</v>
      </c>
      <c r="F64" s="465">
        <f t="shared" ref="F64:F97" si="41">IFERROR(E64/D64-1,"-")</f>
        <v>2.1075385031072758E-2</v>
      </c>
      <c r="G64" s="465">
        <f t="shared" si="36"/>
        <v>0.122876213592233</v>
      </c>
      <c r="H64" s="464">
        <f t="shared" ref="H64:H97" si="42">IFERROR(E64-D64,"-")</f>
        <v>78</v>
      </c>
      <c r="I64" s="464">
        <f t="shared" ref="I64:I97" si="43">IFERROR(D64-C64,"-")</f>
        <v>405</v>
      </c>
      <c r="J64" s="465">
        <f t="shared" ref="J64:J70" si="44">IFERROR(E64/$E$63,"-")</f>
        <v>0.59765933892139811</v>
      </c>
      <c r="K64" s="466"/>
      <c r="L64" s="464">
        <v>16956</v>
      </c>
      <c r="M64" s="464">
        <v>19075</v>
      </c>
      <c r="N64" s="464">
        <v>21042</v>
      </c>
      <c r="O64" s="464">
        <v>21807</v>
      </c>
      <c r="P64" s="465">
        <f t="shared" si="37"/>
        <v>3.6355859709153115E-2</v>
      </c>
      <c r="Q64" s="465">
        <f t="shared" si="38"/>
        <v>0.10311926605504595</v>
      </c>
      <c r="R64" s="464">
        <f t="shared" si="39"/>
        <v>765</v>
      </c>
      <c r="S64" s="464">
        <f t="shared" si="40"/>
        <v>1967</v>
      </c>
      <c r="T64" s="465">
        <f t="shared" ref="T64:T96" si="45">O64/$O$63</f>
        <v>0.53027429238400936</v>
      </c>
    </row>
    <row r="65" spans="1:20" x14ac:dyDescent="0.25">
      <c r="A65" s="437" t="s">
        <v>92</v>
      </c>
      <c r="B65" s="438">
        <v>2121</v>
      </c>
      <c r="C65" s="438">
        <v>2259</v>
      </c>
      <c r="D65" s="438">
        <v>2449</v>
      </c>
      <c r="E65" s="438">
        <v>2412</v>
      </c>
      <c r="F65" s="439">
        <f t="shared" si="41"/>
        <v>-1.5108207431604792E-2</v>
      </c>
      <c r="G65" s="439">
        <f t="shared" si="36"/>
        <v>8.4108012394864984E-2</v>
      </c>
      <c r="H65" s="438">
        <f t="shared" si="42"/>
        <v>-37</v>
      </c>
      <c r="I65" s="438">
        <f t="shared" si="43"/>
        <v>190</v>
      </c>
      <c r="J65" s="439">
        <f t="shared" si="44"/>
        <v>0.38146449470188204</v>
      </c>
      <c r="K65" s="455"/>
      <c r="L65" s="438">
        <v>11348</v>
      </c>
      <c r="M65" s="438">
        <v>12789</v>
      </c>
      <c r="N65" s="438">
        <v>13711</v>
      </c>
      <c r="O65" s="438">
        <v>13922</v>
      </c>
      <c r="P65" s="439">
        <f t="shared" si="37"/>
        <v>1.5389103639413593E-2</v>
      </c>
      <c r="Q65" s="439">
        <f t="shared" si="38"/>
        <v>7.2093205098131108E-2</v>
      </c>
      <c r="R65" s="438">
        <f t="shared" si="39"/>
        <v>211</v>
      </c>
      <c r="S65" s="438">
        <f t="shared" si="40"/>
        <v>922</v>
      </c>
      <c r="T65" s="439">
        <f t="shared" si="45"/>
        <v>0.33853710728528352</v>
      </c>
    </row>
    <row r="66" spans="1:20" x14ac:dyDescent="0.25">
      <c r="A66" s="437" t="s">
        <v>93</v>
      </c>
      <c r="B66" s="438">
        <v>991</v>
      </c>
      <c r="C66" s="438">
        <v>1037</v>
      </c>
      <c r="D66" s="438">
        <v>1252</v>
      </c>
      <c r="E66" s="438">
        <v>1367</v>
      </c>
      <c r="F66" s="439">
        <f t="shared" si="41"/>
        <v>9.1853035143770079E-2</v>
      </c>
      <c r="G66" s="439">
        <f t="shared" si="36"/>
        <v>0.2073288331726133</v>
      </c>
      <c r="H66" s="438">
        <f t="shared" si="42"/>
        <v>115</v>
      </c>
      <c r="I66" s="438">
        <f t="shared" si="43"/>
        <v>215</v>
      </c>
      <c r="J66" s="439">
        <f t="shared" si="44"/>
        <v>0.21619484421951604</v>
      </c>
      <c r="K66" s="455"/>
      <c r="L66" s="438">
        <v>5608</v>
      </c>
      <c r="M66" s="438">
        <v>6286</v>
      </c>
      <c r="N66" s="438">
        <v>7331</v>
      </c>
      <c r="O66" s="438">
        <v>7885</v>
      </c>
      <c r="P66" s="439">
        <f t="shared" si="37"/>
        <v>7.5569499386168415E-2</v>
      </c>
      <c r="Q66" s="439">
        <f t="shared" si="38"/>
        <v>0.16624244352529427</v>
      </c>
      <c r="R66" s="438">
        <f t="shared" si="39"/>
        <v>554</v>
      </c>
      <c r="S66" s="438">
        <f t="shared" si="40"/>
        <v>1045</v>
      </c>
      <c r="T66" s="439">
        <f t="shared" si="45"/>
        <v>0.19173718509872581</v>
      </c>
    </row>
    <row r="67" spans="1:20" x14ac:dyDescent="0.25">
      <c r="A67" s="463" t="s">
        <v>94</v>
      </c>
      <c r="B67" s="464">
        <v>2069</v>
      </c>
      <c r="C67" s="464">
        <v>2233</v>
      </c>
      <c r="D67" s="464">
        <v>2494</v>
      </c>
      <c r="E67" s="464">
        <v>2544</v>
      </c>
      <c r="F67" s="465">
        <f t="shared" si="41"/>
        <v>2.0048115477145245E-2</v>
      </c>
      <c r="G67" s="465">
        <f t="shared" si="36"/>
        <v>0.11688311688311681</v>
      </c>
      <c r="H67" s="464">
        <f t="shared" si="42"/>
        <v>50</v>
      </c>
      <c r="I67" s="464">
        <f t="shared" si="43"/>
        <v>261</v>
      </c>
      <c r="J67" s="465">
        <f t="shared" si="44"/>
        <v>0.40234066107860195</v>
      </c>
      <c r="K67" s="466"/>
      <c r="L67" s="464">
        <v>14720</v>
      </c>
      <c r="M67" s="464">
        <v>16248</v>
      </c>
      <c r="N67" s="464">
        <v>17923</v>
      </c>
      <c r="O67" s="464">
        <v>19317</v>
      </c>
      <c r="P67" s="465">
        <f t="shared" si="37"/>
        <v>7.7777157841879108E-2</v>
      </c>
      <c r="Q67" s="465">
        <f t="shared" si="38"/>
        <v>0.10308961102904979</v>
      </c>
      <c r="R67" s="464">
        <f t="shared" si="39"/>
        <v>1394</v>
      </c>
      <c r="S67" s="464">
        <f t="shared" si="40"/>
        <v>1675</v>
      </c>
      <c r="T67" s="465">
        <f t="shared" si="45"/>
        <v>0.46972570761599064</v>
      </c>
    </row>
    <row r="68" spans="1:20" x14ac:dyDescent="0.25">
      <c r="A68" s="437" t="s">
        <v>29</v>
      </c>
      <c r="B68" s="438">
        <v>1045</v>
      </c>
      <c r="C68" s="438">
        <v>1099</v>
      </c>
      <c r="D68" s="438">
        <v>1194</v>
      </c>
      <c r="E68" s="438">
        <v>1247</v>
      </c>
      <c r="F68" s="439">
        <f t="shared" si="41"/>
        <v>4.4388609715242833E-2</v>
      </c>
      <c r="G68" s="439">
        <f t="shared" si="36"/>
        <v>8.6442220200181996E-2</v>
      </c>
      <c r="H68" s="438">
        <f t="shared" si="42"/>
        <v>53</v>
      </c>
      <c r="I68" s="438">
        <f t="shared" si="43"/>
        <v>95</v>
      </c>
      <c r="J68" s="439">
        <f t="shared" si="44"/>
        <v>0.19721651114977068</v>
      </c>
      <c r="K68" s="455"/>
      <c r="L68" s="438">
        <v>6366</v>
      </c>
      <c r="M68" s="438">
        <v>6938</v>
      </c>
      <c r="N68" s="438">
        <v>7620</v>
      </c>
      <c r="O68" s="438">
        <v>8204</v>
      </c>
      <c r="P68" s="439">
        <f t="shared" si="37"/>
        <v>7.6640419947506588E-2</v>
      </c>
      <c r="Q68" s="439">
        <f t="shared" si="38"/>
        <v>9.8299221677716986E-2</v>
      </c>
      <c r="R68" s="438">
        <f t="shared" si="39"/>
        <v>584</v>
      </c>
      <c r="S68" s="438">
        <f t="shared" si="40"/>
        <v>682</v>
      </c>
      <c r="T68" s="439">
        <f t="shared" si="45"/>
        <v>0.19949421262523101</v>
      </c>
    </row>
    <row r="69" spans="1:20" x14ac:dyDescent="0.25">
      <c r="A69" s="437" t="s">
        <v>22</v>
      </c>
      <c r="B69" s="438">
        <v>222</v>
      </c>
      <c r="C69" s="438">
        <v>255</v>
      </c>
      <c r="D69" s="438">
        <v>255</v>
      </c>
      <c r="E69" s="438">
        <v>278</v>
      </c>
      <c r="F69" s="439">
        <f t="shared" si="41"/>
        <v>9.0196078431372451E-2</v>
      </c>
      <c r="G69" s="439">
        <f t="shared" si="36"/>
        <v>0</v>
      </c>
      <c r="H69" s="438">
        <f t="shared" si="42"/>
        <v>23</v>
      </c>
      <c r="I69" s="438">
        <f t="shared" si="43"/>
        <v>0</v>
      </c>
      <c r="J69" s="439">
        <f t="shared" si="44"/>
        <v>4.3966471611576782E-2</v>
      </c>
      <c r="K69" s="455"/>
      <c r="L69" s="438">
        <v>2201</v>
      </c>
      <c r="M69" s="438">
        <v>2519</v>
      </c>
      <c r="N69" s="438">
        <v>2644</v>
      </c>
      <c r="O69" s="438">
        <v>2990</v>
      </c>
      <c r="P69" s="439">
        <f t="shared" si="37"/>
        <v>0.13086232980332824</v>
      </c>
      <c r="Q69" s="439">
        <f t="shared" si="38"/>
        <v>4.9622866216752604E-2</v>
      </c>
      <c r="R69" s="438">
        <f t="shared" si="39"/>
        <v>346</v>
      </c>
      <c r="S69" s="438">
        <f t="shared" si="40"/>
        <v>125</v>
      </c>
      <c r="T69" s="439">
        <f t="shared" si="45"/>
        <v>7.2706935123042507E-2</v>
      </c>
    </row>
    <row r="70" spans="1:20" x14ac:dyDescent="0.25">
      <c r="A70" s="437" t="s">
        <v>95</v>
      </c>
      <c r="B70" s="438">
        <v>101</v>
      </c>
      <c r="C70" s="438">
        <v>105</v>
      </c>
      <c r="D70" s="438">
        <v>117</v>
      </c>
      <c r="E70" s="438">
        <v>115</v>
      </c>
      <c r="F70" s="439">
        <f t="shared" si="41"/>
        <v>-1.7094017094017144E-2</v>
      </c>
      <c r="G70" s="439">
        <f t="shared" si="36"/>
        <v>0.11428571428571432</v>
      </c>
      <c r="H70" s="438">
        <f t="shared" si="42"/>
        <v>-2</v>
      </c>
      <c r="I70" s="438">
        <f t="shared" si="43"/>
        <v>12</v>
      </c>
      <c r="J70" s="439">
        <f t="shared" si="44"/>
        <v>1.8187569191839316E-2</v>
      </c>
      <c r="K70" s="455"/>
      <c r="L70" s="438">
        <v>782</v>
      </c>
      <c r="M70" s="438">
        <v>767</v>
      </c>
      <c r="N70" s="438">
        <v>802</v>
      </c>
      <c r="O70" s="438">
        <v>881</v>
      </c>
      <c r="P70" s="439">
        <f t="shared" si="37"/>
        <v>9.8503740648379079E-2</v>
      </c>
      <c r="Q70" s="439">
        <f t="shared" si="38"/>
        <v>4.5632333767926969E-2</v>
      </c>
      <c r="R70" s="438">
        <f t="shared" si="39"/>
        <v>79</v>
      </c>
      <c r="S70" s="438">
        <f t="shared" si="40"/>
        <v>35</v>
      </c>
      <c r="T70" s="439">
        <f t="shared" si="45"/>
        <v>2.1423013325551989E-2</v>
      </c>
    </row>
    <row r="71" spans="1:20" x14ac:dyDescent="0.25">
      <c r="A71" s="437" t="s">
        <v>96</v>
      </c>
      <c r="B71" s="438">
        <v>84</v>
      </c>
      <c r="C71" s="438">
        <v>87</v>
      </c>
      <c r="D71" s="438">
        <v>88</v>
      </c>
      <c r="E71" s="438">
        <v>79</v>
      </c>
      <c r="F71" s="439">
        <f t="shared" si="41"/>
        <v>-0.10227272727272729</v>
      </c>
      <c r="G71" s="439">
        <f t="shared" si="36"/>
        <v>1.1494252873563315E-2</v>
      </c>
      <c r="H71" s="438">
        <f>IFERROR(E71-D71,"-")</f>
        <v>-9</v>
      </c>
      <c r="I71" s="438">
        <f t="shared" si="43"/>
        <v>1</v>
      </c>
      <c r="J71" s="439">
        <f>IFERROR(E71/$E$63,"-")</f>
        <v>1.2494069270915705E-2</v>
      </c>
      <c r="K71" s="455"/>
      <c r="L71" s="438">
        <v>628</v>
      </c>
      <c r="M71" s="438">
        <v>626</v>
      </c>
      <c r="N71" s="438">
        <v>621</v>
      </c>
      <c r="O71" s="438">
        <v>592</v>
      </c>
      <c r="P71" s="439">
        <f t="shared" si="37"/>
        <v>-4.6698872785829293E-2</v>
      </c>
      <c r="Q71" s="439">
        <f t="shared" si="38"/>
        <v>-7.9872204472843933E-3</v>
      </c>
      <c r="R71" s="438">
        <f t="shared" si="39"/>
        <v>-29</v>
      </c>
      <c r="S71" s="438">
        <f t="shared" si="40"/>
        <v>-5</v>
      </c>
      <c r="T71" s="439">
        <f t="shared" si="45"/>
        <v>1.4395486820348215E-2</v>
      </c>
    </row>
    <row r="72" spans="1:20" x14ac:dyDescent="0.25">
      <c r="A72" s="437" t="s">
        <v>28</v>
      </c>
      <c r="B72" s="438">
        <v>11</v>
      </c>
      <c r="C72" s="438">
        <v>12</v>
      </c>
      <c r="D72" s="438">
        <v>13</v>
      </c>
      <c r="E72" s="438">
        <v>13</v>
      </c>
      <c r="F72" s="439">
        <f t="shared" si="41"/>
        <v>0</v>
      </c>
      <c r="G72" s="439">
        <f t="shared" si="36"/>
        <v>8.3333333333333259E-2</v>
      </c>
      <c r="H72" s="438">
        <f t="shared" si="42"/>
        <v>0</v>
      </c>
      <c r="I72" s="438">
        <f t="shared" si="43"/>
        <v>1</v>
      </c>
      <c r="J72" s="439">
        <f t="shared" ref="J72:J96" si="46">IFERROR(E72/$E$63,"-")</f>
        <v>2.0559860825557488E-3</v>
      </c>
      <c r="K72" s="455"/>
      <c r="L72" s="438">
        <v>88</v>
      </c>
      <c r="M72" s="438">
        <v>96</v>
      </c>
      <c r="N72" s="438">
        <v>108</v>
      </c>
      <c r="O72" s="438">
        <v>102</v>
      </c>
      <c r="P72" s="439">
        <f t="shared" si="37"/>
        <v>-5.555555555555558E-2</v>
      </c>
      <c r="Q72" s="439">
        <f t="shared" si="38"/>
        <v>0.125</v>
      </c>
      <c r="R72" s="438">
        <f t="shared" si="39"/>
        <v>-6</v>
      </c>
      <c r="S72" s="438">
        <f t="shared" si="40"/>
        <v>12</v>
      </c>
      <c r="T72" s="439">
        <f t="shared" si="45"/>
        <v>2.4803034724248615E-3</v>
      </c>
    </row>
    <row r="73" spans="1:20" x14ac:dyDescent="0.25">
      <c r="A73" s="437" t="s">
        <v>97</v>
      </c>
      <c r="B73" s="438">
        <f t="shared" ref="B73:E73" si="47">B74+B75+B76+B77</f>
        <v>12</v>
      </c>
      <c r="C73" s="438">
        <f t="shared" si="47"/>
        <v>20</v>
      </c>
      <c r="D73" s="438">
        <f t="shared" si="47"/>
        <v>24</v>
      </c>
      <c r="E73" s="438">
        <f t="shared" si="47"/>
        <v>16</v>
      </c>
      <c r="F73" s="439">
        <f>IFERROR(E73/D73-1,"-")</f>
        <v>-0.33333333333333337</v>
      </c>
      <c r="G73" s="439">
        <f t="shared" si="36"/>
        <v>0.19999999999999996</v>
      </c>
      <c r="H73" s="438">
        <f t="shared" si="42"/>
        <v>-8</v>
      </c>
      <c r="I73" s="438">
        <f t="shared" si="43"/>
        <v>4</v>
      </c>
      <c r="J73" s="439">
        <f t="shared" ref="J73" si="48">IFERROR(E73/$E$7,"-")</f>
        <v>1.9825903782410707E-5</v>
      </c>
      <c r="K73" s="455"/>
      <c r="L73" s="438">
        <f t="shared" ref="L73:O73" si="49">L74+L75+L76+L77</f>
        <v>764</v>
      </c>
      <c r="M73" s="438">
        <f t="shared" si="49"/>
        <v>1002</v>
      </c>
      <c r="N73" s="438">
        <f t="shared" si="49"/>
        <v>995</v>
      </c>
      <c r="O73" s="438">
        <f t="shared" si="49"/>
        <v>902</v>
      </c>
      <c r="P73" s="439">
        <f t="shared" si="37"/>
        <v>-9.3467336683417113E-2</v>
      </c>
      <c r="Q73" s="439">
        <f t="shared" si="38"/>
        <v>-6.986027944111739E-3</v>
      </c>
      <c r="R73" s="438">
        <f t="shared" si="39"/>
        <v>-93</v>
      </c>
      <c r="S73" s="438">
        <f t="shared" si="40"/>
        <v>-7</v>
      </c>
      <c r="T73" s="439">
        <f t="shared" ref="T73" si="50">O73/$O$13</f>
        <v>1.7506431964027581E-4</v>
      </c>
    </row>
    <row r="74" spans="1:20" x14ac:dyDescent="0.25">
      <c r="A74" s="437" t="s">
        <v>27</v>
      </c>
      <c r="B74" s="438">
        <v>0</v>
      </c>
      <c r="C74" s="438">
        <v>0</v>
      </c>
      <c r="D74" s="438">
        <v>0</v>
      </c>
      <c r="E74" s="438">
        <v>0</v>
      </c>
      <c r="F74" s="439" t="str">
        <f t="shared" si="41"/>
        <v>-</v>
      </c>
      <c r="G74" s="439" t="str">
        <f t="shared" si="36"/>
        <v>-</v>
      </c>
      <c r="H74" s="438">
        <f t="shared" si="42"/>
        <v>0</v>
      </c>
      <c r="I74" s="438">
        <f t="shared" si="43"/>
        <v>0</v>
      </c>
      <c r="J74" s="439">
        <f t="shared" si="46"/>
        <v>0</v>
      </c>
      <c r="K74" s="455"/>
      <c r="L74" s="438">
        <v>191</v>
      </c>
      <c r="M74" s="438">
        <v>248</v>
      </c>
      <c r="N74" s="438">
        <v>261</v>
      </c>
      <c r="O74" s="438">
        <v>228</v>
      </c>
      <c r="P74" s="439">
        <f t="shared" si="37"/>
        <v>-0.12643678160919536</v>
      </c>
      <c r="Q74" s="439">
        <f t="shared" si="38"/>
        <v>5.2419354838709742E-2</v>
      </c>
      <c r="R74" s="438">
        <f t="shared" si="39"/>
        <v>-33</v>
      </c>
      <c r="S74" s="438">
        <f t="shared" si="40"/>
        <v>13</v>
      </c>
      <c r="T74" s="439">
        <f t="shared" si="45"/>
        <v>5.544207761890867E-3</v>
      </c>
    </row>
    <row r="75" spans="1:20" x14ac:dyDescent="0.25">
      <c r="A75" s="437" t="s">
        <v>37</v>
      </c>
      <c r="B75" s="438">
        <v>0</v>
      </c>
      <c r="C75" s="438">
        <v>5</v>
      </c>
      <c r="D75" s="438">
        <v>1</v>
      </c>
      <c r="E75" s="438">
        <v>0</v>
      </c>
      <c r="F75" s="439">
        <f t="shared" si="41"/>
        <v>-1</v>
      </c>
      <c r="G75" s="439">
        <f t="shared" si="36"/>
        <v>-0.8</v>
      </c>
      <c r="H75" s="438">
        <f t="shared" si="42"/>
        <v>-1</v>
      </c>
      <c r="I75" s="438">
        <f t="shared" si="43"/>
        <v>-4</v>
      </c>
      <c r="J75" s="439">
        <f t="shared" si="46"/>
        <v>0</v>
      </c>
      <c r="K75" s="455"/>
      <c r="L75" s="438">
        <v>154</v>
      </c>
      <c r="M75" s="438">
        <v>219</v>
      </c>
      <c r="N75" s="438">
        <v>222</v>
      </c>
      <c r="O75" s="438">
        <v>177</v>
      </c>
      <c r="P75" s="439">
        <f t="shared" si="37"/>
        <v>-0.20270270270270274</v>
      </c>
      <c r="Q75" s="439">
        <f t="shared" si="38"/>
        <v>1.3698630136986356E-2</v>
      </c>
      <c r="R75" s="438">
        <f t="shared" si="39"/>
        <v>-45</v>
      </c>
      <c r="S75" s="438">
        <f t="shared" si="40"/>
        <v>3</v>
      </c>
      <c r="T75" s="439">
        <f t="shared" si="45"/>
        <v>4.3040560256784356E-3</v>
      </c>
    </row>
    <row r="76" spans="1:20" x14ac:dyDescent="0.25">
      <c r="A76" s="437" t="s">
        <v>25</v>
      </c>
      <c r="B76" s="438">
        <v>10</v>
      </c>
      <c r="C76" s="438">
        <v>9</v>
      </c>
      <c r="D76" s="438">
        <v>12</v>
      </c>
      <c r="E76" s="438">
        <v>11</v>
      </c>
      <c r="F76" s="439">
        <f t="shared" si="41"/>
        <v>-8.333333333333337E-2</v>
      </c>
      <c r="G76" s="439">
        <f t="shared" si="36"/>
        <v>0.33333333333333326</v>
      </c>
      <c r="H76" s="438">
        <f t="shared" si="42"/>
        <v>-1</v>
      </c>
      <c r="I76" s="438">
        <f t="shared" si="43"/>
        <v>3</v>
      </c>
      <c r="J76" s="439">
        <f t="shared" si="46"/>
        <v>1.739680531393326E-3</v>
      </c>
      <c r="K76" s="455"/>
      <c r="L76" s="438">
        <v>286</v>
      </c>
      <c r="M76" s="438">
        <v>347</v>
      </c>
      <c r="N76" s="438">
        <v>291</v>
      </c>
      <c r="O76" s="438">
        <v>291</v>
      </c>
      <c r="P76" s="439">
        <f t="shared" si="37"/>
        <v>0</v>
      </c>
      <c r="Q76" s="439">
        <f t="shared" si="38"/>
        <v>-0.16138328530259372</v>
      </c>
      <c r="R76" s="438">
        <f t="shared" si="39"/>
        <v>0</v>
      </c>
      <c r="S76" s="438">
        <f t="shared" si="40"/>
        <v>-56</v>
      </c>
      <c r="T76" s="439">
        <f t="shared" si="45"/>
        <v>7.0761599066238691E-3</v>
      </c>
    </row>
    <row r="77" spans="1:20" x14ac:dyDescent="0.25">
      <c r="A77" s="437" t="s">
        <v>36</v>
      </c>
      <c r="B77" s="438">
        <v>2</v>
      </c>
      <c r="C77" s="438">
        <v>6</v>
      </c>
      <c r="D77" s="438">
        <v>11</v>
      </c>
      <c r="E77" s="438">
        <v>5</v>
      </c>
      <c r="F77" s="439">
        <f t="shared" si="41"/>
        <v>-0.54545454545454541</v>
      </c>
      <c r="G77" s="439">
        <f t="shared" si="36"/>
        <v>0.83333333333333326</v>
      </c>
      <c r="H77" s="438">
        <f t="shared" si="42"/>
        <v>-6</v>
      </c>
      <c r="I77" s="438">
        <f t="shared" si="43"/>
        <v>5</v>
      </c>
      <c r="J77" s="439">
        <f t="shared" si="46"/>
        <v>7.907638779060573E-4</v>
      </c>
      <c r="K77" s="455"/>
      <c r="L77" s="438">
        <v>133</v>
      </c>
      <c r="M77" s="438">
        <v>188</v>
      </c>
      <c r="N77" s="438">
        <v>221</v>
      </c>
      <c r="O77" s="438">
        <v>206</v>
      </c>
      <c r="P77" s="439">
        <f t="shared" si="37"/>
        <v>-6.7873303167420795E-2</v>
      </c>
      <c r="Q77" s="439">
        <f t="shared" si="38"/>
        <v>0.17553191489361697</v>
      </c>
      <c r="R77" s="438">
        <f t="shared" si="39"/>
        <v>-15</v>
      </c>
      <c r="S77" s="438">
        <f t="shared" si="40"/>
        <v>33</v>
      </c>
      <c r="T77" s="439">
        <f t="shared" si="45"/>
        <v>5.0092403462698182E-3</v>
      </c>
    </row>
    <row r="78" spans="1:20" x14ac:dyDescent="0.25">
      <c r="A78" s="437" t="s">
        <v>30</v>
      </c>
      <c r="B78" s="438">
        <v>92</v>
      </c>
      <c r="C78" s="438">
        <v>95</v>
      </c>
      <c r="D78" s="438">
        <v>121</v>
      </c>
      <c r="E78" s="438">
        <v>116</v>
      </c>
      <c r="F78" s="439">
        <f t="shared" si="41"/>
        <v>-4.132231404958675E-2</v>
      </c>
      <c r="G78" s="439">
        <f t="shared" si="36"/>
        <v>0.27368421052631575</v>
      </c>
      <c r="H78" s="438">
        <f t="shared" si="42"/>
        <v>-5</v>
      </c>
      <c r="I78" s="438">
        <f t="shared" si="43"/>
        <v>26</v>
      </c>
      <c r="J78" s="439">
        <f t="shared" si="46"/>
        <v>1.8345721967420528E-2</v>
      </c>
      <c r="K78" s="455"/>
      <c r="L78" s="438">
        <v>673</v>
      </c>
      <c r="M78" s="438">
        <v>740</v>
      </c>
      <c r="N78" s="438">
        <v>754</v>
      </c>
      <c r="O78" s="438">
        <v>790</v>
      </c>
      <c r="P78" s="439">
        <f t="shared" si="37"/>
        <v>4.7745358090185652E-2</v>
      </c>
      <c r="Q78" s="439">
        <f t="shared" si="38"/>
        <v>1.8918918918918948E-2</v>
      </c>
      <c r="R78" s="438">
        <f t="shared" si="39"/>
        <v>36</v>
      </c>
      <c r="S78" s="438">
        <f t="shared" si="40"/>
        <v>14</v>
      </c>
      <c r="T78" s="439">
        <f t="shared" si="45"/>
        <v>1.9210193560937651E-2</v>
      </c>
    </row>
    <row r="79" spans="1:20" x14ac:dyDescent="0.25">
      <c r="A79" s="437" t="s">
        <v>35</v>
      </c>
      <c r="B79" s="438">
        <v>141</v>
      </c>
      <c r="C79" s="438">
        <v>135</v>
      </c>
      <c r="D79" s="438">
        <v>181</v>
      </c>
      <c r="E79" s="438">
        <v>178</v>
      </c>
      <c r="F79" s="439">
        <f t="shared" si="41"/>
        <v>-1.6574585635359074E-2</v>
      </c>
      <c r="G79" s="439">
        <f t="shared" si="36"/>
        <v>0.34074074074074079</v>
      </c>
      <c r="H79" s="438">
        <f t="shared" si="42"/>
        <v>-3</v>
      </c>
      <c r="I79" s="438">
        <f t="shared" si="43"/>
        <v>46</v>
      </c>
      <c r="J79" s="439">
        <f t="shared" si="46"/>
        <v>2.8151194053455637E-2</v>
      </c>
      <c r="K79" s="455"/>
      <c r="L79" s="438">
        <v>894</v>
      </c>
      <c r="M79" s="438">
        <v>898</v>
      </c>
      <c r="N79" s="438">
        <v>1136</v>
      </c>
      <c r="O79" s="438">
        <v>1255</v>
      </c>
      <c r="P79" s="439">
        <f t="shared" si="37"/>
        <v>0.10475352112676051</v>
      </c>
      <c r="Q79" s="439">
        <f t="shared" si="38"/>
        <v>0.26503340757238303</v>
      </c>
      <c r="R79" s="438">
        <f t="shared" si="39"/>
        <v>119</v>
      </c>
      <c r="S79" s="438">
        <f t="shared" si="40"/>
        <v>238</v>
      </c>
      <c r="T79" s="439">
        <f t="shared" si="45"/>
        <v>3.0517459391109815E-2</v>
      </c>
    </row>
    <row r="80" spans="1:20" x14ac:dyDescent="0.25">
      <c r="A80" s="437" t="s">
        <v>43</v>
      </c>
      <c r="B80" s="438">
        <v>53</v>
      </c>
      <c r="C80" s="438">
        <v>60</v>
      </c>
      <c r="D80" s="438">
        <v>86</v>
      </c>
      <c r="E80" s="438">
        <v>85</v>
      </c>
      <c r="F80" s="439">
        <f t="shared" si="41"/>
        <v>-1.1627906976744207E-2</v>
      </c>
      <c r="G80" s="439">
        <f t="shared" si="36"/>
        <v>0.43333333333333335</v>
      </c>
      <c r="H80" s="438">
        <f t="shared" si="42"/>
        <v>-1</v>
      </c>
      <c r="I80" s="438">
        <f t="shared" si="43"/>
        <v>26</v>
      </c>
      <c r="J80" s="439">
        <f t="shared" si="46"/>
        <v>1.3442985924402974E-2</v>
      </c>
      <c r="K80" s="455"/>
      <c r="L80" s="438">
        <v>310</v>
      </c>
      <c r="M80" s="438">
        <v>324</v>
      </c>
      <c r="N80" s="438">
        <v>524</v>
      </c>
      <c r="O80" s="438">
        <v>606</v>
      </c>
      <c r="P80" s="439">
        <f t="shared" si="37"/>
        <v>0.15648854961832059</v>
      </c>
      <c r="Q80" s="439">
        <f t="shared" si="38"/>
        <v>0.61728395061728403</v>
      </c>
      <c r="R80" s="438">
        <f t="shared" si="39"/>
        <v>82</v>
      </c>
      <c r="S80" s="438">
        <f t="shared" si="40"/>
        <v>200</v>
      </c>
      <c r="T80" s="439">
        <f t="shared" si="45"/>
        <v>1.4735920630288883E-2</v>
      </c>
    </row>
    <row r="81" spans="1:20" x14ac:dyDescent="0.25">
      <c r="A81" s="437" t="s">
        <v>33</v>
      </c>
      <c r="B81" s="438">
        <v>71</v>
      </c>
      <c r="C81" s="438">
        <v>80</v>
      </c>
      <c r="D81" s="438">
        <v>106</v>
      </c>
      <c r="E81" s="438">
        <v>126</v>
      </c>
      <c r="F81" s="439">
        <f t="shared" si="41"/>
        <v>0.18867924528301883</v>
      </c>
      <c r="G81" s="439">
        <f t="shared" si="36"/>
        <v>0.32499999999999996</v>
      </c>
      <c r="H81" s="438">
        <f t="shared" si="42"/>
        <v>20</v>
      </c>
      <c r="I81" s="438">
        <f t="shared" si="43"/>
        <v>26</v>
      </c>
      <c r="J81" s="439">
        <f t="shared" si="46"/>
        <v>1.9927249723232641E-2</v>
      </c>
      <c r="K81" s="455"/>
      <c r="L81" s="438">
        <v>457</v>
      </c>
      <c r="M81" s="438">
        <v>503</v>
      </c>
      <c r="N81" s="438">
        <v>694</v>
      </c>
      <c r="O81" s="438">
        <v>816</v>
      </c>
      <c r="P81" s="439">
        <f t="shared" si="37"/>
        <v>0.17579250720461093</v>
      </c>
      <c r="Q81" s="439">
        <f t="shared" si="38"/>
        <v>0.37972166998011936</v>
      </c>
      <c r="R81" s="438">
        <f t="shared" si="39"/>
        <v>122</v>
      </c>
      <c r="S81" s="438">
        <f t="shared" si="40"/>
        <v>191</v>
      </c>
      <c r="T81" s="439">
        <f t="shared" si="45"/>
        <v>1.9842427779398892E-2</v>
      </c>
    </row>
    <row r="82" spans="1:20" x14ac:dyDescent="0.25">
      <c r="A82" s="437" t="s">
        <v>44</v>
      </c>
      <c r="B82" s="438">
        <v>56</v>
      </c>
      <c r="C82" s="438">
        <v>62</v>
      </c>
      <c r="D82" s="438">
        <v>53</v>
      </c>
      <c r="E82" s="438">
        <v>57</v>
      </c>
      <c r="F82" s="439">
        <f t="shared" si="41"/>
        <v>7.547169811320753E-2</v>
      </c>
      <c r="G82" s="439">
        <f t="shared" si="36"/>
        <v>-0.14516129032258063</v>
      </c>
      <c r="H82" s="438">
        <f t="shared" si="42"/>
        <v>4</v>
      </c>
      <c r="I82" s="438">
        <f t="shared" si="43"/>
        <v>-9</v>
      </c>
      <c r="J82" s="439">
        <f t="shared" si="46"/>
        <v>9.0147082081290519E-3</v>
      </c>
      <c r="K82" s="455"/>
      <c r="L82" s="438">
        <v>366</v>
      </c>
      <c r="M82" s="438">
        <v>448</v>
      </c>
      <c r="N82" s="438">
        <v>417</v>
      </c>
      <c r="O82" s="438">
        <v>437</v>
      </c>
      <c r="P82" s="439">
        <f t="shared" si="37"/>
        <v>4.7961630695443569E-2</v>
      </c>
      <c r="Q82" s="439">
        <f t="shared" si="38"/>
        <v>-6.9196428571428603E-2</v>
      </c>
      <c r="R82" s="438">
        <f t="shared" si="39"/>
        <v>20</v>
      </c>
      <c r="S82" s="438">
        <f t="shared" si="40"/>
        <v>-31</v>
      </c>
      <c r="T82" s="439">
        <f t="shared" si="45"/>
        <v>1.0626398210290829E-2</v>
      </c>
    </row>
    <row r="83" spans="1:20" x14ac:dyDescent="0.25">
      <c r="A83" s="437" t="s">
        <v>23</v>
      </c>
      <c r="B83" s="438">
        <v>27</v>
      </c>
      <c r="C83" s="438">
        <v>33</v>
      </c>
      <c r="D83" s="438">
        <v>37</v>
      </c>
      <c r="E83" s="438">
        <v>32</v>
      </c>
      <c r="F83" s="439">
        <f t="shared" si="41"/>
        <v>-0.13513513513513509</v>
      </c>
      <c r="G83" s="439">
        <f t="shared" si="36"/>
        <v>0.1212121212121211</v>
      </c>
      <c r="H83" s="438">
        <f t="shared" si="42"/>
        <v>-5</v>
      </c>
      <c r="I83" s="438">
        <f t="shared" si="43"/>
        <v>4</v>
      </c>
      <c r="J83" s="439">
        <f t="shared" si="46"/>
        <v>5.0608888185987664E-3</v>
      </c>
      <c r="K83" s="455"/>
      <c r="L83" s="438">
        <v>203</v>
      </c>
      <c r="M83" s="438">
        <v>234</v>
      </c>
      <c r="N83" s="438">
        <v>309</v>
      </c>
      <c r="O83" s="438">
        <v>292</v>
      </c>
      <c r="P83" s="439">
        <f t="shared" si="37"/>
        <v>-5.5016181229773475E-2</v>
      </c>
      <c r="Q83" s="439">
        <f t="shared" si="38"/>
        <v>0.32051282051282048</v>
      </c>
      <c r="R83" s="438">
        <f t="shared" si="39"/>
        <v>-17</v>
      </c>
      <c r="S83" s="438">
        <f t="shared" si="40"/>
        <v>75</v>
      </c>
      <c r="T83" s="439">
        <f t="shared" si="45"/>
        <v>7.1004766073339172E-3</v>
      </c>
    </row>
    <row r="84" spans="1:20" x14ac:dyDescent="0.25">
      <c r="A84" s="437" t="s">
        <v>40</v>
      </c>
      <c r="B84" s="438">
        <v>48</v>
      </c>
      <c r="C84" s="438">
        <v>52</v>
      </c>
      <c r="D84" s="438">
        <v>41</v>
      </c>
      <c r="E84" s="438">
        <v>44</v>
      </c>
      <c r="F84" s="439">
        <f t="shared" si="41"/>
        <v>7.3170731707317138E-2</v>
      </c>
      <c r="G84" s="439">
        <f t="shared" si="36"/>
        <v>-0.21153846153846156</v>
      </c>
      <c r="H84" s="438">
        <f t="shared" si="42"/>
        <v>3</v>
      </c>
      <c r="I84" s="438">
        <f t="shared" si="43"/>
        <v>-11</v>
      </c>
      <c r="J84" s="439">
        <f t="shared" si="46"/>
        <v>6.958722125573304E-3</v>
      </c>
      <c r="K84" s="455"/>
      <c r="L84" s="438">
        <v>288</v>
      </c>
      <c r="M84" s="438">
        <v>309</v>
      </c>
      <c r="N84" s="438">
        <v>210</v>
      </c>
      <c r="O84" s="438">
        <v>218</v>
      </c>
      <c r="P84" s="439">
        <f t="shared" si="37"/>
        <v>3.8095238095238182E-2</v>
      </c>
      <c r="Q84" s="439">
        <f t="shared" si="38"/>
        <v>-0.32038834951456308</v>
      </c>
      <c r="R84" s="438">
        <f t="shared" si="39"/>
        <v>8</v>
      </c>
      <c r="S84" s="438">
        <f t="shared" si="40"/>
        <v>-99</v>
      </c>
      <c r="T84" s="439">
        <f t="shared" si="45"/>
        <v>5.3010407547903898E-3</v>
      </c>
    </row>
    <row r="85" spans="1:20" x14ac:dyDescent="0.25">
      <c r="A85" s="437" t="s">
        <v>98</v>
      </c>
      <c r="B85" s="438">
        <v>0</v>
      </c>
      <c r="C85" s="438">
        <v>0</v>
      </c>
      <c r="D85" s="438">
        <v>0</v>
      </c>
      <c r="E85" s="438">
        <v>0</v>
      </c>
      <c r="F85" s="439" t="str">
        <f t="shared" si="41"/>
        <v>-</v>
      </c>
      <c r="G85" s="439" t="str">
        <f t="shared" si="36"/>
        <v>-</v>
      </c>
      <c r="H85" s="438">
        <f t="shared" si="42"/>
        <v>0</v>
      </c>
      <c r="I85" s="438">
        <f t="shared" si="43"/>
        <v>0</v>
      </c>
      <c r="J85" s="439">
        <f t="shared" si="46"/>
        <v>0</v>
      </c>
      <c r="K85" s="455"/>
      <c r="L85" s="438">
        <v>9</v>
      </c>
      <c r="M85" s="438">
        <v>0</v>
      </c>
      <c r="N85" s="438">
        <v>0</v>
      </c>
      <c r="O85" s="438">
        <v>0</v>
      </c>
      <c r="P85" s="439" t="str">
        <f t="shared" si="37"/>
        <v>-</v>
      </c>
      <c r="Q85" s="439" t="str">
        <f t="shared" si="38"/>
        <v>-</v>
      </c>
      <c r="R85" s="438">
        <f t="shared" si="39"/>
        <v>0</v>
      </c>
      <c r="S85" s="438">
        <f t="shared" si="40"/>
        <v>0</v>
      </c>
      <c r="T85" s="439">
        <f t="shared" si="45"/>
        <v>0</v>
      </c>
    </row>
    <row r="86" spans="1:20" x14ac:dyDescent="0.25">
      <c r="A86" s="437" t="s">
        <v>41</v>
      </c>
      <c r="B86" s="438">
        <v>0</v>
      </c>
      <c r="C86" s="438">
        <v>0</v>
      </c>
      <c r="D86" s="438">
        <v>0</v>
      </c>
      <c r="E86" s="438">
        <v>0</v>
      </c>
      <c r="F86" s="439" t="str">
        <f t="shared" si="41"/>
        <v>-</v>
      </c>
      <c r="G86" s="439" t="str">
        <f t="shared" si="36"/>
        <v>-</v>
      </c>
      <c r="H86" s="438">
        <f t="shared" si="42"/>
        <v>0</v>
      </c>
      <c r="I86" s="438">
        <f t="shared" si="43"/>
        <v>0</v>
      </c>
      <c r="J86" s="439">
        <f t="shared" si="46"/>
        <v>0</v>
      </c>
      <c r="K86" s="455"/>
      <c r="L86" s="438">
        <v>44</v>
      </c>
      <c r="M86" s="438">
        <v>32</v>
      </c>
      <c r="N86" s="438">
        <v>67</v>
      </c>
      <c r="O86" s="438">
        <v>52</v>
      </c>
      <c r="P86" s="439">
        <f t="shared" si="37"/>
        <v>-0.22388059701492535</v>
      </c>
      <c r="Q86" s="439">
        <f t="shared" si="38"/>
        <v>1.09375</v>
      </c>
      <c r="R86" s="438">
        <f t="shared" si="39"/>
        <v>-15</v>
      </c>
      <c r="S86" s="438">
        <f t="shared" si="40"/>
        <v>35</v>
      </c>
      <c r="T86" s="439">
        <f t="shared" si="45"/>
        <v>1.2644684369224784E-3</v>
      </c>
    </row>
    <row r="87" spans="1:20" x14ac:dyDescent="0.25">
      <c r="A87" s="437" t="s">
        <v>99</v>
      </c>
      <c r="B87" s="438">
        <v>22</v>
      </c>
      <c r="C87" s="438">
        <v>24</v>
      </c>
      <c r="D87" s="438">
        <v>32</v>
      </c>
      <c r="E87" s="438">
        <v>30</v>
      </c>
      <c r="F87" s="439">
        <f t="shared" si="41"/>
        <v>-6.25E-2</v>
      </c>
      <c r="G87" s="439">
        <f t="shared" si="36"/>
        <v>0.33333333333333326</v>
      </c>
      <c r="H87" s="438">
        <f t="shared" si="42"/>
        <v>-2</v>
      </c>
      <c r="I87" s="438">
        <f t="shared" si="43"/>
        <v>8</v>
      </c>
      <c r="J87" s="439">
        <f t="shared" si="46"/>
        <v>4.7445832674363432E-3</v>
      </c>
      <c r="K87" s="455"/>
      <c r="L87" s="438">
        <v>137</v>
      </c>
      <c r="M87" s="438">
        <v>108</v>
      </c>
      <c r="N87" s="438">
        <v>154</v>
      </c>
      <c r="O87" s="438">
        <v>157</v>
      </c>
      <c r="P87" s="439">
        <f t="shared" si="37"/>
        <v>1.9480519480519431E-2</v>
      </c>
      <c r="Q87" s="439">
        <f t="shared" si="38"/>
        <v>0.42592592592592582</v>
      </c>
      <c r="R87" s="438">
        <f t="shared" si="39"/>
        <v>3</v>
      </c>
      <c r="S87" s="438">
        <f t="shared" si="40"/>
        <v>46</v>
      </c>
      <c r="T87" s="439">
        <f t="shared" si="45"/>
        <v>3.8177220114774825E-3</v>
      </c>
    </row>
    <row r="88" spans="1:20" x14ac:dyDescent="0.25">
      <c r="A88" s="437" t="s">
        <v>100</v>
      </c>
      <c r="B88" s="438" t="e">
        <v>#REF!</v>
      </c>
      <c r="C88" s="438" t="e">
        <v>#REF!</v>
      </c>
      <c r="D88" s="438" t="e">
        <v>#REF!</v>
      </c>
      <c r="E88" s="438" t="e">
        <v>#REF!</v>
      </c>
      <c r="F88" s="439" t="str">
        <f t="shared" si="41"/>
        <v>-</v>
      </c>
      <c r="G88" s="439" t="str">
        <f t="shared" si="36"/>
        <v>-</v>
      </c>
      <c r="H88" s="438" t="str">
        <f t="shared" si="42"/>
        <v>-</v>
      </c>
      <c r="I88" s="438" t="str">
        <f t="shared" si="43"/>
        <v>-</v>
      </c>
      <c r="J88" s="439" t="str">
        <f t="shared" si="46"/>
        <v>-</v>
      </c>
      <c r="K88" s="455"/>
      <c r="L88" s="438">
        <v>37</v>
      </c>
      <c r="M88" s="438">
        <v>26</v>
      </c>
      <c r="N88" s="438">
        <v>53</v>
      </c>
      <c r="O88" s="438">
        <v>43</v>
      </c>
      <c r="P88" s="439">
        <f t="shared" si="37"/>
        <v>-0.18867924528301883</v>
      </c>
      <c r="Q88" s="439">
        <f t="shared" si="38"/>
        <v>1.0384615384615383</v>
      </c>
      <c r="R88" s="438">
        <f t="shared" si="39"/>
        <v>-10</v>
      </c>
      <c r="S88" s="438">
        <f t="shared" si="40"/>
        <v>27</v>
      </c>
      <c r="T88" s="439">
        <f t="shared" si="45"/>
        <v>1.0456181305320495E-3</v>
      </c>
    </row>
    <row r="89" spans="1:20" x14ac:dyDescent="0.25">
      <c r="A89" s="437" t="s">
        <v>101</v>
      </c>
      <c r="B89" s="438">
        <v>8</v>
      </c>
      <c r="C89" s="438">
        <v>13</v>
      </c>
      <c r="D89" s="438">
        <v>30</v>
      </c>
      <c r="E89" s="438">
        <v>31</v>
      </c>
      <c r="F89" s="439">
        <f t="shared" si="41"/>
        <v>3.3333333333333437E-2</v>
      </c>
      <c r="G89" s="439">
        <f t="shared" si="36"/>
        <v>1.3076923076923075</v>
      </c>
      <c r="H89" s="438">
        <f t="shared" si="42"/>
        <v>1</v>
      </c>
      <c r="I89" s="438">
        <f t="shared" si="43"/>
        <v>17</v>
      </c>
      <c r="J89" s="439">
        <f t="shared" si="46"/>
        <v>4.9027360430175552E-3</v>
      </c>
      <c r="K89" s="455"/>
      <c r="L89" s="438">
        <v>51</v>
      </c>
      <c r="M89" s="438">
        <v>71</v>
      </c>
      <c r="N89" s="438">
        <v>191</v>
      </c>
      <c r="O89" s="438">
        <v>195</v>
      </c>
      <c r="P89" s="439">
        <f t="shared" si="37"/>
        <v>2.0942408376963373E-2</v>
      </c>
      <c r="Q89" s="439">
        <f t="shared" si="38"/>
        <v>1.6901408450704225</v>
      </c>
      <c r="R89" s="438">
        <f t="shared" si="39"/>
        <v>4</v>
      </c>
      <c r="S89" s="438">
        <f t="shared" si="40"/>
        <v>120</v>
      </c>
      <c r="T89" s="439">
        <f t="shared" si="45"/>
        <v>4.7417566384592939E-3</v>
      </c>
    </row>
    <row r="90" spans="1:20" x14ac:dyDescent="0.25">
      <c r="A90" s="437" t="s">
        <v>34</v>
      </c>
      <c r="B90" s="438">
        <v>38</v>
      </c>
      <c r="C90" s="438">
        <v>37</v>
      </c>
      <c r="D90" s="438">
        <v>32</v>
      </c>
      <c r="E90" s="438">
        <v>30</v>
      </c>
      <c r="F90" s="439">
        <f t="shared" si="41"/>
        <v>-6.25E-2</v>
      </c>
      <c r="G90" s="439">
        <f t="shared" si="36"/>
        <v>-0.13513513513513509</v>
      </c>
      <c r="H90" s="438">
        <f t="shared" si="42"/>
        <v>-2</v>
      </c>
      <c r="I90" s="438">
        <f t="shared" si="43"/>
        <v>-5</v>
      </c>
      <c r="J90" s="439">
        <f t="shared" si="46"/>
        <v>4.7445832674363432E-3</v>
      </c>
      <c r="K90" s="455"/>
      <c r="L90" s="438">
        <v>208</v>
      </c>
      <c r="M90" s="438">
        <v>264</v>
      </c>
      <c r="N90" s="438">
        <v>255</v>
      </c>
      <c r="O90" s="438">
        <v>270</v>
      </c>
      <c r="P90" s="439">
        <f t="shared" si="37"/>
        <v>5.8823529411764719E-2</v>
      </c>
      <c r="Q90" s="439">
        <f t="shared" si="38"/>
        <v>-3.4090909090909061E-2</v>
      </c>
      <c r="R90" s="438">
        <f t="shared" si="39"/>
        <v>15</v>
      </c>
      <c r="S90" s="438">
        <f t="shared" si="40"/>
        <v>-9</v>
      </c>
      <c r="T90" s="439">
        <f t="shared" si="45"/>
        <v>6.5655091917128684E-3</v>
      </c>
    </row>
    <row r="91" spans="1:20" x14ac:dyDescent="0.25">
      <c r="A91" s="437" t="s">
        <v>102</v>
      </c>
      <c r="B91" s="438">
        <v>0</v>
      </c>
      <c r="C91" s="438">
        <v>0</v>
      </c>
      <c r="D91" s="438">
        <v>0</v>
      </c>
      <c r="E91" s="438">
        <v>0</v>
      </c>
      <c r="F91" s="439" t="str">
        <f t="shared" si="41"/>
        <v>-</v>
      </c>
      <c r="G91" s="439" t="str">
        <f t="shared" si="36"/>
        <v>-</v>
      </c>
      <c r="H91" s="438">
        <f t="shared" si="42"/>
        <v>0</v>
      </c>
      <c r="I91" s="438">
        <f t="shared" si="43"/>
        <v>0</v>
      </c>
      <c r="J91" s="439">
        <f t="shared" si="46"/>
        <v>0</v>
      </c>
      <c r="K91" s="455"/>
      <c r="L91" s="438">
        <v>77</v>
      </c>
      <c r="M91" s="438">
        <v>105</v>
      </c>
      <c r="N91" s="438">
        <v>90</v>
      </c>
      <c r="O91" s="438">
        <v>87</v>
      </c>
      <c r="P91" s="439">
        <f t="shared" si="37"/>
        <v>-3.3333333333333326E-2</v>
      </c>
      <c r="Q91" s="439">
        <f t="shared" si="38"/>
        <v>-0.1428571428571429</v>
      </c>
      <c r="R91" s="438">
        <f t="shared" si="39"/>
        <v>-3</v>
      </c>
      <c r="S91" s="438">
        <f t="shared" si="40"/>
        <v>-15</v>
      </c>
      <c r="T91" s="439">
        <f t="shared" si="45"/>
        <v>2.1155529617741466E-3</v>
      </c>
    </row>
    <row r="92" spans="1:20" x14ac:dyDescent="0.25">
      <c r="A92" s="437" t="s">
        <v>103</v>
      </c>
      <c r="B92" s="438">
        <v>8</v>
      </c>
      <c r="C92" s="438">
        <v>25</v>
      </c>
      <c r="D92" s="438">
        <v>34</v>
      </c>
      <c r="E92" s="438">
        <v>35</v>
      </c>
      <c r="F92" s="439">
        <f t="shared" si="41"/>
        <v>2.9411764705882248E-2</v>
      </c>
      <c r="G92" s="439">
        <f t="shared" si="36"/>
        <v>0.3600000000000001</v>
      </c>
      <c r="H92" s="438">
        <f t="shared" si="42"/>
        <v>1</v>
      </c>
      <c r="I92" s="438">
        <f t="shared" si="43"/>
        <v>9</v>
      </c>
      <c r="J92" s="439">
        <f t="shared" si="46"/>
        <v>5.5353471453424008E-3</v>
      </c>
      <c r="K92" s="455"/>
      <c r="L92" s="438">
        <v>27</v>
      </c>
      <c r="M92" s="438">
        <v>102</v>
      </c>
      <c r="N92" s="438">
        <v>90</v>
      </c>
      <c r="O92" s="438">
        <v>196</v>
      </c>
      <c r="P92" s="439">
        <f t="shared" si="37"/>
        <v>1.1777777777777776</v>
      </c>
      <c r="Q92" s="439">
        <f t="shared" si="38"/>
        <v>-0.11764705882352944</v>
      </c>
      <c r="R92" s="438">
        <f t="shared" si="39"/>
        <v>106</v>
      </c>
      <c r="S92" s="438">
        <f t="shared" si="40"/>
        <v>-12</v>
      </c>
      <c r="T92" s="439">
        <f t="shared" si="45"/>
        <v>4.7660733391693419E-3</v>
      </c>
    </row>
    <row r="93" spans="1:20" x14ac:dyDescent="0.25">
      <c r="A93" s="437" t="s">
        <v>42</v>
      </c>
      <c r="B93" s="438">
        <v>17</v>
      </c>
      <c r="C93" s="438">
        <v>17</v>
      </c>
      <c r="D93" s="438">
        <v>26</v>
      </c>
      <c r="E93" s="438">
        <v>26</v>
      </c>
      <c r="F93" s="439">
        <f t="shared" si="41"/>
        <v>0</v>
      </c>
      <c r="G93" s="439">
        <f t="shared" si="36"/>
        <v>0.52941176470588225</v>
      </c>
      <c r="H93" s="438">
        <f t="shared" si="42"/>
        <v>0</v>
      </c>
      <c r="I93" s="438">
        <f t="shared" si="43"/>
        <v>9</v>
      </c>
      <c r="J93" s="439">
        <f t="shared" si="46"/>
        <v>4.1119721651114976E-3</v>
      </c>
      <c r="K93" s="455"/>
      <c r="L93" s="438">
        <v>78</v>
      </c>
      <c r="M93" s="438">
        <v>66</v>
      </c>
      <c r="N93" s="438">
        <v>105</v>
      </c>
      <c r="O93" s="438">
        <v>104</v>
      </c>
      <c r="P93" s="439">
        <f t="shared" si="37"/>
        <v>-9.52380952380949E-3</v>
      </c>
      <c r="Q93" s="439">
        <f t="shared" si="38"/>
        <v>0.59090909090909083</v>
      </c>
      <c r="R93" s="438">
        <f t="shared" si="39"/>
        <v>-1</v>
      </c>
      <c r="S93" s="438">
        <f t="shared" si="40"/>
        <v>39</v>
      </c>
      <c r="T93" s="439">
        <f t="shared" si="45"/>
        <v>2.5289368738449568E-3</v>
      </c>
    </row>
    <row r="94" spans="1:20" x14ac:dyDescent="0.25">
      <c r="A94" s="437" t="s">
        <v>104</v>
      </c>
      <c r="B94" s="438" t="e">
        <v>#REF!</v>
      </c>
      <c r="C94" s="438" t="e">
        <v>#REF!</v>
      </c>
      <c r="D94" s="438" t="e">
        <v>#REF!</v>
      </c>
      <c r="E94" s="438" t="e">
        <v>#REF!</v>
      </c>
      <c r="F94" s="439" t="str">
        <f t="shared" si="41"/>
        <v>-</v>
      </c>
      <c r="G94" s="439" t="str">
        <f t="shared" si="36"/>
        <v>-</v>
      </c>
      <c r="H94" s="438" t="str">
        <f t="shared" si="42"/>
        <v>-</v>
      </c>
      <c r="I94" s="438" t="str">
        <f t="shared" si="43"/>
        <v>-</v>
      </c>
      <c r="J94" s="439" t="str">
        <f t="shared" si="46"/>
        <v>-</v>
      </c>
      <c r="K94" s="455"/>
      <c r="L94" s="438">
        <v>4</v>
      </c>
      <c r="M94" s="438">
        <v>0</v>
      </c>
      <c r="N94" s="438">
        <v>0</v>
      </c>
      <c r="O94" s="438">
        <v>0</v>
      </c>
      <c r="P94" s="439" t="str">
        <f t="shared" si="37"/>
        <v>-</v>
      </c>
      <c r="Q94" s="439" t="str">
        <f t="shared" si="38"/>
        <v>-</v>
      </c>
      <c r="R94" s="438">
        <f t="shared" si="39"/>
        <v>0</v>
      </c>
      <c r="S94" s="438">
        <f t="shared" si="40"/>
        <v>0</v>
      </c>
      <c r="T94" s="439">
        <f t="shared" si="45"/>
        <v>0</v>
      </c>
    </row>
    <row r="95" spans="1:20" x14ac:dyDescent="0.25">
      <c r="A95" s="437" t="s">
        <v>26</v>
      </c>
      <c r="B95" s="438">
        <v>9</v>
      </c>
      <c r="C95" s="438">
        <v>13</v>
      </c>
      <c r="D95" s="438">
        <v>14</v>
      </c>
      <c r="E95" s="438">
        <v>0</v>
      </c>
      <c r="F95" s="439">
        <f t="shared" si="41"/>
        <v>-1</v>
      </c>
      <c r="G95" s="439">
        <f t="shared" si="36"/>
        <v>7.6923076923076872E-2</v>
      </c>
      <c r="H95" s="438">
        <f t="shared" si="42"/>
        <v>-14</v>
      </c>
      <c r="I95" s="438">
        <f t="shared" si="43"/>
        <v>1</v>
      </c>
      <c r="J95" s="439">
        <f t="shared" si="46"/>
        <v>0</v>
      </c>
      <c r="K95" s="455"/>
      <c r="L95" s="438">
        <v>11</v>
      </c>
      <c r="M95" s="438">
        <v>17</v>
      </c>
      <c r="N95" s="438">
        <v>15</v>
      </c>
      <c r="O95" s="438">
        <v>62</v>
      </c>
      <c r="P95" s="439">
        <f t="shared" si="37"/>
        <v>3.1333333333333337</v>
      </c>
      <c r="Q95" s="439">
        <f t="shared" si="38"/>
        <v>-0.11764705882352944</v>
      </c>
      <c r="R95" s="438">
        <f t="shared" si="39"/>
        <v>47</v>
      </c>
      <c r="S95" s="438">
        <f t="shared" si="40"/>
        <v>-2</v>
      </c>
      <c r="T95" s="439">
        <f t="shared" si="45"/>
        <v>1.5076354440229549E-3</v>
      </c>
    </row>
    <row r="96" spans="1:20" x14ac:dyDescent="0.25">
      <c r="A96" s="437" t="s">
        <v>105</v>
      </c>
      <c r="B96" s="438">
        <v>0</v>
      </c>
      <c r="C96" s="438">
        <v>4</v>
      </c>
      <c r="D96" s="438">
        <v>5</v>
      </c>
      <c r="E96" s="438">
        <v>5</v>
      </c>
      <c r="F96" s="439">
        <f t="shared" si="41"/>
        <v>0</v>
      </c>
      <c r="G96" s="439">
        <f t="shared" si="36"/>
        <v>0.25</v>
      </c>
      <c r="H96" s="438">
        <f t="shared" si="42"/>
        <v>0</v>
      </c>
      <c r="I96" s="438">
        <f t="shared" si="43"/>
        <v>1</v>
      </c>
      <c r="J96" s="439">
        <f t="shared" si="46"/>
        <v>7.907638779060573E-4</v>
      </c>
      <c r="K96" s="455"/>
      <c r="L96" s="438">
        <v>0</v>
      </c>
      <c r="M96" s="438">
        <v>25</v>
      </c>
      <c r="N96" s="438">
        <v>26</v>
      </c>
      <c r="O96" s="438">
        <v>26</v>
      </c>
      <c r="P96" s="439">
        <f t="shared" si="37"/>
        <v>0</v>
      </c>
      <c r="Q96" s="439">
        <f t="shared" si="38"/>
        <v>4.0000000000000036E-2</v>
      </c>
      <c r="R96" s="438">
        <f t="shared" si="39"/>
        <v>0</v>
      </c>
      <c r="S96" s="438">
        <f t="shared" si="40"/>
        <v>1</v>
      </c>
      <c r="T96" s="439">
        <f t="shared" si="45"/>
        <v>6.3223421846123919E-4</v>
      </c>
    </row>
    <row r="97" spans="1:20" x14ac:dyDescent="0.25">
      <c r="A97" s="437" t="s">
        <v>106</v>
      </c>
      <c r="B97" s="438" t="str">
        <f>IFERROR(B67-SUM(B68:B72)-SUM(B74:B96),"-")</f>
        <v>-</v>
      </c>
      <c r="C97" s="438" t="str">
        <f>IFERROR(C67-SUM(C68:C72)-SUM(C74:C96),"-")</f>
        <v>-</v>
      </c>
      <c r="D97" s="438" t="str">
        <f>IFERROR(D67-SUM(D68:D72)-SUM(D74:D96),"-")</f>
        <v>-</v>
      </c>
      <c r="E97" s="438" t="str">
        <f>IFERROR(E67-SUM(E68:E72)-SUM(E74:E96),"-")</f>
        <v>-</v>
      </c>
      <c r="F97" s="439" t="str">
        <f t="shared" si="41"/>
        <v>-</v>
      </c>
      <c r="G97" s="439" t="str">
        <f t="shared" si="36"/>
        <v>-</v>
      </c>
      <c r="H97" s="438" t="str">
        <f t="shared" si="42"/>
        <v>-</v>
      </c>
      <c r="I97" s="438" t="str">
        <f t="shared" si="43"/>
        <v>-</v>
      </c>
      <c r="J97" s="439" t="str">
        <f t="shared" ref="J97" si="51">IFERROR(E97/$E$7,"-")</f>
        <v>-</v>
      </c>
      <c r="K97" s="455"/>
      <c r="L97" s="438">
        <f>IFERROR(L67-SUM(L68:L72)-SUM(L74:L96),"-")</f>
        <v>17</v>
      </c>
      <c r="M97" s="438">
        <f>IFERROR(M67-SUM(M68:M72)-SUM(M74:M96),"-")</f>
        <v>28</v>
      </c>
      <c r="N97" s="438">
        <f>IFERROR(N67-SUM(N68:N72)-SUM(N74:N96),"-")</f>
        <v>43</v>
      </c>
      <c r="O97" s="438">
        <f>IFERROR(O67-SUM(O68:O72)-SUM(O74:O96),"-")</f>
        <v>40</v>
      </c>
      <c r="P97" s="439">
        <f t="shared" si="37"/>
        <v>-6.9767441860465129E-2</v>
      </c>
      <c r="Q97" s="439">
        <f t="shared" si="38"/>
        <v>0.53571428571428581</v>
      </c>
      <c r="R97" s="438">
        <f t="shared" si="39"/>
        <v>-3</v>
      </c>
      <c r="S97" s="438">
        <f t="shared" si="40"/>
        <v>15</v>
      </c>
      <c r="T97" s="439">
        <f t="shared" ref="T97" si="52">O97/$O$13</f>
        <v>7.7633844629834068E-6</v>
      </c>
    </row>
    <row r="98" spans="1:20" ht="21" x14ac:dyDescent="0.35">
      <c r="A98" s="377" t="s">
        <v>112</v>
      </c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</row>
    <row r="99" spans="1:20" x14ac:dyDescent="0.25">
      <c r="A99" s="73"/>
      <c r="B99" s="11" t="s">
        <v>145</v>
      </c>
      <c r="C99" s="12"/>
      <c r="D99" s="12"/>
      <c r="E99" s="12"/>
      <c r="F99" s="12"/>
      <c r="G99" s="12"/>
      <c r="H99" s="12"/>
      <c r="I99" s="12"/>
      <c r="J99" s="13"/>
      <c r="K99" s="454"/>
      <c r="L99" s="11" t="str">
        <f>CONCATENATE("acumulado ",B99)</f>
        <v>acumulado junio</v>
      </c>
      <c r="M99" s="12"/>
      <c r="N99" s="12"/>
      <c r="O99" s="12"/>
      <c r="P99" s="12"/>
      <c r="Q99" s="12"/>
      <c r="R99" s="12"/>
      <c r="S99" s="12"/>
      <c r="T99" s="13"/>
    </row>
    <row r="100" spans="1:20" x14ac:dyDescent="0.25">
      <c r="A100" s="15"/>
      <c r="B100" s="17">
        <f>B$6</f>
        <v>2022</v>
      </c>
      <c r="C100" s="17">
        <f t="shared" ref="C100:E100" si="53">C$6</f>
        <v>2023</v>
      </c>
      <c r="D100" s="17">
        <f t="shared" si="53"/>
        <v>2024</v>
      </c>
      <c r="E100" s="17">
        <f t="shared" si="53"/>
        <v>2025</v>
      </c>
      <c r="F100" s="17" t="str">
        <f>CONCATENATE("var ",RIGHT(E100,2),"/",RIGHT(D100,2))</f>
        <v>var 25/24</v>
      </c>
      <c r="G100" s="17" t="str">
        <f>$G$6</f>
        <v>var 24/23</v>
      </c>
      <c r="H100" s="17" t="str">
        <f>CONCATENATE("dif ",RIGHT(E100,2),"-",RIGHT(D100,2))</f>
        <v>dif 25-24</v>
      </c>
      <c r="I100" s="17" t="str">
        <f>CONCATENATE("dif ",RIGHT(D100,2),"-",RIGHT(C100,2))</f>
        <v>dif 24-23</v>
      </c>
      <c r="J100" s="17" t="str">
        <f>CONCATENATE("cuota ",RIGHT(E100,2))</f>
        <v>cuota 25</v>
      </c>
      <c r="K100" s="455"/>
      <c r="L100" s="17">
        <f>L$6</f>
        <v>2022</v>
      </c>
      <c r="M100" s="17">
        <f>M$6</f>
        <v>2023</v>
      </c>
      <c r="N100" s="17">
        <f t="shared" ref="N100:O100" si="54">N$6</f>
        <v>2024</v>
      </c>
      <c r="O100" s="17">
        <f t="shared" si="54"/>
        <v>2025</v>
      </c>
      <c r="P100" s="17" t="str">
        <f>CONCATENATE("var ",RIGHT(O100,2),"/",RIGHT(N100,2))</f>
        <v>var 25/24</v>
      </c>
      <c r="Q100" s="17" t="str">
        <f>$Q$6</f>
        <v>var 24/23</v>
      </c>
      <c r="R100" s="17" t="str">
        <f>CONCATENATE("dif ",RIGHT(O100,2),"-",RIGHT(N100,2))</f>
        <v>dif 25-24</v>
      </c>
      <c r="S100" s="17" t="str">
        <f>$S$6</f>
        <v>dif 24-23</v>
      </c>
      <c r="T100" s="17" t="str">
        <f>CONCATENATE("cuota ",RIGHT(O100,2))</f>
        <v>cuota 25</v>
      </c>
    </row>
    <row r="101" spans="1:20" x14ac:dyDescent="0.25">
      <c r="A101" s="456" t="s">
        <v>85</v>
      </c>
      <c r="B101" s="457">
        <v>5181</v>
      </c>
      <c r="C101" s="457">
        <v>5529</v>
      </c>
      <c r="D101" s="457">
        <v>6195</v>
      </c>
      <c r="E101" s="457">
        <v>6323</v>
      </c>
      <c r="F101" s="458">
        <f>IFERROR(E101/D101-1,"-")</f>
        <v>2.0661824051654509E-2</v>
      </c>
      <c r="G101" s="458">
        <f t="shared" ref="G101:G103" si="55">IFERROR(D101/C101-1,"-")</f>
        <v>0.12045577862181234</v>
      </c>
      <c r="H101" s="457">
        <f>IFERROR(E101-D101,"-")</f>
        <v>128</v>
      </c>
      <c r="I101" s="457">
        <f t="shared" ref="I101:I103" si="56">IFERROR(D101-C101,"-")</f>
        <v>666</v>
      </c>
      <c r="J101" s="458">
        <f>E101/$E$101</f>
        <v>1</v>
      </c>
      <c r="K101" s="459"/>
      <c r="L101" s="457">
        <v>31676</v>
      </c>
      <c r="M101" s="457">
        <v>35323</v>
      </c>
      <c r="N101" s="457">
        <v>38965</v>
      </c>
      <c r="O101" s="457">
        <v>41124</v>
      </c>
      <c r="P101" s="458">
        <f>IFERROR(O101/N101-1,"-")</f>
        <v>5.5408700115488152E-2</v>
      </c>
      <c r="Q101" s="458">
        <f t="shared" ref="Q101:Q103" si="57">IFERROR(N101/M101-1,"-")</f>
        <v>0.1031056252300202</v>
      </c>
      <c r="R101" s="457">
        <f>IFERROR(O101-N101,"-")</f>
        <v>2159</v>
      </c>
      <c r="S101" s="457">
        <f>IFERROR(O101-L101,"-")</f>
        <v>9448</v>
      </c>
      <c r="T101" s="458">
        <f>O101/$O$101</f>
        <v>1</v>
      </c>
    </row>
    <row r="102" spans="1:20" x14ac:dyDescent="0.25">
      <c r="A102" s="437" t="s">
        <v>108</v>
      </c>
      <c r="B102" s="438">
        <v>2707</v>
      </c>
      <c r="C102" s="438">
        <v>2874</v>
      </c>
      <c r="D102" s="438">
        <v>3208</v>
      </c>
      <c r="E102" s="438">
        <v>3283</v>
      </c>
      <c r="F102" s="439">
        <f>IFERROR(E102/D102-1,"-")</f>
        <v>2.3379052369077336E-2</v>
      </c>
      <c r="G102" s="439">
        <f t="shared" si="55"/>
        <v>0.11621433542101611</v>
      </c>
      <c r="H102" s="438">
        <f>IFERROR(E102-D102,"-")</f>
        <v>75</v>
      </c>
      <c r="I102" s="438">
        <f t="shared" si="56"/>
        <v>334</v>
      </c>
      <c r="J102" s="439">
        <f>E102/$E$101</f>
        <v>0.51921556223311716</v>
      </c>
      <c r="K102" s="455"/>
      <c r="L102" s="438">
        <v>15292</v>
      </c>
      <c r="M102" s="438">
        <v>16561</v>
      </c>
      <c r="N102" s="438">
        <v>18270</v>
      </c>
      <c r="O102" s="438">
        <v>19035</v>
      </c>
      <c r="P102" s="439">
        <f>IFERROR(O102/N102-1,"-")</f>
        <v>4.1871921182266014E-2</v>
      </c>
      <c r="Q102" s="439">
        <f t="shared" si="57"/>
        <v>0.10319425155485784</v>
      </c>
      <c r="R102" s="438">
        <f>IFERROR(O102-N102,"-")</f>
        <v>765</v>
      </c>
      <c r="S102" s="438">
        <f t="shared" ref="S102:S103" si="58">IFERROR(N102-M102,"-")</f>
        <v>1709</v>
      </c>
      <c r="T102" s="439">
        <f>O102/$O$101</f>
        <v>0.46286839801575724</v>
      </c>
    </row>
    <row r="103" spans="1:20" x14ac:dyDescent="0.25">
      <c r="A103" s="437" t="s">
        <v>109</v>
      </c>
      <c r="B103" s="438">
        <v>2474</v>
      </c>
      <c r="C103" s="438">
        <v>2655</v>
      </c>
      <c r="D103" s="438">
        <v>2987</v>
      </c>
      <c r="E103" s="438">
        <v>3040</v>
      </c>
      <c r="F103" s="439">
        <f t="shared" ref="F103" si="59">IFERROR(E103/D103-1,"-")</f>
        <v>1.7743555406762646E-2</v>
      </c>
      <c r="G103" s="439">
        <f t="shared" si="55"/>
        <v>0.1250470809792843</v>
      </c>
      <c r="H103" s="438">
        <f t="shared" ref="H103" si="60">IFERROR(E103-D103,"-")</f>
        <v>53</v>
      </c>
      <c r="I103" s="438">
        <f t="shared" si="56"/>
        <v>332</v>
      </c>
      <c r="J103" s="439">
        <f>E103/$E$101</f>
        <v>0.48078443776688279</v>
      </c>
      <c r="K103" s="455"/>
      <c r="L103" s="438">
        <v>16384</v>
      </c>
      <c r="M103" s="438">
        <v>18762</v>
      </c>
      <c r="N103" s="438">
        <v>20695</v>
      </c>
      <c r="O103" s="438">
        <v>22089</v>
      </c>
      <c r="P103" s="439">
        <f>IFERROR(O103/N103-1,"-")</f>
        <v>6.7359265523073253E-2</v>
      </c>
      <c r="Q103" s="439">
        <f t="shared" si="57"/>
        <v>0.1030273958000214</v>
      </c>
      <c r="R103" s="438">
        <f>IFERROR(O103-N103,"-")</f>
        <v>1394</v>
      </c>
      <c r="S103" s="438">
        <f t="shared" si="58"/>
        <v>1933</v>
      </c>
      <c r="T103" s="439">
        <f>O103/$O$101</f>
        <v>0.53713160198424281</v>
      </c>
    </row>
    <row r="104" spans="1:20" ht="21" x14ac:dyDescent="0.35">
      <c r="A104" s="377" t="s">
        <v>113</v>
      </c>
      <c r="B104" s="377"/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</row>
    <row r="105" spans="1:20" ht="15" customHeight="1" x14ac:dyDescent="0.25"/>
    <row r="106" spans="1:20" ht="15" customHeight="1" x14ac:dyDescent="0.25"/>
    <row r="107" spans="1:20" ht="15" customHeight="1" x14ac:dyDescent="0.25"/>
    <row r="108" spans="1:20" ht="15" customHeight="1" x14ac:dyDescent="0.25"/>
    <row r="109" spans="1:20" ht="15" customHeight="1" x14ac:dyDescent="0.25"/>
    <row r="110" spans="1:20" ht="15" customHeight="1" x14ac:dyDescent="0.25"/>
    <row r="111" spans="1:20" ht="15" customHeight="1" x14ac:dyDescent="0.25"/>
    <row r="112" spans="1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20" ht="15" customHeight="1" x14ac:dyDescent="0.25"/>
    <row r="338" spans="2:20" ht="15" customHeight="1" x14ac:dyDescent="0.25"/>
    <row r="339" spans="2:20" ht="15" customHeight="1" x14ac:dyDescent="0.25"/>
    <row r="340" spans="2:20" ht="15" customHeight="1" x14ac:dyDescent="0.25"/>
    <row r="341" spans="2:20" ht="15" customHeight="1" x14ac:dyDescent="0.25"/>
    <row r="342" spans="2:20" ht="15" customHeight="1" x14ac:dyDescent="0.25"/>
    <row r="344" spans="2:20" ht="15" customHeight="1" x14ac:dyDescent="0.25"/>
    <row r="345" spans="2:20" ht="15" customHeight="1" x14ac:dyDescent="0.25"/>
    <row r="346" spans="2:20" ht="15" hidden="1" customHeight="1" x14ac:dyDescent="0.25">
      <c r="B346" s="468"/>
      <c r="C346" s="468"/>
      <c r="D346" s="468"/>
      <c r="E346" s="468"/>
      <c r="F346" s="468"/>
      <c r="G346" s="468"/>
      <c r="H346" s="468"/>
      <c r="I346" s="468"/>
      <c r="J346" s="468"/>
      <c r="K346" s="469"/>
      <c r="L346"/>
      <c r="M346"/>
      <c r="N346"/>
      <c r="O346"/>
      <c r="P346"/>
      <c r="Q346"/>
      <c r="R346"/>
      <c r="S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455"/>
      <c r="M347"/>
      <c r="O347"/>
      <c r="Q347"/>
      <c r="S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455"/>
      <c r="M348"/>
      <c r="O348"/>
      <c r="Q348"/>
      <c r="S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455"/>
      <c r="M349"/>
      <c r="O349"/>
      <c r="Q349"/>
      <c r="S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455"/>
      <c r="M350"/>
      <c r="O350"/>
      <c r="Q350"/>
      <c r="S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455"/>
      <c r="M351"/>
      <c r="O351"/>
      <c r="Q351"/>
      <c r="S351"/>
      <c r="T351"/>
    </row>
    <row r="352" spans="2:20" ht="15" hidden="1" customHeight="1" x14ac:dyDescent="0.25">
      <c r="B352"/>
      <c r="D352"/>
      <c r="E352"/>
      <c r="F352"/>
      <c r="G352"/>
      <c r="H352"/>
      <c r="I352"/>
      <c r="J352"/>
      <c r="K352" s="455"/>
      <c r="M352"/>
      <c r="O352"/>
      <c r="Q352"/>
      <c r="S352"/>
      <c r="T352"/>
    </row>
    <row r="353" spans="2:20" ht="15" hidden="1" customHeight="1" x14ac:dyDescent="0.25">
      <c r="B353"/>
      <c r="D353"/>
      <c r="E353"/>
      <c r="F353"/>
      <c r="G353"/>
      <c r="H353"/>
      <c r="I353"/>
      <c r="J353"/>
      <c r="K353" s="455"/>
      <c r="M353"/>
      <c r="O353"/>
      <c r="Q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455"/>
      <c r="M354"/>
      <c r="O354"/>
      <c r="Q354"/>
      <c r="S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455"/>
      <c r="M355"/>
      <c r="O355"/>
      <c r="Q355"/>
      <c r="S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455"/>
      <c r="M356"/>
      <c r="O356"/>
      <c r="Q356"/>
      <c r="S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455"/>
      <c r="M357"/>
      <c r="O357"/>
      <c r="Q357"/>
      <c r="S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455"/>
      <c r="M358"/>
      <c r="O358"/>
      <c r="Q358"/>
      <c r="S358"/>
      <c r="T358"/>
    </row>
    <row r="359" spans="2:20" ht="15" hidden="1" customHeight="1" x14ac:dyDescent="0.25">
      <c r="B359"/>
      <c r="E359"/>
      <c r="F359"/>
      <c r="G359"/>
      <c r="H359"/>
      <c r="I359"/>
      <c r="J359"/>
      <c r="K359" s="455"/>
      <c r="M359"/>
      <c r="O359"/>
      <c r="Q359"/>
      <c r="S359"/>
      <c r="T359"/>
    </row>
    <row r="360" spans="2:20" ht="15" customHeight="1" x14ac:dyDescent="0.25"/>
    <row r="361" spans="2:20" ht="15" hidden="1" customHeight="1" x14ac:dyDescent="0.25">
      <c r="B361" s="468"/>
      <c r="C361" s="468"/>
      <c r="D361" s="468"/>
      <c r="E361" s="468"/>
      <c r="F361" s="468"/>
      <c r="G361" s="468"/>
      <c r="H361" s="468"/>
      <c r="I361" s="468"/>
      <c r="J361" s="468"/>
      <c r="K361" s="469"/>
      <c r="L361"/>
      <c r="M361"/>
      <c r="N361"/>
      <c r="O361"/>
      <c r="P361"/>
      <c r="Q361"/>
      <c r="R361"/>
      <c r="S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455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455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455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455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455"/>
      <c r="M366"/>
      <c r="P366"/>
      <c r="R366"/>
      <c r="T366"/>
    </row>
    <row r="367" spans="2:20" ht="15" hidden="1" customHeight="1" x14ac:dyDescent="0.25">
      <c r="B367"/>
      <c r="D367"/>
      <c r="E367"/>
      <c r="F367"/>
      <c r="G367"/>
      <c r="H367"/>
      <c r="I367"/>
      <c r="J367"/>
      <c r="K367" s="455"/>
      <c r="M367"/>
      <c r="P367"/>
      <c r="R367"/>
      <c r="T367"/>
    </row>
    <row r="368" spans="2:20" ht="15" hidden="1" customHeight="1" x14ac:dyDescent="0.25">
      <c r="B368"/>
      <c r="D368"/>
      <c r="E368"/>
      <c r="F368"/>
      <c r="G368"/>
      <c r="H368"/>
      <c r="I368"/>
      <c r="J368"/>
      <c r="K368" s="455"/>
      <c r="M368"/>
      <c r="P368"/>
      <c r="R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455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455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455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455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455"/>
      <c r="M373"/>
      <c r="P373"/>
      <c r="R373"/>
      <c r="T373"/>
    </row>
    <row r="374" spans="2:20" ht="15" customHeight="1" x14ac:dyDescent="0.25"/>
    <row r="375" spans="2:20" ht="15" hidden="1" customHeight="1" x14ac:dyDescent="0.25">
      <c r="B375" s="468"/>
      <c r="C375" s="468"/>
      <c r="D375" s="468"/>
      <c r="E375" s="468"/>
      <c r="F375" s="468"/>
      <c r="G375" s="468"/>
      <c r="H375" s="468"/>
      <c r="I375" s="468"/>
      <c r="J375" s="468"/>
      <c r="K375" s="469"/>
      <c r="L375"/>
      <c r="M375"/>
      <c r="N375"/>
      <c r="O375"/>
      <c r="P375"/>
      <c r="Q375"/>
      <c r="R375"/>
      <c r="S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455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455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455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455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455"/>
      <c r="M380"/>
      <c r="P380"/>
      <c r="R380"/>
      <c r="T380"/>
    </row>
    <row r="381" spans="2:20" ht="15" hidden="1" customHeight="1" x14ac:dyDescent="0.25">
      <c r="B381"/>
      <c r="D381"/>
      <c r="E381"/>
      <c r="F381"/>
      <c r="G381"/>
      <c r="H381"/>
      <c r="I381"/>
      <c r="J381"/>
      <c r="K381" s="455"/>
      <c r="M381"/>
      <c r="P381"/>
      <c r="R381"/>
      <c r="T381"/>
    </row>
    <row r="382" spans="2:20" ht="15" hidden="1" customHeight="1" x14ac:dyDescent="0.25">
      <c r="B382"/>
      <c r="D382"/>
      <c r="E382"/>
      <c r="F382"/>
      <c r="G382"/>
      <c r="H382"/>
      <c r="I382"/>
      <c r="J382"/>
      <c r="K382" s="455"/>
      <c r="M382"/>
      <c r="P382"/>
      <c r="R382"/>
      <c r="T382"/>
    </row>
    <row r="383" spans="2:20" ht="15" hidden="1" customHeight="1" x14ac:dyDescent="0.25">
      <c r="B383"/>
      <c r="D383"/>
      <c r="E383"/>
      <c r="F383"/>
      <c r="G383"/>
      <c r="H383"/>
      <c r="I383"/>
      <c r="J383"/>
      <c r="K383" s="455"/>
      <c r="M383"/>
      <c r="P383"/>
      <c r="R383"/>
      <c r="T383"/>
    </row>
    <row r="384" spans="2:20" ht="15" hidden="1" customHeight="1" x14ac:dyDescent="0.25">
      <c r="B384"/>
      <c r="D384"/>
      <c r="E384"/>
      <c r="F384"/>
      <c r="G384"/>
      <c r="H384"/>
      <c r="I384"/>
      <c r="J384"/>
      <c r="K384" s="455"/>
      <c r="M384"/>
      <c r="P384"/>
      <c r="R384"/>
      <c r="T384"/>
    </row>
    <row r="385" spans="2:20" ht="15" hidden="1" customHeight="1" x14ac:dyDescent="0.25">
      <c r="B385"/>
      <c r="D385"/>
      <c r="E385"/>
      <c r="F385"/>
      <c r="G385"/>
      <c r="H385"/>
      <c r="I385"/>
      <c r="J385"/>
      <c r="K385" s="455"/>
      <c r="M385"/>
      <c r="P385"/>
      <c r="R385"/>
      <c r="T385"/>
    </row>
    <row r="386" spans="2:20" ht="15" hidden="1" customHeight="1" x14ac:dyDescent="0.25">
      <c r="B386"/>
      <c r="D386"/>
      <c r="E386"/>
      <c r="F386"/>
      <c r="G386"/>
      <c r="H386"/>
      <c r="I386"/>
      <c r="J386"/>
      <c r="K386" s="455"/>
      <c r="M386"/>
      <c r="P386"/>
      <c r="R386"/>
      <c r="T386"/>
    </row>
    <row r="387" spans="2:20" ht="15" hidden="1" customHeight="1" x14ac:dyDescent="0.25">
      <c r="B387"/>
      <c r="D387"/>
      <c r="E387"/>
      <c r="F387"/>
      <c r="G387"/>
      <c r="H387"/>
      <c r="I387"/>
      <c r="J387"/>
      <c r="K387" s="455"/>
      <c r="M387"/>
      <c r="P387"/>
      <c r="R387"/>
      <c r="T387"/>
    </row>
    <row r="388" spans="2:20" ht="15" hidden="1" customHeight="1" x14ac:dyDescent="0.25">
      <c r="B388"/>
      <c r="D388"/>
      <c r="E388"/>
      <c r="F388"/>
      <c r="G388"/>
      <c r="H388"/>
      <c r="I388"/>
      <c r="J388"/>
      <c r="K388" s="455"/>
      <c r="M388"/>
      <c r="P388"/>
      <c r="R388"/>
      <c r="T388"/>
    </row>
    <row r="389" spans="2:20" ht="15" customHeight="1" x14ac:dyDescent="0.25"/>
    <row r="390" spans="2:20" ht="15" hidden="1" customHeight="1" x14ac:dyDescent="0.25">
      <c r="B390" s="468"/>
      <c r="C390" s="468"/>
      <c r="D390" s="468"/>
      <c r="E390" s="468"/>
      <c r="F390" s="468"/>
      <c r="G390" s="468"/>
      <c r="H390" s="468"/>
      <c r="I390" s="468"/>
      <c r="J390" s="468"/>
      <c r="K390" s="469"/>
      <c r="L390"/>
      <c r="M390"/>
      <c r="N390"/>
      <c r="O390"/>
      <c r="P390"/>
      <c r="Q390"/>
      <c r="R390"/>
      <c r="S390"/>
      <c r="T390"/>
    </row>
    <row r="391" spans="2:20" ht="15" hidden="1" customHeight="1" x14ac:dyDescent="0.25">
      <c r="B391"/>
      <c r="D391"/>
      <c r="E391"/>
      <c r="F391"/>
      <c r="G391"/>
      <c r="H391"/>
      <c r="I391"/>
      <c r="J391"/>
      <c r="K391" s="455"/>
      <c r="M391"/>
      <c r="P391"/>
      <c r="R391"/>
      <c r="T391"/>
    </row>
    <row r="392" spans="2:20" ht="15" hidden="1" customHeight="1" x14ac:dyDescent="0.25">
      <c r="B392"/>
      <c r="D392"/>
      <c r="E392"/>
      <c r="F392"/>
      <c r="G392"/>
      <c r="H392"/>
      <c r="I392"/>
      <c r="J392"/>
      <c r="K392" s="455"/>
      <c r="M392"/>
      <c r="P392"/>
      <c r="R392"/>
      <c r="T392"/>
    </row>
    <row r="393" spans="2:20" ht="15" hidden="1" customHeight="1" x14ac:dyDescent="0.25">
      <c r="B393"/>
      <c r="D393"/>
      <c r="E393"/>
      <c r="F393"/>
      <c r="G393"/>
      <c r="H393"/>
      <c r="I393"/>
      <c r="J393"/>
      <c r="K393" s="455"/>
      <c r="M393"/>
      <c r="P393"/>
      <c r="R393"/>
      <c r="T393"/>
    </row>
    <row r="394" spans="2:20" ht="15" hidden="1" customHeight="1" x14ac:dyDescent="0.25">
      <c r="B394"/>
      <c r="D394"/>
      <c r="E394"/>
      <c r="F394"/>
      <c r="G394"/>
      <c r="H394"/>
      <c r="I394"/>
      <c r="J394"/>
      <c r="K394" s="455"/>
      <c r="M394"/>
      <c r="P394"/>
      <c r="R394"/>
      <c r="T394"/>
    </row>
    <row r="395" spans="2:20" ht="15" hidden="1" customHeight="1" x14ac:dyDescent="0.25">
      <c r="B395"/>
      <c r="D395"/>
      <c r="E395"/>
      <c r="F395"/>
      <c r="G395"/>
      <c r="H395"/>
      <c r="I395"/>
      <c r="J395"/>
      <c r="K395" s="455"/>
      <c r="M395"/>
      <c r="P395"/>
      <c r="R395"/>
      <c r="T395"/>
    </row>
    <row r="396" spans="2:20" ht="15" hidden="1" customHeight="1" x14ac:dyDescent="0.25">
      <c r="B396"/>
      <c r="D396"/>
      <c r="E396"/>
      <c r="F396"/>
      <c r="G396"/>
      <c r="H396"/>
      <c r="I396"/>
      <c r="J396"/>
      <c r="K396" s="455"/>
      <c r="M396"/>
      <c r="P396"/>
      <c r="R396"/>
      <c r="T396"/>
    </row>
    <row r="397" spans="2:20" ht="15" hidden="1" customHeight="1" x14ac:dyDescent="0.25">
      <c r="B397"/>
      <c r="D397"/>
      <c r="E397"/>
      <c r="F397"/>
      <c r="G397"/>
      <c r="H397"/>
      <c r="I397"/>
      <c r="J397"/>
      <c r="K397" s="455"/>
      <c r="M397"/>
      <c r="P397"/>
      <c r="R397"/>
      <c r="T397"/>
    </row>
    <row r="398" spans="2:20" ht="15" hidden="1" customHeight="1" x14ac:dyDescent="0.25">
      <c r="B398"/>
      <c r="D398"/>
      <c r="E398"/>
      <c r="F398"/>
      <c r="G398"/>
      <c r="H398"/>
      <c r="I398"/>
      <c r="J398"/>
      <c r="K398" s="455"/>
      <c r="M398"/>
      <c r="P398"/>
      <c r="R398"/>
      <c r="T398"/>
    </row>
    <row r="399" spans="2:20" ht="15" hidden="1" customHeight="1" x14ac:dyDescent="0.25">
      <c r="B399"/>
      <c r="D399"/>
      <c r="E399"/>
      <c r="F399"/>
      <c r="G399"/>
      <c r="H399"/>
      <c r="I399"/>
      <c r="J399"/>
      <c r="K399" s="455"/>
      <c r="M399"/>
      <c r="P399"/>
      <c r="R399"/>
      <c r="T399"/>
    </row>
    <row r="400" spans="2:20" ht="15" hidden="1" customHeight="1" x14ac:dyDescent="0.25">
      <c r="B400"/>
      <c r="D400"/>
      <c r="E400"/>
      <c r="F400"/>
      <c r="G400"/>
      <c r="H400"/>
      <c r="I400"/>
      <c r="J400"/>
      <c r="K400" s="455"/>
      <c r="M400"/>
      <c r="P400"/>
      <c r="R400"/>
      <c r="T400"/>
    </row>
    <row r="401" spans="2:20" ht="15" hidden="1" customHeight="1" x14ac:dyDescent="0.25">
      <c r="B401"/>
      <c r="D401"/>
      <c r="E401"/>
      <c r="F401"/>
      <c r="G401"/>
      <c r="H401"/>
      <c r="I401"/>
      <c r="J401"/>
      <c r="K401" s="455"/>
      <c r="M401"/>
      <c r="P401"/>
      <c r="R401"/>
      <c r="T401"/>
    </row>
    <row r="402" spans="2:20" ht="15" hidden="1" customHeight="1" x14ac:dyDescent="0.25">
      <c r="B402"/>
      <c r="D402"/>
      <c r="E402"/>
      <c r="F402"/>
      <c r="G402"/>
      <c r="H402"/>
      <c r="I402"/>
      <c r="J402"/>
      <c r="K402" s="455"/>
      <c r="M402"/>
      <c r="P402"/>
      <c r="R402"/>
      <c r="T402"/>
    </row>
    <row r="403" spans="2:20" ht="15" customHeight="1" x14ac:dyDescent="0.25"/>
    <row r="404" spans="2:20" ht="15" customHeight="1" x14ac:dyDescent="0.25"/>
    <row r="405" spans="2:20" ht="15" customHeight="1" x14ac:dyDescent="0.25"/>
    <row r="406" spans="2:20" ht="15" customHeight="1" x14ac:dyDescent="0.25"/>
    <row r="407" spans="2:20" ht="15" customHeight="1" x14ac:dyDescent="0.25"/>
    <row r="408" spans="2:20" ht="15" customHeight="1" x14ac:dyDescent="0.25"/>
    <row r="409" spans="2:20" ht="15" customHeight="1" x14ac:dyDescent="0.25"/>
    <row r="410" spans="2:20" ht="15" customHeight="1" x14ac:dyDescent="0.25"/>
    <row r="411" spans="2:20" ht="15" customHeight="1" x14ac:dyDescent="0.25"/>
  </sheetData>
  <mergeCells count="26">
    <mergeCell ref="B375:J375"/>
    <mergeCell ref="B390:J390"/>
    <mergeCell ref="A98:T98"/>
    <mergeCell ref="B99:J99"/>
    <mergeCell ref="L99:T99"/>
    <mergeCell ref="A104:T104"/>
    <mergeCell ref="B346:J346"/>
    <mergeCell ref="B361:J361"/>
    <mergeCell ref="A54:T54"/>
    <mergeCell ref="B55:J55"/>
    <mergeCell ref="L55:T55"/>
    <mergeCell ref="A60:T60"/>
    <mergeCell ref="B61:J61"/>
    <mergeCell ref="L61:T61"/>
    <mergeCell ref="A10:T10"/>
    <mergeCell ref="B11:J11"/>
    <mergeCell ref="L11:T11"/>
    <mergeCell ref="A48:T48"/>
    <mergeCell ref="B49:J49"/>
    <mergeCell ref="L49:T4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B1CD-4A65-4A1B-9D2B-EEB834CB7C28}">
  <sheetPr codeName="Hoja11"/>
  <dimension ref="A1:T380"/>
  <sheetViews>
    <sheetView workbookViewId="0">
      <selection activeCell="D12" sqref="D12"/>
    </sheetView>
  </sheetViews>
  <sheetFormatPr baseColWidth="10" defaultColWidth="11.42578125" defaultRowHeight="15" x14ac:dyDescent="0.25"/>
  <cols>
    <col min="1" max="1" width="55.42578125" customWidth="1"/>
    <col min="2" max="5" width="11.42578125" style="467" customWidth="1"/>
    <col min="6" max="6" width="12.28515625" style="467" bestFit="1" customWidth="1"/>
    <col min="7" max="7" width="12.28515625" style="467" customWidth="1"/>
    <col min="8" max="9" width="12.7109375" style="467" customWidth="1"/>
    <col min="10" max="10" width="11.42578125" style="467" customWidth="1"/>
    <col min="11" max="11" width="1.28515625" style="467" customWidth="1"/>
    <col min="12" max="14" width="12.5703125" style="467" customWidth="1"/>
    <col min="15" max="17" width="11.42578125" style="467" customWidth="1"/>
    <col min="18" max="19" width="14" style="467" customWidth="1"/>
    <col min="20" max="20" width="11.42578125" style="467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470" t="s">
        <v>114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</row>
    <row r="3" spans="1:20" ht="21" x14ac:dyDescent="0.25">
      <c r="A3" s="4" t="s">
        <v>115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471" t="s">
        <v>116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</row>
    <row r="5" spans="1:20" x14ac:dyDescent="0.25">
      <c r="A5" s="73"/>
      <c r="B5" s="11" t="s">
        <v>145</v>
      </c>
      <c r="C5" s="12"/>
      <c r="D5" s="12"/>
      <c r="E5" s="12"/>
      <c r="F5" s="12"/>
      <c r="G5" s="12"/>
      <c r="H5" s="12"/>
      <c r="I5" s="12"/>
      <c r="J5" s="13"/>
      <c r="K5" s="472"/>
      <c r="L5" s="11" t="str">
        <f>CONCATENATE("acumulado ",B5)</f>
        <v>acumulado junio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473">
        <v>2022</v>
      </c>
      <c r="C6" s="473">
        <v>2023</v>
      </c>
      <c r="D6" s="473">
        <v>2024</v>
      </c>
      <c r="E6" s="473">
        <v>2025</v>
      </c>
      <c r="F6" s="473" t="str">
        <f>CONCATENATE("var ",RIGHT(E6,2),"/",RIGHT(D6,2))</f>
        <v>var 25/24</v>
      </c>
      <c r="G6" s="473" t="str">
        <f>CONCATENATE("var ",RIGHT(D6,2),"/",RIGHT(C6,2))</f>
        <v>var 24/23</v>
      </c>
      <c r="H6" s="473" t="str">
        <f>CONCATENATE("dif ",RIGHT(E6,2),"-",RIGHT(D6,2))</f>
        <v>dif 25-24</v>
      </c>
      <c r="I6" s="17" t="str">
        <f>CONCATENATE("dif ",RIGHT(D6,2),"-",RIGHT(C6,2))</f>
        <v>dif 24-23</v>
      </c>
      <c r="J6" s="473" t="str">
        <f>CONCATENATE("cuota ",RIGHT(E6,2))</f>
        <v>cuota 25</v>
      </c>
      <c r="K6" s="472"/>
      <c r="L6" s="473">
        <v>2022</v>
      </c>
      <c r="M6" s="473">
        <v>2023</v>
      </c>
      <c r="N6" s="473">
        <v>2024</v>
      </c>
      <c r="O6" s="473">
        <v>2025</v>
      </c>
      <c r="P6" s="473" t="str">
        <f>CONCATENATE("var ",RIGHT(O6,2),"/",RIGHT(N6,2))</f>
        <v>var 25/24</v>
      </c>
      <c r="Q6" s="473" t="str">
        <f>CONCATENATE("var ",RIGHT(N6,2),"/",RIGHT(M6,2))</f>
        <v>var 24/23</v>
      </c>
      <c r="R6" s="473" t="str">
        <f>CONCATENATE("dif ",RIGHT(O6,2),"-",RIGHT(N6,2))</f>
        <v>dif 25-24</v>
      </c>
      <c r="S6" s="17" t="str">
        <f>CONCATENATE("dif ",RIGHT(N6,2),"-",RIGHT(M6,2))</f>
        <v>dif 24-23</v>
      </c>
      <c r="T6" s="473" t="str">
        <f>CONCATENATE("cuota ",RIGHT(O6,2))</f>
        <v>cuota 25</v>
      </c>
    </row>
    <row r="7" spans="1:20" x14ac:dyDescent="0.25">
      <c r="A7" s="474" t="s">
        <v>117</v>
      </c>
      <c r="B7" s="475">
        <v>438558</v>
      </c>
      <c r="C7" s="475">
        <v>472751</v>
      </c>
      <c r="D7" s="475">
        <v>526294</v>
      </c>
      <c r="E7" s="475">
        <v>547139</v>
      </c>
      <c r="F7" s="476">
        <f>E7/D7-1</f>
        <v>3.9607139735585051E-2</v>
      </c>
      <c r="G7" s="476">
        <f t="shared" ref="G7:G18" si="0">D7/C7-1</f>
        <v>0.11325835376339755</v>
      </c>
      <c r="H7" s="475">
        <f>E7-D7</f>
        <v>20845</v>
      </c>
      <c r="I7" s="475">
        <f t="shared" ref="I7:I18" si="1">D7-C7</f>
        <v>53543</v>
      </c>
      <c r="J7" s="476">
        <f t="shared" ref="J7:J18" si="2">E7/$E$7</f>
        <v>1</v>
      </c>
      <c r="K7" s="472"/>
      <c r="L7" s="475">
        <v>2795933</v>
      </c>
      <c r="M7" s="475">
        <v>3212296</v>
      </c>
      <c r="N7" s="475">
        <v>3631280</v>
      </c>
      <c r="O7" s="475">
        <v>3738343</v>
      </c>
      <c r="P7" s="476">
        <f>O7/N7-1</f>
        <v>2.9483542993104406E-2</v>
      </c>
      <c r="Q7" s="476">
        <f t="shared" ref="Q7:Q18" si="3">N7/M7-1</f>
        <v>0.13043131766188432</v>
      </c>
      <c r="R7" s="475">
        <f>O7-N7</f>
        <v>107063</v>
      </c>
      <c r="S7" s="475">
        <f t="shared" ref="S7:S18" si="4">N7-M7</f>
        <v>418984</v>
      </c>
      <c r="T7" s="476">
        <f>O7/$O$7</f>
        <v>1</v>
      </c>
    </row>
    <row r="8" spans="1:20" x14ac:dyDescent="0.25">
      <c r="A8" s="477" t="s">
        <v>118</v>
      </c>
      <c r="B8" s="478">
        <v>80820</v>
      </c>
      <c r="C8" s="478">
        <v>82727</v>
      </c>
      <c r="D8" s="478">
        <v>81198</v>
      </c>
      <c r="E8" s="478">
        <v>89959</v>
      </c>
      <c r="F8" s="479">
        <f t="shared" ref="F8:F18" si="5">E8/D8-1</f>
        <v>0.10789674622527645</v>
      </c>
      <c r="G8" s="479">
        <f t="shared" si="0"/>
        <v>-1.8482478513665468E-2</v>
      </c>
      <c r="H8" s="478">
        <f t="shared" ref="H8:H18" si="6">E8-D8</f>
        <v>8761</v>
      </c>
      <c r="I8" s="478">
        <f t="shared" si="1"/>
        <v>-1529</v>
      </c>
      <c r="J8" s="479">
        <f t="shared" si="2"/>
        <v>0.16441708596901336</v>
      </c>
      <c r="K8" s="472"/>
      <c r="L8" s="478">
        <v>362930</v>
      </c>
      <c r="M8" s="478">
        <v>421448</v>
      </c>
      <c r="N8" s="478">
        <v>436439</v>
      </c>
      <c r="O8" s="478">
        <v>419652</v>
      </c>
      <c r="P8" s="479">
        <f>O8/N8-1</f>
        <v>-3.8463565355066787E-2</v>
      </c>
      <c r="Q8" s="479">
        <f t="shared" si="3"/>
        <v>3.5570224559138941E-2</v>
      </c>
      <c r="R8" s="478">
        <f t="shared" ref="R8:R18" si="7">O8-N8</f>
        <v>-16787</v>
      </c>
      <c r="S8" s="478">
        <f t="shared" si="4"/>
        <v>14991</v>
      </c>
      <c r="T8" s="479">
        <f t="shared" ref="T8:T18" si="8">O8/$O$7</f>
        <v>0.11225615199033369</v>
      </c>
    </row>
    <row r="9" spans="1:20" x14ac:dyDescent="0.25">
      <c r="A9" s="477" t="s">
        <v>119</v>
      </c>
      <c r="B9" s="478">
        <v>357737</v>
      </c>
      <c r="C9" s="478">
        <v>390023</v>
      </c>
      <c r="D9" s="478">
        <v>445096</v>
      </c>
      <c r="E9" s="478">
        <v>457181</v>
      </c>
      <c r="F9" s="479">
        <f>E9/D9-1</f>
        <v>2.7151445980193145E-2</v>
      </c>
      <c r="G9" s="479">
        <f t="shared" si="0"/>
        <v>0.14120449306835758</v>
      </c>
      <c r="H9" s="478">
        <f t="shared" si="6"/>
        <v>12085</v>
      </c>
      <c r="I9" s="478">
        <f t="shared" si="1"/>
        <v>55073</v>
      </c>
      <c r="J9" s="479">
        <f t="shared" si="2"/>
        <v>0.83558474172011132</v>
      </c>
      <c r="K9" s="472"/>
      <c r="L9" s="478">
        <v>2433002</v>
      </c>
      <c r="M9" s="478">
        <v>2790849</v>
      </c>
      <c r="N9" s="478">
        <v>3194840</v>
      </c>
      <c r="O9" s="478">
        <v>3318691</v>
      </c>
      <c r="P9" s="479">
        <f>O9/N9-1</f>
        <v>3.8765947590489569E-2</v>
      </c>
      <c r="Q9" s="479">
        <f t="shared" si="3"/>
        <v>0.14475559229467438</v>
      </c>
      <c r="R9" s="478">
        <f t="shared" si="7"/>
        <v>123851</v>
      </c>
      <c r="S9" s="478">
        <f t="shared" si="4"/>
        <v>403991</v>
      </c>
      <c r="T9" s="479">
        <f t="shared" si="8"/>
        <v>0.88774384800966633</v>
      </c>
    </row>
    <row r="10" spans="1:20" x14ac:dyDescent="0.25">
      <c r="A10" s="437" t="s">
        <v>22</v>
      </c>
      <c r="B10" s="480">
        <v>35541</v>
      </c>
      <c r="C10" s="480">
        <v>42507</v>
      </c>
      <c r="D10" s="480">
        <v>40943</v>
      </c>
      <c r="E10" s="480">
        <v>46044</v>
      </c>
      <c r="F10" s="481">
        <f>E10/D10-1</f>
        <v>0.12458784163349046</v>
      </c>
      <c r="G10" s="481">
        <f t="shared" si="0"/>
        <v>-3.6793939821676447E-2</v>
      </c>
      <c r="H10" s="480">
        <f t="shared" si="6"/>
        <v>5101</v>
      </c>
      <c r="I10" s="480">
        <f t="shared" si="1"/>
        <v>-1564</v>
      </c>
      <c r="J10" s="481">
        <f t="shared" si="2"/>
        <v>8.4154118057751318E-2</v>
      </c>
      <c r="K10" s="472"/>
      <c r="L10" s="480">
        <v>327434</v>
      </c>
      <c r="M10" s="480">
        <v>398943</v>
      </c>
      <c r="N10" s="480">
        <v>467129</v>
      </c>
      <c r="O10" s="480">
        <v>452084</v>
      </c>
      <c r="P10" s="481">
        <f t="shared" ref="P10:P18" si="9">O10/N10-1</f>
        <v>-3.2207377405384818E-2</v>
      </c>
      <c r="Q10" s="481">
        <f t="shared" si="3"/>
        <v>0.17091664724033251</v>
      </c>
      <c r="R10" s="480">
        <f t="shared" si="7"/>
        <v>-15045</v>
      </c>
      <c r="S10" s="480">
        <f t="shared" si="4"/>
        <v>68186</v>
      </c>
      <c r="T10" s="481">
        <f t="shared" si="8"/>
        <v>0.12093165340901035</v>
      </c>
    </row>
    <row r="11" spans="1:20" x14ac:dyDescent="0.25">
      <c r="A11" s="437" t="s">
        <v>32</v>
      </c>
      <c r="B11" s="480">
        <v>15426</v>
      </c>
      <c r="C11" s="480">
        <v>15271</v>
      </c>
      <c r="D11" s="480">
        <v>16789</v>
      </c>
      <c r="E11" s="480">
        <v>16362</v>
      </c>
      <c r="F11" s="231">
        <f t="shared" si="5"/>
        <v>-2.5433319435344548E-2</v>
      </c>
      <c r="G11" s="231">
        <f t="shared" si="0"/>
        <v>9.9404099273131985E-2</v>
      </c>
      <c r="H11" s="258">
        <f t="shared" si="6"/>
        <v>-427</v>
      </c>
      <c r="I11" s="258">
        <f t="shared" si="1"/>
        <v>1518</v>
      </c>
      <c r="J11" s="231">
        <f t="shared" si="2"/>
        <v>2.9904649458364328E-2</v>
      </c>
      <c r="K11" s="472"/>
      <c r="L11" s="480">
        <v>104646</v>
      </c>
      <c r="M11" s="480">
        <v>113883</v>
      </c>
      <c r="N11" s="480">
        <v>122282</v>
      </c>
      <c r="O11" s="480">
        <v>132339</v>
      </c>
      <c r="P11" s="231">
        <f t="shared" si="9"/>
        <v>8.224432050506203E-2</v>
      </c>
      <c r="Q11" s="231">
        <f t="shared" si="3"/>
        <v>7.3751130546262367E-2</v>
      </c>
      <c r="R11" s="258">
        <f t="shared" si="7"/>
        <v>10057</v>
      </c>
      <c r="S11" s="258">
        <f t="shared" si="4"/>
        <v>8399</v>
      </c>
      <c r="T11" s="231">
        <f>O11/$O$7</f>
        <v>3.540044345850555E-2</v>
      </c>
    </row>
    <row r="12" spans="1:20" x14ac:dyDescent="0.25">
      <c r="A12" s="437" t="s">
        <v>30</v>
      </c>
      <c r="B12" s="480">
        <v>20601</v>
      </c>
      <c r="C12" s="480">
        <v>20249</v>
      </c>
      <c r="D12" s="480">
        <v>25433</v>
      </c>
      <c r="E12" s="480">
        <v>27702</v>
      </c>
      <c r="F12" s="231">
        <f>E12/D12-1</f>
        <v>8.9214799669720346E-2</v>
      </c>
      <c r="G12" s="231">
        <f t="shared" si="0"/>
        <v>0.25601264259963452</v>
      </c>
      <c r="H12" s="258">
        <f t="shared" si="6"/>
        <v>2269</v>
      </c>
      <c r="I12" s="258">
        <f t="shared" si="1"/>
        <v>5184</v>
      </c>
      <c r="J12" s="231">
        <f t="shared" si="2"/>
        <v>5.0630644132478218E-2</v>
      </c>
      <c r="K12" s="472"/>
      <c r="L12" s="480">
        <v>153770</v>
      </c>
      <c r="M12" s="480">
        <v>167431</v>
      </c>
      <c r="N12" s="480">
        <v>192173</v>
      </c>
      <c r="O12" s="480">
        <v>201213</v>
      </c>
      <c r="P12" s="231">
        <f t="shared" si="9"/>
        <v>4.7040947479614736E-2</v>
      </c>
      <c r="Q12" s="231">
        <f t="shared" si="3"/>
        <v>0.14777430702796979</v>
      </c>
      <c r="R12" s="258">
        <f t="shared" si="7"/>
        <v>9040</v>
      </c>
      <c r="S12" s="258">
        <f t="shared" si="4"/>
        <v>24742</v>
      </c>
      <c r="T12" s="231">
        <f>O12/$O$7</f>
        <v>5.3824114052669861E-2</v>
      </c>
    </row>
    <row r="13" spans="1:20" x14ac:dyDescent="0.25">
      <c r="A13" s="437" t="s">
        <v>31</v>
      </c>
      <c r="B13" s="480">
        <v>15433</v>
      </c>
      <c r="C13" s="480">
        <v>16687</v>
      </c>
      <c r="D13" s="480">
        <v>20556</v>
      </c>
      <c r="E13" s="480">
        <v>17229</v>
      </c>
      <c r="F13" s="231">
        <f t="shared" si="5"/>
        <v>-0.16185055458260367</v>
      </c>
      <c r="G13" s="231">
        <f t="shared" si="0"/>
        <v>0.23185713429615862</v>
      </c>
      <c r="H13" s="258">
        <f t="shared" si="6"/>
        <v>-3327</v>
      </c>
      <c r="I13" s="258">
        <f t="shared" si="1"/>
        <v>3869</v>
      </c>
      <c r="J13" s="231">
        <f t="shared" si="2"/>
        <v>3.1489255929480445E-2</v>
      </c>
      <c r="K13" s="472"/>
      <c r="L13" s="480">
        <v>106181</v>
      </c>
      <c r="M13" s="480">
        <v>102136</v>
      </c>
      <c r="N13" s="480">
        <v>124585</v>
      </c>
      <c r="O13" s="480">
        <v>122478</v>
      </c>
      <c r="P13" s="231">
        <f t="shared" si="9"/>
        <v>-1.6912148332463794E-2</v>
      </c>
      <c r="Q13" s="231">
        <f t="shared" si="3"/>
        <v>0.21979517506070345</v>
      </c>
      <c r="R13" s="258">
        <f t="shared" si="7"/>
        <v>-2107</v>
      </c>
      <c r="S13" s="258">
        <f t="shared" si="4"/>
        <v>22449</v>
      </c>
      <c r="T13" s="231">
        <f t="shared" si="8"/>
        <v>3.2762643770247943E-2</v>
      </c>
    </row>
    <row r="14" spans="1:20" x14ac:dyDescent="0.25">
      <c r="A14" s="437" t="s">
        <v>33</v>
      </c>
      <c r="B14" s="480">
        <v>14305</v>
      </c>
      <c r="C14" s="480">
        <v>16089</v>
      </c>
      <c r="D14" s="480">
        <v>19716</v>
      </c>
      <c r="E14" s="480">
        <v>22947</v>
      </c>
      <c r="F14" s="231">
        <f t="shared" si="5"/>
        <v>0.16387705416920273</v>
      </c>
      <c r="G14" s="231">
        <f t="shared" si="0"/>
        <v>0.22543352601156075</v>
      </c>
      <c r="H14" s="258">
        <f t="shared" si="6"/>
        <v>3231</v>
      </c>
      <c r="I14" s="258">
        <f t="shared" si="1"/>
        <v>3627</v>
      </c>
      <c r="J14" s="231">
        <f t="shared" si="2"/>
        <v>4.1939982344523057E-2</v>
      </c>
      <c r="K14" s="472"/>
      <c r="L14" s="480">
        <v>87373</v>
      </c>
      <c r="M14" s="480">
        <v>94829</v>
      </c>
      <c r="N14" s="480">
        <v>127281</v>
      </c>
      <c r="O14" s="480">
        <v>140740</v>
      </c>
      <c r="P14" s="231">
        <f t="shared" si="9"/>
        <v>0.10574241245747595</v>
      </c>
      <c r="Q14" s="231">
        <f t="shared" si="3"/>
        <v>0.34221598877980375</v>
      </c>
      <c r="R14" s="258">
        <f t="shared" si="7"/>
        <v>13459</v>
      </c>
      <c r="S14" s="258">
        <f t="shared" si="4"/>
        <v>32452</v>
      </c>
      <c r="T14" s="231">
        <f t="shared" si="8"/>
        <v>3.7647695783934218E-2</v>
      </c>
    </row>
    <row r="15" spans="1:20" x14ac:dyDescent="0.25">
      <c r="A15" s="437" t="s">
        <v>35</v>
      </c>
      <c r="B15" s="480">
        <v>23297</v>
      </c>
      <c r="C15" s="480">
        <v>21763</v>
      </c>
      <c r="D15" s="480">
        <v>32431</v>
      </c>
      <c r="E15" s="480">
        <v>28777</v>
      </c>
      <c r="F15" s="231">
        <f t="shared" si="5"/>
        <v>-0.1126699762572847</v>
      </c>
      <c r="G15" s="231">
        <f t="shared" si="0"/>
        <v>0.4901897716307495</v>
      </c>
      <c r="H15" s="258">
        <f t="shared" si="6"/>
        <v>-3654</v>
      </c>
      <c r="I15" s="258">
        <f t="shared" si="1"/>
        <v>10668</v>
      </c>
      <c r="J15" s="231">
        <f t="shared" si="2"/>
        <v>5.2595409941532223E-2</v>
      </c>
      <c r="K15" s="472"/>
      <c r="L15" s="480">
        <v>136175</v>
      </c>
      <c r="M15" s="480">
        <v>148477</v>
      </c>
      <c r="N15" s="480">
        <v>193626</v>
      </c>
      <c r="O15" s="480">
        <v>207472</v>
      </c>
      <c r="P15" s="231">
        <f t="shared" si="9"/>
        <v>7.1508991561050728E-2</v>
      </c>
      <c r="Q15" s="231">
        <f t="shared" si="3"/>
        <v>0.3040807667180776</v>
      </c>
      <c r="R15" s="258">
        <f t="shared" si="7"/>
        <v>13846</v>
      </c>
      <c r="S15" s="258">
        <f t="shared" si="4"/>
        <v>45149</v>
      </c>
      <c r="T15" s="231">
        <f t="shared" si="8"/>
        <v>5.5498385247153621E-2</v>
      </c>
    </row>
    <row r="16" spans="1:20" x14ac:dyDescent="0.25">
      <c r="A16" s="437" t="s">
        <v>97</v>
      </c>
      <c r="B16" s="480">
        <v>3030</v>
      </c>
      <c r="C16" s="480">
        <v>3330</v>
      </c>
      <c r="D16" s="480">
        <v>3814</v>
      </c>
      <c r="E16" s="480">
        <v>3032</v>
      </c>
      <c r="F16" s="231">
        <f t="shared" si="5"/>
        <v>-0.20503408495018349</v>
      </c>
      <c r="G16" s="231">
        <f t="shared" si="0"/>
        <v>0.14534534534534527</v>
      </c>
      <c r="H16" s="258">
        <f t="shared" si="6"/>
        <v>-782</v>
      </c>
      <c r="I16" s="258">
        <f t="shared" si="1"/>
        <v>484</v>
      </c>
      <c r="J16" s="231">
        <f t="shared" si="2"/>
        <v>5.5415534260946486E-3</v>
      </c>
      <c r="K16" s="472"/>
      <c r="L16" s="480">
        <v>147091</v>
      </c>
      <c r="M16" s="480">
        <v>185118</v>
      </c>
      <c r="N16" s="480">
        <v>192445</v>
      </c>
      <c r="O16" s="480">
        <v>171348</v>
      </c>
      <c r="P16" s="231">
        <f t="shared" si="9"/>
        <v>-0.109626126945361</v>
      </c>
      <c r="Q16" s="231">
        <f t="shared" si="3"/>
        <v>3.9580159681932514E-2</v>
      </c>
      <c r="R16" s="258">
        <f t="shared" si="7"/>
        <v>-21097</v>
      </c>
      <c r="S16" s="258">
        <f t="shared" si="4"/>
        <v>7327</v>
      </c>
      <c r="T16" s="231">
        <f t="shared" si="8"/>
        <v>4.5835280497268441E-2</v>
      </c>
    </row>
    <row r="17" spans="1:20" x14ac:dyDescent="0.25">
      <c r="A17" s="437" t="s">
        <v>29</v>
      </c>
      <c r="B17" s="480">
        <v>187751</v>
      </c>
      <c r="C17" s="480">
        <v>202804</v>
      </c>
      <c r="D17" s="480">
        <v>223105</v>
      </c>
      <c r="E17" s="480">
        <v>221779</v>
      </c>
      <c r="F17" s="231">
        <f t="shared" si="5"/>
        <v>-5.9433898836870336E-3</v>
      </c>
      <c r="G17" s="231">
        <f t="shared" si="0"/>
        <v>0.1001015759058006</v>
      </c>
      <c r="H17" s="258">
        <f t="shared" si="6"/>
        <v>-1326</v>
      </c>
      <c r="I17" s="258">
        <f t="shared" si="1"/>
        <v>20301</v>
      </c>
      <c r="J17" s="231">
        <f t="shared" si="2"/>
        <v>0.40534306638715206</v>
      </c>
      <c r="K17" s="472"/>
      <c r="L17" s="480">
        <v>1049511</v>
      </c>
      <c r="M17" s="480">
        <v>1190624</v>
      </c>
      <c r="N17" s="480">
        <v>1333831</v>
      </c>
      <c r="O17" s="480">
        <v>1364852</v>
      </c>
      <c r="P17" s="231">
        <f t="shared" si="9"/>
        <v>2.325706929888427E-2</v>
      </c>
      <c r="Q17" s="231">
        <f t="shared" si="3"/>
        <v>0.12027894616604407</v>
      </c>
      <c r="R17" s="258">
        <f t="shared" si="7"/>
        <v>31021</v>
      </c>
      <c r="S17" s="258">
        <f t="shared" si="4"/>
        <v>143207</v>
      </c>
      <c r="T17" s="231">
        <f t="shared" si="8"/>
        <v>0.3650954446930097</v>
      </c>
    </row>
    <row r="18" spans="1:20" x14ac:dyDescent="0.25">
      <c r="A18" s="437" t="s">
        <v>46</v>
      </c>
      <c r="B18" s="480">
        <v>42354</v>
      </c>
      <c r="C18" s="480">
        <v>51324</v>
      </c>
      <c r="D18" s="480">
        <v>62310</v>
      </c>
      <c r="E18" s="480">
        <v>73308</v>
      </c>
      <c r="F18" s="231">
        <f t="shared" si="5"/>
        <v>0.17650457390467023</v>
      </c>
      <c r="G18" s="231">
        <f t="shared" si="0"/>
        <v>0.2140519055412673</v>
      </c>
      <c r="H18" s="258">
        <f t="shared" si="6"/>
        <v>10998</v>
      </c>
      <c r="I18" s="258">
        <f t="shared" si="1"/>
        <v>10986</v>
      </c>
      <c r="J18" s="231">
        <f t="shared" si="2"/>
        <v>0.13398423435361032</v>
      </c>
      <c r="K18" s="472"/>
      <c r="L18" s="480">
        <v>320825</v>
      </c>
      <c r="M18" s="480">
        <v>389411</v>
      </c>
      <c r="N18" s="480">
        <v>441492</v>
      </c>
      <c r="O18" s="480">
        <v>526171</v>
      </c>
      <c r="P18" s="231">
        <f t="shared" si="9"/>
        <v>0.19180188995497094</v>
      </c>
      <c r="Q18" s="231">
        <f t="shared" si="3"/>
        <v>0.13374301188204751</v>
      </c>
      <c r="R18" s="258">
        <f t="shared" si="7"/>
        <v>84679</v>
      </c>
      <c r="S18" s="258">
        <f t="shared" si="4"/>
        <v>52081</v>
      </c>
      <c r="T18" s="231">
        <f t="shared" si="8"/>
        <v>0.14074979208702892</v>
      </c>
    </row>
    <row r="19" spans="1:20" ht="21" x14ac:dyDescent="0.35">
      <c r="A19" s="482" t="s">
        <v>120</v>
      </c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</row>
    <row r="20" spans="1:20" x14ac:dyDescent="0.25">
      <c r="A20" s="73"/>
      <c r="B20" s="11" t="s">
        <v>145</v>
      </c>
      <c r="C20" s="12"/>
      <c r="D20" s="12"/>
      <c r="E20" s="12"/>
      <c r="F20" s="12"/>
      <c r="G20" s="12"/>
      <c r="H20" s="12"/>
      <c r="I20" s="12"/>
      <c r="J20" s="13"/>
      <c r="K20" s="483"/>
      <c r="L20" s="11" t="str">
        <f>CONCATENATE("acumulado ",B20)</f>
        <v>acumulado junio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473">
        <v>2022</v>
      </c>
      <c r="C21" s="17">
        <v>2023</v>
      </c>
      <c r="D21" s="17">
        <v>2024</v>
      </c>
      <c r="E21" s="17">
        <v>2025</v>
      </c>
      <c r="F21" s="17" t="str">
        <f>CONCATENATE("var ",RIGHT(E21,2),"/",RIGHT(D21,2))</f>
        <v>var 25/24</v>
      </c>
      <c r="G21" s="473" t="str">
        <f>CONCATENATE("var ",RIGHT(D21,2),"/",RIGHT(C21,2))</f>
        <v>var 24/23</v>
      </c>
      <c r="H21" s="17" t="str">
        <f>CONCATENATE("dif ",RIGHT(E21,2),"-",RIGHT(D21,2))</f>
        <v>dif 25-24</v>
      </c>
      <c r="I21" s="17" t="str">
        <f>CONCATENATE("dif ",RIGHT(D21,2),"-",RIGHT(C21,2))</f>
        <v>dif 24-23</v>
      </c>
      <c r="J21" s="17" t="str">
        <f>CONCATENATE("cuota ",RIGHT(E21,2))</f>
        <v>cuota 25</v>
      </c>
      <c r="K21" s="483"/>
      <c r="L21" s="473">
        <v>2022</v>
      </c>
      <c r="M21" s="17">
        <v>2023</v>
      </c>
      <c r="N21" s="17">
        <v>2024</v>
      </c>
      <c r="O21" s="17">
        <v>2025</v>
      </c>
      <c r="P21" s="17" t="str">
        <f>CONCATENATE("var ",RIGHT(O21,2),"/",RIGHT(N21,2))</f>
        <v>var 25/24</v>
      </c>
      <c r="Q21" s="473" t="str">
        <f>CONCATENATE("var ",RIGHT(N21,2),"/",RIGHT(M21,2))</f>
        <v>var 24/23</v>
      </c>
      <c r="R21" s="17" t="str">
        <f>CONCATENATE("dif ",RIGHT(O21,2),"-",RIGHT(N21,2))</f>
        <v>dif 25-24</v>
      </c>
      <c r="S21" s="17" t="str">
        <f>CONCATENATE("dif ",RIGHT(N21,2),"-",RIGHT(M21,2))</f>
        <v>dif 24-23</v>
      </c>
      <c r="T21" s="17" t="str">
        <f>CONCATENATE("cuota ",RIGHT(O21,2))</f>
        <v>cuota 25</v>
      </c>
    </row>
    <row r="22" spans="1:20" x14ac:dyDescent="0.25">
      <c r="A22" s="484" t="s">
        <v>121</v>
      </c>
      <c r="B22" s="485">
        <v>438558</v>
      </c>
      <c r="C22" s="485">
        <v>472751</v>
      </c>
      <c r="D22" s="485">
        <v>526294</v>
      </c>
      <c r="E22" s="485">
        <v>547139</v>
      </c>
      <c r="F22" s="486">
        <f t="shared" ref="F22:F26" si="10">E22/D22-1</f>
        <v>3.9607139735585051E-2</v>
      </c>
      <c r="G22" s="486">
        <f>D22/C22-1</f>
        <v>0.11325835376339755</v>
      </c>
      <c r="H22" s="485">
        <f t="shared" ref="H22:H26" si="11">E22-D22</f>
        <v>20845</v>
      </c>
      <c r="I22" s="485">
        <f>D22-C22</f>
        <v>53543</v>
      </c>
      <c r="J22" s="486">
        <f>E22/$E$22</f>
        <v>1</v>
      </c>
      <c r="K22" s="483"/>
      <c r="L22" s="485">
        <v>2795933</v>
      </c>
      <c r="M22" s="485">
        <v>3212296</v>
      </c>
      <c r="N22" s="485">
        <v>3631280</v>
      </c>
      <c r="O22" s="485">
        <v>3738343</v>
      </c>
      <c r="P22" s="486">
        <f t="shared" ref="P22" si="12">O22/N22-1</f>
        <v>2.9483542993104406E-2</v>
      </c>
      <c r="Q22" s="486">
        <f>N22/M22-1</f>
        <v>0.13043131766188432</v>
      </c>
      <c r="R22" s="485">
        <f t="shared" ref="R22:R26" si="13">O22-N22</f>
        <v>107063</v>
      </c>
      <c r="S22" s="485">
        <f>N22-M22</f>
        <v>418984</v>
      </c>
      <c r="T22" s="486">
        <f>O22/$O$22</f>
        <v>1</v>
      </c>
    </row>
    <row r="23" spans="1:20" x14ac:dyDescent="0.25">
      <c r="A23" s="437" t="s">
        <v>122</v>
      </c>
      <c r="B23" s="480">
        <v>300555</v>
      </c>
      <c r="C23" s="480">
        <v>312304</v>
      </c>
      <c r="D23" s="480">
        <v>354866</v>
      </c>
      <c r="E23" s="480">
        <v>394257</v>
      </c>
      <c r="F23" s="481">
        <f>E23/D23-1</f>
        <v>0.11100246290148963</v>
      </c>
      <c r="G23" s="481">
        <f>D23/C23-1</f>
        <v>0.13628387724780988</v>
      </c>
      <c r="H23" s="480">
        <f t="shared" si="11"/>
        <v>39391</v>
      </c>
      <c r="I23" s="480">
        <f>D23-C23</f>
        <v>42562</v>
      </c>
      <c r="J23" s="481">
        <f>E23/$E$22</f>
        <v>0.72057923123740042</v>
      </c>
      <c r="K23" s="483"/>
      <c r="L23" s="480">
        <v>1812068</v>
      </c>
      <c r="M23" s="480">
        <v>2004583</v>
      </c>
      <c r="N23" s="480">
        <v>2430933</v>
      </c>
      <c r="O23" s="480">
        <v>2563809</v>
      </c>
      <c r="P23" s="481">
        <f>O23/N23-1</f>
        <v>5.466049455085753E-2</v>
      </c>
      <c r="Q23" s="481">
        <f>N23/M23-1</f>
        <v>0.21268762630432358</v>
      </c>
      <c r="R23" s="480">
        <f t="shared" si="13"/>
        <v>132876</v>
      </c>
      <c r="S23" s="480">
        <f>N23-M23</f>
        <v>426350</v>
      </c>
      <c r="T23" s="481">
        <f t="shared" ref="T23:T26" si="14">O23/$O$22</f>
        <v>0.68581427653909766</v>
      </c>
    </row>
    <row r="24" spans="1:20" x14ac:dyDescent="0.25">
      <c r="A24" s="437" t="s">
        <v>123</v>
      </c>
      <c r="B24" s="480">
        <v>123391</v>
      </c>
      <c r="C24" s="480">
        <v>140455</v>
      </c>
      <c r="D24" s="480">
        <v>151149</v>
      </c>
      <c r="E24" s="480">
        <v>139850</v>
      </c>
      <c r="F24" s="481">
        <f t="shared" si="10"/>
        <v>-7.4754050638773606E-2</v>
      </c>
      <c r="G24" s="481">
        <f>D24/C24-1</f>
        <v>7.6138264924708876E-2</v>
      </c>
      <c r="H24" s="480">
        <f t="shared" si="11"/>
        <v>-11299</v>
      </c>
      <c r="I24" s="480">
        <f>D24-C24</f>
        <v>10694</v>
      </c>
      <c r="J24" s="481">
        <f>E24/$E$22</f>
        <v>0.25560232408949096</v>
      </c>
      <c r="K24" s="483"/>
      <c r="L24" s="480">
        <v>786970</v>
      </c>
      <c r="M24" s="480">
        <v>956724</v>
      </c>
      <c r="N24" s="480">
        <v>963154</v>
      </c>
      <c r="O24" s="480">
        <v>962406</v>
      </c>
      <c r="P24" s="481">
        <f t="shared" ref="P24:P26" si="15">O24/N24-1</f>
        <v>-7.7661516226901206E-4</v>
      </c>
      <c r="Q24" s="481">
        <f>N24/M24-1</f>
        <v>6.7208515726584483E-3</v>
      </c>
      <c r="R24" s="480">
        <f t="shared" si="13"/>
        <v>-748</v>
      </c>
      <c r="S24" s="480">
        <f>N24-M24</f>
        <v>6430</v>
      </c>
      <c r="T24" s="481">
        <f t="shared" si="14"/>
        <v>0.25744186662379565</v>
      </c>
    </row>
    <row r="25" spans="1:20" x14ac:dyDescent="0.25">
      <c r="A25" s="437" t="s">
        <v>124</v>
      </c>
      <c r="B25" s="480">
        <v>10479</v>
      </c>
      <c r="C25" s="480">
        <v>15472</v>
      </c>
      <c r="D25" s="480">
        <v>16160</v>
      </c>
      <c r="E25" s="480">
        <v>9527</v>
      </c>
      <c r="F25" s="481">
        <f t="shared" si="10"/>
        <v>-0.41045792079207921</v>
      </c>
      <c r="G25" s="481">
        <f>D25/C25-1</f>
        <v>4.4467425025853213E-2</v>
      </c>
      <c r="H25" s="480">
        <f t="shared" si="11"/>
        <v>-6633</v>
      </c>
      <c r="I25" s="480">
        <f>D25-C25</f>
        <v>688</v>
      </c>
      <c r="J25" s="481">
        <f>E25/$E$22</f>
        <v>1.741239429103025E-2</v>
      </c>
      <c r="K25" s="483"/>
      <c r="L25" s="480">
        <v>136176</v>
      </c>
      <c r="M25" s="480">
        <v>173530</v>
      </c>
      <c r="N25" s="480">
        <v>170762</v>
      </c>
      <c r="O25" s="480">
        <v>147707</v>
      </c>
      <c r="P25" s="481">
        <f t="shared" si="15"/>
        <v>-0.13501247350113021</v>
      </c>
      <c r="Q25" s="481">
        <f>N25/M25-1</f>
        <v>-1.5951132369042775E-2</v>
      </c>
      <c r="R25" s="480">
        <f t="shared" si="13"/>
        <v>-23055</v>
      </c>
      <c r="S25" s="480">
        <f>N25-M25</f>
        <v>-2768</v>
      </c>
      <c r="T25" s="481">
        <f t="shared" si="14"/>
        <v>3.9511355699570636E-2</v>
      </c>
    </row>
    <row r="26" spans="1:20" x14ac:dyDescent="0.25">
      <c r="A26" s="437" t="s">
        <v>125</v>
      </c>
      <c r="B26" s="480">
        <v>4132</v>
      </c>
      <c r="C26" s="480">
        <v>4520</v>
      </c>
      <c r="D26" s="480">
        <v>4119</v>
      </c>
      <c r="E26" s="480">
        <v>3505</v>
      </c>
      <c r="F26" s="481">
        <f t="shared" si="10"/>
        <v>-0.14906530711337707</v>
      </c>
      <c r="G26" s="481">
        <f>D26/C26-1</f>
        <v>-8.8716814159292001E-2</v>
      </c>
      <c r="H26" s="480">
        <f t="shared" si="11"/>
        <v>-614</v>
      </c>
      <c r="I26" s="480">
        <f>D26-C26</f>
        <v>-401</v>
      </c>
      <c r="J26" s="481">
        <f>E26/$E$22</f>
        <v>6.4060503820784114E-3</v>
      </c>
      <c r="K26" s="483"/>
      <c r="L26" s="480">
        <v>60716</v>
      </c>
      <c r="M26" s="480">
        <v>77462</v>
      </c>
      <c r="N26" s="480">
        <v>66432</v>
      </c>
      <c r="O26" s="480">
        <v>64422</v>
      </c>
      <c r="P26" s="481">
        <f t="shared" si="15"/>
        <v>-3.0256502890173453E-2</v>
      </c>
      <c r="Q26" s="481">
        <f>N26/M26-1</f>
        <v>-0.14239239885363142</v>
      </c>
      <c r="R26" s="480">
        <f t="shared" si="13"/>
        <v>-2010</v>
      </c>
      <c r="S26" s="480">
        <f>N26-M26</f>
        <v>-11030</v>
      </c>
      <c r="T26" s="481">
        <f t="shared" si="14"/>
        <v>1.7232768635729787E-2</v>
      </c>
    </row>
    <row r="27" spans="1:20" ht="21" x14ac:dyDescent="0.35">
      <c r="A27" s="487" t="s">
        <v>126</v>
      </c>
      <c r="B27" s="487"/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</row>
    <row r="28" spans="1:20" x14ac:dyDescent="0.25">
      <c r="A28" s="73"/>
      <c r="B28" s="11" t="s">
        <v>145</v>
      </c>
      <c r="C28" s="12"/>
      <c r="D28" s="12"/>
      <c r="E28" s="12"/>
      <c r="F28" s="12"/>
      <c r="G28" s="12"/>
      <c r="H28" s="12"/>
      <c r="I28" s="12"/>
      <c r="J28" s="13"/>
      <c r="K28" s="488"/>
      <c r="L28" s="11" t="str">
        <f>CONCATENATE("acumulado ",B28)</f>
        <v>acumulado junio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473">
        <v>2022</v>
      </c>
      <c r="C29" s="17">
        <v>2023</v>
      </c>
      <c r="D29" s="17">
        <v>2024</v>
      </c>
      <c r="E29" s="17">
        <v>2025</v>
      </c>
      <c r="F29" s="17" t="str">
        <f>CONCATENATE("var ",RIGHT(E29,2),"/",RIGHT(D29,2))</f>
        <v>var 25/24</v>
      </c>
      <c r="G29" s="473" t="str">
        <f>CONCATENATE("var ",RIGHT(D29,2),"/",RIGHT(C29,2))</f>
        <v>var 24/23</v>
      </c>
      <c r="H29" s="17" t="str">
        <f>CONCATENATE("dif ",RIGHT(E29,2),"-",RIGHT(D29,2))</f>
        <v>dif 25-24</v>
      </c>
      <c r="I29" s="17" t="str">
        <f>CONCATENATE("dif ",RIGHT(D29,2),"-",RIGHT(C29,2))</f>
        <v>dif 24-23</v>
      </c>
      <c r="J29" s="17" t="str">
        <f>CONCATENATE("cuota ",RIGHT(E29,2))</f>
        <v>cuota 25</v>
      </c>
      <c r="K29" s="488"/>
      <c r="L29" s="473">
        <v>2022</v>
      </c>
      <c r="M29" s="17">
        <v>2023</v>
      </c>
      <c r="N29" s="17">
        <v>2024</v>
      </c>
      <c r="O29" s="17">
        <v>2025</v>
      </c>
      <c r="P29" s="17" t="str">
        <f>CONCATENATE("var ",RIGHT(O29,2),"/",RIGHT(N29,2))</f>
        <v>var 25/24</v>
      </c>
      <c r="Q29" s="473" t="str">
        <f>CONCATENATE("var ",RIGHT(N29,2),"/",RIGHT(M29,2))</f>
        <v>var 24/23</v>
      </c>
      <c r="R29" s="17" t="str">
        <f>CONCATENATE("dif ",RIGHT(O29,2),"-",RIGHT(N29,2))</f>
        <v>dif 25-24</v>
      </c>
      <c r="S29" s="17" t="str">
        <f>CONCATENATE("dif ",RIGHT(N29,2),"-",RIGHT(M29,2))</f>
        <v>dif 24-23</v>
      </c>
      <c r="T29" s="17" t="str">
        <f>CONCATENATE("cuota ",RIGHT(O29,2))</f>
        <v>cuota 25</v>
      </c>
    </row>
    <row r="30" spans="1:20" x14ac:dyDescent="0.25">
      <c r="A30" s="489" t="s">
        <v>127</v>
      </c>
      <c r="B30" s="490">
        <v>438558</v>
      </c>
      <c r="C30" s="490">
        <v>472751</v>
      </c>
      <c r="D30" s="490">
        <v>526294</v>
      </c>
      <c r="E30" s="490">
        <v>547139</v>
      </c>
      <c r="F30" s="491">
        <f t="shared" ref="F30:F37" si="16">E30/D30-1</f>
        <v>3.9607139735585051E-2</v>
      </c>
      <c r="G30" s="491">
        <f t="shared" ref="G30:G37" si="17">D30/C30-1</f>
        <v>0.11325835376339755</v>
      </c>
      <c r="H30" s="490">
        <f t="shared" ref="H30:H37" si="18">E30-D30</f>
        <v>20845</v>
      </c>
      <c r="I30" s="490">
        <f t="shared" ref="I30:I37" si="19">D30-C30</f>
        <v>53543</v>
      </c>
      <c r="J30" s="491">
        <f>E30/$E$30</f>
        <v>1</v>
      </c>
      <c r="K30" s="492"/>
      <c r="L30" s="490">
        <v>2795933</v>
      </c>
      <c r="M30" s="490">
        <v>3212296</v>
      </c>
      <c r="N30" s="490">
        <v>3631280</v>
      </c>
      <c r="O30" s="490">
        <v>3738343</v>
      </c>
      <c r="P30" s="491">
        <f t="shared" ref="P30:P37" si="20">O30/N30-1</f>
        <v>2.9483542993104406E-2</v>
      </c>
      <c r="Q30" s="491">
        <f t="shared" ref="Q30:Q37" si="21">N30/M30-1</f>
        <v>0.13043131766188432</v>
      </c>
      <c r="R30" s="490">
        <f t="shared" ref="R30:R37" si="22">O30-N30</f>
        <v>107063</v>
      </c>
      <c r="S30" s="490">
        <f t="shared" ref="S30:S37" si="23">N30-M30</f>
        <v>418984</v>
      </c>
      <c r="T30" s="491">
        <f>O30/$O$30</f>
        <v>1</v>
      </c>
    </row>
    <row r="31" spans="1:20" x14ac:dyDescent="0.25">
      <c r="A31" s="437" t="s">
        <v>128</v>
      </c>
      <c r="B31" s="438">
        <v>369497</v>
      </c>
      <c r="C31" s="438">
        <v>402592</v>
      </c>
      <c r="D31" s="438">
        <v>436701</v>
      </c>
      <c r="E31" s="438">
        <v>444754</v>
      </c>
      <c r="F31" s="440">
        <f t="shared" si="16"/>
        <v>1.8440534828177535E-2</v>
      </c>
      <c r="G31" s="440">
        <f t="shared" si="17"/>
        <v>8.4723491773309068E-2</v>
      </c>
      <c r="H31" s="438">
        <f t="shared" si="18"/>
        <v>8053</v>
      </c>
      <c r="I31" s="438">
        <f t="shared" si="19"/>
        <v>34109</v>
      </c>
      <c r="J31" s="440">
        <f t="shared" ref="J31:J37" si="24">E31/$E$30</f>
        <v>0.81287204896744703</v>
      </c>
      <c r="K31" s="488"/>
      <c r="L31" s="438">
        <v>2144433</v>
      </c>
      <c r="M31" s="438">
        <v>2527680</v>
      </c>
      <c r="N31" s="438">
        <v>2837593</v>
      </c>
      <c r="O31" s="438">
        <v>2827357</v>
      </c>
      <c r="P31" s="440">
        <f t="shared" si="20"/>
        <v>-3.6072826511764911E-3</v>
      </c>
      <c r="Q31" s="440">
        <f t="shared" si="21"/>
        <v>0.12260768768198504</v>
      </c>
      <c r="R31" s="438">
        <f t="shared" si="22"/>
        <v>-10236</v>
      </c>
      <c r="S31" s="438">
        <f t="shared" si="23"/>
        <v>309913</v>
      </c>
      <c r="T31" s="440">
        <f t="shared" ref="T31:T37" si="25">O31/$O$30</f>
        <v>0.75631289049720696</v>
      </c>
    </row>
    <row r="32" spans="1:20" x14ac:dyDescent="0.25">
      <c r="A32" s="493" t="s">
        <v>129</v>
      </c>
      <c r="B32" s="438">
        <v>301227</v>
      </c>
      <c r="C32" s="438">
        <v>319630</v>
      </c>
      <c r="D32" s="438">
        <v>343065</v>
      </c>
      <c r="E32" s="438">
        <v>338558</v>
      </c>
      <c r="F32" s="440">
        <f t="shared" si="16"/>
        <v>-1.3137452086339318E-2</v>
      </c>
      <c r="G32" s="440">
        <f t="shared" si="17"/>
        <v>7.3319150267496802E-2</v>
      </c>
      <c r="H32" s="438">
        <f t="shared" si="18"/>
        <v>-4507</v>
      </c>
      <c r="I32" s="438">
        <f t="shared" si="19"/>
        <v>23435</v>
      </c>
      <c r="J32" s="440">
        <f>E32/$E$30</f>
        <v>0.61877877468065701</v>
      </c>
      <c r="K32" s="488"/>
      <c r="L32" s="438">
        <v>1910230</v>
      </c>
      <c r="M32" s="438">
        <v>2016137</v>
      </c>
      <c r="N32" s="438">
        <v>2214195</v>
      </c>
      <c r="O32" s="438">
        <v>2170953</v>
      </c>
      <c r="P32" s="440">
        <f t="shared" si="20"/>
        <v>-1.9529445238563037E-2</v>
      </c>
      <c r="Q32" s="440">
        <f t="shared" si="21"/>
        <v>9.8236379769827131E-2</v>
      </c>
      <c r="R32" s="438">
        <f t="shared" si="22"/>
        <v>-43242</v>
      </c>
      <c r="S32" s="438">
        <f t="shared" si="23"/>
        <v>198058</v>
      </c>
      <c r="T32" s="440">
        <f t="shared" si="25"/>
        <v>0.58072600614764347</v>
      </c>
    </row>
    <row r="33" spans="1:20" x14ac:dyDescent="0.25">
      <c r="A33" s="493" t="s">
        <v>11</v>
      </c>
      <c r="B33" s="438">
        <v>68270</v>
      </c>
      <c r="C33" s="438">
        <v>82962</v>
      </c>
      <c r="D33" s="438">
        <v>93636</v>
      </c>
      <c r="E33" s="438">
        <v>106196</v>
      </c>
      <c r="F33" s="440">
        <f t="shared" si="16"/>
        <v>0.13413644324832319</v>
      </c>
      <c r="G33" s="440">
        <f t="shared" si="17"/>
        <v>0.12866131481883269</v>
      </c>
      <c r="H33" s="438">
        <f t="shared" si="18"/>
        <v>12560</v>
      </c>
      <c r="I33" s="438">
        <f t="shared" si="19"/>
        <v>10674</v>
      </c>
      <c r="J33" s="440">
        <f t="shared" si="24"/>
        <v>0.19409327428679002</v>
      </c>
      <c r="K33" s="488"/>
      <c r="L33" s="438">
        <v>234205</v>
      </c>
      <c r="M33" s="438">
        <v>511543</v>
      </c>
      <c r="N33" s="438">
        <v>623398</v>
      </c>
      <c r="O33" s="438">
        <v>656406</v>
      </c>
      <c r="P33" s="440">
        <f t="shared" si="20"/>
        <v>5.294851764041586E-2</v>
      </c>
      <c r="Q33" s="440">
        <f t="shared" si="21"/>
        <v>0.21866196976598262</v>
      </c>
      <c r="R33" s="438">
        <f t="shared" si="22"/>
        <v>33008</v>
      </c>
      <c r="S33" s="438">
        <f t="shared" si="23"/>
        <v>111855</v>
      </c>
      <c r="T33" s="440">
        <f t="shared" si="25"/>
        <v>0.17558741934595087</v>
      </c>
    </row>
    <row r="34" spans="1:20" x14ac:dyDescent="0.25">
      <c r="A34" s="437" t="s">
        <v>130</v>
      </c>
      <c r="B34" s="438">
        <v>26472</v>
      </c>
      <c r="C34" s="438">
        <v>20383</v>
      </c>
      <c r="D34" s="438">
        <v>21578</v>
      </c>
      <c r="E34" s="438">
        <v>29831</v>
      </c>
      <c r="F34" s="440">
        <f t="shared" si="16"/>
        <v>0.38247288905366572</v>
      </c>
      <c r="G34" s="440">
        <f t="shared" si="17"/>
        <v>5.8627287445420118E-2</v>
      </c>
      <c r="H34" s="438">
        <f t="shared" si="18"/>
        <v>8253</v>
      </c>
      <c r="I34" s="438">
        <f t="shared" si="19"/>
        <v>1195</v>
      </c>
      <c r="J34" s="440">
        <f t="shared" si="24"/>
        <v>5.45217942789675E-2</v>
      </c>
      <c r="K34" s="488"/>
      <c r="L34" s="438">
        <v>169978</v>
      </c>
      <c r="M34" s="438">
        <v>190922</v>
      </c>
      <c r="N34" s="438">
        <v>198048</v>
      </c>
      <c r="O34" s="438">
        <v>196993</v>
      </c>
      <c r="P34" s="440">
        <f t="shared" si="20"/>
        <v>-5.3269914364194593E-3</v>
      </c>
      <c r="Q34" s="440">
        <f t="shared" si="21"/>
        <v>3.7324142843674357E-2</v>
      </c>
      <c r="R34" s="438">
        <f t="shared" si="22"/>
        <v>-1055</v>
      </c>
      <c r="S34" s="438">
        <f t="shared" si="23"/>
        <v>7126</v>
      </c>
      <c r="T34" s="440">
        <f t="shared" si="25"/>
        <v>5.2695271675178013E-2</v>
      </c>
    </row>
    <row r="35" spans="1:20" x14ac:dyDescent="0.25">
      <c r="A35" s="437" t="s">
        <v>131</v>
      </c>
      <c r="B35" s="438">
        <v>11547</v>
      </c>
      <c r="C35" s="438">
        <v>12662</v>
      </c>
      <c r="D35" s="438">
        <v>18348</v>
      </c>
      <c r="E35" s="438">
        <v>14213</v>
      </c>
      <c r="F35" s="440">
        <f t="shared" si="16"/>
        <v>-0.22536516241552218</v>
      </c>
      <c r="G35" s="440">
        <f t="shared" si="17"/>
        <v>0.4490601800663403</v>
      </c>
      <c r="H35" s="438">
        <f t="shared" si="18"/>
        <v>-4135</v>
      </c>
      <c r="I35" s="438">
        <f t="shared" si="19"/>
        <v>5686</v>
      </c>
      <c r="J35" s="440">
        <f t="shared" si="24"/>
        <v>2.5976945529381016E-2</v>
      </c>
      <c r="K35" s="488"/>
      <c r="L35" s="438">
        <v>106535</v>
      </c>
      <c r="M35" s="438">
        <v>120501</v>
      </c>
      <c r="N35" s="438">
        <v>109370</v>
      </c>
      <c r="O35" s="438">
        <v>126019</v>
      </c>
      <c r="P35" s="440">
        <f t="shared" si="20"/>
        <v>0.15222638749199957</v>
      </c>
      <c r="Q35" s="440">
        <f t="shared" si="21"/>
        <v>-9.2372677405166748E-2</v>
      </c>
      <c r="R35" s="438">
        <f t="shared" si="22"/>
        <v>16649</v>
      </c>
      <c r="S35" s="438">
        <f t="shared" si="23"/>
        <v>-11131</v>
      </c>
      <c r="T35" s="440">
        <f t="shared" si="25"/>
        <v>3.3709854874204963E-2</v>
      </c>
    </row>
    <row r="36" spans="1:20" x14ac:dyDescent="0.25">
      <c r="A36" s="437" t="s">
        <v>132</v>
      </c>
      <c r="B36" s="438">
        <v>1865</v>
      </c>
      <c r="C36" s="438">
        <v>1728</v>
      </c>
      <c r="D36" s="438">
        <v>6290</v>
      </c>
      <c r="E36" s="438">
        <v>3072</v>
      </c>
      <c r="F36" s="440">
        <f t="shared" si="16"/>
        <v>-0.5116057233704292</v>
      </c>
      <c r="G36" s="440">
        <f t="shared" si="17"/>
        <v>2.6400462962962963</v>
      </c>
      <c r="H36" s="438">
        <f t="shared" si="18"/>
        <v>-3218</v>
      </c>
      <c r="I36" s="438">
        <f t="shared" si="19"/>
        <v>4562</v>
      </c>
      <c r="J36" s="440">
        <f t="shared" si="24"/>
        <v>5.6146609910827051E-3</v>
      </c>
      <c r="K36" s="488"/>
      <c r="L36" s="438">
        <v>78909</v>
      </c>
      <c r="M36" s="438">
        <v>107777</v>
      </c>
      <c r="N36" s="438">
        <v>173291</v>
      </c>
      <c r="O36" s="438">
        <v>213010</v>
      </c>
      <c r="P36" s="440">
        <f t="shared" si="20"/>
        <v>0.2292040556058883</v>
      </c>
      <c r="Q36" s="440">
        <f t="shared" si="21"/>
        <v>0.60786624233370756</v>
      </c>
      <c r="R36" s="438">
        <f t="shared" si="22"/>
        <v>39719</v>
      </c>
      <c r="S36" s="438">
        <f t="shared" si="23"/>
        <v>65514</v>
      </c>
      <c r="T36" s="440">
        <f t="shared" si="25"/>
        <v>5.6979790243966377E-2</v>
      </c>
    </row>
    <row r="37" spans="1:20" x14ac:dyDescent="0.25">
      <c r="A37" s="437" t="s">
        <v>133</v>
      </c>
      <c r="B37" s="438">
        <v>29176</v>
      </c>
      <c r="C37" s="438">
        <v>35385</v>
      </c>
      <c r="D37" s="438">
        <v>43378</v>
      </c>
      <c r="E37" s="438">
        <v>55270</v>
      </c>
      <c r="F37" s="440">
        <f t="shared" si="16"/>
        <v>0.27414818571626176</v>
      </c>
      <c r="G37" s="440">
        <f t="shared" si="17"/>
        <v>0.2258866751448354</v>
      </c>
      <c r="H37" s="438">
        <f t="shared" si="18"/>
        <v>11892</v>
      </c>
      <c r="I37" s="438">
        <f t="shared" si="19"/>
        <v>7993</v>
      </c>
      <c r="J37" s="440">
        <f t="shared" si="24"/>
        <v>0.10101637792224645</v>
      </c>
      <c r="K37" s="488"/>
      <c r="L37" s="438">
        <v>296079</v>
      </c>
      <c r="M37" s="438">
        <v>265414</v>
      </c>
      <c r="N37" s="438">
        <v>312979</v>
      </c>
      <c r="O37" s="438">
        <v>374966</v>
      </c>
      <c r="P37" s="440">
        <f t="shared" si="20"/>
        <v>0.19805482156949816</v>
      </c>
      <c r="Q37" s="440">
        <f t="shared" si="21"/>
        <v>0.17921059175476795</v>
      </c>
      <c r="R37" s="438">
        <f t="shared" si="22"/>
        <v>61987</v>
      </c>
      <c r="S37" s="438">
        <f t="shared" si="23"/>
        <v>47565</v>
      </c>
      <c r="T37" s="440">
        <f t="shared" si="25"/>
        <v>0.10030272770583117</v>
      </c>
    </row>
    <row r="38" spans="1:20" ht="21" x14ac:dyDescent="0.35">
      <c r="A38" s="494" t="s">
        <v>134</v>
      </c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</row>
    <row r="39" spans="1:20" x14ac:dyDescent="0.25">
      <c r="A39" s="73"/>
      <c r="B39" s="11" t="s">
        <v>145</v>
      </c>
      <c r="C39" s="12"/>
      <c r="D39" s="12"/>
      <c r="E39" s="12"/>
      <c r="F39" s="12"/>
      <c r="G39" s="12"/>
      <c r="H39" s="12"/>
      <c r="I39" s="12"/>
      <c r="J39" s="13"/>
      <c r="K39" s="495"/>
      <c r="L39" s="11" t="str">
        <f>CONCATENATE("acumulado ",B39)</f>
        <v>acumulado junio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473">
        <v>2022</v>
      </c>
      <c r="C40" s="17">
        <v>2023</v>
      </c>
      <c r="D40" s="17">
        <v>2024</v>
      </c>
      <c r="E40" s="17">
        <v>2025</v>
      </c>
      <c r="F40" s="17" t="str">
        <f>CONCATENATE("var ",RIGHT(E40,2),"/",RIGHT(D40,2))</f>
        <v>var 25/24</v>
      </c>
      <c r="G40" s="473" t="str">
        <f>CONCATENATE("var ",RIGHT(D40,2),"/",RIGHT(C40,2))</f>
        <v>var 24/23</v>
      </c>
      <c r="H40" s="17" t="str">
        <f>CONCATENATE("dif ",RIGHT(E40,2),"-",RIGHT(D40,2))</f>
        <v>dif 25-24</v>
      </c>
      <c r="I40" s="17" t="str">
        <f>CONCATENATE("dif ",RIGHT(D40,2),"-",RIGHT(C40,2))</f>
        <v>dif 24-23</v>
      </c>
      <c r="J40" s="17" t="str">
        <f>CONCATENATE("cuota ",RIGHT(E40,2))</f>
        <v>cuota 25</v>
      </c>
      <c r="K40" s="495"/>
      <c r="L40" s="473">
        <v>2022</v>
      </c>
      <c r="M40" s="17">
        <v>2023</v>
      </c>
      <c r="N40" s="17">
        <v>2024</v>
      </c>
      <c r="O40" s="17">
        <v>2025</v>
      </c>
      <c r="P40" s="17" t="str">
        <f>CONCATENATE("var ",RIGHT(O40,2),"/",RIGHT(N40,2))</f>
        <v>var 25/24</v>
      </c>
      <c r="Q40" s="473" t="str">
        <f>CONCATENATE("var ",RIGHT(N40,2),"/",RIGHT(M40,2))</f>
        <v>var 24/23</v>
      </c>
      <c r="R40" s="17" t="str">
        <f>CONCATENATE("dif ",RIGHT(O40,2),"-",RIGHT(N40,2))</f>
        <v>dif 25-24</v>
      </c>
      <c r="S40" s="17" t="str">
        <f>CONCATENATE("dif ",RIGHT(N40,2),"-",RIGHT(M40,2))</f>
        <v>dif 24-23</v>
      </c>
      <c r="T40" s="17" t="str">
        <f>CONCATENATE("cuota ",RIGHT(O40,2))</f>
        <v>cuota 25</v>
      </c>
    </row>
    <row r="41" spans="1:20" x14ac:dyDescent="0.25">
      <c r="A41" s="496" t="s">
        <v>135</v>
      </c>
      <c r="B41" s="497">
        <v>438558</v>
      </c>
      <c r="C41" s="497">
        <v>472751</v>
      </c>
      <c r="D41" s="497">
        <v>526294</v>
      </c>
      <c r="E41" s="497">
        <v>547139</v>
      </c>
      <c r="F41" s="498">
        <f t="shared" ref="F41:F45" si="26">E41/D41-1</f>
        <v>3.9607139735585051E-2</v>
      </c>
      <c r="G41" s="498">
        <f>D41/C41-1</f>
        <v>0.11325835376339755</v>
      </c>
      <c r="H41" s="497">
        <f t="shared" ref="H41:H45" si="27">E41-D41</f>
        <v>20845</v>
      </c>
      <c r="I41" s="497">
        <f>D41-C41</f>
        <v>53543</v>
      </c>
      <c r="J41" s="498">
        <f>E41/$E$41</f>
        <v>1</v>
      </c>
      <c r="K41" s="499"/>
      <c r="L41" s="497">
        <v>2795933</v>
      </c>
      <c r="M41" s="497">
        <v>3212296</v>
      </c>
      <c r="N41" s="497">
        <v>3631280</v>
      </c>
      <c r="O41" s="497">
        <v>3738343</v>
      </c>
      <c r="P41" s="498">
        <f t="shared" ref="P41:P45" si="28">O41/N41-1</f>
        <v>2.9483542993104406E-2</v>
      </c>
      <c r="Q41" s="498">
        <f>N41/M41-1</f>
        <v>0.13043131766188432</v>
      </c>
      <c r="R41" s="497">
        <f t="shared" ref="R41:R45" si="29">O41-N41</f>
        <v>107063</v>
      </c>
      <c r="S41" s="497">
        <f>N41-M41</f>
        <v>418984</v>
      </c>
      <c r="T41" s="498">
        <f>O41/$O$41</f>
        <v>1</v>
      </c>
    </row>
    <row r="42" spans="1:20" x14ac:dyDescent="0.25">
      <c r="A42" s="437" t="s">
        <v>136</v>
      </c>
      <c r="B42" s="438">
        <v>418869</v>
      </c>
      <c r="C42" s="438">
        <v>448648</v>
      </c>
      <c r="D42" s="438">
        <v>506476</v>
      </c>
      <c r="E42" s="438">
        <v>530258</v>
      </c>
      <c r="F42" s="439">
        <f t="shared" si="26"/>
        <v>4.6955828114264131E-2</v>
      </c>
      <c r="G42" s="439">
        <f>D42/C42-1</f>
        <v>0.12889392129241628</v>
      </c>
      <c r="H42" s="438">
        <f t="shared" si="27"/>
        <v>23782</v>
      </c>
      <c r="I42" s="438">
        <f>D42-C42</f>
        <v>57828</v>
      </c>
      <c r="J42" s="439">
        <f>E42/$E$41</f>
        <v>0.96914677988591569</v>
      </c>
      <c r="K42" s="495"/>
      <c r="L42" s="438">
        <v>2644212</v>
      </c>
      <c r="M42" s="438">
        <v>3057361</v>
      </c>
      <c r="N42" s="438">
        <v>3482639</v>
      </c>
      <c r="O42" s="438">
        <v>3595220</v>
      </c>
      <c r="P42" s="439">
        <f t="shared" si="28"/>
        <v>3.2326347921791454E-2</v>
      </c>
      <c r="Q42" s="439">
        <f>N42/M42-1</f>
        <v>0.13909970068958155</v>
      </c>
      <c r="R42" s="438">
        <f t="shared" si="29"/>
        <v>112581</v>
      </c>
      <c r="S42" s="438">
        <f>N42-M42</f>
        <v>425278</v>
      </c>
      <c r="T42" s="439">
        <f t="shared" ref="T42:T45" si="30">O42/$O$41</f>
        <v>0.96171485602043472</v>
      </c>
    </row>
    <row r="43" spans="1:20" x14ac:dyDescent="0.25">
      <c r="A43" s="437" t="s">
        <v>137</v>
      </c>
      <c r="B43" s="438">
        <v>8821</v>
      </c>
      <c r="C43" s="438">
        <v>6186</v>
      </c>
      <c r="D43" s="438">
        <v>5728</v>
      </c>
      <c r="E43" s="438">
        <v>4974</v>
      </c>
      <c r="F43" s="439">
        <f t="shared" si="26"/>
        <v>-0.13163407821229045</v>
      </c>
      <c r="G43" s="439">
        <f>D43/C43-1</f>
        <v>-7.4038150662786961E-2</v>
      </c>
      <c r="H43" s="438">
        <f t="shared" si="27"/>
        <v>-754</v>
      </c>
      <c r="I43" s="438">
        <f>D43-C43</f>
        <v>-458</v>
      </c>
      <c r="J43" s="439">
        <f>E43/$E$41</f>
        <v>9.0909257062647703E-3</v>
      </c>
      <c r="K43" s="495"/>
      <c r="L43" s="438">
        <v>58222</v>
      </c>
      <c r="M43" s="438">
        <v>63149</v>
      </c>
      <c r="N43" s="438">
        <v>55029</v>
      </c>
      <c r="O43" s="438">
        <v>42428</v>
      </c>
      <c r="P43" s="439">
        <f t="shared" si="28"/>
        <v>-0.22898835159643094</v>
      </c>
      <c r="Q43" s="439">
        <f>N43/M43-1</f>
        <v>-0.12858477568924287</v>
      </c>
      <c r="R43" s="438">
        <f t="shared" si="29"/>
        <v>-12601</v>
      </c>
      <c r="S43" s="438">
        <f>N43-M43</f>
        <v>-8120</v>
      </c>
      <c r="T43" s="439">
        <f t="shared" si="30"/>
        <v>1.1349413363086265E-2</v>
      </c>
    </row>
    <row r="44" spans="1:20" x14ac:dyDescent="0.25">
      <c r="A44" s="500" t="s">
        <v>138</v>
      </c>
      <c r="B44" s="438">
        <v>6346</v>
      </c>
      <c r="C44" s="438">
        <v>12097</v>
      </c>
      <c r="D44" s="438">
        <v>6613</v>
      </c>
      <c r="E44" s="438">
        <v>8707</v>
      </c>
      <c r="F44" s="439">
        <f t="shared" si="26"/>
        <v>0.31664902464841971</v>
      </c>
      <c r="G44" s="439">
        <f>D44/C44-1</f>
        <v>-0.45333553773662894</v>
      </c>
      <c r="H44" s="438">
        <f t="shared" si="27"/>
        <v>2094</v>
      </c>
      <c r="I44" s="438">
        <f>D44-C44</f>
        <v>-5484</v>
      </c>
      <c r="J44" s="439">
        <f>E44/$E$41</f>
        <v>1.59136892087751E-2</v>
      </c>
      <c r="K44" s="495"/>
      <c r="L44" s="438">
        <v>61837</v>
      </c>
      <c r="M44" s="438">
        <v>59869</v>
      </c>
      <c r="N44" s="438">
        <v>54732</v>
      </c>
      <c r="O44" s="438">
        <v>54719</v>
      </c>
      <c r="P44" s="439">
        <f t="shared" si="28"/>
        <v>-2.3752101147411775E-4</v>
      </c>
      <c r="Q44" s="439">
        <f>N44/M44-1</f>
        <v>-8.5804005411815765E-2</v>
      </c>
      <c r="R44" s="438">
        <f t="shared" si="29"/>
        <v>-13</v>
      </c>
      <c r="S44" s="438">
        <f>N44-M44</f>
        <v>-5137</v>
      </c>
      <c r="T44" s="439">
        <f t="shared" si="30"/>
        <v>1.4637233662079696E-2</v>
      </c>
    </row>
    <row r="45" spans="1:20" x14ac:dyDescent="0.25">
      <c r="A45" s="437" t="s">
        <v>139</v>
      </c>
      <c r="B45" s="438">
        <v>4521</v>
      </c>
      <c r="C45" s="438">
        <v>5820</v>
      </c>
      <c r="D45" s="438">
        <v>7477</v>
      </c>
      <c r="E45" s="438">
        <v>3200</v>
      </c>
      <c r="F45" s="439">
        <f t="shared" si="26"/>
        <v>-0.57202086398288077</v>
      </c>
      <c r="G45" s="439">
        <f>D45/C45-1</f>
        <v>0.28470790378006883</v>
      </c>
      <c r="H45" s="438">
        <f t="shared" si="27"/>
        <v>-4277</v>
      </c>
      <c r="I45" s="438">
        <f>D45-C45</f>
        <v>1657</v>
      </c>
      <c r="J45" s="439">
        <f>E45/$E$41</f>
        <v>5.8486051990444838E-3</v>
      </c>
      <c r="K45" s="495"/>
      <c r="L45" s="438">
        <v>31663</v>
      </c>
      <c r="M45" s="438">
        <v>31920</v>
      </c>
      <c r="N45" s="438">
        <v>38880</v>
      </c>
      <c r="O45" s="438">
        <v>45977</v>
      </c>
      <c r="P45" s="439">
        <f t="shared" si="28"/>
        <v>0.18253600823045257</v>
      </c>
      <c r="Q45" s="439">
        <f>N45/M45-1</f>
        <v>0.21804511278195493</v>
      </c>
      <c r="R45" s="438">
        <f t="shared" si="29"/>
        <v>7097</v>
      </c>
      <c r="S45" s="438">
        <f>N45-M45</f>
        <v>6960</v>
      </c>
      <c r="T45" s="439">
        <f t="shared" si="30"/>
        <v>1.2298764452593034E-2</v>
      </c>
    </row>
    <row r="46" spans="1:20" ht="21" x14ac:dyDescent="0.35">
      <c r="A46" s="501" t="s">
        <v>140</v>
      </c>
      <c r="B46" s="501"/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</row>
    <row r="47" spans="1:20" x14ac:dyDescent="0.25">
      <c r="A47" s="73"/>
      <c r="B47" s="11" t="s">
        <v>145</v>
      </c>
      <c r="C47" s="12"/>
      <c r="D47" s="12"/>
      <c r="E47" s="12"/>
      <c r="F47" s="12"/>
      <c r="G47" s="12"/>
      <c r="H47" s="12"/>
      <c r="I47" s="12"/>
      <c r="J47" s="13"/>
      <c r="K47" s="502"/>
      <c r="L47" s="11" t="str">
        <f>CONCATENATE("acumulado ",B47)</f>
        <v>acumulado junio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473">
        <v>2022</v>
      </c>
      <c r="C48" s="17">
        <v>2023</v>
      </c>
      <c r="D48" s="17">
        <v>2024</v>
      </c>
      <c r="E48" s="17">
        <v>2025</v>
      </c>
      <c r="F48" s="17" t="str">
        <f>CONCATENATE("var ",RIGHT(E48,2),"/",RIGHT(D48,2))</f>
        <v>var 25/24</v>
      </c>
      <c r="G48" s="473" t="str">
        <f>CONCATENATE("var ",RIGHT(D48,2),"/",RIGHT(C48,2))</f>
        <v>var 24/23</v>
      </c>
      <c r="H48" s="17" t="str">
        <f>CONCATENATE("dif ",RIGHT(E48,2),"-",RIGHT(D48,2))</f>
        <v>dif 25-24</v>
      </c>
      <c r="I48" s="17" t="str">
        <f>CONCATENATE("dif ",RIGHT(D48,2),"-",RIGHT(C48,2))</f>
        <v>dif 24-23</v>
      </c>
      <c r="J48" s="17" t="str">
        <f>CONCATENATE("cuota ",RIGHT(E48,2))</f>
        <v>cuota 25</v>
      </c>
      <c r="K48" s="502"/>
      <c r="L48" s="473">
        <v>2022</v>
      </c>
      <c r="M48" s="17">
        <v>2023</v>
      </c>
      <c r="N48" s="17">
        <v>2024</v>
      </c>
      <c r="O48" s="17">
        <v>2025</v>
      </c>
      <c r="P48" s="17" t="str">
        <f>CONCATENATE("var ",RIGHT(O48,2),"/",RIGHT(N48,2))</f>
        <v>var 25/24</v>
      </c>
      <c r="Q48" s="473" t="str">
        <f>CONCATENATE("var ",RIGHT(N48,2),"/",RIGHT(M48,2))</f>
        <v>var 24/23</v>
      </c>
      <c r="R48" s="17" t="str">
        <f>CONCATENATE("dif ",RIGHT(O48,2),"-",RIGHT(N48,2))</f>
        <v>dif 25-24</v>
      </c>
      <c r="S48" s="17" t="str">
        <f>CONCATENATE("dif ",RIGHT(N48,2),"-",RIGHT(M48,2))</f>
        <v>dif 24-23</v>
      </c>
      <c r="T48" s="17" t="str">
        <f>CONCATENATE("cuota ",RIGHT(O48,2))</f>
        <v>cuota 25</v>
      </c>
    </row>
    <row r="49" spans="1:20" x14ac:dyDescent="0.25">
      <c r="A49" s="503" t="s">
        <v>141</v>
      </c>
      <c r="B49" s="504">
        <v>438558</v>
      </c>
      <c r="C49" s="504">
        <v>472751</v>
      </c>
      <c r="D49" s="504">
        <v>526294</v>
      </c>
      <c r="E49" s="504">
        <v>547139</v>
      </c>
      <c r="F49" s="505">
        <f t="shared" ref="F49:F51" si="31">E49/D49-1</f>
        <v>3.9607139735585051E-2</v>
      </c>
      <c r="G49" s="505">
        <f>D49/C49-1</f>
        <v>0.11325835376339755</v>
      </c>
      <c r="H49" s="504">
        <f t="shared" ref="H49:H51" si="32">E49-D49</f>
        <v>20845</v>
      </c>
      <c r="I49" s="504">
        <f>D49-C49</f>
        <v>53543</v>
      </c>
      <c r="J49" s="505">
        <f>E49/$E$49</f>
        <v>1</v>
      </c>
      <c r="K49" s="506"/>
      <c r="L49" s="504">
        <v>2795933</v>
      </c>
      <c r="M49" s="504">
        <v>3212296</v>
      </c>
      <c r="N49" s="504">
        <v>3631280</v>
      </c>
      <c r="O49" s="504">
        <v>3738343</v>
      </c>
      <c r="P49" s="505">
        <f t="shared" ref="P49:P51" si="33">O49/N49-1</f>
        <v>2.9483542993104406E-2</v>
      </c>
      <c r="Q49" s="505">
        <f>N49/M49-1</f>
        <v>0.13043131766188432</v>
      </c>
      <c r="R49" s="504">
        <f t="shared" ref="R49:R51" si="34">O49-N49</f>
        <v>107063</v>
      </c>
      <c r="S49" s="504">
        <f>N49-M49</f>
        <v>418984</v>
      </c>
      <c r="T49" s="505">
        <f>O49/$O$49</f>
        <v>1</v>
      </c>
    </row>
    <row r="50" spans="1:20" x14ac:dyDescent="0.25">
      <c r="A50" s="437" t="s">
        <v>142</v>
      </c>
      <c r="B50" s="438">
        <v>177924</v>
      </c>
      <c r="C50" s="438">
        <v>183515</v>
      </c>
      <c r="D50" s="438">
        <v>223007</v>
      </c>
      <c r="E50" s="438">
        <v>215057</v>
      </c>
      <c r="F50" s="439">
        <f t="shared" si="31"/>
        <v>-3.5649105185039054E-2</v>
      </c>
      <c r="G50" s="439">
        <f>D50/C50-1</f>
        <v>0.2151976677655778</v>
      </c>
      <c r="H50" s="438">
        <f t="shared" si="32"/>
        <v>-7950</v>
      </c>
      <c r="I50" s="438">
        <f>D50-C50</f>
        <v>39492</v>
      </c>
      <c r="J50" s="439">
        <f>E50/$E$49</f>
        <v>0.39305734009090926</v>
      </c>
      <c r="K50" s="502"/>
      <c r="L50" s="438">
        <v>1205909</v>
      </c>
      <c r="M50" s="438">
        <v>1272090</v>
      </c>
      <c r="N50" s="438">
        <v>1530290</v>
      </c>
      <c r="O50" s="438">
        <v>1527830</v>
      </c>
      <c r="P50" s="439">
        <f t="shared" si="33"/>
        <v>-1.6075384404262705E-3</v>
      </c>
      <c r="Q50" s="439">
        <f>N50/M50-1</f>
        <v>0.20297306008222682</v>
      </c>
      <c r="R50" s="438">
        <f>O50-N50</f>
        <v>-2460</v>
      </c>
      <c r="S50" s="438">
        <f>N50-M50</f>
        <v>258200</v>
      </c>
      <c r="T50" s="439">
        <f t="shared" ref="T50:T51" si="35">O50/$O$49</f>
        <v>0.40869176530885476</v>
      </c>
    </row>
    <row r="51" spans="1:20" x14ac:dyDescent="0.25">
      <c r="A51" s="437" t="s">
        <v>143</v>
      </c>
      <c r="B51" s="438">
        <v>260634</v>
      </c>
      <c r="C51" s="438">
        <v>289235</v>
      </c>
      <c r="D51" s="438">
        <v>303288</v>
      </c>
      <c r="E51" s="438">
        <v>332082</v>
      </c>
      <c r="F51" s="439">
        <f t="shared" si="31"/>
        <v>9.4939463480256281E-2</v>
      </c>
      <c r="G51" s="439">
        <f>D51/C51-1</f>
        <v>4.8586789288986409E-2</v>
      </c>
      <c r="H51" s="438">
        <f t="shared" si="32"/>
        <v>28794</v>
      </c>
      <c r="I51" s="438">
        <f>D51-C51</f>
        <v>14053</v>
      </c>
      <c r="J51" s="439">
        <f>E51/$E$49</f>
        <v>0.6069426599090908</v>
      </c>
      <c r="K51" s="502"/>
      <c r="L51" s="438">
        <v>1590024</v>
      </c>
      <c r="M51" s="438">
        <v>1940206</v>
      </c>
      <c r="N51" s="438">
        <v>2100990</v>
      </c>
      <c r="O51" s="438">
        <v>2210513</v>
      </c>
      <c r="P51" s="439">
        <f t="shared" si="33"/>
        <v>5.2129234313347483E-2</v>
      </c>
      <c r="Q51" s="439">
        <f>N51/M51-1</f>
        <v>8.2869550965206873E-2</v>
      </c>
      <c r="R51" s="438">
        <f t="shared" si="34"/>
        <v>109523</v>
      </c>
      <c r="S51" s="438">
        <f>N51-M51</f>
        <v>160784</v>
      </c>
      <c r="T51" s="439">
        <f t="shared" si="35"/>
        <v>0.59130823469114524</v>
      </c>
    </row>
    <row r="52" spans="1:20" ht="21" x14ac:dyDescent="0.35">
      <c r="A52" s="377" t="s">
        <v>144</v>
      </c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</row>
    <row r="324" spans="2:20" x14ac:dyDescent="0.25">
      <c r="B324" s="468"/>
      <c r="C324" s="468"/>
      <c r="D324" s="468"/>
      <c r="E324" s="468"/>
      <c r="F324" s="468"/>
      <c r="G324" s="468"/>
      <c r="H324" s="468"/>
      <c r="I324" s="468"/>
      <c r="J324" s="468"/>
      <c r="K324" s="469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455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455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455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455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455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455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455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455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455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455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455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455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455"/>
      <c r="M337"/>
      <c r="O337"/>
      <c r="Q337"/>
      <c r="S337"/>
      <c r="T337"/>
    </row>
    <row r="339" spans="2:20" x14ac:dyDescent="0.25">
      <c r="B339" s="468"/>
      <c r="C339" s="468"/>
      <c r="D339" s="468"/>
      <c r="E339" s="468"/>
      <c r="F339" s="468"/>
      <c r="G339" s="468"/>
      <c r="H339" s="468"/>
      <c r="I339" s="468"/>
      <c r="J339" s="468"/>
      <c r="K339" s="469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455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455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455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455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455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455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455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455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455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455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455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455"/>
      <c r="M351"/>
      <c r="P351"/>
      <c r="R351"/>
      <c r="T351"/>
    </row>
    <row r="353" spans="2:20" x14ac:dyDescent="0.25">
      <c r="B353" s="468"/>
      <c r="C353" s="468"/>
      <c r="D353" s="468"/>
      <c r="E353" s="468"/>
      <c r="F353" s="468"/>
      <c r="G353" s="468"/>
      <c r="H353" s="468"/>
      <c r="I353" s="468"/>
      <c r="J353" s="468"/>
      <c r="K353" s="469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455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455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455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455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455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455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455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455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455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455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455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455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455"/>
      <c r="M366"/>
      <c r="P366"/>
      <c r="R366"/>
      <c r="T366"/>
    </row>
    <row r="368" spans="2:20" x14ac:dyDescent="0.25">
      <c r="B368" s="468"/>
      <c r="C368" s="468"/>
      <c r="D368" s="468"/>
      <c r="E368" s="468"/>
      <c r="F368" s="468"/>
      <c r="G368" s="468"/>
      <c r="H368" s="468"/>
      <c r="I368" s="468"/>
      <c r="J368" s="468"/>
      <c r="K368" s="469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455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455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455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455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455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455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455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455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455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455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455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455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2025-08-07T13:16:57Z</dcterms:created>
  <dcterms:modified xsi:type="dcterms:W3CDTF">2025-08-07T13:17:54Z</dcterms:modified>
</cp:coreProperties>
</file>